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EF7B2044-9599-49DE-BD65-22D34AC5D4EE}"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PIVOT!$A$108:$AHW$120</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9" r:id="rId15"/>
    <pivotCache cacheId="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40" i="14" l="1"/>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K601"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604" i="14"/>
  <c r="K5" i="14"/>
  <c r="K44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351"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514" i="14"/>
  <c r="K545" i="14"/>
  <c r="K402" i="14"/>
  <c r="K86" i="14"/>
  <c r="K134" i="14"/>
  <c r="K191" i="14"/>
  <c r="K542" i="14"/>
  <c r="K175" i="14"/>
  <c r="K329" i="14"/>
  <c r="K193" i="14"/>
  <c r="K640" i="14"/>
  <c r="K398" i="14"/>
  <c r="K575" i="14"/>
  <c r="K490" i="14"/>
  <c r="K594" i="14"/>
  <c r="K176" i="14"/>
  <c r="K494" i="14"/>
  <c r="K225" i="14"/>
  <c r="K321" i="14"/>
  <c r="K342" i="14"/>
  <c r="K400" i="14"/>
  <c r="K568" i="14"/>
  <c r="K19" i="14"/>
  <c r="K394" i="14"/>
  <c r="K619" i="14"/>
  <c r="K150" i="14"/>
  <c r="K207" i="14"/>
  <c r="K492" i="14"/>
  <c r="K34" i="14"/>
  <c r="K183" i="14"/>
  <c r="K477" i="14"/>
  <c r="K508" i="14"/>
  <c r="K211" i="14"/>
  <c r="K516" i="14"/>
  <c r="K409" i="14"/>
  <c r="K110" i="14"/>
  <c r="K151" i="14"/>
  <c r="K587" i="14"/>
  <c r="K127" i="14"/>
  <c r="K423" i="14"/>
  <c r="K428" i="14"/>
  <c r="K128" i="14"/>
  <c r="K381" i="14"/>
  <c r="K446" i="14"/>
  <c r="K29" i="14"/>
  <c r="K427" i="14"/>
  <c r="K126" i="14"/>
  <c r="K220" i="14"/>
  <c r="K417" i="14"/>
  <c r="K456" i="14"/>
  <c r="K484" i="14"/>
  <c r="K522" i="14"/>
  <c r="K324" i="14"/>
  <c r="K585" i="14"/>
  <c r="K351" i="14"/>
  <c r="K24" i="14"/>
  <c r="K306" i="14"/>
  <c r="K405" i="14"/>
  <c r="K424" i="14"/>
  <c r="K606" i="14"/>
  <c r="K155" i="14"/>
  <c r="K23" i="14"/>
  <c r="K449" i="14"/>
  <c r="K190" i="14"/>
  <c r="K79" i="14"/>
  <c r="K520" i="14"/>
  <c r="K635" i="14"/>
  <c r="K270" i="14"/>
  <c r="K53" i="14"/>
  <c r="K145" i="14"/>
  <c r="K373" i="14"/>
  <c r="K524" i="14"/>
  <c r="K294" i="14"/>
  <c r="K374" i="14"/>
  <c r="K425" i="14"/>
  <c r="K482" i="14"/>
  <c r="K504" i="14"/>
  <c r="K558" i="14"/>
  <c r="K269" i="14"/>
  <c r="K186" i="14"/>
  <c r="K530" i="14"/>
  <c r="K206" i="14"/>
  <c r="K411" i="14"/>
  <c r="K58" i="14"/>
  <c r="K54" i="14"/>
  <c r="K621" i="14"/>
  <c r="K367" i="14"/>
  <c r="K76" i="14"/>
  <c r="K254" i="14"/>
  <c r="K452" i="14"/>
  <c r="K399" i="14"/>
  <c r="K104" i="14"/>
  <c r="K245" i="14"/>
  <c r="K263" i="14"/>
  <c r="K279" i="14"/>
  <c r="K317" i="14"/>
  <c r="K515" i="14"/>
  <c r="K560" i="14"/>
  <c r="K315" i="14"/>
  <c r="K556" i="14"/>
  <c r="K112" i="14"/>
  <c r="K46" i="14"/>
  <c r="K123" i="14"/>
  <c r="K359" i="14"/>
  <c r="K580" i="14"/>
  <c r="K377" i="14"/>
  <c r="K3" i="14"/>
  <c r="K179" i="14"/>
  <c r="K583" i="14"/>
  <c r="K57" i="14"/>
  <c r="K553" i="14"/>
  <c r="K582" i="14"/>
  <c r="K192" i="14"/>
  <c r="K341" i="14"/>
  <c r="K396" i="14"/>
  <c r="K72" i="14"/>
  <c r="K485" i="14"/>
  <c r="K487" i="14"/>
  <c r="K513" i="14"/>
  <c r="K212" i="14"/>
  <c r="K44" i="14"/>
  <c r="K168" i="14"/>
  <c r="K296" i="14"/>
  <c r="K523" i="14"/>
  <c r="K554"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K441" i="14"/>
  <c r="K624" i="14"/>
  <c r="K612" i="14"/>
  <c r="K609" i="14"/>
  <c r="K607" i="14"/>
  <c r="K598" i="14"/>
  <c r="K577" i="14"/>
  <c r="K639" i="14"/>
  <c r="K611" i="14"/>
  <c r="K592" i="14"/>
  <c r="K588" i="14"/>
  <c r="K586" i="14"/>
  <c r="K578" i="14"/>
  <c r="K569" i="14"/>
  <c r="K538" i="14"/>
  <c r="K654" i="14"/>
  <c r="K636" i="14"/>
  <c r="K623" i="14"/>
  <c r="K610" i="14"/>
  <c r="K608"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566" i="14"/>
  <c r="K419" i="14"/>
  <c r="K570" i="14"/>
  <c r="K673" i="14"/>
  <c r="K352" i="14"/>
  <c r="K549" i="14"/>
  <c r="K107" i="14"/>
  <c r="K370" i="14"/>
  <c r="K470" i="14"/>
  <c r="K132" i="14"/>
  <c r="K239" i="14"/>
  <c r="K336" i="14"/>
  <c r="K349" i="14"/>
  <c r="K401" i="14"/>
  <c r="K344" i="14"/>
  <c r="K14" i="14"/>
  <c r="K328" i="14"/>
  <c r="K531" i="14"/>
  <c r="K358" i="14"/>
  <c r="K298" i="14"/>
  <c r="K136" i="14"/>
  <c r="K334" i="14"/>
  <c r="K480" i="14"/>
  <c r="K69" i="14"/>
  <c r="K496" i="14"/>
  <c r="K674" i="14"/>
  <c r="K475" i="14"/>
  <c r="K384" i="14"/>
  <c r="K347" i="14"/>
  <c r="K467" i="14"/>
  <c r="K327" i="14"/>
  <c r="K539" i="14"/>
  <c r="K660" i="14"/>
  <c r="K284" i="14"/>
  <c r="K92" i="14"/>
  <c r="K204" i="14"/>
  <c r="K348" i="14"/>
  <c r="K591" i="14"/>
  <c r="K675" i="14"/>
  <c r="K121" i="14"/>
  <c r="K6" i="14"/>
  <c r="K16" i="14"/>
  <c r="K101" i="14"/>
  <c r="K201" i="14"/>
  <c r="K231" i="14"/>
  <c r="K252" i="14"/>
  <c r="K260" i="14"/>
  <c r="K404" i="14"/>
  <c r="K458" i="14"/>
  <c r="K478" i="14"/>
  <c r="K614" i="14"/>
  <c r="K676" i="14"/>
  <c r="K357" i="14"/>
  <c r="K77" i="14"/>
  <c r="K139" i="14"/>
  <c r="K188" i="14"/>
  <c r="K308" i="14"/>
  <c r="K506" i="14"/>
  <c r="K8" i="14"/>
  <c r="K15" i="14"/>
  <c r="K117" i="14"/>
  <c r="K248" i="14"/>
  <c r="K268" i="14"/>
  <c r="K278" i="14"/>
  <c r="K289" i="14"/>
  <c r="K302" i="14"/>
  <c r="K305" i="14"/>
  <c r="K391" i="14"/>
  <c r="K536" i="14"/>
  <c r="K552" i="14"/>
  <c r="K343" i="14"/>
  <c r="K282" i="14"/>
  <c r="K677" i="14"/>
  <c r="K390" i="14"/>
  <c r="K413" i="14"/>
  <c r="K443" i="14"/>
  <c r="K459" i="14"/>
  <c r="K94" i="14"/>
  <c r="K557" i="14"/>
  <c r="K642" i="14"/>
  <c r="K312" i="14"/>
  <c r="K120" i="14"/>
  <c r="K140" i="14"/>
  <c r="K153" i="14"/>
  <c r="K232" i="14"/>
  <c r="K237" i="14"/>
  <c r="K372" i="14"/>
  <c r="K429" i="14"/>
  <c r="K440" i="14"/>
  <c r="K457" i="14"/>
  <c r="K474" i="14"/>
  <c r="K630" i="14"/>
  <c r="K651" i="14"/>
  <c r="K7" i="14"/>
  <c r="K253" i="14"/>
  <c r="K319" i="14"/>
  <c r="K595" i="14"/>
  <c r="K678" i="14"/>
  <c r="K25" i="14"/>
  <c r="K39" i="14"/>
  <c r="K70" i="14"/>
  <c r="K87" i="14"/>
  <c r="K161" i="14"/>
  <c r="K228" i="14"/>
  <c r="K303" i="14"/>
  <c r="K625" i="14"/>
  <c r="K679" i="14"/>
  <c r="K680" i="14"/>
  <c r="K95" i="14"/>
  <c r="K361" i="14"/>
  <c r="K4" i="14"/>
  <c r="K28" i="14"/>
  <c r="K32" i="14"/>
  <c r="K37" i="14"/>
  <c r="K49" i="14"/>
  <c r="K56" i="14"/>
  <c r="K144" i="14"/>
  <c r="K202" i="14"/>
  <c r="K235" i="14"/>
  <c r="K266" i="14"/>
  <c r="K272" i="14"/>
  <c r="K681" i="14"/>
  <c r="K331" i="14"/>
  <c r="K241" i="14"/>
  <c r="K118" i="14"/>
  <c r="K129" i="14"/>
  <c r="K152" i="14"/>
  <c r="K223" i="14"/>
  <c r="K229" i="14"/>
  <c r="K234" i="14"/>
  <c r="K280" i="14"/>
  <c r="K430" i="14"/>
  <c r="K448" i="14"/>
  <c r="K500" i="14"/>
  <c r="K551" i="14"/>
  <c r="K590" i="14"/>
  <c r="K682" i="14"/>
  <c r="K464" i="14"/>
  <c r="K444" i="14"/>
  <c r="K281" i="14"/>
  <c r="K293" i="14"/>
  <c r="K325" i="14"/>
  <c r="K546" i="14"/>
  <c r="K389" i="14"/>
  <c r="K74" i="14"/>
  <c r="K563" i="14"/>
  <c r="K603" i="14"/>
  <c r="K649" i="14"/>
  <c r="K318" i="14"/>
  <c r="K540" i="14"/>
  <c r="K646" i="14"/>
  <c r="K122" i="14"/>
  <c r="K89" i="14"/>
  <c r="K505" i="14"/>
  <c r="K75" i="14"/>
  <c r="K330" i="14"/>
  <c r="K683" i="14"/>
  <c r="K631" i="14"/>
  <c r="K224" i="14"/>
  <c r="K185" i="14"/>
  <c r="K421" i="14"/>
  <c r="K463" i="14"/>
  <c r="K125" i="14"/>
  <c r="K238" i="14"/>
  <c r="K337" i="14"/>
  <c r="K613" i="14"/>
  <c r="K684" i="14"/>
  <c r="K685" i="14"/>
  <c r="K559" i="14"/>
  <c r="K380" i="14"/>
  <c r="K533" i="14"/>
  <c r="K82" i="14"/>
  <c r="K166" i="14"/>
  <c r="K221" i="14"/>
  <c r="K203" i="14"/>
  <c r="K548" i="14"/>
  <c r="K90" i="14"/>
  <c r="K60" i="14"/>
  <c r="K250" i="14"/>
  <c r="K52" i="14"/>
  <c r="K80" i="14"/>
  <c r="K114" i="14"/>
  <c r="K135" i="14"/>
  <c r="K137" i="14"/>
  <c r="K157" i="14"/>
  <c r="K158" i="14"/>
  <c r="K233" i="14"/>
  <c r="K300" i="14"/>
  <c r="K364" i="14"/>
  <c r="K385" i="14"/>
  <c r="K433" i="14"/>
  <c r="K465" i="14"/>
  <c r="K472" i="14"/>
  <c r="K473" i="14"/>
  <c r="K511" i="14"/>
  <c r="K544" i="14"/>
  <c r="K671" i="14"/>
  <c r="K672" i="14"/>
  <c r="K686" i="14"/>
  <c r="K133" i="14"/>
  <c r="K255" i="14"/>
  <c r="K340" i="14"/>
  <c r="K488" i="14"/>
  <c r="K555" i="14"/>
  <c r="K637" i="14"/>
  <c r="K362" i="14"/>
  <c r="K451" i="14"/>
  <c r="K91" i="14"/>
  <c r="K124" i="14"/>
  <c r="K242" i="14"/>
  <c r="K322" i="14"/>
  <c r="K415" i="14"/>
  <c r="K687" i="14"/>
  <c r="K688" i="14"/>
  <c r="K600" i="14"/>
  <c r="K180" i="14"/>
  <c r="K652" i="14"/>
  <c r="K189" i="14"/>
  <c r="K2" i="14"/>
  <c r="K45" i="14"/>
  <c r="K131" i="14"/>
  <c r="K383" i="14"/>
  <c r="K537" i="14"/>
  <c r="K579" i="14"/>
  <c r="K338" i="14"/>
  <c r="K662" i="14"/>
  <c r="K320" i="14"/>
  <c r="K534" i="14"/>
  <c r="K246" i="14"/>
  <c r="K304" i="14"/>
  <c r="K346" i="14"/>
  <c r="K414" i="14"/>
  <c r="K547" i="14"/>
  <c r="K632" i="14"/>
  <c r="K61" i="14"/>
  <c r="K297" i="14"/>
  <c r="K667" i="14"/>
  <c r="K148" i="14"/>
  <c r="K172" i="14"/>
  <c r="K219" i="14"/>
  <c r="K48" i="14"/>
  <c r="K262" i="14"/>
  <c r="K629" i="14"/>
  <c r="K689" i="14"/>
  <c r="K97" i="14"/>
  <c r="K659" i="14"/>
  <c r="K98" i="14"/>
  <c r="K395" i="14"/>
  <c r="K454" i="14"/>
  <c r="K615" i="14"/>
  <c r="K350" i="14"/>
  <c r="K299" i="14"/>
  <c r="K471" i="14"/>
  <c r="K605" i="14"/>
  <c r="K65" i="14"/>
  <c r="K483" i="14"/>
  <c r="K461" i="14"/>
  <c r="K528" i="14"/>
  <c r="K617" i="14"/>
  <c r="K345" i="14"/>
  <c r="K130" i="14"/>
  <c r="K690" i="14"/>
  <c r="K386" i="14"/>
  <c r="K156" i="14"/>
  <c r="K197" i="14"/>
  <c r="K198" i="14"/>
  <c r="K469" i="14"/>
  <c r="K356" i="14"/>
  <c r="K59" i="14"/>
  <c r="K99" i="14"/>
  <c r="K195" i="14"/>
  <c r="K222" i="14"/>
  <c r="K365" i="14"/>
  <c r="K466" i="14"/>
  <c r="K468" i="14"/>
  <c r="K527" i="14"/>
  <c r="K200" i="14"/>
  <c r="K251" i="14"/>
  <c r="K301" i="14"/>
  <c r="K565" i="14"/>
  <c r="K633" i="14"/>
  <c r="K691" i="14"/>
  <c r="K67" i="14"/>
  <c r="K286" i="14"/>
  <c r="K438" i="14"/>
  <c r="K497" i="14"/>
  <c r="K628" i="14"/>
  <c r="K154" i="14"/>
  <c r="K418" i="14"/>
  <c r="K13" i="14"/>
  <c r="K143" i="14"/>
  <c r="K236" i="14"/>
  <c r="K476" i="14"/>
  <c r="K658" i="14"/>
  <c r="K647" i="14"/>
  <c r="K314" i="14"/>
  <c r="K326" i="14"/>
  <c r="K47" i="14"/>
  <c r="K81" i="14"/>
  <c r="K584" i="14"/>
  <c r="K656" i="14"/>
  <c r="K532" i="14"/>
  <c r="K519" i="14"/>
  <c r="K589" i="14"/>
  <c r="K692" i="14"/>
  <c r="K693" i="14"/>
  <c r="K435" i="14"/>
  <c r="K360" i="14"/>
  <c r="K277" i="14"/>
  <c r="K422" i="14"/>
  <c r="K574" i="14"/>
  <c r="K694" i="14"/>
  <c r="K43" i="14"/>
  <c r="K93" i="14"/>
  <c r="K96" i="14"/>
  <c r="K119" i="14"/>
  <c r="K184" i="14"/>
  <c r="K227" i="14"/>
  <c r="K354" i="14"/>
  <c r="K481" i="14"/>
  <c r="K493" i="14"/>
  <c r="K517" i="14"/>
  <c r="K638" i="14"/>
  <c r="K105" i="14"/>
  <c r="K181" i="14"/>
  <c r="K261" i="14"/>
  <c r="K550" i="14"/>
  <c r="K287" i="14"/>
  <c r="K576" i="14"/>
  <c r="K645" i="14"/>
  <c r="K18" i="14"/>
  <c r="K40" i="14"/>
  <c r="K376" i="14"/>
  <c r="K593" i="14"/>
  <c r="K41" i="14"/>
  <c r="K230" i="14"/>
  <c r="K21" i="14"/>
  <c r="K146" i="14"/>
  <c r="K159" i="14"/>
  <c r="K455" i="14"/>
  <c r="K502" i="14"/>
  <c r="K663" i="14"/>
  <c r="K518" i="14"/>
  <c r="K648" i="14"/>
  <c r="K311" i="14"/>
  <c r="K564" i="14"/>
  <c r="K33" i="14"/>
  <c r="K31" i="14"/>
  <c r="K209" i="14"/>
  <c r="K392" i="14"/>
  <c r="K507" i="14"/>
  <c r="K627" i="14"/>
  <c r="K64" i="14"/>
  <c r="K162" i="14"/>
  <c r="K216" i="14"/>
  <c r="K695" i="14"/>
  <c r="K526" i="14"/>
  <c r="K375" i="14"/>
  <c r="K501" i="14"/>
  <c r="K169" i="14"/>
  <c r="K187" i="14"/>
  <c r="K208" i="14"/>
  <c r="K434" i="14"/>
  <c r="K529" i="14"/>
  <c r="K535" i="14"/>
  <c r="K567" i="14"/>
  <c r="K571" i="14"/>
  <c r="K572" i="14"/>
  <c r="K437" i="14"/>
  <c r="K240" i="14"/>
  <c r="K333" i="14"/>
  <c r="K366" i="14"/>
  <c r="K406" i="14"/>
  <c r="K644" i="14"/>
  <c r="K666" i="14"/>
  <c r="K696" i="14"/>
  <c r="K670" i="14"/>
  <c r="K495" i="14"/>
  <c r="K697" i="14"/>
  <c r="K379" i="14"/>
  <c r="K27" i="14"/>
  <c r="K205" i="14"/>
  <c r="K291" i="14"/>
  <c r="K698" i="14"/>
  <c r="K66" i="14"/>
  <c r="K699" i="14"/>
  <c r="K20" i="14"/>
  <c r="K295" i="14"/>
  <c r="K447" i="14"/>
  <c r="K510" i="14"/>
  <c r="K620" i="14"/>
  <c r="K668" i="14"/>
  <c r="K113" i="14"/>
  <c r="K173" i="14"/>
  <c r="K288" i="14"/>
  <c r="K700" i="14"/>
  <c r="K17" i="14"/>
  <c r="K285" i="14"/>
  <c r="K397" i="14"/>
  <c r="K214" i="14"/>
  <c r="K310" i="14"/>
  <c r="K215" i="14"/>
  <c r="K307" i="14"/>
  <c r="K388" i="14"/>
  <c r="K408" i="14"/>
  <c r="K116" i="14"/>
  <c r="K616" i="14"/>
  <c r="K164" i="14"/>
  <c r="K174" i="14"/>
  <c r="K68" i="14"/>
  <c r="K275" i="14"/>
  <c r="K442" i="14"/>
  <c r="K521" i="14"/>
  <c r="K309" i="14"/>
  <c r="K363" i="14"/>
  <c r="K562" i="14"/>
  <c r="K196" i="14"/>
  <c r="K653" i="14"/>
  <c r="K30" i="14"/>
  <c r="K73" i="14"/>
  <c r="K355" i="14"/>
  <c r="K218" i="14"/>
  <c r="K292" i="14"/>
  <c r="K412" i="14"/>
  <c r="K12" i="14"/>
  <c r="K35" i="14"/>
  <c r="K42" i="14"/>
  <c r="K50" i="14"/>
  <c r="K83" i="14"/>
  <c r="K138" i="14"/>
  <c r="K141" i="14"/>
  <c r="K163" i="14"/>
  <c r="K170" i="14"/>
  <c r="K182" i="14"/>
  <c r="K210" i="14"/>
  <c r="K244" i="14"/>
  <c r="K249" i="14"/>
  <c r="K258" i="14"/>
  <c r="K271" i="14"/>
  <c r="K274" i="14"/>
  <c r="K276" i="14"/>
  <c r="K290" i="14"/>
  <c r="K323" i="14"/>
  <c r="K369" i="14"/>
  <c r="K371" i="14"/>
  <c r="K382" i="14"/>
  <c r="K393" i="14"/>
  <c r="K432" i="14"/>
  <c r="K450" i="14"/>
  <c r="K486" i="14"/>
  <c r="K498" i="14"/>
  <c r="K503" i="14"/>
  <c r="K509" i="14"/>
  <c r="K581" i="14"/>
  <c r="K597" i="14"/>
  <c r="K602" i="14"/>
  <c r="K618" i="14"/>
  <c r="K622" i="14"/>
  <c r="K641" i="14"/>
  <c r="K657" i="14"/>
  <c r="K661" i="14"/>
  <c r="K664" i="14"/>
  <c r="K701" i="14"/>
  <c r="K491" i="14"/>
  <c r="K267" i="14"/>
  <c r="K702" i="14"/>
  <c r="K199" i="14"/>
  <c r="K499" i="14"/>
  <c r="K626" i="14"/>
  <c r="K71" i="14"/>
  <c r="K368" i="14"/>
  <c r="K84" i="14"/>
  <c r="K103" i="14"/>
  <c r="K115" i="14"/>
  <c r="K257" i="14"/>
  <c r="K669" i="14"/>
  <c r="K436" i="14"/>
  <c r="K543" i="14"/>
  <c r="K561" i="14"/>
  <c r="K108" i="14"/>
  <c r="K177" i="14"/>
  <c r="K62" i="14"/>
  <c r="K194" i="14"/>
  <c r="K213" i="14"/>
  <c r="K353" i="14"/>
  <c r="K387" i="14"/>
  <c r="K525" i="14"/>
  <c r="K634" i="14"/>
  <c r="K703" i="14"/>
  <c r="K283" i="14"/>
  <c r="K439" i="14"/>
  <c r="K512" i="14"/>
  <c r="K247" i="14"/>
  <c r="K149" i="14"/>
  <c r="K102" i="14"/>
  <c r="K111" i="14"/>
  <c r="K243" i="14"/>
  <c r="K453" i="14"/>
  <c r="K178" i="14"/>
  <c r="K38" i="14"/>
  <c r="K416" i="14"/>
  <c r="K36" i="14"/>
  <c r="K88" i="14"/>
  <c r="K332" i="14"/>
  <c r="K426" i="14"/>
  <c r="K63" i="14"/>
  <c r="K78" i="14"/>
  <c r="K273" i="14"/>
  <c r="K573" i="14"/>
  <c r="K165" i="14"/>
  <c r="K100" i="14"/>
  <c r="K313" i="14"/>
  <c r="K256" i="14"/>
  <c r="K85" i="14"/>
  <c r="K410" i="14"/>
  <c r="K460" i="14"/>
  <c r="K479" i="14"/>
  <c r="K335" i="14"/>
  <c r="K55" i="14"/>
  <c r="K431" i="14"/>
  <c r="K109" i="14"/>
  <c r="K704" i="14"/>
  <c r="K22" i="14"/>
  <c r="K26" i="14"/>
  <c r="K10" i="14"/>
  <c r="K106" i="14"/>
  <c r="K142" i="14"/>
  <c r="K160" i="14"/>
  <c r="K259" i="14"/>
  <c r="K316" i="14"/>
  <c r="K378" i="14"/>
  <c r="K403" i="14"/>
  <c r="K407" i="14"/>
  <c r="K420" i="14"/>
  <c r="K489" i="14"/>
  <c r="K541" i="14"/>
  <c r="K596" i="14"/>
  <c r="K599" i="14"/>
  <c r="K643" i="14"/>
  <c r="K665" i="14"/>
  <c r="K705" i="14"/>
  <c r="K706" i="14"/>
  <c r="K264" i="14"/>
  <c r="K167" i="14"/>
  <c r="K650" i="14"/>
  <c r="K655"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K462"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<sst xmlns="http://schemas.openxmlformats.org/spreadsheetml/2006/main" count="20072" uniqueCount="3626">
  <si>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</si>
  <si>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</si>
  <si>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</si>
  <si>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</si>
  <si>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</si>
  <si>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</si>
  <si>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</si>
  <si>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</si>
  <si>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</si>
  <si>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</si>
  <si>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</si>
  <si>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</si>
  <si>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</si>
  <si>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</si>
  <si>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</si>
  <si>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</si>
  <si>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</si>
  <si>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</si>
  <si>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</si>
  <si>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</si>
  <si>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</si>
  <si>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</si>
  <si>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</si>
  <si>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</si>
  <si>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</si>
  <si>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</si>
  <si>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</si>
  <si>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</si>
  <si>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</si>
  <si>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</si>
  <si>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</si>
  <si>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</si>
  <si>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</si>
  <si>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</si>
  <si>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</si>
  <si>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</si>
  <si>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</si>
  <si>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</si>
  <si>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</si>
  <si>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</si>
  <si>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</si>
  <si>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</si>
  <si>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</si>
  <si>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</si>
  <si>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</si>
  <si>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</si>
  <si>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</si>
  <si>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</si>
  <si>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</si>
  <si>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</si>
  <si>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</si>
  <si>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</si>
  <si>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</si>
  <si>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</si>
  <si>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</si>
  <si>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</si>
  <si>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</si>
  <si>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</si>
  <si>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</si>
  <si>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</si>
  <si>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</si>
  <si>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</si>
  <si>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</si>
  <si>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</si>
  <si>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</si>
  <si>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</si>
  <si>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</si>
  <si>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</si>
  <si>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</si>
  <si>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</si>
  <si>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</si>
  <si>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</si>
  <si>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</si>
  <si>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</si>
  <si>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</si>
  <si>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</si>
  <si>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</si>
  <si>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</si>
  <si>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</si>
  <si>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</si>
  <si>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</si>
  <si>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</si>
  <si>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</si>
  <si>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</si>
  <si>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</si>
  <si>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</si>
  <si>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</si>
  <si>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</si>
  <si>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</si>
  <si>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</si>
  <si>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</si>
  <si>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</si>
  <si>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</si>
  <si>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</si>
  <si>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</si>
  <si>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</si>
  <si>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</si>
  <si>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</si>
  <si>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</si>
  <si>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</si>
  <si>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</si>
  <si>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</si>
  <si>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</si>
  <si>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</si>
  <si>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</si>
  <si>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</si>
  <si>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</si>
  <si>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</si>
  <si>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</si>
  <si>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</si>
  <si>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</si>
  <si>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</si>
  <si>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</si>
  <si>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</si>
  <si>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</si>
  <si>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</si>
  <si>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</si>
  <si>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</si>
  <si>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</si>
  <si>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</si>
  <si>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</si>
  <si>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</si>
  <si>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</si>
  <si>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</si>
  <si>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</si>
  <si>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</si>
  <si>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</si>
  <si>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</si>
  <si>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</si>
  <si>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</si>
  <si>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</si>
  <si>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</si>
  <si>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</si>
  <si>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</si>
  <si>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</si>
  <si>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</si>
  <si>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</si>
  <si>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</si>
  <si>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</si>
  <si>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</si>
  <si>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</si>
  <si>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</si>
  <si>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</si>
  <si>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</si>
  <si>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</si>
  <si>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</si>
  <si>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</si>
  <si>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</si>
  <si>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</si>
  <si>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</si>
  <si>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</si>
  <si>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</si>
  <si>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</si>
  <si>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</si>
  <si>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</si>
  <si>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</si>
  <si>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</si>
  <si>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</si>
  <si>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</si>
  <si>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</si>
  <si>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</si>
  <si>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</si>
  <si>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</si>
  <si>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</si>
  <si>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</si>
  <si>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</si>
  <si>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</si>
  <si>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</si>
  <si>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</si>
  <si>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</si>
  <si>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</si>
  <si>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</si>
  <si>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</si>
  <si>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</si>
  <si>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</si>
  <si>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</si>
  <si>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</si>
  <si>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</si>
  <si>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</si>
  <si>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</si>
  <si>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</si>
  <si>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</si>
  <si>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</si>
  <si>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</si>
  <si>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</si>
  <si>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</si>
  <si>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</si>
  <si>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</si>
  <si>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</si>
  <si>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</si>
  <si>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</si>
  <si>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</si>
  <si>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</si>
  <si>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</si>
  <si>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</si>
  <si>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</si>
  <si>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</si>
  <si>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</si>
  <si>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</si>
  <si>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</si>
  <si>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</si>
  <si>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</si>
  <si>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</si>
  <si>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</si>
  <si>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</si>
  <si>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</si>
  <si>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</si>
  <si>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</si>
  <si>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</si>
  <si>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</si>
  <si>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</si>
  <si>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</si>
  <si>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</si>
  <si>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</si>
  <si>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</si>
  <si>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</si>
  <si>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</si>
  <si>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</si>
  <si>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</si>
  <si>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</si>
  <si>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</si>
  <si>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</si>
  <si>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</si>
  <si>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</si>
  <si>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</si>
  <si>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</si>
  <si>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</si>
  <si>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</si>
  <si>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</si>
  <si>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</si>
  <si>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</si>
  <si>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</si>
  <si>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</si>
  <si>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</si>
  <si>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</si>
  <si>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</si>
  <si>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</si>
  <si>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</si>
  <si>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</si>
  <si>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</si>
  <si>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</si>
  <si>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</si>
  <si>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</si>
  <si>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</si>
  <si>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</si>
  <si>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</si>
  <si>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</si>
  <si>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</si>
  <si>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</si>
  <si>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</si>
  <si>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</si>
  <si>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</si>
  <si>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</si>
  <si>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</si>
  <si>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</si>
  <si>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</si>
  <si>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</si>
  <si>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</si>
  <si>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</si>
  <si>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</si>
  <si>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</si>
  <si>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</si>
  <si>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</si>
  <si>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</si>
  <si>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</si>
  <si>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</si>
  <si>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</si>
  <si>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</si>
  <si>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</si>
  <si>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</si>
  <si>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</si>
  <si>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</si>
  <si>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</si>
  <si>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</si>
  <si>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</si>
  <si>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</si>
  <si>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</si>
  <si>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</si>
  <si>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</si>
  <si>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</si>
  <si>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</si>
  <si>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</si>
  <si>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</si>
  <si>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</si>
  <si>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</si>
  <si>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</si>
  <si>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</si>
  <si>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</si>
  <si>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</si>
  <si>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</si>
  <si>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</si>
  <si>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</si>
  <si>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</si>
  <si>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</si>
  <si>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</si>
  <si>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</si>
  <si>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</si>
  <si>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</si>
  <si>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</si>
  <si>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</si>
  <si>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</si>
  <si>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</si>
  <si>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</si>
  <si>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</si>
  <si>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</si>
  <si>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</si>
  <si>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</si>
  <si>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</si>
  <si>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</si>
  <si>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</si>
  <si>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</si>
  <si>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</si>
  <si>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</si>
  <si>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</si>
  <si>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</si>
  <si>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</si>
  <si>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</si>
  <si>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</si>
  <si>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</si>
  <si>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</si>
  <si>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</si>
  <si>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</si>
  <si>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</si>
  <si>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</si>
  <si>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</si>
  <si>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</si>
  <si>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</si>
  <si>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</si>
  <si>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</si>
  <si>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</si>
  <si>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</si>
  <si>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</si>
  <si>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</si>
  <si>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</si>
  <si>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</si>
  <si>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</si>
  <si>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</si>
  <si>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</si>
  <si>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</si>
  <si>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</si>
  <si>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</si>
  <si>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</si>
  <si>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</si>
  <si>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</si>
  <si>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</si>
  <si>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</si>
  <si>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</si>
  <si>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</si>
  <si>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</si>
  <si>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</si>
  <si>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</si>
  <si>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</si>
  <si>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</si>
  <si>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</si>
  <si>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</si>
  <si>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</si>
  <si>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</si>
  <si>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</si>
  <si>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</si>
  <si>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</si>
  <si>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</si>
  <si>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</si>
  <si>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</si>
  <si>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</si>
  <si>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</si>
  <si>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</si>
  <si>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</si>
  <si>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</si>
  <si>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</si>
  <si>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</si>
  <si>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</si>
  <si>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</si>
  <si>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</si>
  <si>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</si>
  <si>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</si>
  <si>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</si>
  <si>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</si>
  <si>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</si>
  <si>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</si>
  <si>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</si>
  <si>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</si>
  <si>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</si>
  <si>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</si>
  <si>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</si>
  <si>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</si>
  <si>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</si>
  <si>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</si>
  <si>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</si>
  <si>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</si>
  <si>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</si>
  <si>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</si>
  <si>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</si>
  <si>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</si>
  <si>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</si>
  <si>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</si>
  <si>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</si>
  <si>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</si>
  <si>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</si>
  <si>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</si>
  <si>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</si>
  <si>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</si>
  <si>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</si>
  <si>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</si>
  <si>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</si>
  <si>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</si>
  <si>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</si>
  <si>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</si>
  <si>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</si>
  <si>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</si>
  <si>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</si>
  <si>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</si>
  <si>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</si>
  <si>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</si>
  <si>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</si>
  <si>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</si>
  <si>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</si>
  <si>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</si>
  <si>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</si>
  <si>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</si>
  <si>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</si>
  <si>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</si>
  <si>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</si>
  <si>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</si>
  <si>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</si>
  <si>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</si>
  <si>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</si>
  <si>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</si>
  <si>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</si>
  <si>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</si>
  <si>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</si>
  <si>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</si>
  <si>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</si>
  <si>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</si>
  <si>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</si>
  <si>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</si>
  <si>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</si>
  <si>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</si>
  <si>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</si>
  <si>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</si>
  <si>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</si>
  <si>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</si>
  <si>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</si>
  <si>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</si>
  <si>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</si>
  <si>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</si>
  <si>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</si>
  <si>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</si>
  <si>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</si>
  <si>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</si>
  <si>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</si>
  <si>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</si>
  <si>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</si>
  <si>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</si>
  <si>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</si>
  <si>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</si>
  <si>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</si>
  <si>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</si>
  <si>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</si>
  <si>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</si>
  <si>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</si>
  <si>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</si>
  <si>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</si>
  <si>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</si>
  <si>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</si>
  <si>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</si>
  <si>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</si>
  <si>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</si>
  <si>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</si>
  <si>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</si>
  <si>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</si>
  <si>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</si>
  <si>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</si>
  <si>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</si>
  <si>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</si>
  <si>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</si>
  <si>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</si>
  <si>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</si>
  <si>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</si>
  <si>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</si>
  <si>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</si>
  <si>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</si>
  <si>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</si>
  <si>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</si>
  <si>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</si>
  <si>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</si>
  <si>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</si>
  <si>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</si>
  <si>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</si>
  <si>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</si>
  <si>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</si>
  <si>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</si>
  <si>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</si>
  <si>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</si>
  <si>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</si>
  <si>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</si>
  <si>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</si>
  <si>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</si>
  <si>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</si>
  <si>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</si>
  <si>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</si>
  <si>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</si>
  <si>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</si>
  <si>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</si>
  <si>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</si>
  <si>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</si>
  <si>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</si>
  <si>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</si>
  <si>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</si>
  <si>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</si>
  <si>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</si>
  <si>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</si>
  <si>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</si>
  <si>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</si>
  <si>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</si>
  <si>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</si>
  <si>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</si>
  <si>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</si>
  <si>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</si>
  <si>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</si>
  <si>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</si>
  <si>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</si>
  <si>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</si>
  <si>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</si>
  <si>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</si>
  <si>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</si>
  <si>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</si>
  <si>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</si>
  <si>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</si>
  <si>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</si>
  <si>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</si>
  <si>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</si>
  <si>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</si>
  <si>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</si>
  <si>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</si>
  <si>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</si>
  <si>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</si>
  <si>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</si>
  <si>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</si>
  <si>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</si>
  <si>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</si>
  <si>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</si>
  <si>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</si>
  <si>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</si>
  <si>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</si>
  <si>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</si>
  <si>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</si>
  <si>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</si>
  <si>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</si>
  <si>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</si>
  <si>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</si>
  <si>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</si>
  <si>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</si>
  <si>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</si>
  <si>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</si>
  <si>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</si>
  <si>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</si>
  <si>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</si>
  <si>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</si>
  <si>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</si>
  <si>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</si>
  <si>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</si>
  <si>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</si>
  <si>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</si>
  <si>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</si>
  <si>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</si>
  <si>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</si>
  <si>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</si>
  <si>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</si>
  <si>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</si>
  <si>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</si>
  <si>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</si>
  <si>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</si>
  <si>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</si>
  <si>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</si>
  <si>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</si>
  <si>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</si>
  <si>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</si>
  <si>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</si>
  <si>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</si>
  <si>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</si>
  <si>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</si>
  <si>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</si>
  <si>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</si>
  <si>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</si>
  <si>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</si>
  <si>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</si>
  <si>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</si>
  <si>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</si>
  <si>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</si>
  <si>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</si>
  <si>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</si>
  <si>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</si>
  <si>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</si>
  <si>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</si>
  <si>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</si>
  <si>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</si>
  <si>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</si>
  <si>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</si>
  <si>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</si>
  <si>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</si>
  <si>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</si>
  <si>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</si>
  <si>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</si>
  <si>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</si>
  <si>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</si>
  <si>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</si>
  <si>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</si>
  <si>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</si>
  <si>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</si>
  <si>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</si>
  <si>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</si>
  <si>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</si>
  <si>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</si>
  <si>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</si>
  <si>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</si>
  <si>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</si>
  <si>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</si>
  <si>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</si>
  <si>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</si>
  <si>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</si>
  <si>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</si>
  <si>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</si>
  <si>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</si>
  <si>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</si>
  <si>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</si>
  <si>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</si>
  <si>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</si>
  <si>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</si>
  <si>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</si>
  <si>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</si>
  <si>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</si>
  <si>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</si>
  <si>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</si>
  <si>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</si>
  <si>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</si>
  <si>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</si>
  <si>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</si>
  <si>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</si>
  <si>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</si>
  <si>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</si>
  <si>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</si>
  <si>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</si>
  <si>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</si>
  <si>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</si>
  <si>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</si>
  <si>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</si>
  <si>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</si>
  <si>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</si>
  <si>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</si>
  <si>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</si>
  <si>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</si>
  <si>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</si>
  <si>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</si>
  <si>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</si>
  <si>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</si>
  <si>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</si>
  <si>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</si>
  <si>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</si>
  <si>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</si>
  <si>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</si>
  <si>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</si>
  <si>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</si>
  <si>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</si>
  <si>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</si>
  <si>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</si>
  <si>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</si>
  <si>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</si>
  <si>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</si>
  <si>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</si>
  <si>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</si>
  <si>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</si>
  <si>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</si>
  <si>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</si>
  <si>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</si>
  <si>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</si>
  <si>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</si>
  <si>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</si>
  <si>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</si>
  <si>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</si>
  <si>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</si>
  <si>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</si>
  <si>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</si>
  <si>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</si>
  <si>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</si>
  <si>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</si>
  <si>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</si>
  <si>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</si>
  <si>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</si>
  <si>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</si>
  <si>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</si>
  <si>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</si>
  <si>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</si>
  <si>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</si>
  <si>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</si>
  <si>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</si>
  <si>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</si>
  <si>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</si>
  <si>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</si>
  <si>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</si>
  <si>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</si>
  <si>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</si>
  <si>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</si>
  <si>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</si>
  <si>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</si>
  <si>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</si>
  <si>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</si>
  <si>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</si>
  <si>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</si>
  <si>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</si>
  <si>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</si>
  <si>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</si>
  <si>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</si>
  <si>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</si>
  <si>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</si>
  <si>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</si>
  <si>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</si>
  <si>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</si>
  <si>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</si>
  <si>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</si>
  <si>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</si>
  <si>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</si>
  <si>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</si>
  <si>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</si>
  <si>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</si>
  <si>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</si>
  <si>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</si>
  <si>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</si>
  <si>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</si>
  <si>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</si>
  <si>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</si>
  <si>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</si>
  <si>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</si>
  <si>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</si>
  <si>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</si>
  <si>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</si>
  <si>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</si>
  <si>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</si>
  <si>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</si>
  <si>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</si>
  <si>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</si>
  <si>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</si>
  <si>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</si>
  <si>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</si>
  <si>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</si>
  <si>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</si>
  <si>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</si>
  <si>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</si>
  <si>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</si>
  <si>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</si>
  <si>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</si>
  <si>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</si>
  <si>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</si>
  <si>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</si>
  <si>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</si>
  <si>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</si>
  <si>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</si>
  <si>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</si>
  <si>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</si>
  <si>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</si>
  <si>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</si>
  <si>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</si>
  <si>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</si>
  <si>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</si>
  <si>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</si>
  <si>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</si>
  <si>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</si>
  <si>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</si>
  <si>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</si>
  <si>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</si>
  <si>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</si>
  <si>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</si>
  <si>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</si>
  <si>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</si>
  <si>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</si>
  <si>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</si>
  <si>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</si>
  <si>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</si>
  <si>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</si>
  <si>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</si>
  <si>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</si>
  <si>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</si>
  <si>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</si>
  <si>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</si>
  <si>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</si>
  <si>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</si>
  <si>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</si>
  <si>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</si>
  <si>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</si>
  <si>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</si>
  <si>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</si>
  <si>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</si>
  <si>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</si>
  <si>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</si>
  <si>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</si>
  <si>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</si>
  <si>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</si>
  <si>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</si>
  <si>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</si>
  <si>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</si>
  <si>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</si>
  <si>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</si>
  <si>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</si>
  <si>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</si>
  <si>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</si>
  <si>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</si>
  <si>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</si>
  <si>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</si>
  <si>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</si>
  <si>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</si>
  <si>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</si>
  <si>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</si>
  <si>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</si>
  <si>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</si>
  <si>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</si>
  <si>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</si>
  <si>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</si>
  <si>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</si>
  <si>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</si>
  <si>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</si>
  <si>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</si>
  <si>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</si>
  <si>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</si>
  <si>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</si>
  <si>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</si>
  <si>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</si>
  <si>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</si>
  <si>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</si>
  <si>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</si>
  <si>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</si>
  <si>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</si>
  <si>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</si>
  <si>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</si>
  <si>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</si>
  <si>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</si>
  <si>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</si>
  <si>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</si>
  <si>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</si>
  <si>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</si>
  <si>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</si>
  <si>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</si>
  <si>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</si>
  <si>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</si>
  <si>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</si>
  <si>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</si>
  <si>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</si>
  <si>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</si>
  <si>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</si>
  <si>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</si>
  <si>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</si>
  <si>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</si>
  <si>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</si>
  <si>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</si>
  <si>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</si>
  <si>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</si>
  <si>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</si>
  <si>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</si>
  <si>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</si>
  <si>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</si>
  <si>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</si>
  <si>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</si>
  <si>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</si>
  <si>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</si>
  <si>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</si>
  <si>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</si>
  <si>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</si>
  <si>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</si>
  <si>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</si>
  <si>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</si>
  <si>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</si>
  <si>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</si>
  <si>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</si>
  <si>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</si>
  <si>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</si>
  <si>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</si>
  <si>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</si>
  <si>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</si>
  <si>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</si>
  <si>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</si>
  <si>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</si>
  <si>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</si>
  <si>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</si>
  <si>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</si>
  <si>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</si>
  <si>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</si>
  <si>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</si>
  <si>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</si>
  <si>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</si>
  <si>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</si>
  <si>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</si>
  <si>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</si>
  <si>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</si>
  <si>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</si>
  <si>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</si>
  <si>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</si>
  <si>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</si>
  <si>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</si>
  <si>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</si>
  <si>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</si>
  <si>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</si>
  <si>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</si>
  <si>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</si>
  <si>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</si>
  <si>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</si>
  <si>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</si>
  <si>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</si>
  <si>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</si>
  <si>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</si>
  <si>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</si>
  <si>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</si>
  <si>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</si>
  <si>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</si>
  <si>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</si>
  <si>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</si>
  <si>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</si>
  <si>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</si>
  <si>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</si>
  <si>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</si>
  <si>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</si>
  <si>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</si>
  <si>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</si>
  <si>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</si>
  <si>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</si>
  <si>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</si>
  <si>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</si>
  <si>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</si>
  <si>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</si>
  <si>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</si>
  <si>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</si>
  <si>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</si>
  <si>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</si>
  <si>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</si>
  <si>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</si>
  <si>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</si>
  <si>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</si>
  <si>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</si>
  <si>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</si>
  <si>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</si>
  <si>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</si>
  <si>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</si>
  <si>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</si>
  <si>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</si>
  <si>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</si>
  <si>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</si>
  <si>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</si>
  <si>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</si>
  <si>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</si>
  <si>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</si>
  <si>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</si>
  <si>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</si>
  <si>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</si>
  <si>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</si>
  <si>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</si>
  <si>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</si>
  <si>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</si>
  <si>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</si>
  <si>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</si>
  <si>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</si>
  <si>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</si>
  <si>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</si>
  <si>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</si>
  <si>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</si>
  <si>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</si>
  <si>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</si>
  <si>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</si>
  <si>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</si>
  <si>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</si>
  <si>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</si>
  <si>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</si>
  <si>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</si>
  <si>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</si>
  <si>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</si>
  <si>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</si>
  <si>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</si>
  <si>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</si>
  <si>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</si>
  <si>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</si>
  <si>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</si>
  <si>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</si>
  <si>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</si>
  <si>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</si>
  <si>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</si>
  <si>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</si>
  <si>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</si>
  <si>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</si>
  <si>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</si>
  <si>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</si>
  <si>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</si>
  <si>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</si>
  <si>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</si>
  <si>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</si>
  <si>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</si>
  <si>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</si>
  <si>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</si>
  <si>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</si>
  <si>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</si>
  <si>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</si>
  <si>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</si>
  <si>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</si>
  <si>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</si>
  <si>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</si>
  <si>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</si>
  <si>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</si>
  <si>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</si>
  <si>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</si>
  <si>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</si>
  <si>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</si>
  <si>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</si>
  <si>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</si>
  <si>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</si>
  <si>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</si>
  <si>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</si>
  <si>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</si>
  <si>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</si>
  <si>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</si>
  <si>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</si>
  <si>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</si>
  <si>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</si>
  <si>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</si>
  <si>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</si>
  <si>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</si>
  <si>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</si>
  <si>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</si>
  <si>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</si>
  <si>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</si>
  <si>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</si>
  <si>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</si>
  <si>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</si>
  <si>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</si>
  <si>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</si>
  <si>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</si>
  <si>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</si>
  <si>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</si>
  <si>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</si>
  <si>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</si>
  <si>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</si>
  <si>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</si>
  <si>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</si>
  <si>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</si>
  <si>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</si>
  <si>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</si>
  <si>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</si>
  <si>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</si>
  <si>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</si>
  <si>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</si>
  <si>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</si>
  <si>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</si>
  <si>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</si>
  <si>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</si>
  <si>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</si>
  <si>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</si>
  <si>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</si>
  <si>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</si>
  <si>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</si>
  <si>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</si>
  <si>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</si>
  <si>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</si>
  <si>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</si>
  <si>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</si>
  <si>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</si>
  <si>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</si>
  <si>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</si>
  <si>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</si>
  <si>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</si>
  <si>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</si>
  <si>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</si>
  <si>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</si>
  <si>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</si>
  <si>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</si>
  <si>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</si>
  <si>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</si>
  <si>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</si>
  <si>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</si>
  <si>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</si>
  <si>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</si>
  <si>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</si>
  <si>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</si>
  <si>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</si>
  <si>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</si>
  <si>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</si>
  <si>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</si>
  <si>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</si>
  <si>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</si>
  <si>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</si>
  <si>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</si>
  <si>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</si>
  <si>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</si>
  <si>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</si>
  <si>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</si>
  <si>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</si>
  <si>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</si>
  <si>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</si>
  <si>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</si>
  <si>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</si>
  <si>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</si>
  <si>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</si>
  <si>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</si>
  <si>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</si>
  <si>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</si>
  <si>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</si>
  <si>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</si>
  <si>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</si>
  <si>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</si>
  <si>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</si>
  <si>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</si>
  <si>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</si>
  <si>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</si>
  <si>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</si>
  <si>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</si>
  <si>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</si>
  <si>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</si>
  <si>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</si>
  <si>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</si>
  <si>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</si>
  <si>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</si>
  <si>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</si>
  <si>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</si>
  <si>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</si>
  <si>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</si>
  <si>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</si>
  <si>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</si>
  <si>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</si>
  <si>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</si>
  <si>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</si>
  <si>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</si>
  <si>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</si>
  <si>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</si>
  <si>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</si>
  <si>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</si>
  <si>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</si>
  <si>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</si>
  <si>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</si>
  <si>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</si>
  <si>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</si>
  <si>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</si>
  <si>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</si>
  <si>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</si>
  <si>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</si>
  <si>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</si>
  <si>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</si>
  <si>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</si>
  <si>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</si>
  <si>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</si>
  <si>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</si>
  <si>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</si>
  <si>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</si>
  <si>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</si>
  <si>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</si>
  <si>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</si>
  <si>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</si>
  <si>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</si>
  <si>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</si>
  <si>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</si>
  <si>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</si>
  <si>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</si>
  <si>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</si>
  <si>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</si>
  <si>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</si>
  <si>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</si>
  <si>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</si>
  <si>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</si>
  <si>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</si>
  <si>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</si>
  <si>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</si>
  <si>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</si>
  <si>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</si>
  <si>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</si>
  <si>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</si>
  <si>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</si>
  <si>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</si>
  <si>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</si>
  <si>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</si>
  <si>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</si>
  <si>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</si>
  <si>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</si>
  <si>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</si>
  <si>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</si>
  <si>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</si>
  <si>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</si>
  <si>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</si>
  <si>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</si>
  <si>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</si>
  <si>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</si>
  <si>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</si>
  <si>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</si>
  <si>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</si>
  <si>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</si>
  <si>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</si>
  <si>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</si>
  <si>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</si>
  <si>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</si>
  <si>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</si>
  <si>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</si>
  <si>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</si>
  <si>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</si>
  <si>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</si>
  <si>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</si>
  <si>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</si>
  <si>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</si>
  <si>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</si>
  <si>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</si>
  <si>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</si>
  <si>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</si>
  <si>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</si>
  <si>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</si>
  <si>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</si>
  <si>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</si>
  <si>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</si>
  <si>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</si>
  <si>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</si>
  <si>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</si>
  <si>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</si>
  <si>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</si>
  <si>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</si>
  <si>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</si>
  <si>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</si>
  <si>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</si>
  <si>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</si>
  <si>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</si>
  <si>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</si>
  <si>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</si>
  <si>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</si>
  <si>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</si>
  <si>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</si>
  <si>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</si>
  <si>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</si>
  <si>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</si>
  <si>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</si>
  <si>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</si>
  <si>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</si>
  <si>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</si>
  <si>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</si>
  <si>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</si>
  <si>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</si>
  <si>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</si>
  <si>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</si>
  <si>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</si>
  <si>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</si>
  <si>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</si>
  <si>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</si>
  <si>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</si>
  <si>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</si>
  <si>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</si>
  <si>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</si>
  <si>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</si>
  <si>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</si>
  <si>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</si>
  <si>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</si>
  <si>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</si>
  <si>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</si>
  <si>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</si>
  <si>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</si>
  <si>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</si>
  <si>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</si>
  <si>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</si>
  <si>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</si>
  <si>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</si>
  <si>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</si>
  <si>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</si>
  <si>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</si>
  <si>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</si>
  <si>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</si>
  <si>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</si>
  <si>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</si>
  <si>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</si>
  <si>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</si>
  <si>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</si>
  <si>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</si>
  <si>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</si>
  <si>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</si>
  <si>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</si>
  <si>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</si>
  <si>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</si>
  <si>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</si>
  <si>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</si>
  <si>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</si>
  <si>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</si>
  <si>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</si>
  <si>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</si>
  <si>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</si>
  <si>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</si>
  <si>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</si>
  <si>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</si>
  <si>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</si>
  <si>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</si>
  <si>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</si>
  <si>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</si>
  <si>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</si>
  <si>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</si>
  <si>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</si>
  <si>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</si>
  <si>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</si>
  <si>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</si>
  <si>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</si>
  <si>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</si>
  <si>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</si>
  <si>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</si>
  <si>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</si>
  <si>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</si>
  <si>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</si>
  <si>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</si>
  <si>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</si>
  <si>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</si>
  <si>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</si>
  <si>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</si>
  <si>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</si>
  <si>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</si>
  <si>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</si>
  <si>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</si>
  <si>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</si>
  <si>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</si>
  <si>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</si>
  <si>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</si>
  <si>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</si>
  <si>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</si>
  <si>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</si>
  <si>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</si>
  <si>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</si>
  <si>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</si>
  <si>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</si>
  <si>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</si>
  <si>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</si>
  <si>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</si>
  <si>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</si>
  <si>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</si>
  <si>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</si>
  <si>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</si>
  <si>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</si>
  <si>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</si>
  <si>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</si>
  <si>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</si>
  <si>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</si>
  <si>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</si>
  <si>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</si>
  <si>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</si>
  <si>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</si>
  <si>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</si>
  <si>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</si>
  <si>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</si>
  <si>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</si>
  <si>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</si>
  <si>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</si>
  <si>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</si>
  <si>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</si>
  <si>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</si>
  <si>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</si>
  <si>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</si>
  <si>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</si>
  <si>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</si>
  <si>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</si>
  <si>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</si>
  <si>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</si>
  <si>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</si>
  <si>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</si>
  <si>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</si>
  <si>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</si>
  <si>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</si>
  <si>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</si>
  <si>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</si>
  <si>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</si>
  <si>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</si>
  <si>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</si>
  <si>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</si>
  <si>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</si>
  <si>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</si>
  <si>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</si>
  <si>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</si>
  <si>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</si>
  <si>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</si>
  <si>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</si>
  <si>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</si>
  <si>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</si>
  <si>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</si>
  <si>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</si>
  <si>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</si>
  <si>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</si>
  <si>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</si>
  <si>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</si>
  <si>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</si>
  <si>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</si>
  <si>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</si>
  <si>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</si>
  <si>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</si>
  <si>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</si>
  <si>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</si>
  <si>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</si>
  <si>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</si>
  <si>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</si>
  <si>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</si>
  <si>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</si>
  <si>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</si>
  <si>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</si>
  <si>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</si>
  <si>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</si>
  <si>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</si>
  <si>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</si>
  <si>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</si>
  <si>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</si>
  <si>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</si>
  <si>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</si>
  <si>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</si>
  <si>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</si>
  <si>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</si>
  <si>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</si>
  <si>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</si>
  <si>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</si>
  <si>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</si>
  <si>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</si>
  <si>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</si>
  <si>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</si>
  <si>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</si>
  <si>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</si>
  <si>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</si>
  <si>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</si>
  <si>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</si>
  <si>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</si>
  <si>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</si>
  <si>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</si>
  <si>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</si>
  <si>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</si>
  <si>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</si>
  <si>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</si>
  <si>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</si>
  <si>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</si>
  <si>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</si>
  <si>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</si>
  <si>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</si>
  <si>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</si>
  <si>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</si>
  <si>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</si>
  <si>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</si>
  <si>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</si>
  <si>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</si>
  <si>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</si>
  <si>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</si>
  <si>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</si>
  <si>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</si>
  <si>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</si>
  <si>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</si>
  <si>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</si>
  <si>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</si>
  <si>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</si>
  <si>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</si>
  <si>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</si>
  <si>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</si>
  <si>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</si>
  <si>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</si>
  <si>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</si>
  <si>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</si>
  <si>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</si>
  <si>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</si>
  <si>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</si>
  <si>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</si>
  <si>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</si>
  <si>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</si>
  <si>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</si>
  <si>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</si>
  <si>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</si>
  <si>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</si>
  <si>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</si>
  <si>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</si>
  <si>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</si>
  <si>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</si>
  <si>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</si>
  <si>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</si>
  <si>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</si>
  <si>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</si>
  <si>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</si>
  <si>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</si>
  <si>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</si>
  <si>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</si>
  <si>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</si>
  <si>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</si>
  <si>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</si>
  <si>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</si>
  <si>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</si>
  <si>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</si>
  <si>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</si>
  <si>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</si>
  <si>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</si>
  <si>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</si>
  <si>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</si>
  <si>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</si>
  <si>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</si>
  <si>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</si>
  <si>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</si>
  <si>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</si>
  <si>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</si>
  <si>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</si>
  <si>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</si>
  <si>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</si>
  <si>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</si>
  <si>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</si>
  <si>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</si>
  <si>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</si>
  <si>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</si>
  <si>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</si>
  <si>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</si>
  <si>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</si>
  <si>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</si>
  <si>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</si>
  <si>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</si>
  <si>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</si>
  <si>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</si>
  <si>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</si>
  <si>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</si>
  <si>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</si>
  <si>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</si>
  <si>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</si>
  <si>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</si>
  <si>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</si>
  <si>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</si>
  <si>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</si>
  <si>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</si>
  <si>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</si>
  <si>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</si>
  <si>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</si>
  <si>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</si>
  <si>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</si>
  <si>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</si>
  <si>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</si>
  <si>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</si>
  <si>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</si>
  <si>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</si>
  <si>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</si>
  <si>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</si>
  <si>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</si>
  <si>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</si>
  <si>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</si>
  <si>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</si>
  <si>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</si>
  <si>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</si>
  <si>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</si>
  <si>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</si>
  <si>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</si>
  <si>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</si>
  <si>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</si>
  <si>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</si>
  <si>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</si>
  <si>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</si>
  <si>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</si>
  <si>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</si>
  <si>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</si>
  <si>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</si>
  <si>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</si>
  <si>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</si>
  <si>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</si>
  <si>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</si>
  <si>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</si>
  <si>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</si>
  <si>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</si>
  <si>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</si>
  <si>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</si>
  <si>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</si>
  <si>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</si>
  <si>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</si>
  <si>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</si>
  <si>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</si>
  <si>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</si>
  <si>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</si>
  <si>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</si>
  <si>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</si>
  <si>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</si>
  <si>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</si>
  <si>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</si>
  <si>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</si>
  <si>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</si>
  <si>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</si>
  <si>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</si>
  <si>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</si>
  <si>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</si>
  <si>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</si>
  <si>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</si>
  <si>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</si>
  <si>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</si>
  <si>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</si>
  <si>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</si>
  <si>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</si>
  <si>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</si>
  <si>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</si>
  <si>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</si>
  <si>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</si>
  <si>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</si>
  <si>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</si>
  <si>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</si>
  <si>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</si>
  <si>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</si>
  <si>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</si>
  <si>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</si>
  <si>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</si>
  <si>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</si>
  <si>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</si>
  <si>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</si>
  <si>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</si>
  <si>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</si>
  <si>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</si>
  <si>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</si>
  <si>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</si>
  <si>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</si>
  <si>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</si>
  <si>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</si>
  <si>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</si>
  <si>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</si>
  <si>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</si>
  <si>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</si>
  <si>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</si>
  <si>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</si>
  <si>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</si>
  <si>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</si>
  <si>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</si>
  <si>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</si>
  <si>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</si>
  <si>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</si>
  <si>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</si>
  <si>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</si>
  <si>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</si>
  <si>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</si>
  <si>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</si>
  <si>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</si>
  <si>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</si>
  <si>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</si>
  <si>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</si>
  <si>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</si>
  <si>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</si>
  <si>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</si>
  <si>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</si>
  <si>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</si>
  <si>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</si>
  <si>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</si>
  <si>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</si>
  <si>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</si>
  <si>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</si>
  <si>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</si>
  <si>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</si>
  <si>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</si>
  <si>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</si>
  <si>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</si>
  <si>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</si>
  <si>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</si>
  <si>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</si>
  <si>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</si>
  <si>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</si>
  <si>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</si>
  <si>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</si>
  <si>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</si>
  <si>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</si>
  <si>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</si>
  <si>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</si>
  <si>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</si>
  <si>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</si>
  <si>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</si>
  <si>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</si>
  <si>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</si>
  <si>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</si>
  <si>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</si>
  <si>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</si>
  <si>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</si>
  <si>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</si>
  <si>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</si>
  <si>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</si>
  <si>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</si>
  <si>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</si>
  <si>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</si>
  <si>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</si>
  <si>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</si>
  <si>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</si>
  <si>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</si>
  <si>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</si>
  <si>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</si>
  <si>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</si>
  <si>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</si>
  <si>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</si>
  <si>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</si>
  <si>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</si>
  <si>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</si>
  <si>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</si>
  <si>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</si>
  <si>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</si>
  <si>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</si>
  <si>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</si>
  <si>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</si>
  <si>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</si>
  <si>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</si>
  <si>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</si>
  <si>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</si>
  <si>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</si>
  <si>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</si>
  <si>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</si>
  <si>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</si>
  <si>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</si>
  <si>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</si>
  <si>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</si>
  <si>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</si>
  <si>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</si>
  <si>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</si>
  <si>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</si>
  <si>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</si>
  <si>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</si>
  <si>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</si>
  <si>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</si>
  <si>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</si>
  <si>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</si>
  <si>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</si>
  <si>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</si>
  <si>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</si>
  <si>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</si>
  <si>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</si>
  <si>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</si>
  <si>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</si>
  <si>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</si>
  <si>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</si>
  <si>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</si>
  <si>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</si>
  <si>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</si>
  <si>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</si>
  <si>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</si>
  <si>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</si>
  <si>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</si>
  <si>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</si>
  <si>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</si>
  <si>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</si>
  <si>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</si>
  <si>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</si>
  <si>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</si>
  <si>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</si>
  <si>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</si>
  <si>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</si>
  <si>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</si>
  <si>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</si>
  <si>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</si>
  <si>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</si>
  <si>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</si>
  <si>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</si>
  <si>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</si>
  <si>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</si>
  <si>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</si>
  <si>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</si>
  <si>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</si>
  <si>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</si>
  <si>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</si>
  <si>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</si>
  <si>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</si>
  <si>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</si>
  <si>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</si>
  <si>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</si>
  <si>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</si>
  <si>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</si>
  <si>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</si>
  <si>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</si>
  <si>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</si>
  <si>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</si>
  <si>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</si>
  <si>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</si>
  <si>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</si>
  <si>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</si>
  <si>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</si>
  <si>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</si>
  <si>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</si>
  <si>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</si>
  <si>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</si>
  <si>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</si>
  <si>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</si>
  <si>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</si>
  <si>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</si>
  <si>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</si>
  <si>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</si>
  <si>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</si>
  <si>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</si>
  <si>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</si>
  <si>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</si>
  <si>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</si>
  <si>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</si>
  <si>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</si>
  <si>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</si>
  <si>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</si>
  <si>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</si>
  <si>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</si>
  <si>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</si>
  <si>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</si>
  <si>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</si>
  <si>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</si>
  <si>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</si>
  <si>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</si>
  <si>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</si>
  <si>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</si>
  <si>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</si>
  <si>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</si>
  <si>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</si>
  <si>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</si>
  <si>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</si>
  <si>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</si>
  <si>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</si>
  <si>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</si>
  <si>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</si>
  <si>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</si>
  <si>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</si>
  <si>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</si>
  <si>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</si>
  <si>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</si>
  <si>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</si>
  <si>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</si>
  <si>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</si>
  <si>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</si>
  <si>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</si>
  <si>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</si>
  <si>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</si>
  <si>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</si>
  <si>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</si>
  <si>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</si>
  <si>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</si>
  <si>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</si>
  <si>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</si>
  <si>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</si>
  <si>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</si>
  <si>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</si>
  <si>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</si>
  <si>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</si>
  <si>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</si>
  <si>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</si>
  <si>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</si>
  <si>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</si>
  <si>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</si>
  <si>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</si>
  <si>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</si>
  <si>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</si>
  <si>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</si>
  <si>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</si>
  <si>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</si>
  <si>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</si>
  <si>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</si>
  <si>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</si>
  <si>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</si>
  <si>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</si>
  <si>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</si>
  <si>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</si>
  <si>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</si>
  <si>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</si>
  <si>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</si>
  <si>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</si>
  <si>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</si>
  <si>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</si>
  <si>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</si>
  <si>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</si>
  <si>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</si>
  <si>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</si>
  <si>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</si>
  <si>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</si>
  <si>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</si>
  <si>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</si>
  <si>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</si>
  <si>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</si>
  <si>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</si>
  <si>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</si>
  <si>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</si>
  <si>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</si>
  <si>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</si>
  <si>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</si>
  <si>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</si>
  <si>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</si>
  <si>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</si>
  <si>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</si>
  <si>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</si>
  <si>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</si>
  <si>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</si>
  <si>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</si>
  <si>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</si>
  <si>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</si>
  <si>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</si>
  <si>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</si>
  <si>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</si>
  <si>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</si>
  <si>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</si>
  <si>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</si>
  <si>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</si>
  <si>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</si>
  <si>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</si>
  <si>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</si>
  <si>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</si>
  <si>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</si>
  <si>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</si>
  <si>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</si>
  <si>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</si>
  <si>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</si>
  <si>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</si>
  <si>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</si>
  <si>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</si>
  <si>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</si>
  <si>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</si>
  <si>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</si>
  <si>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</si>
  <si>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</si>
  <si>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</si>
  <si>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</si>
  <si>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</si>
  <si>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</si>
  <si>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</si>
  <si>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</si>
  <si>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</si>
  <si>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</si>
  <si>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</si>
  <si>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</si>
  <si>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</si>
  <si>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</si>
  <si>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</si>
  <si>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</si>
  <si>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</si>
  <si>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</si>
  <si>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</si>
  <si>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</si>
  <si>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</si>
  <si>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</si>
  <si>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</si>
  <si>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</si>
  <si>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</si>
  <si>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</si>
  <si>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</si>
  <si>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</si>
  <si>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</si>
  <si>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</si>
  <si>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</si>
  <si>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</si>
  <si>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</si>
  <si>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</si>
  <si>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</si>
  <si>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</si>
  <si>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</si>
  <si>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</si>
  <si>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</si>
  <si>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</si>
  <si>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</si>
  <si>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</si>
  <si>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</si>
  <si>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</si>
  <si>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</si>
  <si>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</si>
  <si>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</si>
  <si>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</si>
  <si>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</si>
  <si>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</si>
  <si>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</si>
  <si>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</si>
  <si>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</si>
  <si>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</si>
  <si>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</si>
  <si>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</si>
  <si>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</si>
  <si>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</si>
  <si>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</si>
  <si>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</si>
  <si>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</si>
  <si>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</si>
  <si>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</si>
  <si>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</si>
  <si>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</si>
  <si>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</si>
  <si>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</si>
  <si>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</si>
  <si>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</si>
  <si>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</si>
  <si>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</si>
  <si>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</si>
  <si>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</si>
  <si>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</si>
  <si>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</si>
  <si>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</si>
  <si>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</si>
  <si>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</si>
  <si>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</si>
  <si>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</si>
  <si>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</si>
  <si>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</si>
  <si>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</si>
  <si>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</si>
  <si>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</si>
  <si>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</si>
  <si>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</si>
  <si>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</si>
  <si>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</si>
  <si>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</si>
  <si>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</si>
  <si>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</si>
  <si>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</si>
  <si>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</si>
  <si>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</si>
  <si>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</si>
  <si>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</si>
  <si>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</si>
  <si>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</si>
  <si>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</si>
  <si>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</si>
  <si>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</si>
  <si>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</si>
  <si>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</si>
  <si>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</si>
  <si>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</si>
  <si>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</si>
  <si>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</si>
  <si>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</si>
  <si>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</si>
  <si>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</si>
  <si>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</si>
  <si>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</si>
  <si>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</si>
  <si>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</si>
  <si>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</si>
  <si>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</si>
  <si>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</si>
  <si>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</si>
  <si>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</si>
  <si>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</si>
  <si>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</si>
  <si>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</si>
  <si>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</si>
  <si>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</si>
  <si>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</si>
  <si>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</si>
  <si>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</si>
  <si>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</si>
  <si>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</si>
  <si>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</si>
  <si>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</si>
  <si>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</si>
  <si>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</si>
  <si>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</si>
  <si>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</si>
  <si>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</si>
  <si>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</si>
  <si>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</si>
  <si>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</si>
  <si>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</si>
  <si>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</si>
  <si>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</si>
  <si>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</si>
  <si>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</si>
  <si>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</si>
  <si>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</si>
  <si>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</si>
  <si>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</si>
  <si>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</si>
  <si>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</si>
  <si>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</si>
  <si>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</si>
  <si>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</si>
  <si>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</si>
  <si>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</si>
  <si>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</si>
  <si>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</si>
  <si>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</si>
  <si>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</si>
  <si>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</si>
  <si>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</si>
  <si>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</si>
  <si>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</si>
  <si>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</si>
  <si>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</si>
  <si>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</si>
  <si>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</si>
  <si>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</si>
  <si>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</si>
  <si>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</si>
  <si>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</si>
  <si>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</si>
  <si>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</si>
  <si>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</si>
  <si>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</si>
  <si>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</si>
  <si>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</si>
  <si>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</si>
  <si>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</si>
  <si>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</si>
  <si>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</si>
  <si>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</si>
  <si>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</si>
  <si>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</si>
  <si>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</si>
  <si>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</si>
  <si>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</si>
  <si>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</si>
  <si>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</si>
  <si>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</si>
  <si>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</si>
  <si>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</si>
  <si>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</si>
  <si>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</si>
  <si>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</si>
  <si>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</si>
  <si>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</si>
  <si>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</si>
  <si>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</si>
  <si>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</si>
  <si>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</si>
  <si>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</si>
  <si>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</si>
  <si>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</si>
  <si>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</si>
  <si>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</si>
  <si>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</si>
  <si>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</si>
  <si>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</si>
  <si>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</si>
  <si>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</si>
  <si>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</si>
  <si>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</si>
  <si>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</si>
  <si>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</si>
  <si>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</si>
  <si>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</si>
  <si>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</si>
  <si>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</si>
  <si>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</si>
  <si>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</si>
  <si>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</si>
  <si>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</si>
  <si>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</si>
  <si>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</si>
  <si>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</si>
  <si>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</si>
  <si>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</si>
  <si>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</si>
  <si>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</si>
  <si>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</si>
  <si>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</si>
  <si>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</si>
  <si>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</si>
  <si>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</si>
  <si>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</si>
  <si>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</si>
  <si>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</si>
  <si>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</si>
  <si>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</si>
  <si>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</si>
  <si>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</si>
  <si>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</si>
  <si>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</si>
  <si>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</si>
  <si>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</si>
  <si>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</si>
  <si>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</si>
  <si>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</si>
  <si>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</si>
  <si>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</si>
  <si>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</si>
  <si>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</si>
  <si>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</si>
  <si>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</si>
  <si>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</si>
  <si>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</si>
  <si>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</si>
  <si>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</si>
  <si>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</si>
  <si>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</si>
  <si>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</si>
  <si>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</si>
  <si>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</si>
  <si>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</si>
  <si>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</si>
  <si>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</si>
  <si>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</si>
  <si>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</si>
  <si>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</si>
  <si>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</si>
  <si>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</si>
  <si>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</si>
  <si>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</si>
  <si>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</si>
  <si>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</si>
  <si>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</si>
  <si>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</si>
  <si>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</si>
  <si>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</si>
  <si>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</si>
  <si>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</si>
  <si>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</si>
  <si>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</si>
  <si>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</si>
  <si>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</si>
  <si>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</si>
  <si>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</si>
  <si>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</si>
  <si>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</si>
  <si>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</si>
  <si>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</si>
  <si>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</si>
  <si>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</si>
  <si>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</si>
  <si>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</si>
  <si>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</si>
  <si>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</si>
  <si>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</si>
  <si>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</si>
  <si>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</si>
  <si>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</si>
  <si>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</si>
  <si>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</si>
  <si>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</si>
  <si>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</si>
  <si>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</si>
  <si>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</si>
  <si>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</si>
  <si>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</si>
  <si>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</si>
  <si>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</si>
  <si>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</si>
  <si>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</si>
  <si>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</si>
  <si>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</si>
  <si>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</si>
  <si>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</si>
  <si>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</si>
  <si>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</si>
  <si>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</si>
  <si>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</si>
  <si>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</si>
  <si>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</si>
  <si>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</si>
  <si>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</si>
  <si>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</si>
  <si>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</si>
  <si>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</si>
  <si>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</si>
  <si>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</si>
  <si>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</si>
  <si>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</si>
  <si>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</si>
  <si>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</si>
  <si>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</si>
  <si>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</si>
  <si>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</si>
  <si>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</si>
  <si>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</si>
  <si>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</si>
  <si>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</si>
  <si>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</si>
  <si>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</si>
  <si>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</si>
  <si>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</si>
  <si>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</si>
  <si>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</si>
  <si>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</si>
  <si>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</si>
  <si>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</si>
  <si>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</si>
  <si>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</si>
  <si>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</si>
  <si>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</si>
  <si>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</si>
  <si>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</si>
  <si>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</si>
  <si>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</si>
  <si>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</si>
  <si>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</si>
  <si>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</si>
  <si>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</si>
  <si>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</si>
  <si>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</si>
  <si>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</si>
  <si>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</si>
  <si>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</si>
  <si>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</si>
  <si>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</si>
  <si>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</si>
  <si>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</si>
  <si>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</si>
  <si>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</si>
  <si>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</si>
  <si>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</si>
  <si>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</si>
  <si>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</si>
  <si>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</si>
  <si>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</si>
  <si>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</si>
  <si>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</si>
  <si>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</si>
  <si>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</si>
  <si>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</si>
  <si>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</si>
  <si>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</si>
  <si>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</si>
  <si>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</si>
  <si>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</si>
  <si>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</si>
  <si>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</si>
  <si>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</si>
  <si>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</si>
  <si>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</si>
  <si>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</si>
  <si>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</si>
  <si>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</si>
  <si>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</si>
  <si>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</si>
  <si>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</si>
  <si>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</si>
  <si>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</si>
  <si>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</si>
  <si>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</si>
  <si>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</si>
  <si>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</si>
  <si>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</si>
  <si>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</si>
  <si>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</si>
  <si>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</si>
  <si>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</si>
  <si>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</si>
  <si>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</si>
  <si>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</si>
  <si>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</si>
  <si>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</si>
  <si>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</si>
  <si>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</si>
  <si>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</si>
  <si>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</si>
  <si>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</si>
  <si>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</si>
  <si>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</si>
  <si>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</si>
  <si>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</si>
  <si>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</si>
  <si>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</si>
  <si>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</si>
  <si>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</si>
  <si>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</si>
  <si>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</si>
  <si>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</si>
  <si>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</si>
  <si>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</si>
  <si>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</si>
  <si>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</si>
  <si>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</si>
  <si>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</si>
  <si>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</si>
  <si>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</si>
  <si>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</si>
  <si>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</si>
  <si>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</si>
  <si>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</si>
  <si>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</si>
  <si>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</si>
  <si>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</si>
  <si>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</si>
  <si>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</si>
  <si>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</si>
  <si>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</si>
  <si>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</si>
  <si>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</si>
  <si>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</si>
  <si>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</si>
  <si>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</si>
  <si>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</si>
  <si>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</si>
  <si>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</si>
  <si>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</si>
  <si>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</si>
  <si>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</si>
  <si>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</si>
  <si>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</si>
  <si>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</si>
  <si>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</si>
  <si>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</si>
  <si>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</si>
  <si>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</si>
  <si>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</si>
  <si>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</si>
  <si>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</si>
  <si>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</si>
  <si>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</si>
  <si>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</si>
  <si>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</si>
  <si>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</si>
  <si>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</si>
  <si>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</si>
  <si>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</si>
  <si>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</si>
  <si>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</si>
  <si>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</si>
  <si>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</si>
  <si>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</si>
  <si>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</si>
  <si>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</si>
  <si>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</si>
  <si>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</si>
  <si>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</si>
  <si>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</si>
  <si>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</si>
  <si>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</si>
  <si>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</si>
  <si>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</si>
  <si>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</si>
  <si>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</si>
  <si>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</si>
  <si>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</si>
  <si>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</si>
  <si>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</si>
  <si>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</si>
  <si>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</si>
  <si>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</si>
  <si>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</si>
  <si>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</si>
  <si>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</si>
  <si>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</si>
  <si>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</si>
  <si>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</si>
  <si>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</si>
  <si>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</si>
  <si>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</si>
  <si>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</si>
  <si>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</si>
  <si>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</si>
  <si>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</si>
  <si>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</si>
  <si>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</si>
  <si>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</si>
  <si>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</si>
  <si>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</si>
  <si>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</si>
  <si>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</si>
  <si>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</si>
  <si>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</si>
  <si>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</si>
  <si>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</si>
  <si>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</si>
  <si>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</si>
  <si>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</si>
  <si>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</si>
  <si>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</si>
  <si>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</si>
  <si>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</si>
  <si>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</si>
  <si>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</si>
  <si>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</si>
  <si>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</si>
  <si>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</si>
  <si>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</si>
  <si>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</si>
  <si>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</si>
  <si>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</si>
  <si>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</si>
  <si>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</si>
  <si>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</si>
  <si>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</si>
  <si>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</si>
  <si>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</si>
  <si>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</si>
  <si>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</si>
  <si>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</si>
  <si>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</si>
  <si>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</si>
  <si>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</si>
  <si>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</si>
  <si>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</si>
  <si>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</si>
  <si>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</si>
  <si>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</si>
  <si>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</si>
  <si>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</si>
  <si>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</si>
  <si>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</si>
  <si>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</si>
  <si>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</si>
  <si>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</si>
  <si>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</si>
  <si>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</si>
  <si>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</si>
  <si>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</si>
  <si>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</si>
  <si>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</si>
  <si>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</si>
  <si>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</si>
  <si>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</si>
  <si>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</si>
  <si>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</si>
  <si>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</si>
  <si>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</si>
  <si>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</si>
  <si>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</si>
  <si>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</si>
  <si>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</si>
  <si>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</si>
  <si>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</si>
  <si>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</si>
  <si>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</si>
  <si>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</si>
  <si>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</si>
  <si>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</si>
  <si>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</si>
  <si>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</si>
  <si>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</si>
  <si>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</si>
  <si>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</si>
  <si>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</si>
  <si>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</si>
  <si>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</si>
  <si>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</si>
  <si>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</si>
  <si>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</si>
  <si>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</si>
  <si>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</si>
  <si>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</si>
  <si>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</si>
  <si>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</si>
  <si>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</si>
  <si>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</si>
  <si>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</si>
  <si>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</si>
  <si>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</si>
  <si>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</si>
  <si>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</si>
  <si>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</si>
  <si>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</si>
  <si>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</si>
  <si>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</si>
  <si>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</si>
  <si>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</si>
  <si>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</si>
  <si>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</si>
  <si>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</si>
  <si>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</si>
  <si>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</si>
  <si>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</si>
  <si>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</si>
  <si>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</si>
  <si>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</si>
  <si>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</si>
  <si>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</si>
  <si>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</si>
  <si>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</si>
  <si>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</si>
  <si>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</si>
  <si>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</si>
  <si>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</si>
  <si>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</si>
  <si>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</si>
  <si>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</si>
  <si>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</si>
  <si>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</si>
  <si>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</si>
  <si>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</si>
  <si>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</si>
  <si>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</si>
  <si>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</si>
  <si>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</si>
  <si>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</si>
  <si>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</si>
  <si>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</si>
  <si>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</si>
  <si>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</si>
  <si>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</si>
  <si>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</si>
  <si>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</si>
  <si>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</si>
  <si>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</si>
  <si>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</si>
  <si>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</si>
  <si>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</si>
  <si>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</si>
  <si>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</si>
  <si>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</si>
  <si>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</si>
  <si>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</si>
  <si>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</si>
  <si>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</si>
  <si>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</si>
  <si>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</si>
  <si>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</si>
  <si>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</si>
  <si>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</si>
  <si>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</si>
  <si>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</si>
  <si>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</si>
  <si>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</si>
  <si>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</si>
  <si>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</si>
  <si>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</si>
  <si>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</si>
  <si>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</si>
  <si>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</si>
  <si>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</si>
  <si>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</si>
  <si>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</si>
  <si>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</si>
  <si>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</si>
  <si>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</si>
  <si>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</si>
  <si>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</si>
  <si>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</si>
  <si>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</si>
  <si>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</si>
  <si>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</si>
  <si>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</si>
  <si>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</si>
  <si>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</si>
  <si>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</si>
  <si>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</si>
  <si>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</si>
  <si>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</si>
  <si>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</si>
  <si>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</si>
  <si>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</si>
  <si>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</si>
  <si>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</si>
  <si>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</si>
  <si>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</si>
  <si>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</si>
  <si>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</si>
  <si>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</si>
  <si>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</si>
  <si>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</si>
  <si>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</si>
  <si>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</si>
  <si>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</si>
  <si>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</si>
  <si>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</si>
  <si>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</si>
  <si>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</si>
  <si>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</si>
  <si>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</si>
  <si>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</si>
  <si>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</si>
  <si>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</si>
  <si>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</si>
  <si>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</si>
  <si>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</si>
  <si>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</si>
  <si>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</si>
  <si>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</si>
  <si>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</si>
  <si>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</si>
  <si>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</si>
  <si>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</si>
  <si>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</si>
  <si>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</si>
  <si>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</si>
  <si>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</si>
  <si>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</si>
  <si>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</si>
  <si>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</si>
  <si>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</si>
  <si>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</si>
  <si>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</si>
  <si>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</si>
  <si>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</si>
  <si>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</si>
  <si>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</si>
  <si>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</si>
  <si>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</si>
  <si>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</si>
  <si>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</si>
  <si>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</si>
  <si>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</si>
  <si>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</si>
  <si>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</si>
  <si>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</si>
  <si>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</si>
  <si>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</si>
  <si>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</si>
  <si>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</si>
  <si>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</si>
  <si>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</si>
  <si>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</si>
  <si>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</si>
  <si>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</si>
  <si>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</si>
  <si>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</si>
  <si>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</si>
  <si>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</si>
  <si>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</si>
  <si>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</si>
  <si>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</si>
  <si>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</si>
  <si>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</si>
  <si>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</si>
  <si>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</si>
  <si>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</si>
  <si>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</si>
  <si>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</si>
  <si>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</si>
  <si>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</si>
  <si>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</si>
  <si>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</si>
  <si>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</si>
  <si>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</si>
  <si>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</si>
  <si>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</si>
  <si>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</si>
  <si>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</si>
  <si>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</si>
  <si>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</si>
  <si>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</si>
  <si>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</si>
  <si>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</si>
  <si>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</si>
  <si>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</si>
  <si>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</si>
  <si>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</si>
  <si>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</si>
  <si>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</si>
  <si>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</si>
  <si>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</si>
  <si>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</si>
  <si>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</si>
  <si>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</si>
  <si>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</si>
  <si>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</si>
  <si>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</si>
  <si>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</si>
  <si>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</si>
  <si>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</si>
  <si>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</si>
  <si>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</si>
  <si>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</si>
  <si>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</si>
  <si>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</si>
  <si>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</si>
  <si>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</si>
  <si>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</si>
  <si>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</si>
  <si>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</si>
  <si>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</si>
  <si>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</si>
  <si>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</si>
  <si>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</si>
  <si>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</si>
  <si>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</si>
  <si>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</si>
  <si>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</si>
  <si>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</si>
  <si>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</si>
  <si>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</si>
  <si>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</si>
  <si>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</si>
  <si>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</si>
  <si>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</si>
  <si>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</si>
  <si>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</si>
  <si>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</si>
  <si>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</si>
  <si>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</si>
  <si>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</si>
  <si>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</si>
  <si>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</si>
  <si>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</si>
  <si>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</si>
  <si>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</si>
  <si>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</si>
  <si>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</si>
  <si>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</si>
  <si>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</si>
  <si>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</si>
  <si>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</si>
  <si>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</si>
  <si>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</si>
  <si>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</si>
  <si>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</si>
  <si>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</si>
  <si>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</si>
  <si>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</si>
  <si>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</si>
  <si>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</si>
  <si>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</si>
  <si>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</si>
  <si>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</si>
  <si>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</si>
  <si>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</si>
  <si>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</si>
  <si>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</si>
  <si>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</si>
  <si>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</si>
  <si>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</si>
  <si>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</si>
  <si>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</si>
  <si>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</si>
  <si>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</si>
  <si>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</si>
  <si>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</si>
  <si>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</si>
  <si>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</si>
  <si>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</si>
  <si>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</si>
  <si>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</si>
  <si>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</si>
  <si>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</si>
  <si>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</si>
  <si>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</si>
  <si>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</si>
  <si>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</si>
  <si>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</si>
  <si>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</si>
  <si>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</si>
  <si>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</si>
  <si>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</si>
  <si>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</si>
  <si>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</si>
  <si>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</si>
  <si>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</si>
  <si>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</si>
  <si>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</si>
  <si>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</si>
  <si>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</si>
  <si>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</si>
  <si>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</si>
  <si>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</si>
  <si>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</si>
  <si>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</si>
  <si>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</si>
  <si>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</si>
  <si>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</si>
  <si>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</si>
  <si>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</si>
  <si>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</si>
  <si>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</si>
  <si>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</si>
  <si>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</si>
  <si>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</si>
  <si>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</si>
  <si>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</si>
  <si>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</si>
  <si>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</si>
  <si>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</si>
  <si>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</si>
  <si>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</si>
  <si>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</si>
  <si>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</si>
  <si>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</si>
  <si>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</si>
  <si>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</si>
  <si>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</si>
  <si>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</si>
  <si>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</si>
  <si>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</si>
  <si>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</si>
  <si>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</si>
  <si>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</si>
  <si>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</si>
  <si>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</si>
  <si>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</si>
  <si>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</si>
  <si>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</si>
  <si>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</si>
  <si>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</si>
  <si>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</si>
  <si>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</si>
  <si>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</si>
  <si>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</si>
  <si>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</si>
  <si>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</si>
  <si>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</si>
  <si>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</si>
  <si>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</si>
  <si>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</si>
  <si>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</si>
  <si>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</si>
  <si>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</si>
  <si>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</si>
  <si>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</si>
  <si>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</si>
  <si>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</si>
  <si>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</si>
  <si>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</si>
  <si>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</si>
  <si>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</si>
  <si>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</si>
  <si>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</si>
  <si>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</si>
  <si>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</si>
  <si>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</si>
  <si>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</si>
  <si>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</si>
  <si>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</si>
  <si>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</si>
  <si>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</si>
  <si>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</si>
  <si>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</si>
  <si>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</si>
  <si>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</si>
  <si>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</si>
  <si>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</si>
  <si>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</si>
  <si>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</si>
  <si>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</si>
  <si>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</si>
  <si>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</si>
  <si>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</si>
  <si>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</si>
  <si>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</si>
  <si>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</si>
  <si>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</si>
  <si>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</si>
  <si>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</si>
  <si>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</si>
  <si>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</si>
  <si>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</si>
  <si>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</si>
  <si>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</si>
  <si>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</si>
  <si>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</si>
  <si>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</si>
  <si>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</si>
  <si>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</si>
  <si>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</si>
  <si>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</si>
  <si>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</si>
  <si>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</si>
  <si>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</si>
  <si>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</si>
  <si>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</si>
  <si>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</si>
  <si>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</si>
  <si>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</si>
  <si>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</si>
  <si>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</si>
  <si>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</si>
  <si>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</si>
  <si>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</si>
  <si>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</si>
  <si>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</si>
  <si>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</si>
  <si>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</si>
  <si>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</si>
  <si>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</si>
  <si>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</si>
  <si>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</si>
  <si>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</si>
  <si>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</si>
  <si>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</si>
  <si>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</si>
  <si>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</si>
  <si>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</si>
  <si>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</si>
  <si>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</si>
  <si>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</si>
  <si>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</si>
  <si>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</si>
  <si>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</si>
  <si>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</si>
  <si>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</si>
  <si>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</si>
  <si>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</si>
  <si>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</si>
  <si>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</si>
  <si>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</si>
  <si>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</si>
  <si>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</si>
  <si>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</si>
  <si>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</si>
  <si>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</si>
  <si>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</si>
  <si>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</si>
  <si>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</si>
  <si>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</si>
  <si>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</si>
  <si>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</si>
  <si>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</si>
  <si>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</si>
  <si>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</si>
  <si>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</si>
  <si>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</si>
  <si>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</si>
  <si>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</si>
  <si>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</si>
  <si>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</si>
  <si>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</si>
  <si>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</si>
  <si>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</si>
  <si>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</si>
  <si>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</si>
  <si>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</si>
  <si>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</si>
  <si>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</si>
  <si>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</si>
  <si>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</si>
  <si>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</si>
  <si>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</si>
  <si>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</si>
  <si>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</si>
  <si>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</si>
  <si>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</si>
  <si>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</si>
  <si>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</si>
  <si>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</si>
  <si>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</si>
  <si>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</si>
  <si>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</si>
  <si>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</si>
  <si>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</si>
  <si>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</si>
  <si>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</si>
  <si>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</si>
  <si>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</si>
  <si>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</si>
  <si>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</si>
  <si>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</si>
  <si>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</si>
  <si>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</si>
  <si>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</si>
  <si>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</si>
  <si>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</si>
  <si>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</si>
  <si>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</si>
  <si>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</si>
  <si>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</si>
  <si>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</si>
  <si>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</si>
  <si>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</si>
  <si>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</si>
  <si>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</si>
  <si>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</si>
  <si>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</si>
  <si>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</si>
  <si>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</si>
  <si>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</si>
  <si>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</si>
  <si>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</si>
  <si>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</si>
  <si>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</si>
  <si>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</si>
  <si>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</si>
  <si>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</si>
  <si>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</si>
  <si>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</si>
  <si>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</si>
  <si>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</si>
  <si>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</si>
  <si>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</si>
  <si>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</si>
  <si>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</si>
  <si>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</si>
  <si>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</si>
  <si>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</si>
  <si>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</si>
  <si>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</si>
  <si>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</si>
  <si>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</si>
  <si>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</si>
  <si>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</si>
  <si>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</si>
  <si>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</si>
  <si>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</si>
  <si>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</si>
  <si>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</si>
  <si>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</si>
  <si>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</si>
  <si>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</si>
  <si>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</si>
  <si>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</si>
  <si>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</si>
  <si>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</si>
  <si>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</si>
  <si>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</si>
  <si>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</si>
  <si>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</si>
  <si>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</si>
  <si>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</si>
  <si>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</si>
  <si>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</si>
  <si>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</si>
  <si>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</si>
  <si>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</si>
  <si>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</si>
  <si>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</si>
  <si>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</si>
  <si>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</si>
  <si>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</si>
  <si>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</si>
  <si>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</si>
  <si>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</si>
  <si>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</si>
  <si>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</si>
  <si>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</si>
  <si>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</si>
  <si>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</si>
  <si>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</si>
  <si>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</si>
  <si>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</si>
  <si>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</si>
  <si>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</si>
  <si>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</si>
  <si>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</si>
  <si>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</si>
  <si>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</si>
  <si>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</si>
  <si>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</si>
  <si>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</si>
  <si>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</si>
  <si>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</si>
  <si>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</si>
  <si>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</si>
  <si>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</si>
  <si>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</si>
  <si>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</si>
  <si>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</si>
  <si>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</si>
  <si>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</si>
  <si>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</si>
  <si>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</si>
  <si>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</si>
  <si>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</si>
  <si>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</si>
  <si>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</si>
  <si>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</si>
  <si>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</si>
  <si>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</si>
  <si>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</si>
  <si>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</si>
  <si>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</si>
  <si>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</si>
  <si>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</si>
  <si>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</si>
  <si>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</si>
  <si>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</si>
  <si>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</si>
  <si>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</si>
  <si>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</si>
  <si>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</si>
  <si>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</si>
  <si>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</si>
  <si>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</si>
  <si>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</si>
  <si>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</si>
  <si>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</si>
  <si>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</si>
  <si>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</si>
  <si>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</si>
  <si>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</si>
  <si>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</si>
  <si>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</si>
  <si>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</si>
  <si>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</si>
  <si>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</si>
  <si>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</si>
  <si>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</si>
  <si>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</si>
  <si>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</si>
  <si>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</si>
  <si>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</si>
  <si>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</si>
  <si>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</si>
  <si>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</si>
  <si>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</si>
  <si>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</si>
  <si>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</si>
  <si>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</si>
  <si>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</si>
  <si>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</si>
  <si>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</si>
  <si>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</si>
  <si>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</si>
  <si>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</si>
  <si>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</si>
  <si>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</si>
  <si>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</si>
  <si>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</si>
  <si>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</si>
  <si>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</si>
  <si>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</si>
  <si>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</si>
  <si>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</si>
  <si>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</si>
  <si>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</si>
  <si>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</si>
  <si>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</si>
  <si>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</si>
  <si>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</si>
  <si>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</si>
  <si>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</si>
  <si>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</si>
  <si>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</si>
  <si>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</si>
  <si>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</si>
  <si>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</si>
  <si>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</si>
  <si>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</si>
  <si>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</si>
  <si>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</si>
  <si>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</si>
  <si>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</si>
  <si>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</si>
  <si>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</si>
  <si>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</si>
  <si>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</si>
  <si>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</si>
  <si>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</si>
  <si>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</si>
  <si>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</si>
  <si>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</si>
  <si>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</si>
  <si>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</si>
  <si>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</si>
  <si>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</si>
  <si>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</si>
  <si>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</si>
  <si>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</si>
  <si>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</si>
  <si>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</si>
  <si>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</si>
  <si>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</si>
  <si>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</si>
  <si>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</si>
  <si>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</si>
  <si>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</si>
  <si>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</si>
  <si>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</si>
  <si>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</si>
  <si>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</si>
  <si>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</si>
  <si>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</si>
  <si>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</si>
  <si>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</si>
  <si>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</si>
  <si>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</si>
  <si>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</si>
  <si>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</si>
  <si>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</si>
  <si>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</si>
  <si>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</si>
  <si>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</si>
  <si>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</si>
  <si>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</si>
  <si>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</si>
  <si>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</si>
  <si>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</si>
  <si>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</si>
  <si>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</si>
  <si>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</si>
  <si>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</si>
  <si>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</si>
  <si>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</si>
  <si>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</si>
  <si>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</si>
  <si>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</si>
  <si>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</si>
  <si>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</si>
  <si>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</si>
  <si>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</si>
  <si>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</si>
  <si>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</si>
  <si>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</si>
  <si>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</si>
  <si>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</si>
  <si>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</si>
  <si>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</si>
  <si>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</si>
  <si>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</si>
  <si>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</si>
  <si>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</si>
  <si>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</si>
  <si>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</si>
  <si>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</si>
  <si>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</si>
  <si>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</si>
  <si>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</si>
  <si>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</si>
  <si>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</si>
  <si>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</si>
  <si>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</si>
  <si>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</si>
  <si>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</si>
  <si>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</si>
  <si>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</si>
  <si>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</si>
  <si>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</si>
  <si>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</si>
  <si>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</si>
  <si>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</si>
  <si>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</si>
  <si>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</si>
  <si>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</si>
  <si>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</si>
  <si>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</si>
  <si>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</si>
  <si>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</si>
  <si>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</si>
  <si>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</si>
  <si>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</si>
  <si>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</si>
  <si>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</si>
  <si>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</si>
  <si>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</si>
  <si>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</si>
  <si>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</si>
  <si>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</si>
  <si>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</si>
  <si>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</si>
  <si>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</si>
  <si>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</si>
  <si>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</si>
  <si>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</si>
  <si>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</si>
  <si>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</si>
  <si>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</si>
  <si>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</si>
  <si>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</si>
  <si>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</si>
  <si>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</si>
  <si>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</si>
  <si>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</si>
  <si>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</si>
  <si>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</si>
  <si>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</si>
  <si>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</si>
  <si>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</si>
  <si>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</si>
  <si>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</si>
  <si>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</si>
  <si>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</si>
  <si>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</si>
  <si>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</si>
  <si>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</si>
  <si>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</si>
  <si>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</si>
  <si>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</si>
  <si>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</si>
  <si>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</si>
  <si>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</si>
  <si>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</si>
  <si>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</si>
  <si>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</si>
  <si>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</si>
  <si>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</si>
  <si>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</si>
  <si>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</si>
  <si>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</si>
  <si>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</si>
  <si>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</si>
  <si>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</si>
  <si>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</si>
  <si>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</si>
  <si>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</si>
  <si>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</si>
  <si>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</si>
  <si>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</si>
  <si>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</si>
  <si>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</si>
  <si>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</si>
  <si>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</si>
  <si>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</si>
  <si>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</si>
  <si>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</si>
  <si>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</si>
  <si>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</si>
  <si>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</si>
  <si>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</si>
  <si>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</si>
  <si>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</si>
  <si>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</si>
  <si>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</si>
  <si>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</si>
  <si>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</si>
  <si>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</si>
  <si>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</si>
  <si>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</si>
  <si>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</si>
  <si>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</si>
  <si>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</si>
  <si>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</si>
  <si>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</si>
  <si>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</si>
  <si>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</si>
  <si>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</si>
  <si>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</si>
  <si>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</si>
  <si>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</si>
  <si>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</si>
  <si>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</si>
  <si>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</si>
  <si>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</si>
  <si>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</si>
  <si>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</si>
  <si>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</si>
  <si>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</si>
  <si>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</si>
  <si>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</si>
  <si>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</si>
  <si>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</si>
  <si>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</si>
  <si>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</si>
  <si>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</si>
  <si>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</si>
  <si>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</si>
  <si>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</si>
  <si>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</si>
  <si>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</si>
  <si>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</si>
  <si>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</si>
  <si>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</si>
  <si>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</si>
  <si>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</si>
  <si>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</si>
  <si>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</si>
  <si>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</si>
  <si>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</si>
  <si>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</si>
  <si>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</si>
  <si>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</si>
  <si>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</si>
  <si>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</si>
  <si>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</si>
  <si>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</si>
  <si>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</si>
  <si>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</si>
  <si>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</si>
  <si>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</si>
  <si>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</si>
  <si>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</si>
  <si>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</si>
  <si>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</si>
  <si>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</si>
  <si>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</si>
  <si>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</si>
  <si>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</si>
  <si>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</si>
  <si>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</si>
  <si>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</si>
  <si>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</si>
  <si>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</si>
  <si>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</si>
  <si>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</si>
  <si>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</si>
  <si>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</si>
  <si>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</si>
  <si>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</si>
  <si>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</si>
  <si>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</si>
  <si>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</si>
  <si>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</si>
  <si>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</si>
  <si>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</si>
  <si>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</si>
  <si>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</si>
  <si>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</si>
  <si>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</si>
  <si>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</si>
  <si>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</si>
  <si>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</si>
  <si>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</si>
  <si>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</si>
  <si>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</si>
  <si>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</si>
  <si>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</si>
  <si>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</si>
  <si>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</si>
  <si>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</si>
  <si>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</si>
  <si>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</si>
  <si>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</si>
  <si>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</si>
  <si>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</si>
  <si>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</si>
  <si>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</si>
  <si>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</si>
  <si>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</si>
  <si>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</si>
  <si>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</si>
  <si>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</si>
  <si>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</si>
  <si>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</si>
  <si>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</si>
  <si>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</si>
  <si>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</si>
  <si>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</si>
  <si>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</si>
  <si>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</si>
  <si>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</si>
  <si>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</si>
  <si>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</si>
  <si>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</si>
  <si>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</si>
  <si>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</si>
  <si>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</si>
  <si>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</si>
  <si>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</si>
  <si>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</si>
  <si>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</si>
  <si>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</si>
  <si>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</si>
  <si>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</si>
  <si>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</si>
  <si>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</si>
  <si>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</si>
  <si>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</si>
  <si>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</si>
  <si>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</si>
  <si>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</si>
  <si>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</si>
  <si>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</si>
  <si>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</si>
  <si>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</si>
  <si>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</si>
  <si>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</si>
  <si>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</si>
  <si>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</si>
  <si>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</si>
  <si>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</si>
  <si>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</si>
  <si>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</si>
  <si>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</si>
  <si>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</si>
  <si>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</si>
  <si>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</si>
  <si>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</si>
  <si>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</si>
  <si>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</si>
  <si>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</si>
  <si>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</si>
  <si>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</si>
  <si>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</si>
  <si>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</si>
  <si>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</si>
  <si>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</si>
  <si>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</si>
  <si>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</si>
  <si>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</si>
  <si>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</si>
  <si>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</si>
  <si>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</si>
  <si>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</si>
  <si>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</si>
  <si>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</si>
  <si>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</si>
  <si>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</si>
  <si>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</si>
  <si>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</si>
  <si>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</si>
  <si>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</si>
  <si>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</si>
  <si>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</si>
  <si>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</si>
  <si>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</si>
  <si>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</si>
  <si>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</si>
  <si>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</si>
  <si>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</si>
  <si>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</si>
  <si>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</si>
  <si>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</si>
  <si>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</si>
  <si>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</si>
  <si>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</si>
  <si>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</si>
  <si>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</si>
  <si>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</si>
  <si>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</si>
  <si>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</si>
  <si>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</si>
  <si>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</si>
  <si>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</si>
  <si>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</si>
  <si>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</si>
  <si>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</si>
  <si>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</si>
  <si>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</si>
  <si>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</si>
  <si>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</si>
  <si>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</si>
  <si>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</si>
  <si>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</si>
  <si>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</si>
  <si>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VYMO</t>
  </si>
  <si>
    <t>DID</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</si>
  <si>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</si>
  <si>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</si>
  <si>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</si>
  <si>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</si>
  <si>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</si>
  <si>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</si>
  <si>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</si>
  <si>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</si>
  <si>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</si>
  <si>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</si>
  <si>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</si>
  <si>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</si>
  <si>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</si>
  <si>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</si>
  <si>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</si>
  <si>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</si>
  <si>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</si>
  <si>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</si>
  <si>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</si>
  <si>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</si>
  <si>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</si>
  <si>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</si>
  <si>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</si>
  <si>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</si>
  <si>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</si>
  <si>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</si>
  <si>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</si>
  <si>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</si>
  <si>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</si>
  <si>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</si>
  <si>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</si>
  <si>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</si>
  <si>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</si>
  <si>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</si>
  <si>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</si>
  <si>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</si>
  <si>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</si>
  <si>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</si>
  <si>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</si>
  <si>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</si>
  <si>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</si>
  <si>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</si>
  <si>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</si>
  <si>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</si>
  <si>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</si>
  <si>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</si>
  <si>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</si>
  <si>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</si>
  <si>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</si>
  <si>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</si>
  <si>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</si>
  <si>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</si>
  <si>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</si>
  <si>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</si>
  <si>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</si>
  <si>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</si>
  <si>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</si>
  <si>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</si>
  <si>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</si>
  <si>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</si>
  <si>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</si>
  <si>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</si>
  <si>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</si>
  <si>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</si>
  <si>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BKT 3</t>
  </si>
  <si>
    <t>16.06.26 18.06.26</t>
  </si>
  <si>
    <t>BANK STABLE 18</t>
  </si>
  <si>
    <t>CAVANA</t>
  </si>
  <si>
    <t>Customer neve meet at home</t>
  </si>
  <si>
    <r>
      <t xml:space="preserve">DRR FOR 45 % 2 </t>
    </r>
    <r>
      <rPr>
        <sz val="12"/>
        <color theme="1"/>
        <rFont val="Calibri"/>
        <family val="2"/>
        <scheme val="minor"/>
      </rPr>
      <t xml:space="preserve">DAYS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</si>
</sst>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3">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383">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0" xfId="0"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9" borderId="14" xfId="0" applyFill="1" applyBorder="1" applyAlignment="1">
      <alignment horizontal="center" vertical="center"/>
    </xf>
    <xf numFmtId="0" fontId="0" fillId="0" borderId="43" xfId="0" applyBorder="1" applyAlignment="1">
      <alignment horizontal="center" vertical="center"/>
    </xf>
    <xf numFmtId="0" fontId="0" fillId="0" borderId="35" xfId="0" applyBorder="1" applyAlignment="1">
      <alignment horizontal="center" vertical="center"/>
    </xf>
    <xf numFmtId="0" fontId="0" fillId="0" borderId="36" xfId="0" applyBorder="1" applyAlignment="1">
      <alignment horizontal="center" vertical="center"/>
    </xf>
    <xf numFmtId="0" fontId="0" fillId="0" borderId="0" xfId="0" pivotButton="1" applyAlignment="1">
      <alignment vertical="center"/>
    </xf>
    <xf numFmtId="0" fontId="0" fillId="0" borderId="6" xfId="0" applyBorder="1" applyAlignment="1">
      <alignment horizontal="center" vertical="center"/>
    </xf>
    <xf numFmtId="0" fontId="0" fillId="7" borderId="3" xfId="0" applyFill="1" applyBorder="1" applyAlignment="1">
      <alignment horizontal="center" vertical="center"/>
    </xf>
    <xf numFmtId="0" fontId="0" fillId="0" borderId="9" xfId="0" applyBorder="1" applyAlignment="1">
      <alignment horizontal="left" vertical="center"/>
    </xf>
    <xf numFmtId="165" fontId="0" fillId="0" borderId="30" xfId="0" applyNumberFormat="1" applyBorder="1" applyAlignment="1">
      <alignment horizontal="center" vertical="center"/>
    </xf>
    <xf numFmtId="165" fontId="0" fillId="0" borderId="29" xfId="0" applyNumberFormat="1" applyBorder="1" applyAlignment="1">
      <alignment horizontal="center" vertical="center"/>
    </xf>
    <xf numFmtId="165" fontId="0" fillId="0" borderId="7" xfId="0" applyNumberFormat="1" applyBorder="1" applyAlignment="1">
      <alignment horizontal="center" vertical="center"/>
    </xf>
    <xf numFmtId="0" fontId="0" fillId="0" borderId="40" xfId="0" applyBorder="1"/>
    <xf numFmtId="165" fontId="0" fillId="0" borderId="13" xfId="0" applyNumberFormat="1" applyBorder="1" applyAlignment="1">
      <alignment horizontal="center" vertical="center"/>
    </xf>
    <xf numFmtId="165" fontId="0" fillId="0" borderId="3" xfId="0" applyNumberFormat="1" applyBorder="1" applyAlignment="1">
      <alignment horizontal="center" vertical="center"/>
    </xf>
    <xf numFmtId="165" fontId="0" fillId="0" borderId="4" xfId="0" applyNumberFormat="1" applyBorder="1" applyAlignment="1">
      <alignment horizontal="center" vertical="center"/>
    </xf>
    <xf numFmtId="0" fontId="0" fillId="0" borderId="9" xfId="0" pivotButton="1" applyBorder="1"/>
    <xf numFmtId="0" fontId="0" fillId="0" borderId="5" xfId="0"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165" fontId="0" fillId="0" borderId="5" xfId="0" applyNumberFormat="1" applyBorder="1" applyAlignment="1">
      <alignment horizontal="center" vertical="center"/>
    </xf>
    <xf numFmtId="165" fontId="0" fillId="0" borderId="6" xfId="0" applyNumberFormat="1" applyBorder="1" applyAlignment="1">
      <alignment horizontal="center" vertical="center"/>
    </xf>
    <xf numFmtId="3" fontId="0" fillId="0" borderId="7" xfId="0" applyNumberFormat="1" applyBorder="1" applyAlignment="1">
      <alignment horizontal="center" vertical="center"/>
    </xf>
    <xf numFmtId="3" fontId="0" fillId="0" borderId="6" xfId="0" applyNumberFormat="1" applyBorder="1" applyAlignment="1">
      <alignment horizontal="center" vertical="center"/>
    </xf>
    <xf numFmtId="0" fontId="0" fillId="0" borderId="59" xfId="0" applyBorder="1" applyAlignment="1">
      <alignment horizontal="center"/>
    </xf>
    <xf numFmtId="0" fontId="0" fillId="0" borderId="65" xfId="0" pivotButton="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Border="1" applyAlignment="1">
      <alignment horizontal="center" vertic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7352">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811434027775"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6">
        <s v="16.06.26"/>
        <m/>
        <s v="18.06.26"/>
        <s v="12.06.26"/>
        <s v="03.06.26"/>
        <s v="08.06.26"/>
        <s v="11.06.26"/>
        <s v="05.06.26"/>
        <s v="12.06.26 17.06.26"/>
        <s v="13.06.26"/>
        <s v="06.06.26"/>
        <s v="10.06.26 13.06.26"/>
        <s v="09.06.26"/>
        <s v="17.06.26"/>
        <s v="02.06.26"/>
        <s v="01.06.26"/>
        <s v="04.06.26"/>
        <s v="10.06.26"/>
        <s v="15.06.26"/>
        <s v="09.06.26 11.06.26"/>
        <s v="16.06.26 18.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10258564813"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3"/>
        <n v="2"/>
        <n v="1"/>
        <n v="0"/>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m/>
    <m/>
    <m/>
    <m/>
    <m/>
    <m/>
    <m/>
    <m/>
    <m/>
    <m/>
    <m/>
    <m/>
    <m/>
    <m/>
    <m/>
    <m/>
    <m/>
    <m/>
    <m/>
    <m/>
    <m/>
    <m/>
    <m/>
    <m/>
    <m/>
    <m/>
    <m/>
    <m/>
    <m/>
    <m/>
    <m/>
    <m/>
    <m/>
    <m/>
    <m/>
    <m/>
    <m/>
    <m/>
    <m/>
    <n v="2"/>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s v="-"/>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1"/>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s v="-"/>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s v="-"/>
    <s v="232"/>
    <n v="5289"/>
    <n v="10695"/>
  </r>
  <r>
    <n v="462353603"/>
    <s v="NACHIKETH M DESAI"/>
    <s v="ONLINE"/>
    <x v="9"/>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10"/>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1"/>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9"/>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s v="-"/>
    <s v="398"/>
    <n v="6021"/>
    <n v="18110"/>
  </r>
  <r>
    <n v="463651166"/>
    <s v="EHSAN ANSARI"/>
    <s v="ONLINE"/>
    <x v="9"/>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s v="-"/>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2"/>
    <n v="130"/>
    <m/>
    <m/>
    <m/>
    <n v="4575"/>
    <n v="4521"/>
    <n v="4650"/>
    <n v="9225"/>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s v="-"/>
    <s v="239"/>
    <n v="4297"/>
    <n v="8717"/>
  </r>
  <r>
    <n v="464631832"/>
    <s v="AKASH ASHOK DEVKATE"/>
    <s v="ONLINE"/>
    <x v="10"/>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m/>
    <m/>
    <m/>
    <m/>
    <m/>
    <m/>
    <m/>
    <m/>
    <m/>
    <m/>
    <m/>
    <m/>
    <m/>
    <m/>
    <m/>
    <m/>
    <m/>
    <m/>
    <m/>
    <m/>
    <m/>
    <m/>
    <m/>
    <m/>
    <m/>
    <m/>
    <m/>
    <m/>
    <m/>
    <m/>
    <m/>
    <m/>
    <m/>
    <m/>
    <m/>
    <m/>
    <m/>
    <m/>
    <m/>
    <n v="1"/>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10"/>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10"/>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0"/>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1"/>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1"/>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1"/>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s v="-"/>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m/>
    <x v="1"/>
    <m/>
    <m/>
    <m/>
    <m/>
    <n v="3546"/>
    <n v="3471"/>
    <n v="3508"/>
    <n v="7113"/>
    <x v="0"/>
    <x v="1"/>
    <x v="1"/>
    <x v="8"/>
    <n v="57341"/>
    <n v="37"/>
    <n v="0"/>
    <n v="2690"/>
    <s v="-"/>
    <n v="6.2975718396652544E-2"/>
    <n v="3.1378802343584398E-3"/>
    <x v="0"/>
    <s v="PTP"/>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2"/>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m/>
    <x v="1"/>
    <m/>
    <m/>
    <m/>
    <m/>
    <n v="3255"/>
    <n v="3255"/>
    <n v="3873"/>
    <n v="6510"/>
    <x v="0"/>
    <x v="1"/>
    <x v="1"/>
    <x v="10"/>
    <n v="52931"/>
    <n v="35"/>
    <n v="0"/>
    <n v="2845"/>
    <s v="-"/>
    <n v="2.2826931416462779E-2"/>
    <n v="2.8965511359206604E-3"/>
    <x v="0"/>
    <s v="PTP"/>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10"/>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NC"/>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9"/>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3"/>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9"/>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873"/>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1"/>
    <s v="NC"/>
    <s v="-"/>
    <s v="NC"/>
    <s v="Add not found"/>
    <m/>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9"/>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5702.0099999999984"/>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s v="-"/>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9"/>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1"/>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10"/>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s v="-"/>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10"/>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9"/>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s v="-"/>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9"/>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4"/>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715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9"/>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10"/>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9"/>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5026"/>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5892"/>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4390"/>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4050"/>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s v="-"/>
    <s v="125"/>
    <n v="3660"/>
    <n v="7414"/>
  </r>
  <r>
    <n v="459816044"/>
    <s v="VIKAS SANJAY PANDAGALE"/>
    <m/>
    <x v="1"/>
    <m/>
    <m/>
    <m/>
    <m/>
    <n v="3709"/>
    <n v="7202"/>
    <n v="4096"/>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4339"/>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9"/>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376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s v="-"/>
    <s v="225"/>
    <n v="6450"/>
    <n v="12958"/>
  </r>
  <r>
    <n v="459996600"/>
    <s v="SHRINATH HARICHANDRA BHAVAL"/>
    <s v="ONLINE"/>
    <x v="9"/>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009"/>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3104"/>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6"/>
    <n v="6343"/>
    <m/>
    <m/>
    <m/>
    <n v="2712"/>
    <n v="5951"/>
    <n v="3631"/>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4"/>
    <n v="3700"/>
    <m/>
    <m/>
    <m/>
    <n v="3495"/>
    <n v="5867"/>
    <n v="2735"/>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s v="-"/>
    <s v="354"/>
    <n v="-760"/>
    <n v="9716"/>
  </r>
  <r>
    <n v="140106553"/>
    <s v="LATABAI CHINTAMAN JOSHI"/>
    <s v="BRANCH"/>
    <x v="2"/>
    <n v="3000"/>
    <m/>
    <m/>
    <s v="BANK STABLE 17"/>
    <n v="2978"/>
    <n v="5956"/>
    <n v="3365"/>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3309"/>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4"/>
    <n v="1000"/>
    <m/>
    <m/>
    <m/>
    <n v="4537"/>
    <n v="4727"/>
    <n v="393"/>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2231"/>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1"/>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1017"/>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1084.6599999999999"/>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86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10"/>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1"/>
    <m/>
    <m/>
    <m/>
    <m/>
    <m/>
    <m/>
    <m/>
    <m/>
    <m/>
    <m/>
    <m/>
    <m/>
    <m/>
    <m/>
    <m/>
    <m/>
    <m/>
    <m/>
    <m/>
    <m/>
    <m/>
    <m/>
    <m/>
    <m/>
    <m/>
    <m/>
    <m/>
    <m/>
    <m/>
    <m/>
    <m/>
    <m/>
    <m/>
    <m/>
    <m/>
    <m/>
    <m/>
    <m/>
    <x v="1"/>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3"/>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3"/>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2"/>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3"/>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1"/>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1"/>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2"/>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3"/>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3"/>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1"/>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3"/>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3"/>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3"/>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3"/>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3"/>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3"/>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3"/>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4"/>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3"/>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3"/>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3"/>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1"/>
    <m/>
    <m/>
    <m/>
    <m/>
    <m/>
    <m/>
    <m/>
    <m/>
    <m/>
    <m/>
    <m/>
    <m/>
    <m/>
    <m/>
    <m/>
    <m/>
    <m/>
    <m/>
    <m/>
    <m/>
    <m/>
    <m/>
    <m/>
    <m/>
    <m/>
    <m/>
    <m/>
    <m/>
    <m/>
    <m/>
    <m/>
    <m/>
    <m/>
    <m/>
    <m/>
    <m/>
    <m/>
    <m/>
    <x v="0"/>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3"/>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3"/>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1"/>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3"/>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3"/>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3"/>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3"/>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3"/>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3"/>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3"/>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1"/>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STABLE"/>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3"/>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3"/>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2"/>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3"/>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1"/>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1"/>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3"/>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3"/>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1"/>
    <m/>
    <m/>
    <m/>
    <m/>
    <m/>
    <m/>
    <m/>
    <m/>
    <m/>
    <m/>
    <m/>
    <m/>
    <m/>
    <m/>
    <m/>
    <m/>
    <m/>
    <m/>
    <m/>
    <m/>
    <m/>
    <m/>
    <m/>
    <m/>
    <m/>
    <m/>
    <m/>
    <m/>
    <m/>
    <m/>
    <m/>
    <m/>
    <m/>
    <m/>
    <m/>
    <m/>
    <m/>
    <m/>
    <x v="0"/>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STABLE"/>
    <s v="PTP"/>
    <s v="PAID"/>
    <s v="PTP"/>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3"/>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3"/>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2"/>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3"/>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3"/>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3"/>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1"/>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3"/>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3"/>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3"/>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3"/>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3"/>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3"/>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3"/>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3"/>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3"/>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3"/>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3"/>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3"/>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3"/>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1"/>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3"/>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3"/>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3"/>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4"/>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4"/>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3"/>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3"/>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3"/>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3"/>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3"/>
    <x v="0"/>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3"/>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2"/>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3"/>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m/>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3"/>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3"/>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3"/>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2"/>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3"/>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3"/>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3"/>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2"/>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2"/>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3"/>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2"/>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3"/>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3"/>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3"/>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3"/>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3"/>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3"/>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1"/>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3"/>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2"/>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3"/>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2"/>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2"/>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3"/>
    <x v="0"/>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3"/>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3"/>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s v="-"/>
    <s v="81"/>
    <n v="2240"/>
    <n v="5244"/>
  </r>
  <r>
    <n v="465651022"/>
    <s v="NARAYAN CHANDRAKANT PATIL"/>
    <s v="ONLINE"/>
    <s v="18.06.26"/>
    <n v="130"/>
    <m/>
    <m/>
    <m/>
    <n v="4575"/>
    <n v="4521"/>
    <n v="4650"/>
    <n v="9225"/>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3"/>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3"/>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2"/>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3"/>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3"/>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3"/>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1"/>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3"/>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3"/>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3"/>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STABLE"/>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3"/>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3"/>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3"/>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1"/>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3"/>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3"/>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3"/>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3"/>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3"/>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3"/>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3"/>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1"/>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3"/>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2"/>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3"/>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1"/>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3"/>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STABLE"/>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3"/>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2"/>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3"/>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3"/>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3"/>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4"/>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3"/>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3"/>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3"/>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3"/>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3"/>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3"/>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3"/>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3"/>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STABLE"/>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3"/>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3"/>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2"/>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3"/>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3"/>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3"/>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3"/>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3"/>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2"/>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3"/>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3"/>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3"/>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3"/>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3"/>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3"/>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3"/>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3"/>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3"/>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3"/>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1"/>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3"/>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2"/>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3"/>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3"/>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3"/>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3"/>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1"/>
    <m/>
    <m/>
    <m/>
    <m/>
    <m/>
    <m/>
    <m/>
    <m/>
    <m/>
    <m/>
    <m/>
    <m/>
    <m/>
    <m/>
    <m/>
    <m/>
    <m/>
    <m/>
    <m/>
    <m/>
    <m/>
    <m/>
    <m/>
    <m/>
    <m/>
    <m/>
    <m/>
    <m/>
    <m/>
    <m/>
    <m/>
    <m/>
    <m/>
    <m/>
    <m/>
    <m/>
    <m/>
    <m/>
    <x v="0"/>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3"/>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3"/>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3"/>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3"/>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3"/>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3"/>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3"/>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1"/>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3"/>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3"/>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3"/>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3"/>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3"/>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3"/>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2"/>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3"/>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1"/>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3"/>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3"/>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m/>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3"/>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1"/>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3"/>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3"/>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3"/>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3"/>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3"/>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3"/>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3"/>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3"/>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3"/>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3"/>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3"/>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2"/>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STABLE"/>
    <s v="PTP"/>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3"/>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3"/>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3"/>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3"/>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3"/>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3"/>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3"/>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3"/>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3"/>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3"/>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3"/>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3"/>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3"/>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3"/>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3"/>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3"/>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2"/>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3"/>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1"/>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2"/>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3"/>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2"/>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3"/>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3"/>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3"/>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3"/>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3"/>
    <x v="0"/>
    <s v="ZBHT0012"/>
    <s v="GohOuSK_DMc"/>
    <s v="Allocated"/>
    <s v="Left Message (LMCB)"/>
    <s v="Lm"/>
    <d v="2026-06-10T00:00:00"/>
    <m/>
    <m/>
    <m/>
    <s v="-"/>
    <s v="181"/>
    <n v="3277"/>
    <n v="6865"/>
  </r>
  <r>
    <n v="464559146"/>
    <s v="AMIT SUDAM WAYKAR"/>
    <m/>
    <m/>
    <m/>
    <m/>
    <m/>
    <m/>
    <n v="3255"/>
    <n v="3255"/>
    <n v="3873"/>
    <n v="6510"/>
    <x v="0"/>
    <s v="FLOW"/>
    <s v="UNPAID"/>
    <x v="10"/>
    <n v="52931"/>
    <n v="35"/>
    <n v="0"/>
    <n v="2845"/>
    <s v="-"/>
    <n v="2.2826931416462779E-2"/>
    <n v="2.8965511359206604E-3"/>
    <s v="STABLE"/>
    <s v="PTP"/>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4"/>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4"/>
    <x v="1"/>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1"/>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2"/>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3"/>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3"/>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1"/>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3"/>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3"/>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3"/>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NC"/>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3"/>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3"/>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3"/>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3"/>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2"/>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3"/>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1"/>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3"/>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1"/>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3"/>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3"/>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3"/>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3"/>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3"/>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3"/>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3"/>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3"/>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3"/>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2"/>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3"/>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3"/>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3"/>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3"/>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3"/>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3"/>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3"/>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3"/>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3"/>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3"/>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3"/>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5"/>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3"/>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1"/>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3"/>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4"/>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3"/>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3"/>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3"/>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3"/>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3"/>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3"/>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3"/>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3"/>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4"/>
    <x v="1"/>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2"/>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3"/>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1"/>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2"/>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3"/>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s v="VYMO"/>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3"/>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3"/>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3"/>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3"/>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3"/>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3"/>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3"/>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4"/>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3"/>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3"/>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3"/>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3"/>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3"/>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3"/>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3"/>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3"/>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3"/>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3"/>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3"/>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3"/>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3"/>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3"/>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3"/>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3"/>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1"/>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3"/>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3"/>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4"/>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3"/>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3"/>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3"/>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3"/>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3"/>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3"/>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3"/>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3"/>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3"/>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3"/>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3"/>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3"/>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STABLE"/>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1"/>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3"/>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3"/>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3"/>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2"/>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2"/>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2"/>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3"/>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1"/>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3"/>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3"/>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3"/>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3"/>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3"/>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3"/>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3"/>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3"/>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1"/>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3"/>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3"/>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2"/>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3"/>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3"/>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3"/>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3"/>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3"/>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3"/>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3"/>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3"/>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3"/>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3"/>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3"/>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STABLE"/>
    <s v="PTP"/>
    <s v="PTP"/>
    <s v="PTP"/>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3"/>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2"/>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3"/>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3"/>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3"/>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3"/>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3"/>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3"/>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3"/>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1"/>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3"/>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3"/>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3"/>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3"/>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3"/>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3"/>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3"/>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3"/>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3"/>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3"/>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3"/>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3"/>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4"/>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3"/>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3"/>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3"/>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3"/>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3"/>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4"/>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3"/>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3"/>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3"/>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3"/>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3"/>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3"/>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1"/>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3"/>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3"/>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3"/>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STABLE"/>
    <s v="MPTP"/>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3"/>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3"/>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3"/>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3"/>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1"/>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3"/>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2"/>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3"/>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3"/>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3"/>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3"/>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3"/>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3"/>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3"/>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3"/>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1"/>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STABLE"/>
    <s v="PTP"/>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1"/>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3"/>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3"/>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KIV"/>
    <s v="NC"/>
    <s v="KIV"/>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3"/>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3"/>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3"/>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3"/>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3"/>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STABLE"/>
    <s v="PTP"/>
    <s v="RTP"/>
    <s v="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3"/>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3"/>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3"/>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3"/>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1"/>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3"/>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3"/>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3"/>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3"/>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3"/>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3"/>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STABLE"/>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3"/>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3"/>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3"/>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3"/>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1"/>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3"/>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3"/>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3"/>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3"/>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3"/>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3"/>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3"/>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3"/>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3"/>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3"/>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2"/>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3"/>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3"/>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3"/>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3"/>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3"/>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3"/>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3"/>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3"/>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2"/>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3"/>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4"/>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4"/>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3"/>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3"/>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3"/>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3"/>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3"/>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3"/>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2"/>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3"/>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3"/>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3"/>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3"/>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3"/>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3"/>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3"/>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3"/>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3"/>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3"/>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3"/>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4"/>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3"/>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3"/>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1"/>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3"/>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3"/>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3"/>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3"/>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3"/>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1"/>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3"/>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2"/>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2"/>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1"/>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3"/>
    <x v="0"/>
    <s v="DUWT0017"/>
    <s v="A6skpNw1Nz"/>
    <s v="Allocated"/>
    <s v="Entry Restricted (NC_ER)"/>
    <s v="No entry without permission as per security "/>
    <d v="2026-06-12T00:00:00"/>
    <m/>
    <m/>
    <m/>
    <s v="-"/>
    <s v="75"/>
    <n v="2666"/>
    <n v="5956"/>
  </r>
  <r>
    <n v="462126435"/>
    <s v="POONAM SUNIL JADHAV"/>
    <m/>
    <m/>
    <m/>
    <m/>
    <m/>
    <m/>
    <n v="4545"/>
    <n v="9090"/>
    <n v="5026"/>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1"/>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3"/>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3"/>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3"/>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3"/>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3"/>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3"/>
    <x v="0"/>
    <s v="ZBHT0021"/>
    <s v="B6Mk7fNO93"/>
    <s v="Allocated"/>
    <s v="Promise To Pay (PTP)"/>
    <s v="Ptp"/>
    <d v="2026-06-30T00:00:00"/>
    <m/>
    <m/>
    <m/>
    <s v="-"/>
    <s v="945"/>
    <n v="-3249"/>
    <n v="12139"/>
  </r>
  <r>
    <n v="140085711"/>
    <s v="RUPALI SANDIP MALPOTE"/>
    <m/>
    <m/>
    <m/>
    <m/>
    <m/>
    <m/>
    <n v="3881"/>
    <n v="7951"/>
    <n v="4390"/>
    <n v="12264"/>
    <x v="2"/>
    <s v="FLOW"/>
    <s v="UNPAID"/>
    <x v="8"/>
    <n v="7789.19"/>
    <n v="320"/>
    <n v="0"/>
    <n v="4463.82"/>
    <s v="FLOW"/>
    <n v="7.7079405981548485E-2"/>
    <n v="2.5573384115339238E-3"/>
    <s v="STABLE"/>
    <s v="PTP"/>
    <s v="PTP"/>
    <s v="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4"/>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3"/>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1"/>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3"/>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3"/>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3"/>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3"/>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3"/>
    <x v="0"/>
    <s v="ZBHT0024"/>
    <s v="GoDpvMjB81"/>
    <s v="Allocated"/>
    <s v="Left Message (LMCB)"/>
    <s v="Meet wife "/>
    <d v="2026-06-13T00:00:00"/>
    <m/>
    <m/>
    <m/>
    <s v="-"/>
    <s v="34"/>
    <n v="869"/>
    <n v="4238"/>
  </r>
  <r>
    <n v="462289057"/>
    <s v="KIRAN YADAV GAIKWAD"/>
    <m/>
    <m/>
    <m/>
    <m/>
    <m/>
    <m/>
    <n v="3932"/>
    <n v="7337"/>
    <n v="4050"/>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3"/>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1"/>
    <x v="0"/>
    <s v="DUWT0027"/>
    <s v="A6Z6Pc34Ogm"/>
    <s v="Allocated"/>
    <s v="Left Message (LMCB)"/>
    <s v="Visited Coustomer residence address met his brother and Left message "/>
    <d v="2026-06-18T00:00:00"/>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3"/>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3"/>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3"/>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3"/>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3"/>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3"/>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3"/>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3"/>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3"/>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3"/>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3"/>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3"/>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STABLE"/>
    <s v="PTP"/>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3"/>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1"/>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3"/>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3"/>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2"/>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3"/>
    <x v="0"/>
    <s v="ZBHT0024"/>
    <s v="k6xYxwXs97"/>
    <s v="Allocated"/>
    <s v="Left Message (LMCB)"/>
    <s v="Meet wife "/>
    <d v="2026-06-12T00:00:00"/>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3"/>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3"/>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3"/>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3365"/>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2"/>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3"/>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3"/>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3"/>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3"/>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2"/>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3"/>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3"/>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3"/>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3"/>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4"/>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3"/>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3"/>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3"/>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3"/>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2"/>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2"/>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3"/>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4"/>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2"/>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3"/>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3"/>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3"/>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3"/>
    <x v="0"/>
    <s v="ZBHT0009"/>
    <s v="APzd1O2Zwc"/>
    <s v="Allocated"/>
    <s v="Promise To Pay (PTP)"/>
    <s v="Customer promise pay online 4120 on 15/06"/>
    <d v="2026-06-15T00:00:00"/>
    <m/>
    <m/>
    <m/>
    <s v="-"/>
    <s v="157"/>
    <n v="4063"/>
    <n v="8178"/>
  </r>
  <r>
    <n v="140313978"/>
    <s v="SACHIN NIVRUTTI WAGHMARE"/>
    <m/>
    <m/>
    <m/>
    <m/>
    <m/>
    <m/>
    <n v="3102"/>
    <n v="3985"/>
    <n v="1017"/>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3"/>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1"/>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3"/>
    <x v="0"/>
    <s v="ZBHT0021"/>
    <s v="G2uOq3I9tc"/>
    <s v="Allocated"/>
    <s v="Promise To Pay (PTP)"/>
    <s v="Ptp"/>
    <d v="2026-06-28T00:00:00"/>
    <m/>
    <m/>
    <m/>
    <s v="-"/>
    <s v="54"/>
    <n v="3695"/>
    <n v="7434"/>
  </r>
  <r>
    <n v="465617157"/>
    <s v="GANESH SURYAKANT BARTAKKE"/>
    <m/>
    <m/>
    <m/>
    <m/>
    <m/>
    <m/>
    <n v="2793"/>
    <n v="3638.66"/>
    <n v="1084.6599999999999"/>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3"/>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3"/>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3"/>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3"/>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3"/>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3"/>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3"/>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3"/>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3"/>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3"/>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3"/>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3"/>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4"/>
    <x v="1"/>
    <s v="ZBHT0010"/>
    <s v="APm7ePY-Zz"/>
    <s v="Allocated"/>
    <e v="#N/A"/>
    <e v="#N/A"/>
    <e v="#N/A"/>
    <m/>
    <m/>
    <m/>
    <s v="-"/>
    <s v="174"/>
    <n v="259"/>
    <n v="5968"/>
  </r>
  <r>
    <n v="465932490"/>
    <s v="SHUBHANGI RAHUL SONWANE"/>
    <m/>
    <m/>
    <m/>
    <m/>
    <m/>
    <m/>
    <n v="2198"/>
    <n v="2941"/>
    <n v="86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3"/>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m/>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3"/>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3"/>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3"/>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4"/>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3"/>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3"/>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2"/>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3"/>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3"/>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3"/>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3"/>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2"/>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2"/>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2"/>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2"/>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3"/>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3"/>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3"/>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1"/>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3"/>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3"/>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4"/>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4"/>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3"/>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3"/>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2"/>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3"/>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3"/>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3"/>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3"/>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3"/>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3"/>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3"/>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4"/>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3"/>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3"/>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3"/>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3"/>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3"/>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2"/>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1"/>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3"/>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3"/>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4"/>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3"/>
    <x v="0"/>
    <s v="ZBHT0024"/>
    <s v="A6WosjtNkS"/>
    <s v="Allocated"/>
    <s v="Left Message (LMCB)"/>
    <s v="Meet son"/>
    <d v="2026-06-06T00:00:00"/>
    <m/>
    <m/>
    <m/>
    <s v="-"/>
    <s v="38"/>
    <n v="38"/>
    <n v="307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1127">
      <pivotArea outline="0" collapsedLevelsAreSubtotals="1" fieldPosition="0"/>
    </format>
    <format dxfId="1126">
      <pivotArea dataOnly="0" labelOnly="1" grandCol="1" outline="0" fieldPosition="0"/>
    </format>
    <format dxfId="1125">
      <pivotArea outline="0" collapsedLevelsAreSubtotals="1" fieldPosition="0"/>
    </format>
    <format dxfId="1124">
      <pivotArea dataOnly="0" labelOnly="1" grandCol="1" outline="0" fieldPosition="0"/>
    </format>
    <format dxfId="1123">
      <pivotArea dataOnly="0" labelOnly="1" grandRow="1" outline="0" fieldPosition="0"/>
    </format>
    <format dxfId="1122">
      <pivotArea dataOnly="0" labelOnly="1" grandCol="1" outline="0" fieldPosition="0"/>
    </format>
    <format dxfId="1121">
      <pivotArea dataOnly="0" labelOnly="1" grandCol="1" outline="0" fieldPosition="0"/>
    </format>
    <format dxfId="1120">
      <pivotArea dataOnly="0" labelOnly="1" outline="0" fieldPosition="0">
        <references count="1">
          <reference field="14" count="0"/>
        </references>
      </pivotArea>
    </format>
    <format dxfId="1119">
      <pivotArea dataOnly="0" labelOnly="1" grandCol="1" outline="0" fieldPosition="0"/>
    </format>
    <format dxfId="1118">
      <pivotArea dataOnly="0" labelOnly="1" outline="0" fieldPosition="0">
        <references count="1">
          <reference field="14" count="0"/>
        </references>
      </pivotArea>
    </format>
    <format dxfId="1117">
      <pivotArea dataOnly="0" labelOnly="1" grandCol="1" outline="0" fieldPosition="0"/>
    </format>
    <format dxfId="1116">
      <pivotArea grandRow="1" outline="0" collapsedLevelsAreSubtotals="1" fieldPosition="0"/>
    </format>
    <format dxfId="1115">
      <pivotArea dataOnly="0" labelOnly="1" grandRow="1" outline="0" fieldPosition="0"/>
    </format>
    <format dxfId="1114">
      <pivotArea dataOnly="0" labelOnly="1" grandRow="1" outline="0" fieldPosition="0"/>
    </format>
    <format dxfId="1113">
      <pivotArea grandRow="1" outline="0" collapsedLevelsAreSubtotals="1" fieldPosition="0"/>
    </format>
    <format dxfId="1112">
      <pivotArea dataOnly="0" labelOnly="1" grandRow="1" outline="0" fieldPosition="0"/>
    </format>
    <format dxfId="1111">
      <pivotArea grandRow="1" outline="0" collapsedLevelsAreSubtotals="1" fieldPosition="0"/>
    </format>
    <format dxfId="1110">
      <pivotArea dataOnly="0" labelOnly="1" grandRow="1" outline="0" fieldPosition="0"/>
    </format>
    <format dxfId="1109">
      <pivotArea grandRow="1" outline="0" collapsedLevelsAreSubtotals="1" fieldPosition="0"/>
    </format>
    <format dxfId="1108">
      <pivotArea grandRow="1" outline="0" collapsedLevelsAreSubtotals="1" fieldPosition="0"/>
    </format>
    <format dxfId="1107">
      <pivotArea dataOnly="0" labelOnly="1" grandRow="1" outline="0" fieldPosition="0"/>
    </format>
    <format dxfId="1106">
      <pivotArea dataOnly="0" labelOnly="1" grandRow="1" outline="0" fieldPosition="0"/>
    </format>
    <format dxfId="1105">
      <pivotArea dataOnly="0" labelOnly="1" grandRow="1" outline="0" fieldPosition="0"/>
    </format>
    <format dxfId="1104">
      <pivotArea dataOnly="0" labelOnly="1" grandRow="1" outline="0" fieldPosition="0"/>
    </format>
    <format dxfId="1103">
      <pivotArea grandRow="1" outline="0" collapsedLevelsAreSubtotals="1" fieldPosition="0"/>
    </format>
    <format dxfId="1102">
      <pivotArea dataOnly="0" labelOnly="1" grandRow="1" outline="0" fieldPosition="0"/>
    </format>
    <format dxfId="1101">
      <pivotArea dataOnly="0" labelOnly="1" outline="0" fieldPosition="0">
        <references count="1">
          <reference field="14" count="0"/>
        </references>
      </pivotArea>
    </format>
    <format dxfId="1100">
      <pivotArea dataOnly="0" labelOnly="1" grandCol="1" outline="0" fieldPosition="0"/>
    </format>
    <format dxfId="1099">
      <pivotArea grandRow="1" outline="0" collapsedLevelsAreSubtotals="1" fieldPosition="0"/>
    </format>
    <format dxfId="1098">
      <pivotArea dataOnly="0" labelOnly="1" grandRow="1" outline="0" fieldPosition="0"/>
    </format>
    <format dxfId="1097">
      <pivotArea grandRow="1" outline="0" collapsedLevelsAreSubtotals="1" fieldPosition="0"/>
    </format>
    <format dxfId="1096">
      <pivotArea dataOnly="0" labelOnly="1" grandRow="1" outline="0" fieldPosition="0"/>
    </format>
    <format dxfId="1095">
      <pivotArea dataOnly="0" labelOnly="1" outline="0" fieldPosition="0">
        <references count="1">
          <reference field="14" count="0"/>
        </references>
      </pivotArea>
    </format>
    <format dxfId="1094">
      <pivotArea dataOnly="0" labelOnly="1" grandCol="1" outline="0" fieldPosition="0"/>
    </format>
    <format dxfId="1093">
      <pivotArea dataOnly="0" labelOnly="1" grandCol="1" outline="0" fieldPosition="0"/>
    </format>
    <format dxfId="1092">
      <pivotArea grandRow="1" grandCol="1" outline="0" collapsedLevelsAreSubtotals="1" fieldPosition="0"/>
    </format>
    <format dxfId="1091">
      <pivotArea dataOnly="0" labelOnly="1" outline="0" fieldPosition="0">
        <references count="1">
          <reference field="14" count="0"/>
        </references>
      </pivotArea>
    </format>
    <format dxfId="1090">
      <pivotArea dataOnly="0" labelOnly="1" grandCol="1" outline="0" fieldPosition="0"/>
    </format>
    <format dxfId="1089">
      <pivotArea dataOnly="0" labelOnly="1" outline="0" fieldPosition="0">
        <references count="1">
          <reference field="14" count="0"/>
        </references>
      </pivotArea>
    </format>
    <format dxfId="1088">
      <pivotArea dataOnly="0" labelOnly="1" grandCol="1" outline="0" fieldPosition="0"/>
    </format>
    <format dxfId="1087">
      <pivotArea grandRow="1" outline="0" collapsedLevelsAreSubtotals="1" fieldPosition="0"/>
    </format>
    <format dxfId="1086">
      <pivotArea grandRow="1" outline="0" collapsedLevelsAreSubtotals="1" fieldPosition="0"/>
    </format>
    <format dxfId="1085">
      <pivotArea type="origin" dataOnly="0" labelOnly="1" outline="0" fieldPosition="0"/>
    </format>
    <format dxfId="1084">
      <pivotArea type="origin" dataOnly="0" labelOnly="1" outline="0" fieldPosition="0"/>
    </format>
    <format dxfId="1083">
      <pivotArea type="origin" dataOnly="0" labelOnly="1" outline="0" fieldPosition="0"/>
    </format>
    <format dxfId="1082">
      <pivotArea dataOnly="0" labelOnly="1" outline="0" fieldPosition="0">
        <references count="1">
          <reference field="14" count="0"/>
        </references>
      </pivotArea>
    </format>
    <format dxfId="1081">
      <pivotArea type="topRight" dataOnly="0" labelOnly="1" outline="0" fieldPosition="0"/>
    </format>
    <format dxfId="1080">
      <pivotArea outline="0" collapsedLevelsAreSubtotals="1" fieldPosition="0"/>
    </format>
    <format dxfId="1079">
      <pivotArea dataOnly="0" labelOnly="1" grandRow="1" outline="0" fieldPosition="0"/>
    </format>
    <format dxfId="1078">
      <pivotArea dataOnly="0" labelOnly="1" outline="0" fieldPosition="0">
        <references count="1">
          <reference field="14" count="0"/>
        </references>
      </pivotArea>
    </format>
    <format dxfId="1077">
      <pivotArea dataOnly="0" labelOnly="1" grandCol="1" outline="0" fieldPosition="0"/>
    </format>
    <format dxfId="1076">
      <pivotArea dataOnly="0" labelOnly="1" outline="0" fieldPosition="0">
        <references count="1">
          <reference field="14" count="0"/>
        </references>
      </pivotArea>
    </format>
    <format dxfId="1075">
      <pivotArea dataOnly="0" labelOnly="1" grandCol="1" outline="0" fieldPosition="0"/>
    </format>
    <format dxfId="1074">
      <pivotArea grandRow="1" outline="0" collapsedLevelsAreSubtotals="1" fieldPosition="0"/>
    </format>
    <format dxfId="1073">
      <pivotArea dataOnly="0" labelOnly="1" grandRow="1" outline="0" fieldPosition="0"/>
    </format>
    <format dxfId="1072">
      <pivotArea outline="0" collapsedLevelsAreSubtotals="1" fieldPosition="0"/>
    </format>
    <format dxfId="1071">
      <pivotArea dataOnly="0" labelOnly="1" grandRow="1" outline="0" fieldPosition="0"/>
    </format>
    <format dxfId="1070">
      <pivotArea dataOnly="0" labelOnly="1" outline="0" fieldPosition="0">
        <references count="1">
          <reference field="14" count="0"/>
        </references>
      </pivotArea>
    </format>
    <format dxfId="1069">
      <pivotArea dataOnly="0" labelOnly="1" grandCol="1" outline="0" fieldPosition="0"/>
    </format>
    <format dxfId="1068">
      <pivotArea grandRow="1" outline="0" collapsedLevelsAreSubtotals="1" fieldPosition="0"/>
    </format>
    <format dxfId="1067">
      <pivotArea dataOnly="0" labelOnly="1" grandRow="1" outline="0" fieldPosition="0"/>
    </format>
    <format dxfId="1066">
      <pivotArea grandRow="1" outline="0" collapsedLevelsAreSubtotals="1" fieldPosition="0"/>
    </format>
    <format dxfId="1065">
      <pivotArea dataOnly="0" labelOnly="1" grandRow="1" outline="0" fieldPosition="0"/>
    </format>
    <format dxfId="1064">
      <pivotArea dataOnly="0" labelOnly="1" outline="0" fieldPosition="0">
        <references count="1">
          <reference field="14" count="0"/>
        </references>
      </pivotArea>
    </format>
    <format dxfId="1063">
      <pivotArea dataOnly="0" labelOnly="1" grandCol="1" outline="0" fieldPosition="0"/>
    </format>
    <format dxfId="1062">
      <pivotArea grandRow="1" outline="0" collapsedLevelsAreSubtotals="1" fieldPosition="0"/>
    </format>
    <format dxfId="1061">
      <pivotArea dataOnly="0" labelOnly="1" grandRow="1" outline="0" fieldPosition="0"/>
    </format>
    <format dxfId="1060">
      <pivotArea dataOnly="0" labelOnly="1" outline="0" fieldPosition="0">
        <references count="1">
          <reference field="14" count="0"/>
        </references>
      </pivotArea>
    </format>
    <format dxfId="1059">
      <pivotArea dataOnly="0" labelOnly="1" grandCol="1" outline="0" fieldPosition="0"/>
    </format>
    <format dxfId="1058">
      <pivotArea grandRow="1" outline="0" collapsedLevelsAreSubtotals="1" fieldPosition="0"/>
    </format>
    <format dxfId="1057">
      <pivotArea dataOnly="0" labelOnly="1" grandRow="1" outline="0" fieldPosition="0"/>
    </format>
    <format dxfId="1056">
      <pivotArea outline="0" collapsedLevelsAreSubtotals="1" fieldPosition="0"/>
    </format>
    <format dxfId="1055">
      <pivotArea dataOnly="0" labelOnly="1" grandRow="1" outline="0" fieldPosition="0"/>
    </format>
    <format dxfId="1054">
      <pivotArea dataOnly="0" labelOnly="1" outline="0" fieldPosition="0">
        <references count="1">
          <reference field="14" count="0"/>
        </references>
      </pivotArea>
    </format>
    <format dxfId="1053">
      <pivotArea dataOnly="0" labelOnly="1" grandCol="1" outline="0" fieldPosition="0"/>
    </format>
    <format dxfId="1052">
      <pivotArea field="12" type="button" dataOnly="0" labelOnly="1" outline="0"/>
    </format>
    <format dxfId="1051">
      <pivotArea type="origin" dataOnly="0" labelOnly="1" outline="0" fieldPosition="0"/>
    </format>
    <format dxfId="1050">
      <pivotArea dataOnly="0" labelOnly="1" grandRow="1" outline="0" fieldPosition="0"/>
    </format>
    <format dxfId="1049">
      <pivotArea field="12" type="button" dataOnly="0" labelOnly="1" outline="0"/>
    </format>
    <format dxfId="1048">
      <pivotArea type="origin" dataOnly="0" labelOnly="1" outline="0" fieldPosition="0"/>
    </format>
    <format dxfId="1047">
      <pivotArea dataOnly="0" labelOnly="1" grandRow="1" outline="0" fieldPosition="0"/>
    </format>
    <format dxfId="1046">
      <pivotArea field="12" type="button" dataOnly="0" labelOnly="1" outline="0"/>
    </format>
    <format dxfId="1045">
      <pivotArea type="origin" dataOnly="0" labelOnly="1" outline="0" fieldPosition="0"/>
    </format>
    <format dxfId="1044">
      <pivotArea dataOnly="0" labelOnly="1" grandRow="1" outline="0" fieldPosition="0"/>
    </format>
    <format dxfId="1043">
      <pivotArea field="12" type="button" dataOnly="0" labelOnly="1" outline="0"/>
    </format>
    <format dxfId="1042">
      <pivotArea type="origin" dataOnly="0" labelOnly="1" outline="0" fieldPosition="0"/>
    </format>
    <format dxfId="1041">
      <pivotArea dataOnly="0" labelOnly="1" grandRow="1" outline="0" fieldPosition="0"/>
    </format>
    <format dxfId="1040">
      <pivotArea grandRow="1" outline="0" collapsedLevelsAreSubtotals="1" fieldPosition="0"/>
    </format>
    <format dxfId="1039">
      <pivotArea dataOnly="0" labelOnly="1" grandRow="1" outline="0" fieldPosition="0"/>
    </format>
    <format dxfId="1038">
      <pivotArea grandRow="1" outline="0" collapsedLevelsAreSubtotals="1" fieldPosition="0"/>
    </format>
    <format dxfId="1037">
      <pivotArea dataOnly="0" labelOnly="1" grandRow="1" outline="0" fieldPosition="0"/>
    </format>
    <format dxfId="1036">
      <pivotArea outline="0" collapsedLevelsAreSubtotals="1" fieldPosition="0"/>
    </format>
    <format dxfId="1035">
      <pivotArea dataOnly="0" labelOnly="1" grandRow="1" outline="0" fieldPosition="0"/>
    </format>
    <format dxfId="1034">
      <pivotArea outline="0" collapsedLevelsAreSubtotals="1" fieldPosition="0"/>
    </format>
    <format dxfId="1033">
      <pivotArea dataOnly="0" labelOnly="1" grandRow="1" outline="0" fieldPosition="0"/>
    </format>
    <format dxfId="1032">
      <pivotArea dataOnly="0" labelOnly="1" outline="0" fieldPosition="0">
        <references count="1">
          <reference field="14" count="0"/>
        </references>
      </pivotArea>
    </format>
    <format dxfId="1031">
      <pivotArea dataOnly="0" labelOnly="1" grandCol="1" outline="0" fieldPosition="0"/>
    </format>
    <format dxfId="1030">
      <pivotArea dataOnly="0" labelOnly="1" outline="0" fieldPosition="0">
        <references count="1">
          <reference field="14" count="0"/>
        </references>
      </pivotArea>
    </format>
    <format dxfId="1029">
      <pivotArea dataOnly="0" labelOnly="1" grandCol="1" outline="0" fieldPosition="0"/>
    </format>
    <format dxfId="1028">
      <pivotArea outline="0" fieldPosition="0">
        <references count="1">
          <reference field="14" count="0" selected="0"/>
        </references>
      </pivotArea>
    </format>
    <format dxfId="1027">
      <pivotArea dataOnly="0" labelOnly="1" grandRow="1" outline="0" fieldPosition="0"/>
    </format>
    <format dxfId="1026">
      <pivotArea dataOnly="0" labelOnly="1" outline="0" fieldPosition="0">
        <references count="1">
          <reference field="14" count="0"/>
        </references>
      </pivotArea>
    </format>
    <format dxfId="1025">
      <pivotArea grandRow="1" outline="0" collapsedLevelsAreSubtotals="1" fieldPosition="0"/>
    </format>
    <format dxfId="1024">
      <pivotArea dataOnly="0" labelOnly="1" grandRow="1" outline="0" fieldPosition="0"/>
    </format>
    <format dxfId="1023">
      <pivotArea outline="0" collapsedLevelsAreSubtotals="1" fieldPosition="0"/>
    </format>
    <format dxfId="1022">
      <pivotArea dataOnly="0" labelOnly="1" grandRow="1" outline="0" fieldPosition="0"/>
    </format>
    <format dxfId="1021">
      <pivotArea dataOnly="0" labelOnly="1" outline="0" fieldPosition="0">
        <references count="1">
          <reference field="14" count="0"/>
        </references>
      </pivotArea>
    </format>
    <format dxfId="1020">
      <pivotArea dataOnly="0" labelOnly="1" grandCol="1" outline="0" fieldPosition="0"/>
    </format>
    <format dxfId="1019">
      <pivotArea outline="0" collapsedLevelsAreSubtotals="1" fieldPosition="0"/>
    </format>
    <format dxfId="1018">
      <pivotArea dataOnly="0" labelOnly="1" grandRow="1" outline="0" fieldPosition="0"/>
    </format>
    <format dxfId="1017">
      <pivotArea dataOnly="0" labelOnly="1" outline="0" fieldPosition="0">
        <references count="1">
          <reference field="14" count="0"/>
        </references>
      </pivotArea>
    </format>
    <format dxfId="1016">
      <pivotArea dataOnly="0" labelOnly="1" grandCol="1" outline="0" fieldPosition="0"/>
    </format>
    <format dxfId="1015">
      <pivotArea outline="0" collapsedLevelsAreSubtotals="1" fieldPosition="0"/>
    </format>
    <format dxfId="1014">
      <pivotArea dataOnly="0" labelOnly="1" grandRow="1" outline="0" fieldPosition="0"/>
    </format>
    <format dxfId="1013">
      <pivotArea dataOnly="0" labelOnly="1" outline="0" fieldPosition="0">
        <references count="1">
          <reference field="14" count="0"/>
        </references>
      </pivotArea>
    </format>
    <format dxfId="1012">
      <pivotArea dataOnly="0" labelOnly="1" grandCol="1" outline="0" fieldPosition="0"/>
    </format>
    <format dxfId="1011">
      <pivotArea dataOnly="0" labelOnly="1" outline="0" fieldPosition="0">
        <references count="1">
          <reference field="14" count="0"/>
        </references>
      </pivotArea>
    </format>
    <format dxfId="1010">
      <pivotArea dataOnly="0" labelOnly="1" grandCol="1" outline="0" fieldPosition="0"/>
    </format>
    <format dxfId="1009">
      <pivotArea grandRow="1" outline="0" collapsedLevelsAreSubtotals="1" fieldPosition="0"/>
    </format>
    <format dxfId="1008">
      <pivotArea dataOnly="0" labelOnly="1" grandRow="1" outline="0" fieldPosition="0"/>
    </format>
    <format dxfId="1007">
      <pivotArea outline="0" collapsedLevelsAreSubtotals="1" fieldPosition="0"/>
    </format>
    <format dxfId="1006">
      <pivotArea dataOnly="0" labelOnly="1" grandRow="1" outline="0" fieldPosition="0"/>
    </format>
    <format dxfId="1005">
      <pivotArea dataOnly="0" labelOnly="1" outline="0" fieldPosition="0">
        <references count="1">
          <reference field="14" count="0"/>
        </references>
      </pivotArea>
    </format>
    <format dxfId="1004">
      <pivotArea dataOnly="0" labelOnly="1" grandCol="1" outline="0" fieldPosition="0"/>
    </format>
    <format dxfId="1003">
      <pivotArea outline="0" collapsedLevelsAreSubtotals="1" fieldPosition="0"/>
    </format>
    <format dxfId="1002">
      <pivotArea field="15" type="button" dataOnly="0" labelOnly="1" outline="0" axis="axisRow" fieldPosition="0"/>
    </format>
    <format dxfId="1001">
      <pivotArea dataOnly="0" labelOnly="1" outline="0" fieldPosition="0">
        <references count="1">
          <reference field="15" count="0"/>
        </references>
      </pivotArea>
    </format>
    <format dxfId="1000">
      <pivotArea dataOnly="0" labelOnly="1" grandRow="1" outline="0" fieldPosition="0"/>
    </format>
    <format dxfId="999">
      <pivotArea dataOnly="0" labelOnly="1" outline="0" fieldPosition="0">
        <references count="1">
          <reference field="14" count="0"/>
        </references>
      </pivotArea>
    </format>
    <format dxfId="998">
      <pivotArea dataOnly="0" labelOnly="1" grandCol="1" outline="0" fieldPosition="0"/>
    </format>
    <format dxfId="997">
      <pivotArea outline="0" collapsedLevelsAreSubtotals="1" fieldPosition="0"/>
    </format>
    <format dxfId="996">
      <pivotArea field="15" type="button" dataOnly="0" labelOnly="1" outline="0" axis="axisRow" fieldPosition="0"/>
    </format>
    <format dxfId="995">
      <pivotArea dataOnly="0" labelOnly="1" outline="0" fieldPosition="0">
        <references count="1">
          <reference field="15" count="0"/>
        </references>
      </pivotArea>
    </format>
    <format dxfId="994">
      <pivotArea dataOnly="0" labelOnly="1" grandRow="1" outline="0" fieldPosition="0"/>
    </format>
    <format dxfId="993">
      <pivotArea dataOnly="0" labelOnly="1" outline="0" fieldPosition="0">
        <references count="1">
          <reference field="14" count="0"/>
        </references>
      </pivotArea>
    </format>
    <format dxfId="992">
      <pivotArea dataOnly="0" labelOnly="1" grandCol="1" outline="0" fieldPosition="0"/>
    </format>
    <format dxfId="991">
      <pivotArea outline="0" collapsedLevelsAreSubtotals="1" fieldPosition="0"/>
    </format>
    <format dxfId="990">
      <pivotArea field="15" type="button" dataOnly="0" labelOnly="1" outline="0" axis="axisRow" fieldPosition="0"/>
    </format>
    <format dxfId="989">
      <pivotArea dataOnly="0" labelOnly="1" outline="0" fieldPosition="0">
        <references count="1">
          <reference field="15" count="0"/>
        </references>
      </pivotArea>
    </format>
    <format dxfId="988">
      <pivotArea dataOnly="0" labelOnly="1" grandRow="1" outline="0" fieldPosition="0"/>
    </format>
    <format dxfId="987">
      <pivotArea dataOnly="0" labelOnly="1" outline="0" fieldPosition="0">
        <references count="1">
          <reference field="14" count="0"/>
        </references>
      </pivotArea>
    </format>
    <format dxfId="986">
      <pivotArea dataOnly="0" labelOnly="1" grandCol="1" outline="0" fieldPosition="0"/>
    </format>
    <format dxfId="985">
      <pivotArea outline="0" collapsedLevelsAreSubtotals="1" fieldPosition="0"/>
    </format>
    <format dxfId="984">
      <pivotArea field="15" type="button" dataOnly="0" labelOnly="1" outline="0" axis="axisRow" fieldPosition="0"/>
    </format>
    <format dxfId="983">
      <pivotArea dataOnly="0" labelOnly="1" outline="0" fieldPosition="0">
        <references count="1">
          <reference field="15" count="0"/>
        </references>
      </pivotArea>
    </format>
    <format dxfId="982">
      <pivotArea dataOnly="0" labelOnly="1" grandRow="1" outline="0" fieldPosition="0"/>
    </format>
    <format dxfId="981">
      <pivotArea dataOnly="0" labelOnly="1" outline="0" fieldPosition="0">
        <references count="1">
          <reference field="14" count="0"/>
        </references>
      </pivotArea>
    </format>
    <format dxfId="980">
      <pivotArea dataOnly="0" labelOnly="1" grandCol="1" outline="0" fieldPosition="0"/>
    </format>
    <format dxfId="979">
      <pivotArea grandRow="1" outline="0" collapsedLevelsAreSubtotals="1" fieldPosition="0"/>
    </format>
    <format dxfId="978">
      <pivotArea dataOnly="0" labelOnly="1" grandRow="1" outline="0" fieldPosition="0"/>
    </format>
    <format dxfId="977">
      <pivotArea grandRow="1" outline="0" collapsedLevelsAreSubtotals="1" fieldPosition="0"/>
    </format>
    <format dxfId="976">
      <pivotArea dataOnly="0" labelOnly="1" grandRow="1" outline="0" fieldPosition="0"/>
    </format>
    <format dxfId="975">
      <pivotArea outline="0" collapsedLevelsAreSubtotals="1" fieldPosition="0"/>
    </format>
    <format dxfId="974">
      <pivotArea field="15" type="button" dataOnly="0" labelOnly="1" outline="0" axis="axisRow" fieldPosition="0"/>
    </format>
    <format dxfId="973">
      <pivotArea dataOnly="0" labelOnly="1" outline="0" fieldPosition="0">
        <references count="1">
          <reference field="15" count="12">
            <x v="0"/>
            <x v="2"/>
            <x v="3"/>
            <x v="4"/>
            <x v="5"/>
            <x v="7"/>
            <x v="8"/>
            <x v="9"/>
            <x v="10"/>
            <x v="11"/>
            <x v="15"/>
            <x v="17"/>
          </reference>
        </references>
      </pivotArea>
    </format>
    <format dxfId="972">
      <pivotArea dataOnly="0" labelOnly="1" grandRow="1" outline="0" fieldPosition="0"/>
    </format>
    <format dxfId="971">
      <pivotArea dataOnly="0" labelOnly="1" outline="0" fieldPosition="0">
        <references count="1">
          <reference field="14" count="0"/>
        </references>
      </pivotArea>
    </format>
    <format dxfId="970">
      <pivotArea dataOnly="0" labelOnly="1" grandCol="1" outline="0" fieldPosition="0"/>
    </format>
    <format dxfId="969">
      <pivotArea outline="0" collapsedLevelsAreSubtotals="1" fieldPosition="0"/>
    </format>
    <format dxfId="968">
      <pivotArea field="15" type="button" dataOnly="0" labelOnly="1" outline="0" axis="axisRow" fieldPosition="0"/>
    </format>
    <format dxfId="967">
      <pivotArea dataOnly="0" labelOnly="1" outline="0" fieldPosition="0">
        <references count="1">
          <reference field="15" count="12">
            <x v="0"/>
            <x v="2"/>
            <x v="3"/>
            <x v="4"/>
            <x v="5"/>
            <x v="7"/>
            <x v="8"/>
            <x v="9"/>
            <x v="10"/>
            <x v="11"/>
            <x v="15"/>
            <x v="17"/>
          </reference>
        </references>
      </pivotArea>
    </format>
    <format dxfId="966">
      <pivotArea dataOnly="0" labelOnly="1" grandRow="1" outline="0" fieldPosition="0"/>
    </format>
    <format dxfId="965">
      <pivotArea dataOnly="0" labelOnly="1" outline="0" fieldPosition="0">
        <references count="1">
          <reference field="14" count="0"/>
        </references>
      </pivotArea>
    </format>
    <format dxfId="964">
      <pivotArea dataOnly="0" labelOnly="1" grandCol="1" outline="0" fieldPosition="0"/>
    </format>
    <format dxfId="963">
      <pivotArea outline="0" collapsedLevelsAreSubtotals="1" fieldPosition="0"/>
    </format>
    <format dxfId="962">
      <pivotArea field="15" type="button" dataOnly="0" labelOnly="1" outline="0" axis="axisRow" fieldPosition="0"/>
    </format>
    <format dxfId="961">
      <pivotArea dataOnly="0" labelOnly="1" outline="0" fieldPosition="0">
        <references count="1">
          <reference field="15" count="12">
            <x v="0"/>
            <x v="2"/>
            <x v="3"/>
            <x v="4"/>
            <x v="5"/>
            <x v="7"/>
            <x v="8"/>
            <x v="9"/>
            <x v="10"/>
            <x v="11"/>
            <x v="15"/>
            <x v="17"/>
          </reference>
        </references>
      </pivotArea>
    </format>
    <format dxfId="960">
      <pivotArea dataOnly="0" labelOnly="1" grandRow="1" outline="0" fieldPosition="0"/>
    </format>
    <format dxfId="959">
      <pivotArea dataOnly="0" labelOnly="1" outline="0" fieldPosition="0">
        <references count="1">
          <reference field="14" count="0"/>
        </references>
      </pivotArea>
    </format>
    <format dxfId="958">
      <pivotArea dataOnly="0" labelOnly="1" grandCol="1" outline="0" fieldPosition="0"/>
    </format>
    <format dxfId="957">
      <pivotArea grandRow="1" outline="0" collapsedLevelsAreSubtotals="1" fieldPosition="0"/>
    </format>
    <format dxfId="956">
      <pivotArea dataOnly="0" labelOnly="1" grandRow="1" outline="0" fieldPosition="0"/>
    </format>
    <format dxfId="955">
      <pivotArea field="15" type="button" dataOnly="0" labelOnly="1" outline="0" axis="axisRow" fieldPosition="0"/>
    </format>
    <format dxfId="954">
      <pivotArea dataOnly="0" labelOnly="1" outline="0" fieldPosition="0">
        <references count="1">
          <reference field="14" count="0"/>
        </references>
      </pivotArea>
    </format>
    <format dxfId="953">
      <pivotArea dataOnly="0" labelOnly="1" grandCol="1" outline="0" fieldPosition="0"/>
    </format>
    <format dxfId="952">
      <pivotArea outline="0" fieldPosition="0">
        <references count="1">
          <reference field="4294967294" count="1">
            <x v="0"/>
          </reference>
        </references>
      </pivotArea>
    </format>
    <format dxfId="951">
      <pivotArea outline="0" collapsedLevelsAreSubtotals="1" fieldPosition="0"/>
    </format>
    <format dxfId="950">
      <pivotArea field="15" type="button" dataOnly="0" labelOnly="1" outline="0" axis="axisRow" fieldPosition="0"/>
    </format>
    <format dxfId="949">
      <pivotArea dataOnly="0" labelOnly="1" outline="0" fieldPosition="0">
        <references count="1">
          <reference field="15" count="7">
            <x v="2"/>
            <x v="3"/>
            <x v="4"/>
            <x v="5"/>
            <x v="8"/>
            <x v="9"/>
            <x v="11"/>
          </reference>
        </references>
      </pivotArea>
    </format>
    <format dxfId="948">
      <pivotArea dataOnly="0" labelOnly="1" grandRow="1" outline="0" fieldPosition="0"/>
    </format>
    <format dxfId="947">
      <pivotArea dataOnly="0" labelOnly="1" outline="0" fieldPosition="0">
        <references count="1">
          <reference field="14" count="0"/>
        </references>
      </pivotArea>
    </format>
    <format dxfId="946">
      <pivotArea dataOnly="0" labelOnly="1" grandCol="1" outline="0" fieldPosition="0"/>
    </format>
    <format dxfId="945">
      <pivotArea outline="0" collapsedLevelsAreSubtotals="1" fieldPosition="0"/>
    </format>
    <format dxfId="944">
      <pivotArea field="15" type="button" dataOnly="0" labelOnly="1" outline="0" axis="axisRow" fieldPosition="0"/>
    </format>
    <format dxfId="943">
      <pivotArea dataOnly="0" labelOnly="1" outline="0" fieldPosition="0">
        <references count="1">
          <reference field="15" count="7">
            <x v="2"/>
            <x v="3"/>
            <x v="4"/>
            <x v="5"/>
            <x v="8"/>
            <x v="9"/>
            <x v="11"/>
          </reference>
        </references>
      </pivotArea>
    </format>
    <format dxfId="942">
      <pivotArea dataOnly="0" labelOnly="1" grandRow="1" outline="0" fieldPosition="0"/>
    </format>
    <format dxfId="941">
      <pivotArea dataOnly="0" labelOnly="1" outline="0" fieldPosition="0">
        <references count="1">
          <reference field="14" count="0"/>
        </references>
      </pivotArea>
    </format>
    <format dxfId="940">
      <pivotArea dataOnly="0" labelOnly="1" grandCol="1" outline="0" fieldPosition="0"/>
    </format>
    <format dxfId="939">
      <pivotArea outline="0" collapsedLevelsAreSubtotals="1" fieldPosition="0"/>
    </format>
    <format dxfId="938">
      <pivotArea field="15" type="button" dataOnly="0" labelOnly="1" outline="0" axis="axisRow" fieldPosition="0"/>
    </format>
    <format dxfId="937">
      <pivotArea dataOnly="0" labelOnly="1" outline="0" fieldPosition="0">
        <references count="1">
          <reference field="15" count="7">
            <x v="2"/>
            <x v="3"/>
            <x v="4"/>
            <x v="5"/>
            <x v="8"/>
            <x v="9"/>
            <x v="11"/>
          </reference>
        </references>
      </pivotArea>
    </format>
    <format dxfId="936">
      <pivotArea dataOnly="0" labelOnly="1" grandRow="1" outline="0" fieldPosition="0"/>
    </format>
    <format dxfId="935">
      <pivotArea dataOnly="0" labelOnly="1" outline="0" fieldPosition="0">
        <references count="1">
          <reference field="14" count="0"/>
        </references>
      </pivotArea>
    </format>
    <format dxfId="934">
      <pivotArea dataOnly="0" labelOnly="1" grandCol="1" outline="0" fieldPosition="0"/>
    </format>
    <format dxfId="933">
      <pivotArea field="15" type="button" dataOnly="0" labelOnly="1" outline="0" axis="axisRow" fieldPosition="0"/>
    </format>
    <format dxfId="932">
      <pivotArea dataOnly="0" labelOnly="1" outline="0" fieldPosition="0">
        <references count="1">
          <reference field="14" count="0"/>
        </references>
      </pivotArea>
    </format>
    <format dxfId="931">
      <pivotArea dataOnly="0" labelOnly="1" grandCol="1" outline="0" fieldPosition="0"/>
    </format>
    <format dxfId="930">
      <pivotArea grandRow="1" outline="0" collapsedLevelsAreSubtotals="1" fieldPosition="0"/>
    </format>
    <format dxfId="929">
      <pivotArea dataOnly="0" labelOnly="1" grandRow="1" outline="0" fieldPosition="0"/>
    </format>
    <format dxfId="928">
      <pivotArea outline="0" collapsedLevelsAreSubtotals="1" fieldPosition="0"/>
    </format>
    <format dxfId="927">
      <pivotArea field="15" type="button" dataOnly="0" labelOnly="1" outline="0" axis="axisRow" fieldPosition="0"/>
    </format>
    <format dxfId="926">
      <pivotArea dataOnly="0" labelOnly="1" outline="0" fieldPosition="0">
        <references count="1">
          <reference field="15" count="7">
            <x v="2"/>
            <x v="3"/>
            <x v="4"/>
            <x v="5"/>
            <x v="8"/>
            <x v="9"/>
            <x v="11"/>
          </reference>
        </references>
      </pivotArea>
    </format>
    <format dxfId="925">
      <pivotArea dataOnly="0" labelOnly="1" grandRow="1" outline="0" fieldPosition="0"/>
    </format>
    <format dxfId="924">
      <pivotArea dataOnly="0" labelOnly="1" outline="0" fieldPosition="0">
        <references count="1">
          <reference field="14" count="0"/>
        </references>
      </pivotArea>
    </format>
    <format dxfId="923">
      <pivotArea dataOnly="0" labelOnly="1" grandCol="1" outline="0" fieldPosition="0"/>
    </format>
    <format dxfId="922">
      <pivotArea outline="0" collapsedLevelsAreSubtotals="1" fieldPosition="0"/>
    </format>
    <format dxfId="921">
      <pivotArea field="15" type="button" dataOnly="0" labelOnly="1" outline="0" axis="axisRow" fieldPosition="0"/>
    </format>
    <format dxfId="920">
      <pivotArea dataOnly="0" labelOnly="1" outline="0" fieldPosition="0">
        <references count="1">
          <reference field="15" count="7">
            <x v="2"/>
            <x v="3"/>
            <x v="4"/>
            <x v="5"/>
            <x v="8"/>
            <x v="9"/>
            <x v="11"/>
          </reference>
        </references>
      </pivotArea>
    </format>
    <format dxfId="919">
      <pivotArea dataOnly="0" labelOnly="1" grandRow="1" outline="0" fieldPosition="0"/>
    </format>
    <format dxfId="918">
      <pivotArea dataOnly="0" labelOnly="1" outline="0" fieldPosition="0">
        <references count="1">
          <reference field="14" count="0"/>
        </references>
      </pivotArea>
    </format>
    <format dxfId="917">
      <pivotArea dataOnly="0" labelOnly="1" grandCol="1" outline="0" fieldPosition="0"/>
    </format>
    <format dxfId="916">
      <pivotArea outline="0" collapsedLevelsAreSubtotals="1" fieldPosition="0"/>
    </format>
    <format dxfId="915">
      <pivotArea field="15" type="button" dataOnly="0" labelOnly="1" outline="0" axis="axisRow" fieldPosition="0"/>
    </format>
    <format dxfId="914">
      <pivotArea dataOnly="0" labelOnly="1" outline="0" fieldPosition="0">
        <references count="1">
          <reference field="15" count="8">
            <x v="2"/>
            <x v="3"/>
            <x v="4"/>
            <x v="5"/>
            <x v="8"/>
            <x v="9"/>
            <x v="11"/>
            <x v="15"/>
          </reference>
        </references>
      </pivotArea>
    </format>
    <format dxfId="913">
      <pivotArea dataOnly="0" labelOnly="1" grandRow="1" outline="0" fieldPosition="0"/>
    </format>
    <format dxfId="912">
      <pivotArea dataOnly="0" labelOnly="1" outline="0" fieldPosition="0">
        <references count="1">
          <reference field="14" count="0"/>
        </references>
      </pivotArea>
    </format>
    <format dxfId="911">
      <pivotArea dataOnly="0" labelOnly="1" grandCol="1" outline="0" fieldPosition="0"/>
    </format>
    <format dxfId="910">
      <pivotArea field="15" type="button" dataOnly="0" labelOnly="1" outline="0" axis="axisRow" fieldPosition="0"/>
    </format>
    <format dxfId="909">
      <pivotArea dataOnly="0" labelOnly="1" outline="0" fieldPosition="0">
        <references count="1">
          <reference field="14" count="0"/>
        </references>
      </pivotArea>
    </format>
    <format dxfId="908">
      <pivotArea dataOnly="0" labelOnly="1" grandCol="1" outline="0" fieldPosition="0"/>
    </format>
    <format dxfId="907">
      <pivotArea dataOnly="0" labelOnly="1" grandRow="1" outline="0" fieldPosition="0"/>
    </format>
    <format dxfId="906">
      <pivotArea outline="0" collapsedLevelsAreSubtotals="1" fieldPosition="0"/>
    </format>
    <format dxfId="905">
      <pivotArea field="15" type="button" dataOnly="0" labelOnly="1" outline="0" axis="axisRow" fieldPosition="0"/>
    </format>
    <format dxfId="904">
      <pivotArea dataOnly="0" labelOnly="1" outline="0" fieldPosition="0">
        <references count="1">
          <reference field="15" count="8">
            <x v="2"/>
            <x v="3"/>
            <x v="4"/>
            <x v="5"/>
            <x v="8"/>
            <x v="9"/>
            <x v="11"/>
            <x v="15"/>
          </reference>
        </references>
      </pivotArea>
    </format>
    <format dxfId="903">
      <pivotArea dataOnly="0" labelOnly="1" grandRow="1" outline="0" fieldPosition="0"/>
    </format>
    <format dxfId="902">
      <pivotArea dataOnly="0" labelOnly="1" outline="0" fieldPosition="0">
        <references count="1">
          <reference field="14" count="0"/>
        </references>
      </pivotArea>
    </format>
    <format dxfId="901">
      <pivotArea dataOnly="0" labelOnly="1" grandCol="1" outline="0" fieldPosition="0"/>
    </format>
    <format dxfId="900">
      <pivotArea dataOnly="0" labelOnly="1" outline="0" fieldPosition="0">
        <references count="1">
          <reference field="15" count="8">
            <x v="2"/>
            <x v="3"/>
            <x v="4"/>
            <x v="5"/>
            <x v="8"/>
            <x v="9"/>
            <x v="11"/>
            <x v="15"/>
          </reference>
        </references>
      </pivotArea>
    </format>
    <format dxfId="899">
      <pivotArea outline="0" collapsedLevelsAreSubtotals="1" fieldPosition="0"/>
    </format>
    <format dxfId="898">
      <pivotArea field="15" type="button" dataOnly="0" labelOnly="1" outline="0" axis="axisRow" fieldPosition="0"/>
    </format>
    <format dxfId="897">
      <pivotArea dataOnly="0" labelOnly="1" outline="0" fieldPosition="0">
        <references count="1">
          <reference field="15" count="9">
            <x v="2"/>
            <x v="3"/>
            <x v="4"/>
            <x v="5"/>
            <x v="7"/>
            <x v="8"/>
            <x v="9"/>
            <x v="11"/>
            <x v="15"/>
          </reference>
        </references>
      </pivotArea>
    </format>
    <format dxfId="896">
      <pivotArea dataOnly="0" labelOnly="1" grandRow="1" outline="0" fieldPosition="0"/>
    </format>
    <format dxfId="895">
      <pivotArea dataOnly="0" labelOnly="1" outline="0" fieldPosition="0">
        <references count="1">
          <reference field="14" count="0"/>
        </references>
      </pivotArea>
    </format>
    <format dxfId="894">
      <pivotArea dataOnly="0" labelOnly="1" grandCol="1" outline="0" fieldPosition="0"/>
    </format>
    <format dxfId="893">
      <pivotArea outline="0" collapsedLevelsAreSubtotals="1" fieldPosition="0"/>
    </format>
    <format dxfId="892">
      <pivotArea dataOnly="0" labelOnly="1" outline="0" fieldPosition="0">
        <references count="1">
          <reference field="15" count="11">
            <x v="2"/>
            <x v="3"/>
            <x v="4"/>
            <x v="5"/>
            <x v="7"/>
            <x v="8"/>
            <x v="9"/>
            <x v="10"/>
            <x v="11"/>
            <x v="12"/>
            <x v="15"/>
          </reference>
        </references>
      </pivotArea>
    </format>
    <format dxfId="891">
      <pivotArea dataOnly="0" labelOnly="1" grandRow="1" outline="0" fieldPosition="0"/>
    </format>
    <format dxfId="890">
      <pivotArea outline="0" collapsedLevelsAreSubtotals="1" fieldPosition="0"/>
    </format>
    <format dxfId="889">
      <pivotArea dataOnly="0" labelOnly="1" outline="0" fieldPosition="0">
        <references count="1">
          <reference field="15" count="10">
            <x v="2"/>
            <x v="3"/>
            <x v="4"/>
            <x v="5"/>
            <x v="8"/>
            <x v="9"/>
            <x v="10"/>
            <x v="11"/>
            <x v="12"/>
            <x v="15"/>
          </reference>
        </references>
      </pivotArea>
    </format>
    <format dxfId="888">
      <pivotArea dataOnly="0" labelOnly="1" grandRow="1" outline="0" fieldPosition="0"/>
    </format>
    <format dxfId="887">
      <pivotArea field="15" type="button" dataOnly="0" labelOnly="1" outline="0" axis="axisRow" fieldPosition="0"/>
    </format>
    <format dxfId="886">
      <pivotArea dataOnly="0" labelOnly="1" outline="0" fieldPosition="0">
        <references count="1">
          <reference field="14" count="0"/>
        </references>
      </pivotArea>
    </format>
    <format dxfId="885">
      <pivotArea dataOnly="0" labelOnly="1" grandCol="1" outline="0" fieldPosition="0"/>
    </format>
    <format dxfId="884">
      <pivotArea field="15" type="button" dataOnly="0" labelOnly="1" outline="0" axis="axisRow" fieldPosition="0"/>
    </format>
    <format dxfId="883">
      <pivotArea dataOnly="0" labelOnly="1" outline="0" fieldPosition="0">
        <references count="1">
          <reference field="14" count="0"/>
        </references>
      </pivotArea>
    </format>
    <format dxfId="882">
      <pivotArea dataOnly="0" labelOnly="1" grandCol="1" outline="0" fieldPosition="0"/>
    </format>
    <format dxfId="881">
      <pivotArea field="15" type="button" dataOnly="0" labelOnly="1" outline="0" axis="axisRow" fieldPosition="0"/>
    </format>
    <format dxfId="880">
      <pivotArea dataOnly="0" labelOnly="1" outline="0" fieldPosition="0">
        <references count="1">
          <reference field="14" count="0"/>
        </references>
      </pivotArea>
    </format>
    <format dxfId="879">
      <pivotArea dataOnly="0" labelOnly="1" grandCol="1" outline="0" fieldPosition="0"/>
    </format>
    <format dxfId="878">
      <pivotArea outline="0" fieldPosition="0">
        <references count="1">
          <reference field="15" count="10" selected="0">
            <x v="2"/>
            <x v="3"/>
            <x v="4"/>
            <x v="5"/>
            <x v="8"/>
            <x v="9"/>
            <x v="10"/>
            <x v="11"/>
            <x v="12"/>
            <x v="15"/>
          </reference>
        </references>
      </pivotArea>
    </format>
    <format dxfId="877">
      <pivotArea dataOnly="0" labelOnly="1" outline="0" fieldPosition="0">
        <references count="1">
          <reference field="15" count="10">
            <x v="2"/>
            <x v="3"/>
            <x v="4"/>
            <x v="5"/>
            <x v="8"/>
            <x v="9"/>
            <x v="10"/>
            <x v="11"/>
            <x v="12"/>
            <x v="15"/>
          </reference>
        </references>
      </pivotArea>
    </format>
    <format dxfId="876">
      <pivotArea dataOnly="0" labelOnly="1" outline="0" fieldPosition="0">
        <references count="1">
          <reference field="15" count="9">
            <x v="0"/>
            <x v="3"/>
            <x v="4"/>
            <x v="5"/>
            <x v="7"/>
            <x v="8"/>
            <x v="9"/>
            <x v="11"/>
            <x v="15"/>
          </reference>
        </references>
      </pivotArea>
    </format>
    <format dxfId="875">
      <pivotArea dataOnly="0" labelOnly="1" outline="0" fieldPosition="0">
        <references count="1">
          <reference field="15" count="9">
            <x v="0"/>
            <x v="3"/>
            <x v="4"/>
            <x v="5"/>
            <x v="7"/>
            <x v="8"/>
            <x v="9"/>
            <x v="11"/>
            <x v="15"/>
          </reference>
        </references>
      </pivotArea>
    </format>
    <format dxfId="874">
      <pivotArea dataOnly="0" labelOnly="1" outline="0" fieldPosition="0">
        <references count="1">
          <reference field="15" count="9">
            <x v="0"/>
            <x v="3"/>
            <x v="4"/>
            <x v="5"/>
            <x v="7"/>
            <x v="8"/>
            <x v="9"/>
            <x v="11"/>
            <x v="15"/>
          </reference>
        </references>
      </pivotArea>
    </format>
    <format dxfId="873">
      <pivotArea type="all" dataOnly="0" outline="0" fieldPosition="0"/>
    </format>
    <format dxfId="872">
      <pivotArea type="origin" dataOnly="0" labelOnly="1" outline="0" fieldPosition="0"/>
    </format>
    <format dxfId="871">
      <pivotArea field="14" type="button" dataOnly="0" labelOnly="1" outline="0" axis="axisCol" fieldPosition="0"/>
    </format>
    <format dxfId="870">
      <pivotArea type="topRight" dataOnly="0" labelOnly="1" outline="0" fieldPosition="0"/>
    </format>
    <format dxfId="869">
      <pivotArea type="all" dataOnly="0" outline="0" fieldPosition="0"/>
    </format>
    <format dxfId="868">
      <pivotArea type="origin" dataOnly="0" labelOnly="1" outline="0" fieldPosition="0"/>
    </format>
    <format dxfId="867">
      <pivotArea field="14" type="button" dataOnly="0" labelOnly="1" outline="0" axis="axisCol" fieldPosition="0"/>
    </format>
    <format dxfId="866">
      <pivotArea type="topRight" dataOnly="0" labelOnly="1" outline="0" fieldPosition="0"/>
    </format>
    <format dxfId="865">
      <pivotArea outline="0" fieldPosition="0">
        <references count="1">
          <reference field="15" count="9" selected="0">
            <x v="0"/>
            <x v="3"/>
            <x v="4"/>
            <x v="5"/>
            <x v="7"/>
            <x v="8"/>
            <x v="9"/>
            <x v="11"/>
            <x v="15"/>
          </reference>
        </references>
      </pivotArea>
    </format>
    <format dxfId="864">
      <pivotArea outline="0" fieldPosition="0">
        <references count="1">
          <reference field="15" count="9" selected="0">
            <x v="0"/>
            <x v="3"/>
            <x v="4"/>
            <x v="5"/>
            <x v="7"/>
            <x v="8"/>
            <x v="9"/>
            <x v="11"/>
            <x v="15"/>
          </reference>
        </references>
      </pivotArea>
    </format>
    <format dxfId="863">
      <pivotArea dataOnly="0" labelOnly="1" outline="0" fieldPosition="0">
        <references count="1">
          <reference field="15" count="0"/>
        </references>
      </pivotArea>
    </format>
    <format dxfId="862">
      <pivotArea grandRow="1" outline="0" collapsedLevelsAreSubtotals="1" fieldPosition="0"/>
    </format>
    <format dxfId="861">
      <pivotArea dataOnly="0" labelOnly="1" outline="0" fieldPosition="0">
        <references count="1">
          <reference field="15" count="0"/>
        </references>
      </pivotArea>
    </format>
    <format dxfId="860">
      <pivotArea grandRow="1" outline="0" collapsedLevelsAreSubtotals="1" fieldPosition="0"/>
    </format>
    <format dxfId="859">
      <pivotArea outline="0" collapsedLevelsAreSubtotals="1" fieldPosition="0"/>
    </format>
    <format dxfId="858">
      <pivotArea field="15" type="button" dataOnly="0" labelOnly="1" outline="0" axis="axisRow" fieldPosition="0"/>
    </format>
    <format dxfId="857">
      <pivotArea dataOnly="0" labelOnly="1" outline="0" fieldPosition="0">
        <references count="1">
          <reference field="15" count="0"/>
        </references>
      </pivotArea>
    </format>
    <format dxfId="856">
      <pivotArea dataOnly="0" labelOnly="1" grandRow="1" outline="0" fieldPosition="0"/>
    </format>
    <format dxfId="855">
      <pivotArea dataOnly="0" labelOnly="1" outline="0" fieldPosition="0">
        <references count="1">
          <reference field="14" count="0"/>
        </references>
      </pivotArea>
    </format>
    <format dxfId="854">
      <pivotArea dataOnly="0" labelOnly="1" grandCol="1" outline="0" fieldPosition="0"/>
    </format>
    <format dxfId="853">
      <pivotArea field="15" type="button" dataOnly="0" labelOnly="1" outline="0" axis="axisRow" fieldPosition="0"/>
    </format>
    <format dxfId="852">
      <pivotArea dataOnly="0" labelOnly="1" outline="0" fieldPosition="0">
        <references count="1">
          <reference field="14" count="0"/>
        </references>
      </pivotArea>
    </format>
    <format dxfId="851">
      <pivotArea dataOnly="0" labelOnly="1" grandCol="1" outline="0" fieldPosition="0"/>
    </format>
    <format dxfId="850">
      <pivotArea grandRow="1" outline="0" collapsedLevelsAreSubtotals="1" fieldPosition="0"/>
    </format>
    <format dxfId="849">
      <pivotArea dataOnly="0" labelOnly="1" grandRow="1" outline="0" fieldPosition="0"/>
    </format>
    <format dxfId="848">
      <pivotArea field="15" type="button" dataOnly="0" labelOnly="1" outline="0" axis="axisRow" fieldPosition="0"/>
    </format>
    <format dxfId="847">
      <pivotArea dataOnly="0" labelOnly="1" outline="0" fieldPosition="0">
        <references count="1">
          <reference field="14" count="0"/>
        </references>
      </pivotArea>
    </format>
    <format dxfId="846">
      <pivotArea dataOnly="0" labelOnly="1" grandCol="1" outline="0" fieldPosition="0"/>
    </format>
    <format dxfId="845">
      <pivotArea field="15" type="button" dataOnly="0" labelOnly="1" outline="0" axis="axisRow" fieldPosition="0"/>
    </format>
    <format dxfId="844">
      <pivotArea dataOnly="0" labelOnly="1" outline="0" fieldPosition="0">
        <references count="1">
          <reference field="14" count="0"/>
        </references>
      </pivotArea>
    </format>
    <format dxfId="84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1815">
      <pivotArea type="all" dataOnly="0" outline="0" fieldPosition="0"/>
    </format>
    <format dxfId="1814">
      <pivotArea outline="0" collapsedLevelsAreSubtotals="1" fieldPosition="0"/>
    </format>
    <format dxfId="1813">
      <pivotArea dataOnly="0" labelOnly="1" grandRow="1" outline="0" fieldPosition="0"/>
    </format>
    <format dxfId="1812">
      <pivotArea dataOnly="0" labelOnly="1" outline="0" fieldPosition="0">
        <references count="1">
          <reference field="12" count="4">
            <x v="0"/>
            <x v="1"/>
            <x v="2"/>
            <x v="4"/>
          </reference>
        </references>
      </pivotArea>
    </format>
    <format dxfId="1811">
      <pivotArea dataOnly="0" labelOnly="1" grandCol="1" outline="0" fieldPosition="0"/>
    </format>
    <format dxfId="1810">
      <pivotArea type="all" dataOnly="0" outline="0" fieldPosition="0"/>
    </format>
    <format dxfId="1809">
      <pivotArea outline="0" collapsedLevelsAreSubtotals="1" fieldPosition="0"/>
    </format>
    <format dxfId="1808">
      <pivotArea dataOnly="0" labelOnly="1" grandRow="1" outline="0" fieldPosition="0"/>
    </format>
    <format dxfId="1807">
      <pivotArea dataOnly="0" labelOnly="1" outline="0" fieldPosition="0">
        <references count="1">
          <reference field="12" count="4">
            <x v="0"/>
            <x v="1"/>
            <x v="2"/>
            <x v="4"/>
          </reference>
        </references>
      </pivotArea>
    </format>
    <format dxfId="1806">
      <pivotArea dataOnly="0" labelOnly="1" grandCol="1" outline="0" fieldPosition="0"/>
    </format>
    <format dxfId="1805">
      <pivotArea type="all" dataOnly="0" outline="0" fieldPosition="0"/>
    </format>
    <format dxfId="1804">
      <pivotArea type="origin" dataOnly="0" labelOnly="1" outline="0" fieldPosition="0"/>
    </format>
    <format dxfId="1803">
      <pivotArea type="origin" dataOnly="0" labelOnly="1" outline="0" fieldPosition="0"/>
    </format>
    <format dxfId="1802">
      <pivotArea type="all" dataOnly="0" outline="0" fieldPosition="0"/>
    </format>
    <format dxfId="1801">
      <pivotArea outline="0" collapsedLevelsAreSubtotals="1" fieldPosition="0">
        <references count="1">
          <reference field="12" count="2" selected="0">
            <x v="1"/>
            <x v="2"/>
          </reference>
        </references>
      </pivotArea>
    </format>
    <format dxfId="1800">
      <pivotArea grandCol="1" outline="0" collapsedLevelsAreSubtotals="1" fieldPosition="0"/>
    </format>
    <format dxfId="1799">
      <pivotArea type="topRight" dataOnly="0" labelOnly="1" outline="0" offset="D1" fieldPosition="0"/>
    </format>
    <format dxfId="1798">
      <pivotArea dataOnly="0" labelOnly="1" outline="0" fieldPosition="0">
        <references count="1">
          <reference field="12" count="0"/>
        </references>
      </pivotArea>
    </format>
    <format dxfId="1797">
      <pivotArea dataOnly="0" labelOnly="1" outline="0" fieldPosition="0">
        <references count="1">
          <reference field="12" count="0"/>
        </references>
      </pivotArea>
    </format>
    <format dxfId="1796">
      <pivotArea dataOnly="0" labelOnly="1" outline="0" fieldPosition="0">
        <references count="1">
          <reference field="12" count="4">
            <x v="0"/>
            <x v="1"/>
            <x v="2"/>
            <x v="3"/>
          </reference>
        </references>
      </pivotArea>
    </format>
    <format dxfId="1795">
      <pivotArea outline="0" collapsedLevelsAreSubtotals="1" fieldPosition="0"/>
    </format>
    <format dxfId="1794">
      <pivotArea dataOnly="0" labelOnly="1" outline="0" fieldPosition="0">
        <references count="1">
          <reference field="12" count="2">
            <x v="0"/>
            <x v="4"/>
          </reference>
        </references>
      </pivotArea>
    </format>
    <format dxfId="1793">
      <pivotArea dataOnly="0" labelOnly="1" grandCol="1" outline="0" fieldPosition="0"/>
    </format>
    <format dxfId="1792">
      <pivotArea dataOnly="0" labelOnly="1" grandRow="1" outline="0" fieldPosition="0"/>
    </format>
    <format dxfId="1791">
      <pivotArea dataOnly="0" grandCol="1" outline="0" axis="axisCol" fieldPosition="0"/>
    </format>
    <format dxfId="1790">
      <pivotArea type="all" dataOnly="0" outline="0" fieldPosition="0"/>
    </format>
    <format dxfId="1789">
      <pivotArea outline="0" collapsedLevelsAreSubtotals="1" fieldPosition="0"/>
    </format>
    <format dxfId="1788">
      <pivotArea dataOnly="0" labelOnly="1" grandRow="1" outline="0" fieldPosition="0"/>
    </format>
    <format dxfId="1787">
      <pivotArea dataOnly="0" labelOnly="1" outline="0" fieldPosition="0">
        <references count="1">
          <reference field="12" count="2">
            <x v="0"/>
            <x v="4"/>
          </reference>
        </references>
      </pivotArea>
    </format>
    <format dxfId="1786">
      <pivotArea dataOnly="0" labelOnly="1" grandCol="1" outline="0" fieldPosition="0"/>
    </format>
    <format dxfId="1785">
      <pivotArea outline="0" collapsedLevelsAreSubtotals="1" fieldPosition="0"/>
    </format>
    <format dxfId="1784">
      <pivotArea dataOnly="0" labelOnly="1" grandRow="1" outline="0" fieldPosition="0"/>
    </format>
    <format dxfId="1783">
      <pivotArea dataOnly="0" labelOnly="1" outline="0" fieldPosition="0">
        <references count="1">
          <reference field="12" count="5">
            <x v="0"/>
            <x v="1"/>
            <x v="2"/>
            <x v="3"/>
            <x v="4"/>
          </reference>
        </references>
      </pivotArea>
    </format>
    <format dxfId="1782">
      <pivotArea dataOnly="0" labelOnly="1" grandCol="1" outline="0" fieldPosition="0"/>
    </format>
    <format dxfId="1781">
      <pivotArea outline="0" collapsedLevelsAreSubtotals="1" fieldPosition="0"/>
    </format>
    <format dxfId="1780">
      <pivotArea dataOnly="0" labelOnly="1" grandRow="1" outline="0" fieldPosition="0"/>
    </format>
    <format dxfId="1779">
      <pivotArea dataOnly="0" labelOnly="1" outline="0" fieldPosition="0">
        <references count="1">
          <reference field="12" count="0"/>
        </references>
      </pivotArea>
    </format>
    <format dxfId="1778">
      <pivotArea dataOnly="0" labelOnly="1" grandCol="1" outline="0" fieldPosition="0"/>
    </format>
    <format dxfId="1777">
      <pivotArea dataOnly="0" labelOnly="1" outline="0" fieldPosition="0">
        <references count="1">
          <reference field="12" count="5">
            <x v="0"/>
            <x v="1"/>
            <x v="2"/>
            <x v="3"/>
            <x v="4"/>
          </reference>
        </references>
      </pivotArea>
    </format>
    <format dxfId="1776">
      <pivotArea dataOnly="0" labelOnly="1" outline="0" fieldPosition="0">
        <references count="1">
          <reference field="12" count="4">
            <x v="0"/>
            <x v="1"/>
            <x v="3"/>
            <x v="4"/>
          </reference>
        </references>
      </pivotArea>
    </format>
    <format dxfId="1775">
      <pivotArea dataOnly="0" labelOnly="1" grandRow="1" outline="0" fieldPosition="0"/>
    </format>
    <format dxfId="1774">
      <pivotArea dataOnly="0" labelOnly="1" grandRow="1" outline="0" fieldPosition="0"/>
    </format>
    <format dxfId="1773">
      <pivotArea outline="0" collapsedLevelsAreSubtotals="1" fieldPosition="0"/>
    </format>
    <format dxfId="1772">
      <pivotArea dataOnly="0" labelOnly="1" outline="0" fieldPosition="0">
        <references count="1">
          <reference field="12" count="4">
            <x v="0"/>
            <x v="1"/>
            <x v="2"/>
            <x v="5"/>
          </reference>
        </references>
      </pivotArea>
    </format>
    <format dxfId="1771">
      <pivotArea dataOnly="0" labelOnly="1" grandCol="1" outline="0" fieldPosition="0"/>
    </format>
    <format dxfId="1770">
      <pivotArea dataOnly="0" labelOnly="1" outline="0" fieldPosition="0">
        <references count="1">
          <reference field="12" count="4">
            <x v="0"/>
            <x v="1"/>
            <x v="3"/>
            <x v="5"/>
          </reference>
        </references>
      </pivotArea>
    </format>
    <format dxfId="1769">
      <pivotArea type="all" dataOnly="0" outline="0" fieldPosition="0"/>
    </format>
    <format dxfId="1768">
      <pivotArea outline="0" collapsedLevelsAreSubtotals="1" fieldPosition="0"/>
    </format>
    <format dxfId="1767">
      <pivotArea dataOnly="0" labelOnly="1" grandRow="1" outline="0" fieldPosition="0"/>
    </format>
    <format dxfId="1766">
      <pivotArea dataOnly="0" labelOnly="1" outline="0" fieldPosition="0">
        <references count="1">
          <reference field="12" count="4">
            <x v="0"/>
            <x v="1"/>
            <x v="2"/>
            <x v="4"/>
          </reference>
        </references>
      </pivotArea>
    </format>
    <format dxfId="1765">
      <pivotArea dataOnly="0" labelOnly="1" grandCol="1" outline="0" fieldPosition="0"/>
    </format>
    <format dxfId="1764">
      <pivotArea outline="0" collapsedLevelsAreSubtotals="1" fieldPosition="0"/>
    </format>
    <format dxfId="1763">
      <pivotArea dataOnly="0" labelOnly="1" grandRow="1" outline="0" fieldPosition="0"/>
    </format>
    <format dxfId="1762">
      <pivotArea dataOnly="0" labelOnly="1" outline="0" fieldPosition="0">
        <references count="1">
          <reference field="12" count="4">
            <x v="0"/>
            <x v="1"/>
            <x v="2"/>
            <x v="4"/>
          </reference>
        </references>
      </pivotArea>
    </format>
    <format dxfId="1761">
      <pivotArea dataOnly="0" labelOnly="1" grandCol="1" outline="0" fieldPosition="0"/>
    </format>
    <format dxfId="1760">
      <pivotArea outline="0" collapsedLevelsAreSubtotals="1" fieldPosition="0"/>
    </format>
    <format dxfId="1759">
      <pivotArea dataOnly="0" labelOnly="1" grandRow="1" outline="0" fieldPosition="0"/>
    </format>
    <format dxfId="1758">
      <pivotArea dataOnly="0" labelOnly="1" outline="0" fieldPosition="0">
        <references count="1">
          <reference field="12" count="4">
            <x v="0"/>
            <x v="1"/>
            <x v="2"/>
            <x v="4"/>
          </reference>
        </references>
      </pivotArea>
    </format>
    <format dxfId="1757">
      <pivotArea dataOnly="0" labelOnly="1" grandCol="1" outline="0" fieldPosition="0"/>
    </format>
    <format dxfId="1756">
      <pivotArea dataOnly="0" grandCol="1" outline="0" axis="axisCol" fieldPosition="0"/>
    </format>
    <format dxfId="1755">
      <pivotArea dataOnly="0" labelOnly="1" outline="0" fieldPosition="0">
        <references count="1">
          <reference field="12" count="0"/>
        </references>
      </pivotArea>
    </format>
    <format dxfId="1754">
      <pivotArea dataOnly="0" grandCol="1" outline="0" axis="axisCol" fieldPosition="0"/>
    </format>
    <format dxfId="1753">
      <pivotArea dataOnly="0" labelOnly="1" outline="0" fieldPosition="0">
        <references count="1">
          <reference field="12" count="5">
            <x v="0"/>
            <x v="2"/>
            <x v="3"/>
            <x v="4"/>
            <x v="5"/>
          </reference>
        </references>
      </pivotArea>
    </format>
    <format dxfId="1752">
      <pivotArea dataOnly="0" labelOnly="1" grandCol="1" outline="0" fieldPosition="0"/>
    </format>
    <format dxfId="1751">
      <pivotArea dataOnly="0" labelOnly="1" grandCol="1" outline="0" fieldPosition="0"/>
    </format>
    <format dxfId="1750">
      <pivotArea dataOnly="0" labelOnly="1" outline="0" fieldPosition="0">
        <references count="1">
          <reference field="12" count="4">
            <x v="0"/>
            <x v="1"/>
            <x v="2"/>
            <x v="3"/>
          </reference>
        </references>
      </pivotArea>
    </format>
    <format dxfId="1749">
      <pivotArea dataOnly="0" labelOnly="1" grandCol="1" outline="0" fieldPosition="0"/>
    </format>
    <format dxfId="1748">
      <pivotArea dataOnly="0" labelOnly="1" grandCol="1" outline="0" fieldPosition="0"/>
    </format>
    <format dxfId="1747">
      <pivotArea dataOnly="0" labelOnly="1" outline="0" fieldPosition="0">
        <references count="1">
          <reference field="12" count="4">
            <x v="0"/>
            <x v="1"/>
            <x v="2"/>
            <x v="3"/>
          </reference>
        </references>
      </pivotArea>
    </format>
    <format dxfId="1746">
      <pivotArea dataOnly="0" labelOnly="1" grandCol="1" outline="0" fieldPosition="0"/>
    </format>
    <format dxfId="1745">
      <pivotArea outline="0" collapsedLevelsAreSubtotals="1" fieldPosition="0"/>
    </format>
    <format dxfId="1744">
      <pivotArea dataOnly="0" labelOnly="1" outline="0" fieldPosition="0">
        <references count="1">
          <reference field="12" count="4">
            <x v="0"/>
            <x v="1"/>
            <x v="3"/>
            <x v="4"/>
          </reference>
        </references>
      </pivotArea>
    </format>
    <format dxfId="1743">
      <pivotArea dataOnly="0" labelOnly="1" grandCol="1" outline="0" fieldPosition="0"/>
    </format>
    <format dxfId="1742">
      <pivotArea dataOnly="0" labelOnly="1" grandRow="1" outline="0" fieldPosition="0"/>
    </format>
    <format dxfId="1741">
      <pivotArea grandCol="1" outline="0" collapsedLevelsAreSubtotals="1" fieldPosition="0"/>
    </format>
    <format dxfId="1740">
      <pivotArea dataOnly="0" labelOnly="1" grandCol="1" outline="0" fieldPosition="0"/>
    </format>
    <format dxfId="1739">
      <pivotArea type="all" dataOnly="0" outline="0" fieldPosition="0"/>
    </format>
    <format dxfId="1738">
      <pivotArea outline="0" collapsedLevelsAreSubtotals="1" fieldPosition="0"/>
    </format>
    <format dxfId="1737">
      <pivotArea type="origin" dataOnly="0" labelOnly="1" outline="0" fieldPosition="0"/>
    </format>
    <format dxfId="1736">
      <pivotArea field="12" type="button" dataOnly="0" labelOnly="1" outline="0" axis="axisCol" fieldPosition="0"/>
    </format>
    <format dxfId="1735">
      <pivotArea type="topRight" dataOnly="0" labelOnly="1" outline="0" fieldPosition="0"/>
    </format>
    <format dxfId="1734">
      <pivotArea dataOnly="0" labelOnly="1" grandRow="1" outline="0" fieldPosition="0"/>
    </format>
    <format dxfId="1733">
      <pivotArea dataOnly="0" labelOnly="1" outline="0" fieldPosition="0">
        <references count="1">
          <reference field="12" count="4">
            <x v="0"/>
            <x v="1"/>
            <x v="2"/>
            <x v="4"/>
          </reference>
        </references>
      </pivotArea>
    </format>
    <format dxfId="1732">
      <pivotArea dataOnly="0" labelOnly="1" grandCol="1" outline="0" fieldPosition="0"/>
    </format>
    <format dxfId="1731">
      <pivotArea dataOnly="0" labelOnly="1" outline="0" fieldPosition="0">
        <references count="1">
          <reference field="12" count="1">
            <x v="2"/>
          </reference>
        </references>
      </pivotArea>
    </format>
    <format dxfId="1730">
      <pivotArea outline="0" collapsedLevelsAreSubtotals="1" fieldPosition="0"/>
    </format>
    <format dxfId="1729">
      <pivotArea dataOnly="0" labelOnly="1" outline="0" fieldPosition="0">
        <references count="1">
          <reference field="12" count="5">
            <x v="0"/>
            <x v="1"/>
            <x v="2"/>
            <x v="4"/>
            <x v="5"/>
          </reference>
        </references>
      </pivotArea>
    </format>
    <format dxfId="1728">
      <pivotArea dataOnly="0" labelOnly="1" grandCol="1" outline="0" fieldPosition="0"/>
    </format>
    <format dxfId="1727">
      <pivotArea grandRow="1" outline="0" collapsedLevelsAreSubtotals="1" fieldPosition="0"/>
    </format>
    <format dxfId="1726">
      <pivotArea dataOnly="0" labelOnly="1" grandRow="1" outline="0" fieldPosition="0"/>
    </format>
    <format dxfId="1725">
      <pivotArea outline="0" collapsedLevelsAreSubtotals="1" fieldPosition="0"/>
    </format>
    <format dxfId="1724">
      <pivotArea dataOnly="0" labelOnly="1" grandRow="1" outline="0" fieldPosition="0"/>
    </format>
    <format dxfId="1723">
      <pivotArea dataOnly="0" labelOnly="1" outline="0" fieldPosition="0">
        <references count="1">
          <reference field="12" count="6">
            <x v="0"/>
            <x v="1"/>
            <x v="2"/>
            <x v="3"/>
            <x v="4"/>
            <x v="5"/>
          </reference>
        </references>
      </pivotArea>
    </format>
    <format dxfId="1722">
      <pivotArea dataOnly="0" labelOnly="1" grandCol="1" outline="0" fieldPosition="0"/>
    </format>
    <format dxfId="1721">
      <pivotArea dataOnly="0" labelOnly="1" outline="0" fieldPosition="0">
        <references count="1">
          <reference field="12" count="4">
            <x v="0"/>
            <x v="1"/>
            <x v="2"/>
            <x v="3"/>
          </reference>
        </references>
      </pivotArea>
    </format>
    <format dxfId="1720">
      <pivotArea dataOnly="0" labelOnly="1" grandCol="1" outline="0" fieldPosition="0"/>
    </format>
    <format dxfId="1719">
      <pivotArea type="all" dataOnly="0" outline="0" fieldPosition="0"/>
    </format>
    <format dxfId="1718">
      <pivotArea outline="0" collapsedLevelsAreSubtotals="1" fieldPosition="0"/>
    </format>
    <format dxfId="1717">
      <pivotArea type="origin" dataOnly="0" labelOnly="1" outline="0" fieldPosition="0"/>
    </format>
    <format dxfId="1716">
      <pivotArea field="12" type="button" dataOnly="0" labelOnly="1" outline="0" axis="axisCol" fieldPosition="0"/>
    </format>
    <format dxfId="1715">
      <pivotArea type="topRight" dataOnly="0" labelOnly="1" outline="0" fieldPosition="0"/>
    </format>
    <format dxfId="1714">
      <pivotArea dataOnly="0" labelOnly="1" grandRow="1" outline="0" fieldPosition="0"/>
    </format>
    <format dxfId="1713">
      <pivotArea dataOnly="0" labelOnly="1" outline="0" fieldPosition="0">
        <references count="1">
          <reference field="12" count="5">
            <x v="0"/>
            <x v="1"/>
            <x v="2"/>
            <x v="3"/>
            <x v="4"/>
          </reference>
        </references>
      </pivotArea>
    </format>
    <format dxfId="1712">
      <pivotArea dataOnly="0" labelOnly="1" grandCol="1" outline="0" fieldPosition="0"/>
    </format>
    <format dxfId="1711">
      <pivotArea dataOnly="0" labelOnly="1" outline="0" fieldPosition="0">
        <references count="1">
          <reference field="12" count="4">
            <x v="0"/>
            <x v="1"/>
            <x v="2"/>
            <x v="3"/>
          </reference>
        </references>
      </pivotArea>
    </format>
    <format dxfId="1710">
      <pivotArea dataOnly="0" labelOnly="1" grandCol="1" outline="0" fieldPosition="0"/>
    </format>
    <format dxfId="1709">
      <pivotArea dataOnly="0" labelOnly="1" outline="0" fieldPosition="0">
        <references count="1">
          <reference field="12" count="5">
            <x v="0"/>
            <x v="1"/>
            <x v="2"/>
            <x v="3"/>
            <x v="5"/>
          </reference>
        </references>
      </pivotArea>
    </format>
    <format dxfId="1708">
      <pivotArea dataOnly="0" labelOnly="1" grandCol="1" outline="0" fieldPosition="0"/>
    </format>
    <format dxfId="1707">
      <pivotArea dataOnly="0" labelOnly="1" outline="0" fieldPosition="0">
        <references count="1">
          <reference field="12" count="5">
            <x v="0"/>
            <x v="1"/>
            <x v="2"/>
            <x v="3"/>
            <x v="5"/>
          </reference>
        </references>
      </pivotArea>
    </format>
    <format dxfId="1706">
      <pivotArea dataOnly="0" labelOnly="1" grandCol="1" outline="0" fieldPosition="0"/>
    </format>
    <format dxfId="1705">
      <pivotArea dataOnly="0" labelOnly="1" outline="0" fieldPosition="0">
        <references count="1">
          <reference field="12" count="5">
            <x v="0"/>
            <x v="1"/>
            <x v="2"/>
            <x v="3"/>
            <x v="5"/>
          </reference>
        </references>
      </pivotArea>
    </format>
    <format dxfId="1704">
      <pivotArea dataOnly="0" labelOnly="1" grandCol="1" outline="0" fieldPosition="0"/>
    </format>
    <format dxfId="1703">
      <pivotArea grandRow="1" outline="0" collapsedLevelsAreSubtotals="1" fieldPosition="0"/>
    </format>
    <format dxfId="1702">
      <pivotArea dataOnly="0" labelOnly="1" grandRow="1" outline="0" fieldPosition="0"/>
    </format>
    <format dxfId="1701">
      <pivotArea outline="0" collapsedLevelsAreSubtotals="1" fieldPosition="0"/>
    </format>
    <format dxfId="1700">
      <pivotArea dataOnly="0" labelOnly="1" grandRow="1" outline="0" fieldPosition="0"/>
    </format>
    <format dxfId="1699">
      <pivotArea dataOnly="0" labelOnly="1" outline="0" fieldPosition="0">
        <references count="1">
          <reference field="12" count="5">
            <x v="0"/>
            <x v="1"/>
            <x v="2"/>
            <x v="3"/>
            <x v="5"/>
          </reference>
        </references>
      </pivotArea>
    </format>
    <format dxfId="1698">
      <pivotArea dataOnly="0" labelOnly="1" grandCol="1" outline="0" fieldPosition="0"/>
    </format>
    <format dxfId="1697">
      <pivotArea outline="0" collapsedLevelsAreSubtotals="1" fieldPosition="0"/>
    </format>
    <format dxfId="1696">
      <pivotArea dataOnly="0" labelOnly="1" grandRow="1" outline="0" fieldPosition="0"/>
    </format>
    <format dxfId="1695">
      <pivotArea dataOnly="0" labelOnly="1" outline="0" fieldPosition="0">
        <references count="1">
          <reference field="12" count="4">
            <x v="0"/>
            <x v="1"/>
            <x v="2"/>
            <x v="3"/>
          </reference>
        </references>
      </pivotArea>
    </format>
    <format dxfId="1694">
      <pivotArea dataOnly="0" labelOnly="1" grandCol="1" outline="0" fieldPosition="0"/>
    </format>
    <format dxfId="1693">
      <pivotArea outline="0" collapsedLevelsAreSubtotals="1" fieldPosition="0"/>
    </format>
    <format dxfId="1692">
      <pivotArea dataOnly="0" labelOnly="1" grandRow="1" outline="0" fieldPosition="0"/>
    </format>
    <format dxfId="1691">
      <pivotArea dataOnly="0" labelOnly="1" outline="0" fieldPosition="0">
        <references count="1">
          <reference field="12" count="4">
            <x v="0"/>
            <x v="1"/>
            <x v="2"/>
            <x v="3"/>
          </reference>
        </references>
      </pivotArea>
    </format>
    <format dxfId="1690">
      <pivotArea dataOnly="0" labelOnly="1" grandCol="1" outline="0" fieldPosition="0"/>
    </format>
    <format dxfId="1689">
      <pivotArea dataOnly="0" labelOnly="1" outline="0" fieldPosition="0">
        <references count="1">
          <reference field="12" count="4">
            <x v="0"/>
            <x v="1"/>
            <x v="2"/>
            <x v="3"/>
          </reference>
        </references>
      </pivotArea>
    </format>
    <format dxfId="1688">
      <pivotArea dataOnly="0" labelOnly="1" grandCol="1" outline="0" fieldPosition="0"/>
    </format>
    <format dxfId="1687">
      <pivotArea grandRow="1" outline="0" collapsedLevelsAreSubtotals="1" fieldPosition="0"/>
    </format>
    <format dxfId="1686">
      <pivotArea dataOnly="0" labelOnly="1" grandRow="1" outline="0" fieldPosition="0"/>
    </format>
    <format dxfId="1685">
      <pivotArea grandCol="1" outline="0" collapsedLevelsAreSubtotals="1" fieldPosition="0"/>
    </format>
    <format dxfId="1684">
      <pivotArea dataOnly="0" labelOnly="1" grandCol="1" outline="0" fieldPosition="0"/>
    </format>
    <format dxfId="1683">
      <pivotArea outline="0" collapsedLevelsAreSubtotals="1" fieldPosition="0"/>
    </format>
    <format dxfId="1682">
      <pivotArea dataOnly="0" labelOnly="1" grandRow="1" outline="0" fieldPosition="0"/>
    </format>
    <format dxfId="1681">
      <pivotArea dataOnly="0" labelOnly="1" outline="0" fieldPosition="0">
        <references count="1">
          <reference field="12" count="5">
            <x v="0"/>
            <x v="1"/>
            <x v="2"/>
            <x v="3"/>
            <x v="4"/>
          </reference>
        </references>
      </pivotArea>
    </format>
    <format dxfId="1680">
      <pivotArea dataOnly="0" labelOnly="1" grandCol="1" outline="0" fieldPosition="0"/>
    </format>
    <format dxfId="1679">
      <pivotArea outline="0" collapsedLevelsAreSubtotals="1" fieldPosition="0"/>
    </format>
    <format dxfId="1678">
      <pivotArea dataOnly="0" labelOnly="1" grandRow="1" outline="0" fieldPosition="0"/>
    </format>
    <format dxfId="1677">
      <pivotArea dataOnly="0" labelOnly="1" outline="0" fieldPosition="0">
        <references count="1">
          <reference field="12" count="5">
            <x v="0"/>
            <x v="1"/>
            <x v="2"/>
            <x v="3"/>
            <x v="4"/>
          </reference>
        </references>
      </pivotArea>
    </format>
    <format dxfId="1676">
      <pivotArea dataOnly="0" labelOnly="1" grandCol="1" outline="0" fieldPosition="0"/>
    </format>
    <format dxfId="1675">
      <pivotArea dataOnly="0" labelOnly="1" outline="0" fieldPosition="0">
        <references count="1">
          <reference field="12" count="5">
            <x v="0"/>
            <x v="1"/>
            <x v="2"/>
            <x v="3"/>
            <x v="4"/>
          </reference>
        </references>
      </pivotArea>
    </format>
    <format dxfId="1674">
      <pivotArea dataOnly="0" labelOnly="1" grandCol="1" outline="0" fieldPosition="0"/>
    </format>
    <format dxfId="1673">
      <pivotArea outline="0" collapsedLevelsAreSubtotals="1" fieldPosition="0"/>
    </format>
    <format dxfId="1672">
      <pivotArea dataOnly="0" labelOnly="1" grandRow="1" outline="0" fieldPosition="0"/>
    </format>
    <format dxfId="1671">
      <pivotArea dataOnly="0" labelOnly="1" outline="0" fieldPosition="0">
        <references count="1">
          <reference field="12" count="5">
            <x v="0"/>
            <x v="1"/>
            <x v="2"/>
            <x v="3"/>
            <x v="4"/>
          </reference>
        </references>
      </pivotArea>
    </format>
    <format dxfId="1670">
      <pivotArea dataOnly="0" labelOnly="1" grandCol="1" outline="0" fieldPosition="0"/>
    </format>
    <format dxfId="1669">
      <pivotArea grandRow="1" outline="0" collapsedLevelsAreSubtotals="1" fieldPosition="0"/>
    </format>
    <format dxfId="1668">
      <pivotArea dataOnly="0" labelOnly="1" grandRow="1" outline="0" fieldPosition="0"/>
    </format>
    <format dxfId="1667">
      <pivotArea outline="0" collapsedLevelsAreSubtotals="1" fieldPosition="0"/>
    </format>
    <format dxfId="1666">
      <pivotArea dataOnly="0" labelOnly="1" grandRow="1" outline="0" fieldPosition="0"/>
    </format>
    <format dxfId="1665">
      <pivotArea dataOnly="0" labelOnly="1" outline="0" fieldPosition="0">
        <references count="1">
          <reference field="12" count="4">
            <x v="0"/>
            <x v="1"/>
            <x v="2"/>
            <x v="5"/>
          </reference>
        </references>
      </pivotArea>
    </format>
    <format dxfId="1664">
      <pivotArea dataOnly="0" labelOnly="1" grandCol="1" outline="0" fieldPosition="0"/>
    </format>
    <format dxfId="1663">
      <pivotArea outline="0" collapsedLevelsAreSubtotals="1" fieldPosition="0"/>
    </format>
    <format dxfId="1662">
      <pivotArea dataOnly="0" labelOnly="1" grandRow="1" outline="0" fieldPosition="0"/>
    </format>
    <format dxfId="1661">
      <pivotArea dataOnly="0" labelOnly="1" outline="0" fieldPosition="0">
        <references count="1">
          <reference field="12" count="4">
            <x v="0"/>
            <x v="1"/>
            <x v="2"/>
            <x v="5"/>
          </reference>
        </references>
      </pivotArea>
    </format>
    <format dxfId="1660">
      <pivotArea dataOnly="0" labelOnly="1" grandCol="1" outline="0" fieldPosition="0"/>
    </format>
    <format dxfId="1659">
      <pivotArea dataOnly="0" labelOnly="1" outline="0" fieldPosition="0">
        <references count="1">
          <reference field="12" count="4">
            <x v="0"/>
            <x v="1"/>
            <x v="2"/>
            <x v="5"/>
          </reference>
        </references>
      </pivotArea>
    </format>
    <format dxfId="1658">
      <pivotArea dataOnly="0" labelOnly="1" grandCol="1" outline="0" fieldPosition="0"/>
    </format>
    <format dxfId="1657">
      <pivotArea dataOnly="0" labelOnly="1" outline="0" fieldPosition="0">
        <references count="1">
          <reference field="12" count="4">
            <x v="0"/>
            <x v="1"/>
            <x v="3"/>
            <x v="5"/>
          </reference>
        </references>
      </pivotArea>
    </format>
    <format dxfId="1656">
      <pivotArea dataOnly="0" labelOnly="1" grandCol="1" outline="0" fieldPosition="0"/>
    </format>
    <format dxfId="1655">
      <pivotArea dataOnly="0" labelOnly="1" outline="0" fieldPosition="0">
        <references count="1">
          <reference field="12" count="4">
            <x v="0"/>
            <x v="1"/>
            <x v="3"/>
            <x v="5"/>
          </reference>
        </references>
      </pivotArea>
    </format>
    <format dxfId="1654">
      <pivotArea dataOnly="0" labelOnly="1" grandCol="1" outline="0" fieldPosition="0"/>
    </format>
    <format dxfId="1653">
      <pivotArea grandRow="1" outline="0" collapsedLevelsAreSubtotals="1" fieldPosition="0"/>
    </format>
    <format dxfId="1652">
      <pivotArea dataOnly="0" labelOnly="1" grandRow="1" outline="0" fieldPosition="0"/>
    </format>
    <format dxfId="1651">
      <pivotArea dataOnly="0" labelOnly="1" grandCol="1" outline="0" fieldPosition="0"/>
    </format>
    <format dxfId="1650">
      <pivotArea dataOnly="0" labelOnly="1" outline="0" fieldPosition="0">
        <references count="1">
          <reference field="12" count="3">
            <x v="0"/>
            <x v="1"/>
            <x v="3"/>
          </reference>
        </references>
      </pivotArea>
    </format>
    <format dxfId="1649">
      <pivotArea dataOnly="0" labelOnly="1" grandCol="1" outline="0" fieldPosition="0"/>
    </format>
    <format dxfId="1648">
      <pivotArea dataOnly="0" labelOnly="1" outline="0" fieldPosition="0">
        <references count="1">
          <reference field="12" count="3">
            <x v="0"/>
            <x v="1"/>
            <x v="3"/>
          </reference>
        </references>
      </pivotArea>
    </format>
    <format dxfId="1647">
      <pivotArea dataOnly="0" labelOnly="1" grandCol="1" outline="0" fieldPosition="0"/>
    </format>
    <format dxfId="1646">
      <pivotArea dataOnly="0" labelOnly="1" outline="0" fieldPosition="0">
        <references count="1">
          <reference field="12" count="3">
            <x v="0"/>
            <x v="1"/>
            <x v="3"/>
          </reference>
        </references>
      </pivotArea>
    </format>
    <format dxfId="1645">
      <pivotArea dataOnly="0" labelOnly="1" grandCol="1" outline="0" fieldPosition="0"/>
    </format>
    <format dxfId="1644">
      <pivotArea outline="0" collapsedLevelsAreSubtotals="1" fieldPosition="0"/>
    </format>
    <format dxfId="1643">
      <pivotArea dataOnly="0" labelOnly="1" grandRow="1" outline="0" fieldPosition="0"/>
    </format>
    <format dxfId="1642">
      <pivotArea dataOnly="0" labelOnly="1" outline="0" fieldPosition="0">
        <references count="1">
          <reference field="12" count="3">
            <x v="0"/>
            <x v="1"/>
            <x v="3"/>
          </reference>
        </references>
      </pivotArea>
    </format>
    <format dxfId="1641">
      <pivotArea dataOnly="0" labelOnly="1" grandCol="1" outline="0" fieldPosition="0"/>
    </format>
    <format dxfId="1640">
      <pivotArea dataOnly="0" labelOnly="1" outline="0" fieldPosition="0">
        <references count="1">
          <reference field="12" count="3">
            <x v="0"/>
            <x v="1"/>
            <x v="3"/>
          </reference>
        </references>
      </pivotArea>
    </format>
    <format dxfId="1639">
      <pivotArea dataOnly="0" labelOnly="1" grandCol="1" outline="0" fieldPosition="0"/>
    </format>
    <format dxfId="1638">
      <pivotArea dataOnly="0" labelOnly="1" outline="0" fieldPosition="0">
        <references count="1">
          <reference field="12" count="3">
            <x v="0"/>
            <x v="1"/>
            <x v="3"/>
          </reference>
        </references>
      </pivotArea>
    </format>
    <format dxfId="1637">
      <pivotArea dataOnly="0" labelOnly="1" grandCol="1" outline="0" fieldPosition="0"/>
    </format>
    <format dxfId="1636">
      <pivotArea grandRow="1" outline="0" collapsedLevelsAreSubtotals="1" fieldPosition="0"/>
    </format>
    <format dxfId="1635">
      <pivotArea dataOnly="0" labelOnly="1" grandRow="1" outline="0" fieldPosition="0"/>
    </format>
    <format dxfId="1634">
      <pivotArea dataOnly="0" labelOnly="1" outline="0" fieldPosition="0">
        <references count="1">
          <reference field="12" count="3">
            <x v="0"/>
            <x v="1"/>
            <x v="3"/>
          </reference>
        </references>
      </pivotArea>
    </format>
    <format dxfId="1633">
      <pivotArea dataOnly="0" labelOnly="1" grandCol="1" outline="0" fieldPosition="0"/>
    </format>
    <format dxfId="1632">
      <pivotArea dataOnly="0" labelOnly="1" grandRow="1" outline="0" fieldPosition="0"/>
    </format>
    <format dxfId="1631">
      <pivotArea dataOnly="0" labelOnly="1" grandRow="1" outline="0" fieldPosition="0"/>
    </format>
    <format dxfId="1630">
      <pivotArea dataOnly="0" labelOnly="1" grandRow="1" outline="0" fieldPosition="0"/>
    </format>
    <format dxfId="1629">
      <pivotArea outline="0" collapsedLevelsAreSubtotals="1" fieldPosition="0"/>
    </format>
    <format dxfId="1628">
      <pivotArea dataOnly="0" labelOnly="1" grandRow="1" outline="0" fieldPosition="0"/>
    </format>
    <format dxfId="1627">
      <pivotArea dataOnly="0" labelOnly="1" outline="0" fieldPosition="0">
        <references count="1">
          <reference field="12" count="0"/>
        </references>
      </pivotArea>
    </format>
    <format dxfId="1626">
      <pivotArea dataOnly="0" labelOnly="1" grandCol="1" outline="0" fieldPosition="0"/>
    </format>
    <format dxfId="1625">
      <pivotArea dataOnly="0" labelOnly="1" outline="0" fieldPosition="0">
        <references count="1">
          <reference field="12" count="0"/>
        </references>
      </pivotArea>
    </format>
    <format dxfId="1624">
      <pivotArea dataOnly="0" labelOnly="1" grandCol="1" outline="0" fieldPosition="0"/>
    </format>
    <format dxfId="1623">
      <pivotArea grandRow="1" outline="0" collapsedLevelsAreSubtotals="1" fieldPosition="0"/>
    </format>
    <format dxfId="1622">
      <pivotArea dataOnly="0" labelOnly="1" grandRow="1" outline="0" fieldPosition="0"/>
    </format>
    <format dxfId="1621">
      <pivotArea grandRow="1" outline="0" collapsedLevelsAreSubtotals="1" fieldPosition="0"/>
    </format>
    <format dxfId="1620">
      <pivotArea dataOnly="0" labelOnly="1" grandRow="1" outline="0" fieldPosition="0"/>
    </format>
    <format dxfId="1619">
      <pivotArea grandRow="1" outline="0" collapsedLevelsAreSubtotals="1" fieldPosition="0"/>
    </format>
    <format dxfId="1618">
      <pivotArea dataOnly="0" labelOnly="1" grandRow="1" outline="0" fieldPosition="0"/>
    </format>
    <format dxfId="1617">
      <pivotArea grandRow="1" outline="0" collapsedLevelsAreSubtotals="1" fieldPosition="0"/>
    </format>
    <format dxfId="1616">
      <pivotArea dataOnly="0" labelOnly="1" grandRow="1" outline="0" fieldPosition="0"/>
    </format>
    <format dxfId="1615">
      <pivotArea grandRow="1" outline="0" collapsedLevelsAreSubtotals="1" fieldPosition="0"/>
    </format>
    <format dxfId="1614">
      <pivotArea dataOnly="0" labelOnly="1" grandRow="1" outline="0" fieldPosition="0"/>
    </format>
    <format dxfId="1613">
      <pivotArea grandRow="1" outline="0" collapsedLevelsAreSubtotals="1" fieldPosition="0"/>
    </format>
    <format dxfId="1612">
      <pivotArea dataOnly="0" labelOnly="1" grandRow="1" outline="0" fieldPosition="0"/>
    </format>
    <format dxfId="1611">
      <pivotArea type="origin" dataOnly="0" labelOnly="1" outline="0" fieldPosition="0"/>
    </format>
    <format dxfId="1610">
      <pivotArea dataOnly="0" labelOnly="1" grandRow="1" outline="0" fieldPosition="0"/>
    </format>
    <format dxfId="1609">
      <pivotArea type="origin" dataOnly="0" labelOnly="1" outline="0" fieldPosition="0"/>
    </format>
    <format dxfId="1608">
      <pivotArea dataOnly="0" labelOnly="1" grandRow="1" outline="0" fieldPosition="0"/>
    </format>
    <format dxfId="1607">
      <pivotArea type="origin" dataOnly="0" labelOnly="1" outline="0" fieldPosition="0"/>
    </format>
    <format dxfId="1606">
      <pivotArea dataOnly="0" labelOnly="1" grandRow="1" outline="0" fieldPosition="0"/>
    </format>
    <format dxfId="1605">
      <pivotArea type="origin" dataOnly="0" labelOnly="1" outline="0" fieldPosition="0"/>
    </format>
    <format dxfId="1604">
      <pivotArea dataOnly="0" labelOnly="1" grandRow="1" outline="0" fieldPosition="0"/>
    </format>
    <format dxfId="1603">
      <pivotArea type="all" dataOnly="0" outline="0" fieldPosition="0"/>
    </format>
    <format dxfId="1602">
      <pivotArea outline="0" collapsedLevelsAreSubtotals="1" fieldPosition="0"/>
    </format>
    <format dxfId="1601">
      <pivotArea type="origin" dataOnly="0" labelOnly="1" outline="0" fieldPosition="0"/>
    </format>
    <format dxfId="1600">
      <pivotArea field="12" type="button" dataOnly="0" labelOnly="1" outline="0" axis="axisCol" fieldPosition="0"/>
    </format>
    <format dxfId="1599">
      <pivotArea type="topRight" dataOnly="0" labelOnly="1" outline="0" fieldPosition="0"/>
    </format>
    <format dxfId="1598">
      <pivotArea dataOnly="0" labelOnly="1" grandRow="1" outline="0" fieldPosition="0"/>
    </format>
    <format dxfId="1597">
      <pivotArea dataOnly="0" labelOnly="1" outline="0" fieldPosition="0">
        <references count="1">
          <reference field="12" count="0"/>
        </references>
      </pivotArea>
    </format>
    <format dxfId="1596">
      <pivotArea dataOnly="0" labelOnly="1" grandCol="1" outline="0" fieldPosition="0"/>
    </format>
    <format dxfId="1595">
      <pivotArea grandRow="1" outline="0" collapsedLevelsAreSubtotals="1" fieldPosition="0"/>
    </format>
    <format dxfId="1594">
      <pivotArea dataOnly="0" labelOnly="1" grandRow="1" outline="0" fieldPosition="0"/>
    </format>
    <format dxfId="1593">
      <pivotArea dataOnly="0" labelOnly="1" outline="0" fieldPosition="0">
        <references count="1">
          <reference field="12" count="3">
            <x v="0"/>
            <x v="1"/>
            <x v="3"/>
          </reference>
        </references>
      </pivotArea>
    </format>
    <format dxfId="1592">
      <pivotArea dataOnly="0" labelOnly="1" grandCol="1" outline="0" fieldPosition="0"/>
    </format>
    <format dxfId="1591">
      <pivotArea dataOnly="0" labelOnly="1" grandRow="1" outline="0" fieldPosition="0"/>
    </format>
    <format dxfId="1590">
      <pivotArea outline="0" collapsedLevelsAreSubtotals="1" fieldPosition="0"/>
    </format>
    <format dxfId="1589">
      <pivotArea dataOnly="0" labelOnly="1" grandRow="1" outline="0" fieldPosition="0"/>
    </format>
    <format dxfId="1588">
      <pivotArea dataOnly="0" labelOnly="1" outline="0" fieldPosition="0">
        <references count="1">
          <reference field="12" count="3">
            <x v="0"/>
            <x v="1"/>
            <x v="2"/>
          </reference>
        </references>
      </pivotArea>
    </format>
    <format dxfId="1587">
      <pivotArea dataOnly="0" labelOnly="1" grandCol="1" outline="0" fieldPosition="0"/>
    </format>
    <format dxfId="1586">
      <pivotArea outline="0" collapsedLevelsAreSubtotals="1" fieldPosition="0"/>
    </format>
    <format dxfId="1585">
      <pivotArea dataOnly="0" labelOnly="1" grandRow="1" outline="0" fieldPosition="0"/>
    </format>
    <format dxfId="1584">
      <pivotArea dataOnly="0" labelOnly="1" outline="0" fieldPosition="0">
        <references count="1">
          <reference field="12" count="3">
            <x v="0"/>
            <x v="1"/>
            <x v="2"/>
          </reference>
        </references>
      </pivotArea>
    </format>
    <format dxfId="1583">
      <pivotArea dataOnly="0" labelOnly="1" grandCol="1" outline="0" fieldPosition="0"/>
    </format>
    <format dxfId="1582">
      <pivotArea outline="0" collapsedLevelsAreSubtotals="1" fieldPosition="0"/>
    </format>
    <format dxfId="1581">
      <pivotArea dataOnly="0" labelOnly="1" grandRow="1" outline="0" fieldPosition="0"/>
    </format>
    <format dxfId="1580">
      <pivotArea dataOnly="0" labelOnly="1" outline="0" fieldPosition="0">
        <references count="1">
          <reference field="12" count="5">
            <x v="0"/>
            <x v="1"/>
            <x v="2"/>
            <x v="3"/>
            <x v="5"/>
          </reference>
        </references>
      </pivotArea>
    </format>
    <format dxfId="1579">
      <pivotArea dataOnly="0" labelOnly="1" grandCol="1" outline="0" fieldPosition="0"/>
    </format>
    <format dxfId="1578">
      <pivotArea outline="0" collapsedLevelsAreSubtotals="1" fieldPosition="0"/>
    </format>
    <format dxfId="1577">
      <pivotArea dataOnly="0" labelOnly="1" grandRow="1" outline="0" fieldPosition="0"/>
    </format>
    <format dxfId="1576">
      <pivotArea dataOnly="0" labelOnly="1" outline="0" fieldPosition="0">
        <references count="1">
          <reference field="12" count="5">
            <x v="0"/>
            <x v="1"/>
            <x v="2"/>
            <x v="3"/>
            <x v="5"/>
          </reference>
        </references>
      </pivotArea>
    </format>
    <format dxfId="1575">
      <pivotArea dataOnly="0" labelOnly="1" grandCol="1" outline="0" fieldPosition="0"/>
    </format>
    <format dxfId="1574">
      <pivotArea dataOnly="0" labelOnly="1" outline="0" fieldPosition="0">
        <references count="1">
          <reference field="12" count="5">
            <x v="0"/>
            <x v="1"/>
            <x v="2"/>
            <x v="3"/>
            <x v="5"/>
          </reference>
        </references>
      </pivotArea>
    </format>
    <format dxfId="1573">
      <pivotArea dataOnly="0" labelOnly="1" grandCol="1" outline="0" fieldPosition="0"/>
    </format>
    <format dxfId="1572">
      <pivotArea outline="0" collapsedLevelsAreSubtotals="1" fieldPosition="0"/>
    </format>
    <format dxfId="1571">
      <pivotArea dataOnly="0" labelOnly="1" grandRow="1" outline="0" fieldPosition="0"/>
    </format>
    <format dxfId="1570">
      <pivotArea dataOnly="0" labelOnly="1" outline="0" fieldPosition="0">
        <references count="1">
          <reference field="12" count="4">
            <x v="0"/>
            <x v="1"/>
            <x v="2"/>
            <x v="3"/>
          </reference>
        </references>
      </pivotArea>
    </format>
    <format dxfId="1569">
      <pivotArea dataOnly="0" labelOnly="1" grandCol="1" outline="0" fieldPosition="0"/>
    </format>
    <format dxfId="1568">
      <pivotArea outline="0" collapsedLevelsAreSubtotals="1" fieldPosition="0"/>
    </format>
    <format dxfId="1567">
      <pivotArea dataOnly="0" labelOnly="1" grandRow="1" outline="0" fieldPosition="0"/>
    </format>
    <format dxfId="1566">
      <pivotArea dataOnly="0" labelOnly="1" outline="0" fieldPosition="0">
        <references count="1">
          <reference field="12" count="4">
            <x v="0"/>
            <x v="1"/>
            <x v="2"/>
            <x v="3"/>
          </reference>
        </references>
      </pivotArea>
    </format>
    <format dxfId="1565">
      <pivotArea dataOnly="0" labelOnly="1" grandCol="1" outline="0" fieldPosition="0"/>
    </format>
    <format dxfId="1564">
      <pivotArea dataOnly="0" labelOnly="1" outline="0" fieldPosition="0">
        <references count="1">
          <reference field="12" count="4">
            <x v="0"/>
            <x v="1"/>
            <x v="2"/>
            <x v="3"/>
          </reference>
        </references>
      </pivotArea>
    </format>
    <format dxfId="1563">
      <pivotArea dataOnly="0" labelOnly="1" grandCol="1" outline="0" fieldPosition="0"/>
    </format>
    <format dxfId="1562">
      <pivotArea grandRow="1" outline="0" collapsedLevelsAreSubtotals="1" fieldPosition="0"/>
    </format>
    <format dxfId="1561">
      <pivotArea dataOnly="0" labelOnly="1" grandRow="1" outline="0" fieldPosition="0"/>
    </format>
    <format dxfId="1560">
      <pivotArea outline="0" collapsedLevelsAreSubtotals="1" fieldPosition="0"/>
    </format>
    <format dxfId="1559">
      <pivotArea dataOnly="0" labelOnly="1" grandRow="1" outline="0" fieldPosition="0"/>
    </format>
    <format dxfId="1558">
      <pivotArea dataOnly="0" labelOnly="1" outline="0" fieldPosition="0">
        <references count="1">
          <reference field="12" count="5">
            <x v="0"/>
            <x v="1"/>
            <x v="2"/>
            <x v="3"/>
            <x v="4"/>
          </reference>
        </references>
      </pivotArea>
    </format>
    <format dxfId="1557">
      <pivotArea dataOnly="0" labelOnly="1" grandCol="1" outline="0" fieldPosition="0"/>
    </format>
    <format dxfId="1556">
      <pivotArea outline="0" collapsedLevelsAreSubtotals="1" fieldPosition="0"/>
    </format>
    <format dxfId="1555">
      <pivotArea dataOnly="0" labelOnly="1" grandRow="1" outline="0" fieldPosition="0"/>
    </format>
    <format dxfId="1554">
      <pivotArea dataOnly="0" labelOnly="1" outline="0" fieldPosition="0">
        <references count="1">
          <reference field="12" count="5">
            <x v="0"/>
            <x v="1"/>
            <x v="2"/>
            <x v="3"/>
            <x v="4"/>
          </reference>
        </references>
      </pivotArea>
    </format>
    <format dxfId="1553">
      <pivotArea dataOnly="0" labelOnly="1" grandCol="1" outline="0" fieldPosition="0"/>
    </format>
    <format dxfId="1552">
      <pivotArea type="all" dataOnly="0" outline="0" fieldPosition="0"/>
    </format>
    <format dxfId="1551">
      <pivotArea outline="0" collapsedLevelsAreSubtotals="1" fieldPosition="0"/>
    </format>
    <format dxfId="1550">
      <pivotArea type="origin" dataOnly="0" labelOnly="1" outline="0" fieldPosition="0"/>
    </format>
    <format dxfId="1549">
      <pivotArea field="12" type="button" dataOnly="0" labelOnly="1" outline="0" axis="axisCol" fieldPosition="0"/>
    </format>
    <format dxfId="1548">
      <pivotArea type="topRight" dataOnly="0" labelOnly="1" outline="0" fieldPosition="0"/>
    </format>
    <format dxfId="1547">
      <pivotArea dataOnly="0" labelOnly="1" grandRow="1" outline="0" fieldPosition="0"/>
    </format>
    <format dxfId="1546">
      <pivotArea dataOnly="0" labelOnly="1" outline="0" fieldPosition="0">
        <references count="1">
          <reference field="12" count="5">
            <x v="0"/>
            <x v="1"/>
            <x v="2"/>
            <x v="3"/>
            <x v="4"/>
          </reference>
        </references>
      </pivotArea>
    </format>
    <format dxfId="1545">
      <pivotArea dataOnly="0" labelOnly="1" grandCol="1" outline="0" fieldPosition="0"/>
    </format>
    <format dxfId="1544">
      <pivotArea type="all" dataOnly="0" outline="0" fieldPosition="0"/>
    </format>
    <format dxfId="1543">
      <pivotArea outline="0" collapsedLevelsAreSubtotals="1" fieldPosition="0"/>
    </format>
    <format dxfId="1542">
      <pivotArea type="origin" dataOnly="0" labelOnly="1" outline="0" fieldPosition="0"/>
    </format>
    <format dxfId="1541">
      <pivotArea field="12" type="button" dataOnly="0" labelOnly="1" outline="0" axis="axisCol" fieldPosition="0"/>
    </format>
    <format dxfId="1540">
      <pivotArea type="topRight" dataOnly="0" labelOnly="1" outline="0" fieldPosition="0"/>
    </format>
    <format dxfId="1539">
      <pivotArea dataOnly="0" labelOnly="1" grandRow="1" outline="0" fieldPosition="0"/>
    </format>
    <format dxfId="1538">
      <pivotArea dataOnly="0" labelOnly="1" outline="0" fieldPosition="0">
        <references count="1">
          <reference field="12" count="5">
            <x v="0"/>
            <x v="1"/>
            <x v="2"/>
            <x v="3"/>
            <x v="4"/>
          </reference>
        </references>
      </pivotArea>
    </format>
    <format dxfId="1537">
      <pivotArea dataOnly="0" labelOnly="1" grandCol="1" outline="0" fieldPosition="0"/>
    </format>
    <format dxfId="1536">
      <pivotArea type="all" dataOnly="0" outline="0" fieldPosition="0"/>
    </format>
    <format dxfId="1535">
      <pivotArea outline="0" collapsedLevelsAreSubtotals="1" fieldPosition="0"/>
    </format>
    <format dxfId="1534">
      <pivotArea type="origin" dataOnly="0" labelOnly="1" outline="0" fieldPosition="0"/>
    </format>
    <format dxfId="1533">
      <pivotArea field="12" type="button" dataOnly="0" labelOnly="1" outline="0" axis="axisCol" fieldPosition="0"/>
    </format>
    <format dxfId="1532">
      <pivotArea type="topRight" dataOnly="0" labelOnly="1" outline="0" fieldPosition="0"/>
    </format>
    <format dxfId="1531">
      <pivotArea dataOnly="0" labelOnly="1" grandRow="1" outline="0" fieldPosition="0"/>
    </format>
    <format dxfId="1530">
      <pivotArea dataOnly="0" labelOnly="1" outline="0" fieldPosition="0">
        <references count="1">
          <reference field="12" count="5">
            <x v="0"/>
            <x v="1"/>
            <x v="2"/>
            <x v="3"/>
            <x v="4"/>
          </reference>
        </references>
      </pivotArea>
    </format>
    <format dxfId="1529">
      <pivotArea dataOnly="0" labelOnly="1" grandCol="1" outline="0" fieldPosition="0"/>
    </format>
    <format dxfId="1528">
      <pivotArea dataOnly="0" labelOnly="1" outline="0" fieldPosition="0">
        <references count="1">
          <reference field="12" count="5">
            <x v="0"/>
            <x v="1"/>
            <x v="2"/>
            <x v="3"/>
            <x v="4"/>
          </reference>
        </references>
      </pivotArea>
    </format>
    <format dxfId="1527">
      <pivotArea dataOnly="0" labelOnly="1" grandCol="1" outline="0" fieldPosition="0"/>
    </format>
    <format dxfId="1526">
      <pivotArea grandRow="1" outline="0" collapsedLevelsAreSubtotals="1" fieldPosition="0"/>
    </format>
    <format dxfId="1525">
      <pivotArea dataOnly="0" labelOnly="1" grandRow="1" outline="0" fieldPosition="0"/>
    </format>
    <format dxfId="1524">
      <pivotArea dataOnly="0" grandCol="1" outline="0" fieldPosition="0"/>
    </format>
    <format dxfId="1523">
      <pivotArea dataOnly="0" labelOnly="1" outline="0" fieldPosition="0">
        <references count="1">
          <reference field="12" count="5">
            <x v="0"/>
            <x v="1"/>
            <x v="2"/>
            <x v="4"/>
            <x v="5"/>
          </reference>
        </references>
      </pivotArea>
    </format>
    <format dxfId="1522">
      <pivotArea dataOnly="0" labelOnly="1" grandCol="1" outline="0" fieldPosition="0"/>
    </format>
    <format dxfId="1521">
      <pivotArea outline="0" collapsedLevelsAreSubtotals="1" fieldPosition="0"/>
    </format>
    <format dxfId="1520">
      <pivotArea dataOnly="0" labelOnly="1" grandRow="1" outline="0" fieldPosition="0"/>
    </format>
    <format dxfId="1519">
      <pivotArea dataOnly="0" labelOnly="1" outline="0" fieldPosition="0">
        <references count="1">
          <reference field="12" count="4">
            <x v="0"/>
            <x v="1"/>
            <x v="2"/>
            <x v="4"/>
          </reference>
        </references>
      </pivotArea>
    </format>
    <format dxfId="1518">
      <pivotArea dataOnly="0" labelOnly="1" grandCol="1" outline="0" fieldPosition="0"/>
    </format>
    <format dxfId="1517">
      <pivotArea outline="0" collapsedLevelsAreSubtotals="1" fieldPosition="0"/>
    </format>
    <format dxfId="1516">
      <pivotArea dataOnly="0" labelOnly="1" grandRow="1" outline="0" fieldPosition="0"/>
    </format>
    <format dxfId="1515">
      <pivotArea dataOnly="0" labelOnly="1" outline="0" fieldPosition="0">
        <references count="1">
          <reference field="12" count="4">
            <x v="0"/>
            <x v="1"/>
            <x v="2"/>
            <x v="3"/>
          </reference>
        </references>
      </pivotArea>
    </format>
    <format dxfId="1514">
      <pivotArea dataOnly="0" labelOnly="1" grandCol="1" outline="0" fieldPosition="0"/>
    </format>
    <format dxfId="1513">
      <pivotArea grandRow="1" outline="0" collapsedLevelsAreSubtotals="1" fieldPosition="0"/>
    </format>
    <format dxfId="1512">
      <pivotArea dataOnly="0" labelOnly="1" grandRow="1" outline="0" fieldPosition="0"/>
    </format>
    <format dxfId="1511">
      <pivotArea type="origin" dataOnly="0" labelOnly="1" outline="0" fieldPosition="0"/>
    </format>
    <format dxfId="1510">
      <pivotArea field="12" type="button" dataOnly="0" labelOnly="1" outline="0" axis="axisCol" fieldPosition="0"/>
    </format>
    <format dxfId="1509">
      <pivotArea type="topRight" dataOnly="0" labelOnly="1" outline="0" fieldPosition="0"/>
    </format>
    <format dxfId="1508">
      <pivotArea dataOnly="0" labelOnly="1" outline="0" fieldPosition="0">
        <references count="1">
          <reference field="12" count="4">
            <x v="0"/>
            <x v="1"/>
            <x v="2"/>
            <x v="3"/>
          </reference>
        </references>
      </pivotArea>
    </format>
    <format dxfId="1507">
      <pivotArea dataOnly="0" labelOnly="1" grandCol="1" outline="0" fieldPosition="0"/>
    </format>
    <format dxfId="1506">
      <pivotArea dataOnly="0" grandCol="1" outline="0" axis="axisCol" fieldPosition="0"/>
    </format>
    <format dxfId="1505">
      <pivotArea dataOnly="0" labelOnly="1" grandRow="1" outline="0" fieldPosition="0"/>
    </format>
    <format dxfId="1504">
      <pivotArea type="all" dataOnly="0" outline="0" fieldPosition="0"/>
    </format>
    <format dxfId="1503">
      <pivotArea outline="0" collapsedLevelsAreSubtotals="1" fieldPosition="0"/>
    </format>
    <format dxfId="1502">
      <pivotArea type="origin" dataOnly="0" labelOnly="1" outline="0" fieldPosition="0"/>
    </format>
    <format dxfId="1501">
      <pivotArea field="12" type="button" dataOnly="0" labelOnly="1" outline="0" axis="axisCol" fieldPosition="0"/>
    </format>
    <format dxfId="1500">
      <pivotArea type="topRight" dataOnly="0" labelOnly="1" outline="0" fieldPosition="0"/>
    </format>
    <format dxfId="1499">
      <pivotArea dataOnly="0" labelOnly="1" grandRow="1" outline="0" fieldPosition="0"/>
    </format>
    <format dxfId="1498">
      <pivotArea dataOnly="0" labelOnly="1" outline="0" fieldPosition="0">
        <references count="1">
          <reference field="12" count="4">
            <x v="0"/>
            <x v="1"/>
            <x v="2"/>
            <x v="3"/>
          </reference>
        </references>
      </pivotArea>
    </format>
    <format dxfId="1497">
      <pivotArea dataOnly="0" labelOnly="1" grandCol="1" outline="0" fieldPosition="0"/>
    </format>
    <format dxfId="1496">
      <pivotArea outline="0" collapsedLevelsAreSubtotals="1" fieldPosition="0"/>
    </format>
    <format dxfId="1495">
      <pivotArea dataOnly="0" labelOnly="1" grandRow="1" outline="0" fieldPosition="0"/>
    </format>
    <format dxfId="1494">
      <pivotArea dataOnly="0" labelOnly="1" outline="0" fieldPosition="0">
        <references count="1">
          <reference field="12" count="3">
            <x v="0"/>
            <x v="1"/>
            <x v="2"/>
          </reference>
        </references>
      </pivotArea>
    </format>
    <format dxfId="1493">
      <pivotArea dataOnly="0" labelOnly="1" grandCol="1" outline="0" fieldPosition="0"/>
    </format>
    <format dxfId="1492">
      <pivotArea outline="0" collapsedLevelsAreSubtotals="1" fieldPosition="0"/>
    </format>
    <format dxfId="1491">
      <pivotArea field="12" type="button" dataOnly="0" labelOnly="1" outline="0" axis="axisCol" fieldPosition="0"/>
    </format>
    <format dxfId="1490">
      <pivotArea type="topRight" dataOnly="0" labelOnly="1" outline="0" fieldPosition="0"/>
    </format>
    <format dxfId="1489">
      <pivotArea dataOnly="0" labelOnly="1" outline="0" fieldPosition="0">
        <references count="1">
          <reference field="12" count="2">
            <x v="0"/>
            <x v="1"/>
          </reference>
        </references>
      </pivotArea>
    </format>
    <format dxfId="1488">
      <pivotArea dataOnly="0" labelOnly="1" grandCol="1" outline="0" fieldPosition="0"/>
    </format>
    <format dxfId="1487">
      <pivotArea grandRow="1" outline="0" collapsedLevelsAreSubtotals="1" fieldPosition="0"/>
    </format>
    <format dxfId="1486">
      <pivotArea dataOnly="0" labelOnly="1" grandRow="1" outline="0" fieldPosition="0"/>
    </format>
    <format dxfId="1485">
      <pivotArea outline="0" collapsedLevelsAreSubtotals="1" fieldPosition="0"/>
    </format>
    <format dxfId="1484">
      <pivotArea dataOnly="0" labelOnly="1" grandRow="1" outline="0" fieldPosition="0"/>
    </format>
    <format dxfId="1483">
      <pivotArea dataOnly="0" labelOnly="1" outline="0" fieldPosition="0">
        <references count="1">
          <reference field="12" count="4">
            <x v="0"/>
            <x v="1"/>
            <x v="4"/>
            <x v="5"/>
          </reference>
        </references>
      </pivotArea>
    </format>
    <format dxfId="1482">
      <pivotArea dataOnly="0" labelOnly="1" grandCol="1" outline="0" fieldPosition="0"/>
    </format>
    <format dxfId="1481">
      <pivotArea outline="0" collapsedLevelsAreSubtotals="1" fieldPosition="0"/>
    </format>
    <format dxfId="1480">
      <pivotArea dataOnly="0" labelOnly="1" grandRow="1" outline="0" fieldPosition="0"/>
    </format>
    <format dxfId="1479">
      <pivotArea dataOnly="0" labelOnly="1" outline="0" fieldPosition="0">
        <references count="1">
          <reference field="12" count="4">
            <x v="0"/>
            <x v="1"/>
            <x v="4"/>
            <x v="5"/>
          </reference>
        </references>
      </pivotArea>
    </format>
    <format dxfId="1478">
      <pivotArea dataOnly="0" labelOnly="1" grandCol="1" outline="0" fieldPosition="0"/>
    </format>
    <format dxfId="1477">
      <pivotArea dataOnly="0" labelOnly="1" outline="0" fieldPosition="0">
        <references count="1">
          <reference field="12" count="4">
            <x v="0"/>
            <x v="1"/>
            <x v="4"/>
            <x v="5"/>
          </reference>
        </references>
      </pivotArea>
    </format>
    <format dxfId="1476">
      <pivotArea dataOnly="0" labelOnly="1" grandCol="1" outline="0" fieldPosition="0"/>
    </format>
    <format dxfId="1475">
      <pivotArea outline="0" collapsedLevelsAreSubtotals="1" fieldPosition="0"/>
    </format>
    <format dxfId="1474">
      <pivotArea dataOnly="0" labelOnly="1" grandRow="1" outline="0" fieldPosition="0"/>
    </format>
    <format dxfId="1473">
      <pivotArea dataOnly="0" labelOnly="1" outline="0" fieldPosition="0">
        <references count="1">
          <reference field="12" count="4">
            <x v="0"/>
            <x v="1"/>
            <x v="3"/>
            <x v="4"/>
          </reference>
        </references>
      </pivotArea>
    </format>
    <format dxfId="1472">
      <pivotArea dataOnly="0" labelOnly="1" grandCol="1" outline="0" fieldPosition="0"/>
    </format>
    <format dxfId="1471">
      <pivotArea outline="0" collapsedLevelsAreSubtotals="1" fieldPosition="0"/>
    </format>
    <format dxfId="1470">
      <pivotArea dataOnly="0" labelOnly="1" grandRow="1" outline="0" fieldPosition="0"/>
    </format>
    <format dxfId="1469">
      <pivotArea dataOnly="0" labelOnly="1" outline="0" fieldPosition="0">
        <references count="1">
          <reference field="12" count="4">
            <x v="0"/>
            <x v="1"/>
            <x v="3"/>
            <x v="4"/>
          </reference>
        </references>
      </pivotArea>
    </format>
    <format dxfId="1468">
      <pivotArea dataOnly="0" labelOnly="1" grandCol="1" outline="0" fieldPosition="0"/>
    </format>
    <format dxfId="1467">
      <pivotArea dataOnly="0" labelOnly="1" outline="0" fieldPosition="0">
        <references count="1">
          <reference field="12" count="4">
            <x v="0"/>
            <x v="1"/>
            <x v="3"/>
            <x v="4"/>
          </reference>
        </references>
      </pivotArea>
    </format>
    <format dxfId="1466">
      <pivotArea dataOnly="0" labelOnly="1" grandCol="1" outline="0" fieldPosition="0"/>
    </format>
    <format dxfId="1465">
      <pivotArea grandRow="1" outline="0" collapsedLevelsAreSubtotals="1" fieldPosition="0"/>
    </format>
    <format dxfId="1464">
      <pivotArea dataOnly="0" labelOnly="1" grandRow="1" outline="0" fieldPosition="0"/>
    </format>
    <format dxfId="1463">
      <pivotArea outline="0" collapsedLevelsAreSubtotals="1" fieldPosition="0"/>
    </format>
    <format dxfId="1462">
      <pivotArea dataOnly="0" labelOnly="1" grandRow="1" outline="0" fieldPosition="0"/>
    </format>
    <format dxfId="1461">
      <pivotArea dataOnly="0" labelOnly="1" outline="0" fieldPosition="0">
        <references count="1">
          <reference field="12" count="3">
            <x v="0"/>
            <x v="1"/>
            <x v="2"/>
          </reference>
        </references>
      </pivotArea>
    </format>
    <format dxfId="1460">
      <pivotArea dataOnly="0" labelOnly="1" grandCol="1" outline="0" fieldPosition="0"/>
    </format>
    <format dxfId="1459">
      <pivotArea outline="0" collapsedLevelsAreSubtotals="1" fieldPosition="0"/>
    </format>
    <format dxfId="1458">
      <pivotArea dataOnly="0" labelOnly="1" grandRow="1" outline="0" fieldPosition="0"/>
    </format>
    <format dxfId="1457">
      <pivotArea dataOnly="0" labelOnly="1" outline="0" fieldPosition="0">
        <references count="1">
          <reference field="12" count="3">
            <x v="0"/>
            <x v="1"/>
            <x v="2"/>
          </reference>
        </references>
      </pivotArea>
    </format>
    <format dxfId="1456">
      <pivotArea dataOnly="0" labelOnly="1" grandCol="1" outline="0" fieldPosition="0"/>
    </format>
    <format dxfId="1455">
      <pivotArea dataOnly="0" labelOnly="1" outline="0" fieldPosition="0">
        <references count="1">
          <reference field="12" count="3">
            <x v="0"/>
            <x v="1"/>
            <x v="2"/>
          </reference>
        </references>
      </pivotArea>
    </format>
    <format dxfId="1454">
      <pivotArea dataOnly="0" labelOnly="1" grandCol="1" outline="0" fieldPosition="0"/>
    </format>
    <format dxfId="1453">
      <pivotArea outline="0" collapsedLevelsAreSubtotals="1" fieldPosition="0"/>
    </format>
    <format dxfId="1452">
      <pivotArea dataOnly="0" labelOnly="1" grandRow="1" outline="0" fieldPosition="0"/>
    </format>
    <format dxfId="1451">
      <pivotArea dataOnly="0" labelOnly="1" outline="0" fieldPosition="0">
        <references count="1">
          <reference field="12" count="3">
            <x v="0"/>
            <x v="1"/>
            <x v="2"/>
          </reference>
        </references>
      </pivotArea>
    </format>
    <format dxfId="1450">
      <pivotArea dataOnly="0" labelOnly="1" grandCol="1" outline="0" fieldPosition="0"/>
    </format>
    <format dxfId="1449">
      <pivotArea outline="0" collapsedLevelsAreSubtotals="1" fieldPosition="0"/>
    </format>
    <format dxfId="1448">
      <pivotArea dataOnly="0" labelOnly="1" grandRow="1" outline="0" fieldPosition="0"/>
    </format>
    <format dxfId="1447">
      <pivotArea dataOnly="0" labelOnly="1" outline="0" fieldPosition="0">
        <references count="1">
          <reference field="12" count="3">
            <x v="0"/>
            <x v="1"/>
            <x v="2"/>
          </reference>
        </references>
      </pivotArea>
    </format>
    <format dxfId="1446">
      <pivotArea dataOnly="0" labelOnly="1" grandCol="1" outline="0" fieldPosition="0"/>
    </format>
    <format dxfId="1445">
      <pivotArea dataOnly="0" labelOnly="1" outline="0" fieldPosition="0">
        <references count="1">
          <reference field="12" count="3">
            <x v="0"/>
            <x v="1"/>
            <x v="2"/>
          </reference>
        </references>
      </pivotArea>
    </format>
    <format dxfId="1444">
      <pivotArea dataOnly="0" labelOnly="1" grandCol="1" outline="0" fieldPosition="0"/>
    </format>
    <format dxfId="1443">
      <pivotArea grandRow="1" outline="0" collapsedLevelsAreSubtotals="1" fieldPosition="0"/>
    </format>
    <format dxfId="1442">
      <pivotArea dataOnly="0" labelOnly="1" grandRow="1" outline="0" fieldPosition="0"/>
    </format>
    <format dxfId="1441">
      <pivotArea outline="0" collapsedLevelsAreSubtotals="1" fieldPosition="0"/>
    </format>
    <format dxfId="1440">
      <pivotArea dataOnly="0" labelOnly="1" grandRow="1" outline="0" fieldPosition="0"/>
    </format>
    <format dxfId="1439">
      <pivotArea dataOnly="0" labelOnly="1" outline="0" fieldPosition="0">
        <references count="1">
          <reference field="12" count="3">
            <x v="0"/>
            <x v="1"/>
            <x v="3"/>
          </reference>
        </references>
      </pivotArea>
    </format>
    <format dxfId="1438">
      <pivotArea dataOnly="0" labelOnly="1" grandCol="1" outline="0" fieldPosition="0"/>
    </format>
    <format dxfId="1437">
      <pivotArea outline="0" collapsedLevelsAreSubtotals="1" fieldPosition="0"/>
    </format>
    <format dxfId="1436">
      <pivotArea dataOnly="0" labelOnly="1" grandRow="1" outline="0" fieldPosition="0"/>
    </format>
    <format dxfId="1435">
      <pivotArea dataOnly="0" labelOnly="1" outline="0" fieldPosition="0">
        <references count="1">
          <reference field="12" count="3">
            <x v="0"/>
            <x v="1"/>
            <x v="3"/>
          </reference>
        </references>
      </pivotArea>
    </format>
    <format dxfId="1434">
      <pivotArea dataOnly="0" labelOnly="1" grandCol="1" outline="0" fieldPosition="0"/>
    </format>
    <format dxfId="1433">
      <pivotArea dataOnly="0" labelOnly="1" outline="0" fieldPosition="0">
        <references count="1">
          <reference field="12" count="3">
            <x v="0"/>
            <x v="1"/>
            <x v="3"/>
          </reference>
        </references>
      </pivotArea>
    </format>
    <format dxfId="1432">
      <pivotArea dataOnly="0" labelOnly="1" grandCol="1" outline="0" fieldPosition="0"/>
    </format>
    <format dxfId="1431">
      <pivotArea grandRow="1" outline="0" collapsedLevelsAreSubtotals="1" fieldPosition="0"/>
    </format>
    <format dxfId="1430">
      <pivotArea dataOnly="0" labelOnly="1" grandRow="1" outline="0" fieldPosition="0"/>
    </format>
    <format dxfId="1429">
      <pivotArea grandCol="1" outline="0" collapsedLevelsAreSubtotals="1" fieldPosition="0"/>
    </format>
    <format dxfId="1428">
      <pivotArea dataOnly="0" labelOnly="1" grandCol="1" outline="0" fieldPosition="0"/>
    </format>
    <format dxfId="1427">
      <pivotArea outline="0" collapsedLevelsAreSubtotals="1" fieldPosition="0"/>
    </format>
    <format dxfId="1426">
      <pivotArea dataOnly="0" labelOnly="1" grandRow="1" outline="0" fieldPosition="0"/>
    </format>
    <format dxfId="1425">
      <pivotArea dataOnly="0" labelOnly="1" outline="0" fieldPosition="0">
        <references count="1">
          <reference field="12" count="3">
            <x v="0"/>
            <x v="2"/>
            <x v="4"/>
          </reference>
        </references>
      </pivotArea>
    </format>
    <format dxfId="1424">
      <pivotArea dataOnly="0" labelOnly="1" grandCol="1" outline="0" fieldPosition="0"/>
    </format>
    <format dxfId="1423">
      <pivotArea outline="0" collapsedLevelsAreSubtotals="1" fieldPosition="0"/>
    </format>
    <format dxfId="1422">
      <pivotArea dataOnly="0" labelOnly="1" grandRow="1" outline="0" fieldPosition="0"/>
    </format>
    <format dxfId="1421">
      <pivotArea dataOnly="0" labelOnly="1" outline="0" fieldPosition="0">
        <references count="1">
          <reference field="12" count="3">
            <x v="0"/>
            <x v="2"/>
            <x v="4"/>
          </reference>
        </references>
      </pivotArea>
    </format>
    <format dxfId="1420">
      <pivotArea dataOnly="0" labelOnly="1" grandCol="1" outline="0" fieldPosition="0"/>
    </format>
    <format dxfId="1419">
      <pivotArea outline="0" collapsedLevelsAreSubtotals="1" fieldPosition="0"/>
    </format>
    <format dxfId="1418">
      <pivotArea dataOnly="0" labelOnly="1" grandRow="1" outline="0" fieldPosition="0"/>
    </format>
    <format dxfId="1417">
      <pivotArea dataOnly="0" labelOnly="1" outline="0" fieldPosition="0">
        <references count="1">
          <reference field="12" count="4">
            <x v="0"/>
            <x v="1"/>
            <x v="3"/>
            <x v="5"/>
          </reference>
        </references>
      </pivotArea>
    </format>
    <format dxfId="1416">
      <pivotArea dataOnly="0" labelOnly="1" grandCol="1" outline="0" fieldPosition="0"/>
    </format>
    <format dxfId="1415">
      <pivotArea outline="0" collapsedLevelsAreSubtotals="1" fieldPosition="0"/>
    </format>
    <format dxfId="1414">
      <pivotArea dataOnly="0" labelOnly="1" grandRow="1" outline="0" fieldPosition="0"/>
    </format>
    <format dxfId="1413">
      <pivotArea dataOnly="0" labelOnly="1" outline="0" fieldPosition="0">
        <references count="1">
          <reference field="12" count="4">
            <x v="0"/>
            <x v="1"/>
            <x v="3"/>
            <x v="5"/>
          </reference>
        </references>
      </pivotArea>
    </format>
    <format dxfId="1412">
      <pivotArea dataOnly="0" labelOnly="1" grandCol="1" outline="0" fieldPosition="0"/>
    </format>
    <format dxfId="1411">
      <pivotArea outline="0" collapsedLevelsAreSubtotals="1" fieldPosition="0"/>
    </format>
    <format dxfId="1410">
      <pivotArea dataOnly="0" labelOnly="1" grandRow="1" outline="0" fieldPosition="0"/>
    </format>
    <format dxfId="1409">
      <pivotArea dataOnly="0" labelOnly="1" outline="0" fieldPosition="0">
        <references count="1">
          <reference field="12" count="3">
            <x v="0"/>
            <x v="1"/>
            <x v="4"/>
          </reference>
        </references>
      </pivotArea>
    </format>
    <format dxfId="1408">
      <pivotArea dataOnly="0" labelOnly="1" grandCol="1" outline="0" fieldPosition="0"/>
    </format>
    <format dxfId="1407">
      <pivotArea outline="0" collapsedLevelsAreSubtotals="1" fieldPosition="0"/>
    </format>
    <format dxfId="1406">
      <pivotArea dataOnly="0" labelOnly="1" grandRow="1" outline="0" fieldPosition="0"/>
    </format>
    <format dxfId="1405">
      <pivotArea dataOnly="0" labelOnly="1" outline="0" fieldPosition="0">
        <references count="1">
          <reference field="12" count="3">
            <x v="0"/>
            <x v="1"/>
            <x v="4"/>
          </reference>
        </references>
      </pivotArea>
    </format>
    <format dxfId="1404">
      <pivotArea dataOnly="0" labelOnly="1" grandCol="1" outline="0" fieldPosition="0"/>
    </format>
    <format dxfId="1403">
      <pivotArea grandRow="1" outline="0" collapsedLevelsAreSubtotals="1" fieldPosition="0"/>
    </format>
    <format dxfId="1402">
      <pivotArea dataOnly="0" labelOnly="1" grandRow="1" outline="0" fieldPosition="0"/>
    </format>
    <format dxfId="1401">
      <pivotArea dataOnly="0" labelOnly="1" outline="0" fieldPosition="0">
        <references count="1">
          <reference field="12" count="3">
            <x v="0"/>
            <x v="1"/>
            <x v="4"/>
          </reference>
        </references>
      </pivotArea>
    </format>
    <format dxfId="1400">
      <pivotArea dataOnly="0" labelOnly="1" grandCol="1" outline="0" fieldPosition="0"/>
    </format>
    <format dxfId="1399">
      <pivotArea grandCol="1" outline="0" collapsedLevelsAreSubtotals="1" fieldPosition="0"/>
    </format>
    <format dxfId="1398">
      <pivotArea dataOnly="0" labelOnly="1" grandCol="1" outline="0" fieldPosition="0"/>
    </format>
    <format dxfId="1397">
      <pivotArea outline="0" collapsedLevelsAreSubtotals="1" fieldPosition="0"/>
    </format>
    <format dxfId="1396">
      <pivotArea dataOnly="0" labelOnly="1" grandRow="1" outline="0" fieldPosition="0"/>
    </format>
    <format dxfId="1395">
      <pivotArea dataOnly="0" labelOnly="1" outline="0" fieldPosition="0">
        <references count="1">
          <reference field="12" count="5">
            <x v="0"/>
            <x v="1"/>
            <x v="2"/>
            <x v="3"/>
            <x v="5"/>
          </reference>
        </references>
      </pivotArea>
    </format>
    <format dxfId="1394">
      <pivotArea dataOnly="0" labelOnly="1" grandCol="1" outline="0" fieldPosition="0"/>
    </format>
    <format dxfId="1393">
      <pivotArea outline="0" collapsedLevelsAreSubtotals="1" fieldPosition="0"/>
    </format>
    <format dxfId="1392">
      <pivotArea dataOnly="0" labelOnly="1" grandRow="1" outline="0" fieldPosition="0"/>
    </format>
    <format dxfId="1391">
      <pivotArea dataOnly="0" labelOnly="1" outline="0" fieldPosition="0">
        <references count="1">
          <reference field="12" count="5">
            <x v="0"/>
            <x v="1"/>
            <x v="2"/>
            <x v="3"/>
            <x v="5"/>
          </reference>
        </references>
      </pivotArea>
    </format>
    <format dxfId="1390">
      <pivotArea dataOnly="0" labelOnly="1" grandCol="1" outline="0" fieldPosition="0"/>
    </format>
    <format dxfId="1389">
      <pivotArea outline="0" collapsedLevelsAreSubtotals="1" fieldPosition="0"/>
    </format>
    <format dxfId="1388">
      <pivotArea dataOnly="0" labelOnly="1" grandRow="1" outline="0" fieldPosition="0"/>
    </format>
    <format dxfId="1387">
      <pivotArea dataOnly="0" labelOnly="1" outline="0" fieldPosition="0">
        <references count="1">
          <reference field="12" count="3">
            <x v="0"/>
            <x v="1"/>
            <x v="2"/>
          </reference>
        </references>
      </pivotArea>
    </format>
    <format dxfId="1386">
      <pivotArea dataOnly="0" labelOnly="1" grandCol="1" outline="0" fieldPosition="0"/>
    </format>
    <format dxfId="1385">
      <pivotArea outline="0" collapsedLevelsAreSubtotals="1" fieldPosition="0"/>
    </format>
    <format dxfId="1384">
      <pivotArea dataOnly="0" labelOnly="1" grandRow="1" outline="0" fieldPosition="0"/>
    </format>
    <format dxfId="1383">
      <pivotArea dataOnly="0" labelOnly="1" outline="0" fieldPosition="0">
        <references count="1">
          <reference field="12" count="3">
            <x v="0"/>
            <x v="1"/>
            <x v="2"/>
          </reference>
        </references>
      </pivotArea>
    </format>
    <format dxfId="1382">
      <pivotArea dataOnly="0" labelOnly="1" grandCol="1" outline="0" fieldPosition="0"/>
    </format>
    <format dxfId="1381">
      <pivotArea dataOnly="0" labelOnly="1" outline="0" fieldPosition="0">
        <references count="1">
          <reference field="12" count="3">
            <x v="0"/>
            <x v="1"/>
            <x v="2"/>
          </reference>
        </references>
      </pivotArea>
    </format>
    <format dxfId="1380">
      <pivotArea dataOnly="0" labelOnly="1" grandCol="1" outline="0" fieldPosition="0"/>
    </format>
    <format dxfId="1379">
      <pivotArea grandRow="1" outline="0" collapsedLevelsAreSubtotals="1" fieldPosition="0"/>
    </format>
    <format dxfId="1378">
      <pivotArea dataOnly="0" labelOnly="1" grandRow="1" outline="0" fieldPosition="0"/>
    </format>
    <format dxfId="1377">
      <pivotArea outline="0" collapsedLevelsAreSubtotals="1" fieldPosition="0"/>
    </format>
    <format dxfId="1376">
      <pivotArea dataOnly="0" labelOnly="1" grandRow="1" outline="0" fieldPosition="0"/>
    </format>
    <format dxfId="1375">
      <pivotArea dataOnly="0" labelOnly="1" outline="0" fieldPosition="0">
        <references count="1">
          <reference field="12" count="3">
            <x v="0"/>
            <x v="1"/>
            <x v="3"/>
          </reference>
        </references>
      </pivotArea>
    </format>
    <format dxfId="1374">
      <pivotArea dataOnly="0" labelOnly="1" grandCol="1" outline="0" fieldPosition="0"/>
    </format>
    <format dxfId="1373">
      <pivotArea outline="0" collapsedLevelsAreSubtotals="1" fieldPosition="0"/>
    </format>
    <format dxfId="1372">
      <pivotArea dataOnly="0" labelOnly="1" grandRow="1" outline="0" fieldPosition="0"/>
    </format>
    <format dxfId="1371">
      <pivotArea dataOnly="0" labelOnly="1" outline="0" fieldPosition="0">
        <references count="1">
          <reference field="12" count="3">
            <x v="0"/>
            <x v="1"/>
            <x v="3"/>
          </reference>
        </references>
      </pivotArea>
    </format>
    <format dxfId="1370">
      <pivotArea dataOnly="0" labelOnly="1" grandCol="1" outline="0" fieldPosition="0"/>
    </format>
    <format dxfId="1369">
      <pivotArea dataOnly="0" labelOnly="1" outline="0" fieldPosition="0">
        <references count="1">
          <reference field="12" count="3">
            <x v="0"/>
            <x v="1"/>
            <x v="3"/>
          </reference>
        </references>
      </pivotArea>
    </format>
    <format dxfId="1368">
      <pivotArea dataOnly="0" labelOnly="1" grandCol="1" outline="0" fieldPosition="0"/>
    </format>
    <format dxfId="1367">
      <pivotArea grandRow="1" outline="0" collapsedLevelsAreSubtotals="1" fieldPosition="0"/>
    </format>
    <format dxfId="1366">
      <pivotArea dataOnly="0" labelOnly="1" grandRow="1" outline="0" fieldPosition="0"/>
    </format>
    <format dxfId="1365">
      <pivotArea outline="0" collapsedLevelsAreSubtotals="1" fieldPosition="0"/>
    </format>
    <format dxfId="1364">
      <pivotArea dataOnly="0" labelOnly="1" grandRow="1" outline="0" fieldPosition="0"/>
    </format>
    <format dxfId="1363">
      <pivotArea dataOnly="0" labelOnly="1" outline="0" fieldPosition="0">
        <references count="1">
          <reference field="12" count="3">
            <x v="0"/>
            <x v="2"/>
            <x v="5"/>
          </reference>
        </references>
      </pivotArea>
    </format>
    <format dxfId="1362">
      <pivotArea dataOnly="0" labelOnly="1" grandCol="1" outline="0" fieldPosition="0"/>
    </format>
    <format dxfId="1361">
      <pivotArea outline="0" collapsedLevelsAreSubtotals="1" fieldPosition="0"/>
    </format>
    <format dxfId="1360">
      <pivotArea dataOnly="0" labelOnly="1" grandRow="1" outline="0" fieldPosition="0"/>
    </format>
    <format dxfId="1359">
      <pivotArea dataOnly="0" labelOnly="1" outline="0" fieldPosition="0">
        <references count="1">
          <reference field="12" count="3">
            <x v="0"/>
            <x v="2"/>
            <x v="5"/>
          </reference>
        </references>
      </pivotArea>
    </format>
    <format dxfId="1358">
      <pivotArea dataOnly="0" labelOnly="1" grandCol="1" outline="0" fieldPosition="0"/>
    </format>
    <format dxfId="1357">
      <pivotArea dataOnly="0" labelOnly="1" outline="0" fieldPosition="0">
        <references count="1">
          <reference field="12" count="3">
            <x v="0"/>
            <x v="1"/>
            <x v="2"/>
          </reference>
        </references>
      </pivotArea>
    </format>
    <format dxfId="1356">
      <pivotArea dataOnly="0" labelOnly="1" grandCol="1" outline="0" fieldPosition="0"/>
    </format>
    <format dxfId="1355">
      <pivotArea dataOnly="0" labelOnly="1" outline="0" fieldPosition="0">
        <references count="1">
          <reference field="12" count="3">
            <x v="0"/>
            <x v="1"/>
            <x v="2"/>
          </reference>
        </references>
      </pivotArea>
    </format>
    <format dxfId="1354">
      <pivotArea dataOnly="0" labelOnly="1" grandCol="1" outline="0" fieldPosition="0"/>
    </format>
    <format dxfId="1353">
      <pivotArea dataOnly="0" labelOnly="1" outline="0" fieldPosition="0">
        <references count="1">
          <reference field="12" count="3">
            <x v="0"/>
            <x v="1"/>
            <x v="2"/>
          </reference>
        </references>
      </pivotArea>
    </format>
    <format dxfId="1352">
      <pivotArea dataOnly="0" labelOnly="1" grandCol="1" outline="0" fieldPosition="0"/>
    </format>
    <format dxfId="1351">
      <pivotArea outline="0" collapsedLevelsAreSubtotals="1" fieldPosition="0"/>
    </format>
    <format dxfId="1350">
      <pivotArea dataOnly="0" labelOnly="1" grandRow="1" outline="0" fieldPosition="0"/>
    </format>
    <format dxfId="1349">
      <pivotArea dataOnly="0" labelOnly="1" outline="0" fieldPosition="0">
        <references count="1">
          <reference field="12" count="3">
            <x v="0"/>
            <x v="1"/>
            <x v="2"/>
          </reference>
        </references>
      </pivotArea>
    </format>
    <format dxfId="1348">
      <pivotArea dataOnly="0" labelOnly="1" grandCol="1" outline="0" fieldPosition="0"/>
    </format>
    <format dxfId="1347">
      <pivotArea outline="0" collapsedLevelsAreSubtotals="1" fieldPosition="0"/>
    </format>
    <format dxfId="1346">
      <pivotArea dataOnly="0" labelOnly="1" grandRow="1" outline="0" fieldPosition="0"/>
    </format>
    <format dxfId="1345">
      <pivotArea dataOnly="0" labelOnly="1" outline="0" fieldPosition="0">
        <references count="1">
          <reference field="12" count="3">
            <x v="0"/>
            <x v="1"/>
            <x v="2"/>
          </reference>
        </references>
      </pivotArea>
    </format>
    <format dxfId="1344">
      <pivotArea dataOnly="0" labelOnly="1" grandCol="1" outline="0" fieldPosition="0"/>
    </format>
    <format dxfId="1343">
      <pivotArea dataOnly="0" labelOnly="1" outline="0" fieldPosition="0">
        <references count="1">
          <reference field="12" count="3">
            <x v="0"/>
            <x v="1"/>
            <x v="2"/>
          </reference>
        </references>
      </pivotArea>
    </format>
    <format dxfId="1342">
      <pivotArea dataOnly="0" labelOnly="1" grandCol="1" outline="0" fieldPosition="0"/>
    </format>
    <format dxfId="1341">
      <pivotArea grandRow="1" outline="0" collapsedLevelsAreSubtotals="1" fieldPosition="0"/>
    </format>
    <format dxfId="1340">
      <pivotArea dataOnly="0" labelOnly="1" grandRow="1" outline="0" fieldPosition="0"/>
    </format>
    <format dxfId="1339">
      <pivotArea outline="0" collapsedLevelsAreSubtotals="1" fieldPosition="0"/>
    </format>
    <format dxfId="1338">
      <pivotArea dataOnly="0" labelOnly="1" grandRow="1" outline="0" fieldPosition="0"/>
    </format>
    <format dxfId="1337">
      <pivotArea dataOnly="0" labelOnly="1" outline="0" fieldPosition="0">
        <references count="1">
          <reference field="12" count="3">
            <x v="0"/>
            <x v="1"/>
            <x v="3"/>
          </reference>
        </references>
      </pivotArea>
    </format>
    <format dxfId="1336">
      <pivotArea dataOnly="0" labelOnly="1" grandCol="1" outline="0" fieldPosition="0"/>
    </format>
    <format dxfId="1335">
      <pivotArea outline="0" collapsedLevelsAreSubtotals="1" fieldPosition="0"/>
    </format>
    <format dxfId="1334">
      <pivotArea dataOnly="0" labelOnly="1" grandRow="1" outline="0" fieldPosition="0"/>
    </format>
    <format dxfId="1333">
      <pivotArea dataOnly="0" labelOnly="1" outline="0" fieldPosition="0">
        <references count="1">
          <reference field="12" count="3">
            <x v="0"/>
            <x v="1"/>
            <x v="3"/>
          </reference>
        </references>
      </pivotArea>
    </format>
    <format dxfId="1332">
      <pivotArea dataOnly="0" labelOnly="1" grandCol="1" outline="0" fieldPosition="0"/>
    </format>
    <format dxfId="1331">
      <pivotArea dataOnly="0" labelOnly="1" outline="0" fieldPosition="0">
        <references count="1">
          <reference field="12" count="3">
            <x v="0"/>
            <x v="1"/>
            <x v="3"/>
          </reference>
        </references>
      </pivotArea>
    </format>
    <format dxfId="1330">
      <pivotArea dataOnly="0" labelOnly="1" grandCol="1" outline="0" fieldPosition="0"/>
    </format>
    <format dxfId="1329">
      <pivotArea grandRow="1" outline="0" collapsedLevelsAreSubtotals="1" fieldPosition="0"/>
    </format>
    <format dxfId="1328">
      <pivotArea dataOnly="0" labelOnly="1" grandRow="1" outline="0" fieldPosition="0"/>
    </format>
    <format dxfId="1327">
      <pivotArea type="all" dataOnly="0" outline="0" fieldPosition="0"/>
    </format>
    <format dxfId="1326">
      <pivotArea outline="0" collapsedLevelsAreSubtotals="1" fieldPosition="0"/>
    </format>
    <format dxfId="1325">
      <pivotArea type="origin" dataOnly="0" labelOnly="1" outline="0" fieldPosition="0"/>
    </format>
    <format dxfId="1324">
      <pivotArea field="12" type="button" dataOnly="0" labelOnly="1" outline="0" axis="axisCol" fieldPosition="0"/>
    </format>
    <format dxfId="1323">
      <pivotArea type="topRight" dataOnly="0" labelOnly="1" outline="0" fieldPosition="0"/>
    </format>
    <format dxfId="1322">
      <pivotArea dataOnly="0" labelOnly="1" grandRow="1" outline="0" fieldPosition="0"/>
    </format>
    <format dxfId="1321">
      <pivotArea dataOnly="0" labelOnly="1" outline="0" fieldPosition="0">
        <references count="1">
          <reference field="12" count="3">
            <x v="0"/>
            <x v="3"/>
            <x v="5"/>
          </reference>
        </references>
      </pivotArea>
    </format>
    <format dxfId="1320">
      <pivotArea dataOnly="0" labelOnly="1" grandCol="1" outline="0" fieldPosition="0"/>
    </format>
    <format dxfId="1319">
      <pivotArea type="all" dataOnly="0" outline="0" fieldPosition="0"/>
    </format>
    <format dxfId="1318">
      <pivotArea outline="0" collapsedLevelsAreSubtotals="1" fieldPosition="0"/>
    </format>
    <format dxfId="1317">
      <pivotArea type="origin" dataOnly="0" labelOnly="1" outline="0" fieldPosition="0"/>
    </format>
    <format dxfId="1316">
      <pivotArea field="12" type="button" dataOnly="0" labelOnly="1" outline="0" axis="axisCol" fieldPosition="0"/>
    </format>
    <format dxfId="1315">
      <pivotArea type="topRight" dataOnly="0" labelOnly="1" outline="0" fieldPosition="0"/>
    </format>
    <format dxfId="1314">
      <pivotArea dataOnly="0" labelOnly="1" grandRow="1" outline="0" fieldPosition="0"/>
    </format>
    <format dxfId="1313">
      <pivotArea dataOnly="0" labelOnly="1" outline="0" fieldPosition="0">
        <references count="1">
          <reference field="12" count="3">
            <x v="0"/>
            <x v="3"/>
            <x v="5"/>
          </reference>
        </references>
      </pivotArea>
    </format>
    <format dxfId="1312">
      <pivotArea dataOnly="0" labelOnly="1" grandCol="1" outline="0" fieldPosition="0"/>
    </format>
    <format dxfId="1311">
      <pivotArea outline="0" collapsedLevelsAreSubtotals="1" fieldPosition="0"/>
    </format>
    <format dxfId="1310">
      <pivotArea dataOnly="0" labelOnly="1" grandRow="1" outline="0" fieldPosition="0"/>
    </format>
    <format dxfId="1309">
      <pivotArea dataOnly="0" labelOnly="1" outline="0" fieldPosition="0">
        <references count="1">
          <reference field="12" count="3">
            <x v="0"/>
            <x v="3"/>
            <x v="5"/>
          </reference>
        </references>
      </pivotArea>
    </format>
    <format dxfId="1308">
      <pivotArea dataOnly="0" labelOnly="1" grandCol="1" outline="0" fieldPosition="0"/>
    </format>
    <format dxfId="1307">
      <pivotArea outline="0" collapsedLevelsAreSubtotals="1" fieldPosition="0"/>
    </format>
    <format dxfId="1306">
      <pivotArea dataOnly="0" labelOnly="1" grandRow="1" outline="0" fieldPosition="0"/>
    </format>
    <format dxfId="1305">
      <pivotArea dataOnly="0" labelOnly="1" outline="0" fieldPosition="0">
        <references count="1">
          <reference field="12" count="3">
            <x v="0"/>
            <x v="3"/>
            <x v="5"/>
          </reference>
        </references>
      </pivotArea>
    </format>
    <format dxfId="1304">
      <pivotArea dataOnly="0" labelOnly="1" grandCol="1" outline="0" fieldPosition="0"/>
    </format>
    <format dxfId="1303">
      <pivotArea outline="0" collapsedLevelsAreSubtotals="1" fieldPosition="0"/>
    </format>
    <format dxfId="1302">
      <pivotArea dataOnly="0" labelOnly="1" grandRow="1" outline="0" fieldPosition="0"/>
    </format>
    <format dxfId="1301">
      <pivotArea dataOnly="0" labelOnly="1" outline="0" fieldPosition="0">
        <references count="1">
          <reference field="12" count="4">
            <x v="0"/>
            <x v="1"/>
            <x v="3"/>
            <x v="5"/>
          </reference>
        </references>
      </pivotArea>
    </format>
    <format dxfId="1300">
      <pivotArea dataOnly="0" labelOnly="1" grandCol="1" outline="0" fieldPosition="0"/>
    </format>
    <format dxfId="1299">
      <pivotArea outline="0" collapsedLevelsAreSubtotals="1" fieldPosition="0"/>
    </format>
    <format dxfId="1298">
      <pivotArea dataOnly="0" labelOnly="1" grandRow="1" outline="0" fieldPosition="0"/>
    </format>
    <format dxfId="1297">
      <pivotArea dataOnly="0" labelOnly="1" outline="0" fieldPosition="0">
        <references count="1">
          <reference field="12" count="4">
            <x v="0"/>
            <x v="1"/>
            <x v="3"/>
            <x v="5"/>
          </reference>
        </references>
      </pivotArea>
    </format>
    <format dxfId="1296">
      <pivotArea dataOnly="0" labelOnly="1" grandCol="1" outline="0" fieldPosition="0"/>
    </format>
    <format dxfId="1295">
      <pivotArea outline="0" collapsedLevelsAreSubtotals="1" fieldPosition="0"/>
    </format>
    <format dxfId="1294">
      <pivotArea dataOnly="0" labelOnly="1" grandRow="1" outline="0" fieldPosition="0"/>
    </format>
    <format dxfId="1293">
      <pivotArea dataOnly="0" labelOnly="1" outline="0" fieldPosition="0">
        <references count="1">
          <reference field="12" count="4">
            <x v="0"/>
            <x v="1"/>
            <x v="3"/>
            <x v="5"/>
          </reference>
        </references>
      </pivotArea>
    </format>
    <format dxfId="1292">
      <pivotArea dataOnly="0" labelOnly="1" grandCol="1" outline="0" fieldPosition="0"/>
    </format>
    <format dxfId="1291">
      <pivotArea dataOnly="0" labelOnly="1" outline="0" fieldPosition="0">
        <references count="1">
          <reference field="12" count="4">
            <x v="0"/>
            <x v="1"/>
            <x v="3"/>
            <x v="5"/>
          </reference>
        </references>
      </pivotArea>
    </format>
    <format dxfId="1290">
      <pivotArea dataOnly="0" labelOnly="1" grandCol="1" outline="0" fieldPosition="0"/>
    </format>
    <format dxfId="1289">
      <pivotArea grandRow="1" outline="0" collapsedLevelsAreSubtotals="1" fieldPosition="0"/>
    </format>
    <format dxfId="1288">
      <pivotArea dataOnly="0" labelOnly="1" grandRow="1" outline="0" fieldPosition="0"/>
    </format>
    <format dxfId="1287">
      <pivotArea outline="0" collapsedLevelsAreSubtotals="1" fieldPosition="0"/>
    </format>
    <format dxfId="1286">
      <pivotArea dataOnly="0" labelOnly="1" grandRow="1" outline="0" fieldPosition="0"/>
    </format>
    <format dxfId="1285">
      <pivotArea dataOnly="0" labelOnly="1" outline="0" fieldPosition="0">
        <references count="1">
          <reference field="12" count="4">
            <x v="1"/>
            <x v="2"/>
            <x v="3"/>
            <x v="4"/>
          </reference>
        </references>
      </pivotArea>
    </format>
    <format dxfId="1284">
      <pivotArea dataOnly="0" labelOnly="1" grandCol="1" outline="0" fieldPosition="0"/>
    </format>
    <format dxfId="1283">
      <pivotArea outline="0" collapsedLevelsAreSubtotals="1" fieldPosition="0"/>
    </format>
    <format dxfId="1282">
      <pivotArea dataOnly="0" labelOnly="1" grandRow="1" outline="0" fieldPosition="0"/>
    </format>
    <format dxfId="1281">
      <pivotArea dataOnly="0" labelOnly="1" outline="0" fieldPosition="0">
        <references count="1">
          <reference field="12" count="4">
            <x v="1"/>
            <x v="2"/>
            <x v="3"/>
            <x v="4"/>
          </reference>
        </references>
      </pivotArea>
    </format>
    <format dxfId="1280">
      <pivotArea dataOnly="0" labelOnly="1" grandCol="1" outline="0" fieldPosition="0"/>
    </format>
    <format dxfId="1279">
      <pivotArea dataOnly="0" labelOnly="1" outline="0" fieldPosition="0">
        <references count="1">
          <reference field="12" count="4">
            <x v="1"/>
            <x v="2"/>
            <x v="3"/>
            <x v="4"/>
          </reference>
        </references>
      </pivotArea>
    </format>
    <format dxfId="1278">
      <pivotArea dataOnly="0" labelOnly="1" grandCol="1" outline="0" fieldPosition="0"/>
    </format>
    <format dxfId="1277">
      <pivotArea grandRow="1" outline="0" collapsedLevelsAreSubtotals="1" fieldPosition="0"/>
    </format>
    <format dxfId="1276">
      <pivotArea dataOnly="0" labelOnly="1" grandRow="1" outline="0" fieldPosition="0"/>
    </format>
    <format dxfId="1275">
      <pivotArea outline="0" collapsedLevelsAreSubtotals="1" fieldPosition="0"/>
    </format>
    <format dxfId="1274">
      <pivotArea dataOnly="0" labelOnly="1" grandRow="1" outline="0" fieldPosition="0"/>
    </format>
    <format dxfId="1273">
      <pivotArea dataOnly="0" labelOnly="1" outline="0" fieldPosition="0">
        <references count="1">
          <reference field="12" count="4">
            <x v="0"/>
            <x v="1"/>
            <x v="2"/>
            <x v="4"/>
          </reference>
        </references>
      </pivotArea>
    </format>
    <format dxfId="1272">
      <pivotArea dataOnly="0" labelOnly="1" grandCol="1" outline="0" fieldPosition="0"/>
    </format>
    <format dxfId="1271">
      <pivotArea outline="0" collapsedLevelsAreSubtotals="1" fieldPosition="0"/>
    </format>
    <format dxfId="1270">
      <pivotArea dataOnly="0" labelOnly="1" grandRow="1" outline="0" fieldPosition="0"/>
    </format>
    <format dxfId="1269">
      <pivotArea dataOnly="0" labelOnly="1" outline="0" fieldPosition="0">
        <references count="1">
          <reference field="12" count="4">
            <x v="0"/>
            <x v="1"/>
            <x v="2"/>
            <x v="4"/>
          </reference>
        </references>
      </pivotArea>
    </format>
    <format dxfId="1268">
      <pivotArea dataOnly="0" labelOnly="1" grandCol="1" outline="0" fieldPosition="0"/>
    </format>
    <format dxfId="1267">
      <pivotArea dataOnly="0" labelOnly="1" outline="0" fieldPosition="0">
        <references count="1">
          <reference field="12" count="4">
            <x v="0"/>
            <x v="1"/>
            <x v="2"/>
            <x v="4"/>
          </reference>
        </references>
      </pivotArea>
    </format>
    <format dxfId="1266">
      <pivotArea dataOnly="0" labelOnly="1" grandCol="1" outline="0" fieldPosition="0"/>
    </format>
    <format dxfId="1265">
      <pivotArea grandRow="1" outline="0" collapsedLevelsAreSubtotals="1" fieldPosition="0"/>
    </format>
    <format dxfId="1264">
      <pivotArea dataOnly="0" labelOnly="1" grandRow="1" outline="0" fieldPosition="0"/>
    </format>
    <format dxfId="1263">
      <pivotArea outline="0" collapsedLevelsAreSubtotals="1" fieldPosition="0"/>
    </format>
    <format dxfId="1262">
      <pivotArea dataOnly="0" labelOnly="1" grandRow="1" outline="0" fieldPosition="0"/>
    </format>
    <format dxfId="1261">
      <pivotArea dataOnly="0" labelOnly="1" outline="0" fieldPosition="0">
        <references count="1">
          <reference field="12" count="3">
            <x v="0"/>
            <x v="1"/>
            <x v="2"/>
          </reference>
        </references>
      </pivotArea>
    </format>
    <format dxfId="1260">
      <pivotArea dataOnly="0" labelOnly="1" grandCol="1" outline="0" fieldPosition="0"/>
    </format>
    <format dxfId="1259">
      <pivotArea outline="0" collapsedLevelsAreSubtotals="1" fieldPosition="0"/>
    </format>
    <format dxfId="1258">
      <pivotArea dataOnly="0" labelOnly="1" grandRow="1" outline="0" fieldPosition="0"/>
    </format>
    <format dxfId="1257">
      <pivotArea dataOnly="0" labelOnly="1" outline="0" fieldPosition="0">
        <references count="1">
          <reference field="12" count="3">
            <x v="0"/>
            <x v="1"/>
            <x v="2"/>
          </reference>
        </references>
      </pivotArea>
    </format>
    <format dxfId="1256">
      <pivotArea dataOnly="0" labelOnly="1" grandCol="1" outline="0" fieldPosition="0"/>
    </format>
    <format dxfId="1255">
      <pivotArea outline="0" collapsedLevelsAreSubtotals="1" fieldPosition="0"/>
    </format>
    <format dxfId="1254">
      <pivotArea dataOnly="0" labelOnly="1" grandRow="1" outline="0" fieldPosition="0"/>
    </format>
    <format dxfId="1253">
      <pivotArea dataOnly="0" labelOnly="1" outline="0" fieldPosition="0">
        <references count="1">
          <reference field="12" count="2">
            <x v="0"/>
            <x v="1"/>
          </reference>
        </references>
      </pivotArea>
    </format>
    <format dxfId="1252">
      <pivotArea dataOnly="0" labelOnly="1" grandCol="1" outline="0" fieldPosition="0"/>
    </format>
    <format dxfId="1251">
      <pivotArea dataOnly="0" labelOnly="1" outline="0" fieldPosition="0">
        <references count="1">
          <reference field="12" count="2">
            <x v="0"/>
            <x v="1"/>
          </reference>
        </references>
      </pivotArea>
    </format>
    <format dxfId="1250">
      <pivotArea dataOnly="0" labelOnly="1" grandCol="1" outline="0" fieldPosition="0"/>
    </format>
    <format dxfId="1249">
      <pivotArea grandRow="1" outline="0" collapsedLevelsAreSubtotals="1" fieldPosition="0"/>
    </format>
    <format dxfId="1248">
      <pivotArea dataOnly="0" labelOnly="1" grandRow="1" outline="0" fieldPosition="0"/>
    </format>
    <format dxfId="1247">
      <pivotArea dataOnly="0" grandCol="1" outline="0" axis="axisCol" fieldPosition="0"/>
    </format>
    <format dxfId="1246">
      <pivotArea outline="0" collapsedLevelsAreSubtotals="1" fieldPosition="0"/>
    </format>
    <format dxfId="1245">
      <pivotArea dataOnly="0" labelOnly="1" grandRow="1" outline="0" fieldPosition="0"/>
    </format>
    <format dxfId="1244">
      <pivotArea dataOnly="0" labelOnly="1" outline="0" fieldPosition="0">
        <references count="1">
          <reference field="12" count="3">
            <x v="0"/>
            <x v="1"/>
            <x v="3"/>
          </reference>
        </references>
      </pivotArea>
    </format>
    <format dxfId="1243">
      <pivotArea dataOnly="0" labelOnly="1" grandCol="1" outline="0" fieldPosition="0"/>
    </format>
    <format dxfId="1242">
      <pivotArea dataOnly="0" labelOnly="1" outline="0" fieldPosition="0">
        <references count="1">
          <reference field="12" count="3">
            <x v="0"/>
            <x v="1"/>
            <x v="3"/>
          </reference>
        </references>
      </pivotArea>
    </format>
    <format dxfId="1241">
      <pivotArea dataOnly="0" labelOnly="1" grandCol="1" outline="0" fieldPosition="0"/>
    </format>
    <format dxfId="1240">
      <pivotArea grandRow="1" outline="0" collapsedLevelsAreSubtotals="1" fieldPosition="0"/>
    </format>
    <format dxfId="1239">
      <pivotArea dataOnly="0" labelOnly="1" grandRow="1" outline="0" fieldPosition="0"/>
    </format>
    <format dxfId="1238">
      <pivotArea outline="0" collapsedLevelsAreSubtotals="1" fieldPosition="0"/>
    </format>
    <format dxfId="1237">
      <pivotArea dataOnly="0" labelOnly="1" grandRow="1" outline="0" fieldPosition="0"/>
    </format>
    <format dxfId="1236">
      <pivotArea dataOnly="0" labelOnly="1" outline="0" fieldPosition="0">
        <references count="1">
          <reference field="12" count="3">
            <x v="0"/>
            <x v="1"/>
            <x v="3"/>
          </reference>
        </references>
      </pivotArea>
    </format>
    <format dxfId="1235">
      <pivotArea dataOnly="0" labelOnly="1" grandCol="1" outline="0" fieldPosition="0"/>
    </format>
    <format dxfId="1234">
      <pivotArea outline="0" collapsedLevelsAreSubtotals="1" fieldPosition="0"/>
    </format>
    <format dxfId="1233">
      <pivotArea dataOnly="0" labelOnly="1" grandRow="1" outline="0" fieldPosition="0"/>
    </format>
    <format dxfId="1232">
      <pivotArea dataOnly="0" labelOnly="1" outline="0" fieldPosition="0">
        <references count="1">
          <reference field="12" count="2">
            <x v="0"/>
            <x v="1"/>
          </reference>
        </references>
      </pivotArea>
    </format>
    <format dxfId="1231">
      <pivotArea dataOnly="0" labelOnly="1" grandCol="1" outline="0" fieldPosition="0"/>
    </format>
    <format dxfId="1230">
      <pivotArea dataOnly="0" labelOnly="1" outline="0" fieldPosition="0">
        <references count="1">
          <reference field="12" count="2">
            <x v="0"/>
            <x v="1"/>
          </reference>
        </references>
      </pivotArea>
    </format>
    <format dxfId="1229">
      <pivotArea dataOnly="0" labelOnly="1" grandCol="1" outline="0" fieldPosition="0"/>
    </format>
    <format dxfId="1228">
      <pivotArea dataOnly="0" labelOnly="1" outline="0" fieldPosition="0">
        <references count="1">
          <reference field="12" count="2">
            <x v="0"/>
            <x v="1"/>
          </reference>
        </references>
      </pivotArea>
    </format>
    <format dxfId="1227">
      <pivotArea dataOnly="0" labelOnly="1" grandCol="1" outline="0" fieldPosition="0"/>
    </format>
    <format dxfId="1226">
      <pivotArea grandRow="1" outline="0" collapsedLevelsAreSubtotals="1" fieldPosition="0"/>
    </format>
    <format dxfId="1225">
      <pivotArea dataOnly="0" labelOnly="1" grandRow="1" outline="0" fieldPosition="0"/>
    </format>
    <format dxfId="1224">
      <pivotArea outline="0" collapsedLevelsAreSubtotals="1" fieldPosition="0"/>
    </format>
    <format dxfId="1223">
      <pivotArea dataOnly="0" labelOnly="1" grandRow="1" outline="0" fieldPosition="0"/>
    </format>
    <format dxfId="1222">
      <pivotArea dataOnly="0" labelOnly="1" outline="0" fieldPosition="0">
        <references count="1">
          <reference field="12" count="2">
            <x v="0"/>
            <x v="1"/>
          </reference>
        </references>
      </pivotArea>
    </format>
    <format dxfId="1221">
      <pivotArea dataOnly="0" labelOnly="1" grandCol="1" outline="0" fieldPosition="0"/>
    </format>
    <format dxfId="1220">
      <pivotArea outline="0" collapsedLevelsAreSubtotals="1" fieldPosition="0"/>
    </format>
    <format dxfId="1219">
      <pivotArea dataOnly="0" labelOnly="1" grandRow="1" outline="0" fieldPosition="0"/>
    </format>
    <format dxfId="1218">
      <pivotArea dataOnly="0" labelOnly="1" outline="0" fieldPosition="0">
        <references count="1">
          <reference field="12" count="2">
            <x v="0"/>
            <x v="3"/>
          </reference>
        </references>
      </pivotArea>
    </format>
    <format dxfId="1217">
      <pivotArea dataOnly="0" labelOnly="1" grandCol="1" outline="0" fieldPosition="0"/>
    </format>
    <format dxfId="1216">
      <pivotArea outline="0" collapsedLevelsAreSubtotals="1" fieldPosition="0"/>
    </format>
    <format dxfId="1215">
      <pivotArea dataOnly="0" labelOnly="1" grandRow="1" outline="0" fieldPosition="0"/>
    </format>
    <format dxfId="1214">
      <pivotArea dataOnly="0" labelOnly="1" outline="0" fieldPosition="0">
        <references count="1">
          <reference field="12" count="2">
            <x v="0"/>
            <x v="3"/>
          </reference>
        </references>
      </pivotArea>
    </format>
    <format dxfId="1213">
      <pivotArea dataOnly="0" labelOnly="1" grandCol="1" outline="0" fieldPosition="0"/>
    </format>
    <format dxfId="1212">
      <pivotArea dataOnly="0" labelOnly="1" outline="0" fieldPosition="0">
        <references count="1">
          <reference field="12" count="2">
            <x v="0"/>
            <x v="3"/>
          </reference>
        </references>
      </pivotArea>
    </format>
    <format dxfId="1211">
      <pivotArea dataOnly="0" labelOnly="1" grandCol="1" outline="0" fieldPosition="0"/>
    </format>
    <format dxfId="1210">
      <pivotArea grandRow="1" outline="0" collapsedLevelsAreSubtotals="1" fieldPosition="0"/>
    </format>
    <format dxfId="1209">
      <pivotArea dataOnly="0" labelOnly="1" grandRow="1" outline="0" fieldPosition="0"/>
    </format>
    <format dxfId="1208">
      <pivotArea outline="0" collapsedLevelsAreSubtotals="1" fieldPosition="0"/>
    </format>
    <format dxfId="1207">
      <pivotArea dataOnly="0" labelOnly="1" grandRow="1" outline="0" fieldPosition="0"/>
    </format>
    <format dxfId="1206">
      <pivotArea dataOnly="0" labelOnly="1" outline="0" fieldPosition="0">
        <references count="1">
          <reference field="12" count="1">
            <x v="0"/>
          </reference>
        </references>
      </pivotArea>
    </format>
    <format dxfId="1205">
      <pivotArea dataOnly="0" labelOnly="1" grandCol="1" outline="0" fieldPosition="0"/>
    </format>
    <format dxfId="1204">
      <pivotArea dataOnly="0" labelOnly="1" outline="0" fieldPosition="0">
        <references count="1">
          <reference field="12" count="1">
            <x v="0"/>
          </reference>
        </references>
      </pivotArea>
    </format>
    <format dxfId="1203">
      <pivotArea dataOnly="0" labelOnly="1" grandCol="1" outline="0" fieldPosition="0"/>
    </format>
    <format dxfId="1202">
      <pivotArea grandRow="1" outline="0" collapsedLevelsAreSubtotals="1" fieldPosition="0"/>
    </format>
    <format dxfId="1201">
      <pivotArea dataOnly="0" labelOnly="1" grandRow="1" outline="0" fieldPosition="0"/>
    </format>
    <format dxfId="1200">
      <pivotArea grandCol="1" outline="0" collapsedLevelsAreSubtotals="1" fieldPosition="0"/>
    </format>
    <format dxfId="1199">
      <pivotArea dataOnly="0" labelOnly="1" grandCol="1" outline="0" fieldPosition="0"/>
    </format>
    <format dxfId="1198">
      <pivotArea outline="0" collapsedLevelsAreSubtotals="1" fieldPosition="0"/>
    </format>
    <format dxfId="1197">
      <pivotArea dataOnly="0" labelOnly="1" grandRow="1" outline="0" fieldPosition="0"/>
    </format>
    <format dxfId="1196">
      <pivotArea dataOnly="0" labelOnly="1" outline="0" fieldPosition="0">
        <references count="1">
          <reference field="12" count="0"/>
        </references>
      </pivotArea>
    </format>
    <format dxfId="1195">
      <pivotArea dataOnly="0" labelOnly="1" grandCol="1" outline="0" fieldPosition="0"/>
    </format>
    <format dxfId="1194">
      <pivotArea outline="0" collapsedLevelsAreSubtotals="1" fieldPosition="0"/>
    </format>
    <format dxfId="1193">
      <pivotArea dataOnly="0" labelOnly="1" grandRow="1" outline="0" fieldPosition="0"/>
    </format>
    <format dxfId="1192">
      <pivotArea dataOnly="0" labelOnly="1" outline="0" fieldPosition="0">
        <references count="1">
          <reference field="12" count="0"/>
        </references>
      </pivotArea>
    </format>
    <format dxfId="1191">
      <pivotArea dataOnly="0" labelOnly="1" grandCol="1" outline="0" fieldPosition="0"/>
    </format>
    <format dxfId="1190">
      <pivotArea outline="0" collapsedLevelsAreSubtotals="1" fieldPosition="0"/>
    </format>
    <format dxfId="1189">
      <pivotArea dataOnly="0" labelOnly="1" grandRow="1" outline="0" fieldPosition="0"/>
    </format>
    <format dxfId="1188">
      <pivotArea dataOnly="0" labelOnly="1" outline="0" fieldPosition="0">
        <references count="1">
          <reference field="12" count="0"/>
        </references>
      </pivotArea>
    </format>
    <format dxfId="1187">
      <pivotArea dataOnly="0" labelOnly="1" grandCol="1" outline="0" fieldPosition="0"/>
    </format>
    <format dxfId="1186">
      <pivotArea grandRow="1" outline="0" collapsedLevelsAreSubtotals="1" fieldPosition="0"/>
    </format>
    <format dxfId="1185">
      <pivotArea dataOnly="0" labelOnly="1" grandRow="1" outline="0" fieldPosition="0"/>
    </format>
    <format dxfId="1184">
      <pivotArea dataOnly="0" labelOnly="1" outline="0" fieldPosition="0">
        <references count="1">
          <reference field="12" count="0"/>
        </references>
      </pivotArea>
    </format>
    <format dxfId="1183">
      <pivotArea dataOnly="0" labelOnly="1" grandCol="1" outline="0" fieldPosition="0"/>
    </format>
    <format dxfId="1182">
      <pivotArea grandCol="1" outline="0" collapsedLevelsAreSubtotals="1" fieldPosition="0"/>
    </format>
    <format dxfId="1181">
      <pivotArea dataOnly="0" labelOnly="1" grandCol="1" outline="0" fieldPosition="0"/>
    </format>
    <format dxfId="1180">
      <pivotArea outline="0" collapsedLevelsAreSubtotals="1" fieldPosition="0"/>
    </format>
    <format dxfId="1179">
      <pivotArea field="15" type="button" dataOnly="0" labelOnly="1" outline="0" axis="axisRow" fieldPosition="0"/>
    </format>
    <format dxfId="1178">
      <pivotArea dataOnly="0" labelOnly="1" outline="0" fieldPosition="0">
        <references count="1">
          <reference field="15" count="0"/>
        </references>
      </pivotArea>
    </format>
    <format dxfId="1177">
      <pivotArea dataOnly="0" labelOnly="1" grandRow="1" outline="0" fieldPosition="0"/>
    </format>
    <format dxfId="1176">
      <pivotArea dataOnly="0" labelOnly="1" outline="0" fieldPosition="0">
        <references count="1">
          <reference field="12" count="0"/>
        </references>
      </pivotArea>
    </format>
    <format dxfId="1175">
      <pivotArea dataOnly="0" labelOnly="1" grandCol="1" outline="0" fieldPosition="0"/>
    </format>
    <format dxfId="1174">
      <pivotArea outline="0" collapsedLevelsAreSubtotals="1" fieldPosition="0"/>
    </format>
    <format dxfId="1173">
      <pivotArea field="15" type="button" dataOnly="0" labelOnly="1" outline="0" axis="axisRow" fieldPosition="0"/>
    </format>
    <format dxfId="1172">
      <pivotArea dataOnly="0" labelOnly="1" outline="0" fieldPosition="0">
        <references count="1">
          <reference field="15" count="0"/>
        </references>
      </pivotArea>
    </format>
    <format dxfId="1171">
      <pivotArea dataOnly="0" labelOnly="1" grandRow="1" outline="0" fieldPosition="0"/>
    </format>
    <format dxfId="1170">
      <pivotArea dataOnly="0" labelOnly="1" outline="0" fieldPosition="0">
        <references count="1">
          <reference field="12" count="0"/>
        </references>
      </pivotArea>
    </format>
    <format dxfId="1169">
      <pivotArea dataOnly="0" labelOnly="1" grandCol="1" outline="0" fieldPosition="0"/>
    </format>
    <format dxfId="1168">
      <pivotArea outline="0" collapsedLevelsAreSubtotals="1" fieldPosition="0"/>
    </format>
    <format dxfId="1167">
      <pivotArea field="15" type="button" dataOnly="0" labelOnly="1" outline="0" axis="axisRow" fieldPosition="0"/>
    </format>
    <format dxfId="1166">
      <pivotArea dataOnly="0" labelOnly="1" outline="0" fieldPosition="0">
        <references count="1">
          <reference field="15" count="5">
            <x v="4"/>
            <x v="6"/>
            <x v="10"/>
            <x v="11"/>
            <x v="13"/>
          </reference>
        </references>
      </pivotArea>
    </format>
    <format dxfId="1165">
      <pivotArea dataOnly="0" labelOnly="1" grandRow="1" outline="0" fieldPosition="0"/>
    </format>
    <format dxfId="1164">
      <pivotArea dataOnly="0" labelOnly="1" outline="0" fieldPosition="0">
        <references count="1">
          <reference field="12" count="3">
            <x v="0"/>
            <x v="1"/>
            <x v="4"/>
          </reference>
        </references>
      </pivotArea>
    </format>
    <format dxfId="1163">
      <pivotArea dataOnly="0" labelOnly="1" grandCol="1" outline="0" fieldPosition="0"/>
    </format>
    <format dxfId="1162">
      <pivotArea outline="0" collapsedLevelsAreSubtotals="1" fieldPosition="0"/>
    </format>
    <format dxfId="1161">
      <pivotArea field="15" type="button" dataOnly="0" labelOnly="1" outline="0" axis="axisRow" fieldPosition="0"/>
    </format>
    <format dxfId="1160">
      <pivotArea dataOnly="0" labelOnly="1" outline="0" fieldPosition="0">
        <references count="1">
          <reference field="15" count="5">
            <x v="4"/>
            <x v="6"/>
            <x v="10"/>
            <x v="11"/>
            <x v="13"/>
          </reference>
        </references>
      </pivotArea>
    </format>
    <format dxfId="1159">
      <pivotArea dataOnly="0" labelOnly="1" grandRow="1" outline="0" fieldPosition="0"/>
    </format>
    <format dxfId="1158">
      <pivotArea dataOnly="0" labelOnly="1" outline="0" fieldPosition="0">
        <references count="1">
          <reference field="12" count="3">
            <x v="0"/>
            <x v="1"/>
            <x v="4"/>
          </reference>
        </references>
      </pivotArea>
    </format>
    <format dxfId="1157">
      <pivotArea dataOnly="0" labelOnly="1" grandCol="1" outline="0" fieldPosition="0"/>
    </format>
    <format dxfId="1156">
      <pivotArea grandRow="1" outline="0" collapsedLevelsAreSubtotals="1" fieldPosition="0"/>
    </format>
    <format dxfId="1155">
      <pivotArea dataOnly="0" labelOnly="1" grandRow="1" outline="0" fieldPosition="0"/>
    </format>
    <format dxfId="1154">
      <pivotArea type="all" dataOnly="0" outline="0" fieldPosition="0"/>
    </format>
    <format dxfId="1153">
      <pivotArea dataOnly="0" labelOnly="1" outline="0" fieldPosition="0">
        <references count="1">
          <reference field="15" count="11">
            <x v="0"/>
            <x v="1"/>
            <x v="2"/>
            <x v="3"/>
            <x v="4"/>
            <x v="10"/>
            <x v="11"/>
            <x v="13"/>
            <x v="14"/>
            <x v="15"/>
            <x v="16"/>
          </reference>
        </references>
      </pivotArea>
    </format>
    <format dxfId="1152">
      <pivotArea dataOnly="0" labelOnly="1" outline="0" fieldPosition="0">
        <references count="1">
          <reference field="12" count="5">
            <x v="0"/>
            <x v="1"/>
            <x v="2"/>
            <x v="4"/>
            <x v="5"/>
          </reference>
        </references>
      </pivotArea>
    </format>
    <format dxfId="1151">
      <pivotArea type="all" dataOnly="0" outline="0" fieldPosition="0"/>
    </format>
    <format dxfId="1150">
      <pivotArea dataOnly="0" labelOnly="1" outline="0" fieldPosition="0">
        <references count="1">
          <reference field="15" count="11">
            <x v="0"/>
            <x v="1"/>
            <x v="2"/>
            <x v="3"/>
            <x v="4"/>
            <x v="10"/>
            <x v="11"/>
            <x v="13"/>
            <x v="14"/>
            <x v="15"/>
            <x v="16"/>
          </reference>
        </references>
      </pivotArea>
    </format>
    <format dxfId="1149">
      <pivotArea dataOnly="0" labelOnly="1" outline="0" fieldPosition="0">
        <references count="1">
          <reference field="12" count="5">
            <x v="0"/>
            <x v="1"/>
            <x v="2"/>
            <x v="4"/>
            <x v="5"/>
          </reference>
        </references>
      </pivotArea>
    </format>
    <format dxfId="1148">
      <pivotArea dataOnly="0" labelOnly="1" outline="0" fieldPosition="0">
        <references count="1">
          <reference field="15" count="11">
            <x v="0"/>
            <x v="1"/>
            <x v="2"/>
            <x v="3"/>
            <x v="4"/>
            <x v="10"/>
            <x v="11"/>
            <x v="13"/>
            <x v="14"/>
            <x v="15"/>
            <x v="16"/>
          </reference>
        </references>
      </pivotArea>
    </format>
    <format dxfId="1147">
      <pivotArea dataOnly="0" labelOnly="1" outline="0" fieldPosition="0">
        <references count="1">
          <reference field="12" count="5">
            <x v="0"/>
            <x v="1"/>
            <x v="2"/>
            <x v="4"/>
            <x v="5"/>
          </reference>
        </references>
      </pivotArea>
    </format>
    <format dxfId="1146">
      <pivotArea dataOnly="0" labelOnly="1" outline="0" fieldPosition="0">
        <references count="1">
          <reference field="15" count="4">
            <x v="7"/>
            <x v="8"/>
            <x v="12"/>
            <x v="13"/>
          </reference>
        </references>
      </pivotArea>
    </format>
    <format dxfId="1145">
      <pivotArea dataOnly="0" labelOnly="1" outline="0" fieldPosition="0">
        <references count="1">
          <reference field="15" count="1">
            <x v="6"/>
          </reference>
        </references>
      </pivotArea>
    </format>
    <format dxfId="1144">
      <pivotArea type="all" dataOnly="0" outline="0" fieldPosition="0"/>
    </format>
    <format dxfId="1143">
      <pivotArea dataOnly="0" labelOnly="1" outline="0" fieldPosition="0">
        <references count="1">
          <reference field="15" count="0"/>
        </references>
      </pivotArea>
    </format>
    <format dxfId="1142">
      <pivotArea dataOnly="0" labelOnly="1" outline="0" fieldPosition="0">
        <references count="1">
          <reference field="12" count="0"/>
        </references>
      </pivotArea>
    </format>
    <format dxfId="1141">
      <pivotArea type="all" dataOnly="0" outline="0" fieldPosition="0"/>
    </format>
    <format dxfId="1140">
      <pivotArea dataOnly="0" labelOnly="1" outline="0" fieldPosition="0">
        <references count="1">
          <reference field="15" count="0"/>
        </references>
      </pivotArea>
    </format>
    <format dxfId="1139">
      <pivotArea dataOnly="0" labelOnly="1" outline="0" fieldPosition="0">
        <references count="1">
          <reference field="12" count="0"/>
        </references>
      </pivotArea>
    </format>
    <format dxfId="1138">
      <pivotArea dataOnly="0" labelOnly="1" outline="0" fieldPosition="0">
        <references count="1">
          <reference field="15" count="10">
            <x v="1"/>
            <x v="2"/>
            <x v="3"/>
            <x v="4"/>
            <x v="6"/>
            <x v="7"/>
            <x v="8"/>
            <x v="11"/>
            <x v="13"/>
            <x v="15"/>
          </reference>
        </references>
      </pivotArea>
    </format>
    <format dxfId="1137">
      <pivotArea type="all" dataOnly="0" outline="0" fieldPosition="0"/>
    </format>
    <format dxfId="1136">
      <pivotArea outline="0" collapsedLevelsAreSubtotals="1" fieldPosition="0"/>
    </format>
    <format dxfId="1135">
      <pivotArea type="origin" dataOnly="0" labelOnly="1" outline="0" fieldPosition="0"/>
    </format>
    <format dxfId="1134">
      <pivotArea field="12" type="button" dataOnly="0" labelOnly="1" outline="0" axis="axisCol" fieldPosition="0"/>
    </format>
    <format dxfId="1133">
      <pivotArea type="topRight" dataOnly="0" labelOnly="1" outline="0" fieldPosition="0"/>
    </format>
    <format dxfId="1132">
      <pivotArea field="15" type="button" dataOnly="0" labelOnly="1" outline="0" axis="axisRow" fieldPosition="0"/>
    </format>
    <format dxfId="1131">
      <pivotArea dataOnly="0" labelOnly="1" outline="0" fieldPosition="0">
        <references count="1">
          <reference field="15" count="12">
            <x v="0"/>
            <x v="1"/>
            <x v="2"/>
            <x v="3"/>
            <x v="4"/>
            <x v="7"/>
            <x v="8"/>
            <x v="11"/>
            <x v="12"/>
            <x v="13"/>
            <x v="14"/>
            <x v="17"/>
          </reference>
        </references>
      </pivotArea>
    </format>
    <format dxfId="1130">
      <pivotArea dataOnly="0" labelOnly="1" grandRow="1" outline="0" fieldPosition="0"/>
    </format>
    <format dxfId="1129">
      <pivotArea dataOnly="0" labelOnly="1" outline="0" fieldPosition="0">
        <references count="1">
          <reference field="12" count="4">
            <x v="0"/>
            <x v="1"/>
            <x v="2"/>
            <x v="4"/>
          </reference>
        </references>
      </pivotArea>
    </format>
    <format dxfId="112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2084">
      <pivotArea outline="0" collapsedLevelsAreSubtotals="1" fieldPosition="0"/>
    </format>
    <format dxfId="2083">
      <pivotArea dataOnly="0" labelOnly="1" grandCol="1" outline="0" fieldPosition="0"/>
    </format>
    <format dxfId="2082">
      <pivotArea outline="0" collapsedLevelsAreSubtotals="1" fieldPosition="0"/>
    </format>
    <format dxfId="2081">
      <pivotArea dataOnly="0" labelOnly="1" grandCol="1" outline="0" fieldPosition="0"/>
    </format>
    <format dxfId="2080">
      <pivotArea dataOnly="0" labelOnly="1" grandRow="1" outline="0" fieldPosition="0"/>
    </format>
    <format dxfId="2079">
      <pivotArea dataOnly="0" labelOnly="1" grandCol="1" outline="0" fieldPosition="0"/>
    </format>
    <format dxfId="2078">
      <pivotArea dataOnly="0" labelOnly="1" grandCol="1" outline="0" fieldPosition="0"/>
    </format>
    <format dxfId="2077">
      <pivotArea dataOnly="0" labelOnly="1" outline="0" fieldPosition="0">
        <references count="1">
          <reference field="14" count="0"/>
        </references>
      </pivotArea>
    </format>
    <format dxfId="2076">
      <pivotArea dataOnly="0" labelOnly="1" grandCol="1" outline="0" fieldPosition="0"/>
    </format>
    <format dxfId="2075">
      <pivotArea dataOnly="0" labelOnly="1" outline="0" fieldPosition="0">
        <references count="1">
          <reference field="14" count="0"/>
        </references>
      </pivotArea>
    </format>
    <format dxfId="2074">
      <pivotArea dataOnly="0" labelOnly="1" grandCol="1" outline="0" fieldPosition="0"/>
    </format>
    <format dxfId="2073">
      <pivotArea grandRow="1" outline="0" collapsedLevelsAreSubtotals="1" fieldPosition="0"/>
    </format>
    <format dxfId="2072">
      <pivotArea dataOnly="0" labelOnly="1" grandRow="1" outline="0" fieldPosition="0"/>
    </format>
    <format dxfId="2071">
      <pivotArea dataOnly="0" labelOnly="1" grandRow="1" outline="0" fieldPosition="0"/>
    </format>
    <format dxfId="2070">
      <pivotArea grandRow="1" outline="0" collapsedLevelsAreSubtotals="1" fieldPosition="0"/>
    </format>
    <format dxfId="2069">
      <pivotArea dataOnly="0" labelOnly="1" grandRow="1" outline="0" fieldPosition="0"/>
    </format>
    <format dxfId="2068">
      <pivotArea grandRow="1" outline="0" collapsedLevelsAreSubtotals="1" fieldPosition="0"/>
    </format>
    <format dxfId="2067">
      <pivotArea dataOnly="0" labelOnly="1" grandRow="1" outline="0" fieldPosition="0"/>
    </format>
    <format dxfId="2066">
      <pivotArea grandRow="1" outline="0" collapsedLevelsAreSubtotals="1" fieldPosition="0"/>
    </format>
    <format dxfId="2065">
      <pivotArea grandRow="1" outline="0" collapsedLevelsAreSubtotals="1" fieldPosition="0"/>
    </format>
    <format dxfId="2064">
      <pivotArea dataOnly="0" labelOnly="1" grandRow="1" outline="0" fieldPosition="0"/>
    </format>
    <format dxfId="2063">
      <pivotArea dataOnly="0" labelOnly="1" grandRow="1" outline="0" fieldPosition="0"/>
    </format>
    <format dxfId="2062">
      <pivotArea dataOnly="0" labelOnly="1" grandRow="1" outline="0" fieldPosition="0"/>
    </format>
    <format dxfId="2061">
      <pivotArea dataOnly="0" labelOnly="1" grandRow="1" outline="0" fieldPosition="0"/>
    </format>
    <format dxfId="2060">
      <pivotArea grandRow="1" outline="0" collapsedLevelsAreSubtotals="1" fieldPosition="0"/>
    </format>
    <format dxfId="2059">
      <pivotArea dataOnly="0" labelOnly="1" grandRow="1" outline="0" fieldPosition="0"/>
    </format>
    <format dxfId="2058">
      <pivotArea dataOnly="0" labelOnly="1" outline="0" fieldPosition="0">
        <references count="1">
          <reference field="14" count="0"/>
        </references>
      </pivotArea>
    </format>
    <format dxfId="2057">
      <pivotArea dataOnly="0" labelOnly="1" grandCol="1" outline="0" fieldPosition="0"/>
    </format>
    <format dxfId="2056">
      <pivotArea grandRow="1" outline="0" collapsedLevelsAreSubtotals="1" fieldPosition="0"/>
    </format>
    <format dxfId="2055">
      <pivotArea dataOnly="0" labelOnly="1" grandRow="1" outline="0" fieldPosition="0"/>
    </format>
    <format dxfId="2054">
      <pivotArea grandRow="1" outline="0" collapsedLevelsAreSubtotals="1" fieldPosition="0"/>
    </format>
    <format dxfId="2053">
      <pivotArea dataOnly="0" labelOnly="1" grandRow="1" outline="0" fieldPosition="0"/>
    </format>
    <format dxfId="2052">
      <pivotArea dataOnly="0" labelOnly="1" outline="0" fieldPosition="0">
        <references count="1">
          <reference field="14" count="0"/>
        </references>
      </pivotArea>
    </format>
    <format dxfId="2051">
      <pivotArea dataOnly="0" labelOnly="1" grandCol="1" outline="0" fieldPosition="0"/>
    </format>
    <format dxfId="2050">
      <pivotArea dataOnly="0" labelOnly="1" grandCol="1" outline="0" fieldPosition="0"/>
    </format>
    <format dxfId="2049">
      <pivotArea grandRow="1" grandCol="1" outline="0" collapsedLevelsAreSubtotals="1" fieldPosition="0"/>
    </format>
    <format dxfId="2048">
      <pivotArea dataOnly="0" labelOnly="1" outline="0" fieldPosition="0">
        <references count="1">
          <reference field="14" count="0"/>
        </references>
      </pivotArea>
    </format>
    <format dxfId="2047">
      <pivotArea dataOnly="0" labelOnly="1" grandCol="1" outline="0" fieldPosition="0"/>
    </format>
    <format dxfId="2046">
      <pivotArea dataOnly="0" labelOnly="1" outline="0" fieldPosition="0">
        <references count="1">
          <reference field="14" count="0"/>
        </references>
      </pivotArea>
    </format>
    <format dxfId="2045">
      <pivotArea dataOnly="0" labelOnly="1" grandCol="1" outline="0" fieldPosition="0"/>
    </format>
    <format dxfId="2044">
      <pivotArea grandRow="1" outline="0" collapsedLevelsAreSubtotals="1" fieldPosition="0"/>
    </format>
    <format dxfId="2043">
      <pivotArea grandRow="1" outline="0" collapsedLevelsAreSubtotals="1" fieldPosition="0"/>
    </format>
    <format dxfId="2042">
      <pivotArea type="origin" dataOnly="0" labelOnly="1" outline="0" fieldPosition="0"/>
    </format>
    <format dxfId="2041">
      <pivotArea type="origin" dataOnly="0" labelOnly="1" outline="0" fieldPosition="0"/>
    </format>
    <format dxfId="2040">
      <pivotArea type="origin" dataOnly="0" labelOnly="1" outline="0" fieldPosition="0"/>
    </format>
    <format dxfId="2039">
      <pivotArea dataOnly="0" labelOnly="1" outline="0" fieldPosition="0">
        <references count="1">
          <reference field="14" count="0"/>
        </references>
      </pivotArea>
    </format>
    <format dxfId="2038">
      <pivotArea type="topRight" dataOnly="0" labelOnly="1" outline="0" fieldPosition="0"/>
    </format>
    <format dxfId="2037">
      <pivotArea outline="0" collapsedLevelsAreSubtotals="1" fieldPosition="0"/>
    </format>
    <format dxfId="2036">
      <pivotArea dataOnly="0" labelOnly="1" grandRow="1" outline="0" fieldPosition="0"/>
    </format>
    <format dxfId="2035">
      <pivotArea dataOnly="0" labelOnly="1" outline="0" fieldPosition="0">
        <references count="1">
          <reference field="14" count="0"/>
        </references>
      </pivotArea>
    </format>
    <format dxfId="2034">
      <pivotArea dataOnly="0" labelOnly="1" grandCol="1" outline="0" fieldPosition="0"/>
    </format>
    <format dxfId="2033">
      <pivotArea dataOnly="0" labelOnly="1" outline="0" fieldPosition="0">
        <references count="1">
          <reference field="14" count="0"/>
        </references>
      </pivotArea>
    </format>
    <format dxfId="2032">
      <pivotArea dataOnly="0" labelOnly="1" grandCol="1" outline="0" fieldPosition="0"/>
    </format>
    <format dxfId="2031">
      <pivotArea grandRow="1" outline="0" collapsedLevelsAreSubtotals="1" fieldPosition="0"/>
    </format>
    <format dxfId="2030">
      <pivotArea dataOnly="0" labelOnly="1" grandRow="1" outline="0" fieldPosition="0"/>
    </format>
    <format dxfId="2029">
      <pivotArea outline="0" collapsedLevelsAreSubtotals="1" fieldPosition="0"/>
    </format>
    <format dxfId="2028">
      <pivotArea dataOnly="0" labelOnly="1" grandRow="1" outline="0" fieldPosition="0"/>
    </format>
    <format dxfId="2027">
      <pivotArea dataOnly="0" labelOnly="1" outline="0" fieldPosition="0">
        <references count="1">
          <reference field="14" count="0"/>
        </references>
      </pivotArea>
    </format>
    <format dxfId="2026">
      <pivotArea dataOnly="0" labelOnly="1" grandCol="1" outline="0" fieldPosition="0"/>
    </format>
    <format dxfId="2025">
      <pivotArea grandRow="1" outline="0" collapsedLevelsAreSubtotals="1" fieldPosition="0"/>
    </format>
    <format dxfId="2024">
      <pivotArea dataOnly="0" labelOnly="1" grandRow="1" outline="0" fieldPosition="0"/>
    </format>
    <format dxfId="2023">
      <pivotArea grandRow="1" outline="0" collapsedLevelsAreSubtotals="1" fieldPosition="0"/>
    </format>
    <format dxfId="2022">
      <pivotArea dataOnly="0" labelOnly="1" grandRow="1" outline="0" fieldPosition="0"/>
    </format>
    <format dxfId="2021">
      <pivotArea dataOnly="0" labelOnly="1" outline="0" fieldPosition="0">
        <references count="1">
          <reference field="14" count="0"/>
        </references>
      </pivotArea>
    </format>
    <format dxfId="2020">
      <pivotArea dataOnly="0" labelOnly="1" grandCol="1" outline="0" fieldPosition="0"/>
    </format>
    <format dxfId="2019">
      <pivotArea grandRow="1" outline="0" collapsedLevelsAreSubtotals="1" fieldPosition="0"/>
    </format>
    <format dxfId="2018">
      <pivotArea dataOnly="0" labelOnly="1" grandRow="1" outline="0" fieldPosition="0"/>
    </format>
    <format dxfId="2017">
      <pivotArea dataOnly="0" labelOnly="1" outline="0" fieldPosition="0">
        <references count="1">
          <reference field="14" count="0"/>
        </references>
      </pivotArea>
    </format>
    <format dxfId="2016">
      <pivotArea dataOnly="0" labelOnly="1" grandCol="1" outline="0" fieldPosition="0"/>
    </format>
    <format dxfId="2015">
      <pivotArea grandRow="1" outline="0" collapsedLevelsAreSubtotals="1" fieldPosition="0"/>
    </format>
    <format dxfId="2014">
      <pivotArea dataOnly="0" labelOnly="1" grandRow="1" outline="0" fieldPosition="0"/>
    </format>
    <format dxfId="2013">
      <pivotArea outline="0" collapsedLevelsAreSubtotals="1" fieldPosition="0"/>
    </format>
    <format dxfId="2012">
      <pivotArea dataOnly="0" labelOnly="1" grandRow="1" outline="0" fieldPosition="0"/>
    </format>
    <format dxfId="2011">
      <pivotArea dataOnly="0" labelOnly="1" outline="0" fieldPosition="0">
        <references count="1">
          <reference field="14" count="0"/>
        </references>
      </pivotArea>
    </format>
    <format dxfId="2010">
      <pivotArea dataOnly="0" labelOnly="1" grandCol="1" outline="0" fieldPosition="0"/>
    </format>
    <format dxfId="2009">
      <pivotArea field="12" type="button" dataOnly="0" labelOnly="1" outline="0"/>
    </format>
    <format dxfId="2008">
      <pivotArea type="origin" dataOnly="0" labelOnly="1" outline="0" fieldPosition="0"/>
    </format>
    <format dxfId="2007">
      <pivotArea dataOnly="0" labelOnly="1" grandRow="1" outline="0" fieldPosition="0"/>
    </format>
    <format dxfId="2006">
      <pivotArea field="12" type="button" dataOnly="0" labelOnly="1" outline="0"/>
    </format>
    <format dxfId="2005">
      <pivotArea type="origin" dataOnly="0" labelOnly="1" outline="0" fieldPosition="0"/>
    </format>
    <format dxfId="2004">
      <pivotArea dataOnly="0" labelOnly="1" grandRow="1" outline="0" fieldPosition="0"/>
    </format>
    <format dxfId="2003">
      <pivotArea field="12" type="button" dataOnly="0" labelOnly="1" outline="0"/>
    </format>
    <format dxfId="2002">
      <pivotArea type="origin" dataOnly="0" labelOnly="1" outline="0" fieldPosition="0"/>
    </format>
    <format dxfId="2001">
      <pivotArea dataOnly="0" labelOnly="1" grandRow="1" outline="0" fieldPosition="0"/>
    </format>
    <format dxfId="2000">
      <pivotArea field="12" type="button" dataOnly="0" labelOnly="1" outline="0"/>
    </format>
    <format dxfId="1999">
      <pivotArea type="origin" dataOnly="0" labelOnly="1" outline="0" fieldPosition="0"/>
    </format>
    <format dxfId="1998">
      <pivotArea dataOnly="0" labelOnly="1" grandRow="1" outline="0" fieldPosition="0"/>
    </format>
    <format dxfId="1997">
      <pivotArea grandRow="1" outline="0" collapsedLevelsAreSubtotals="1" fieldPosition="0"/>
    </format>
    <format dxfId="1996">
      <pivotArea dataOnly="0" labelOnly="1" grandRow="1" outline="0" fieldPosition="0"/>
    </format>
    <format dxfId="1995">
      <pivotArea grandRow="1" outline="0" collapsedLevelsAreSubtotals="1" fieldPosition="0"/>
    </format>
    <format dxfId="1994">
      <pivotArea dataOnly="0" labelOnly="1" grandRow="1" outline="0" fieldPosition="0"/>
    </format>
    <format dxfId="1993">
      <pivotArea outline="0" collapsedLevelsAreSubtotals="1" fieldPosition="0"/>
    </format>
    <format dxfId="1992">
      <pivotArea dataOnly="0" labelOnly="1" grandRow="1" outline="0" fieldPosition="0"/>
    </format>
    <format dxfId="1991">
      <pivotArea outline="0" collapsedLevelsAreSubtotals="1" fieldPosition="0"/>
    </format>
    <format dxfId="1990">
      <pivotArea dataOnly="0" labelOnly="1" grandRow="1" outline="0" fieldPosition="0"/>
    </format>
    <format dxfId="1989">
      <pivotArea dataOnly="0" labelOnly="1" outline="0" fieldPosition="0">
        <references count="1">
          <reference field="14" count="0"/>
        </references>
      </pivotArea>
    </format>
    <format dxfId="1988">
      <pivotArea dataOnly="0" labelOnly="1" grandCol="1" outline="0" fieldPosition="0"/>
    </format>
    <format dxfId="1987">
      <pivotArea dataOnly="0" labelOnly="1" outline="0" fieldPosition="0">
        <references count="1">
          <reference field="14" count="0"/>
        </references>
      </pivotArea>
    </format>
    <format dxfId="1986">
      <pivotArea dataOnly="0" labelOnly="1" grandCol="1" outline="0" fieldPosition="0"/>
    </format>
    <format dxfId="1985">
      <pivotArea outline="0" fieldPosition="0">
        <references count="1">
          <reference field="14" count="0" selected="0"/>
        </references>
      </pivotArea>
    </format>
    <format dxfId="1984">
      <pivotArea dataOnly="0" labelOnly="1" grandRow="1" outline="0" fieldPosition="0"/>
    </format>
    <format dxfId="1983">
      <pivotArea dataOnly="0" labelOnly="1" outline="0" fieldPosition="0">
        <references count="1">
          <reference field="14" count="0"/>
        </references>
      </pivotArea>
    </format>
    <format dxfId="1982">
      <pivotArea grandRow="1" outline="0" collapsedLevelsAreSubtotals="1" fieldPosition="0"/>
    </format>
    <format dxfId="1981">
      <pivotArea dataOnly="0" labelOnly="1" grandRow="1" outline="0" fieldPosition="0"/>
    </format>
    <format dxfId="1980">
      <pivotArea outline="0" collapsedLevelsAreSubtotals="1" fieldPosition="0"/>
    </format>
    <format dxfId="1979">
      <pivotArea dataOnly="0" labelOnly="1" grandRow="1" outline="0" fieldPosition="0"/>
    </format>
    <format dxfId="1978">
      <pivotArea dataOnly="0" labelOnly="1" outline="0" fieldPosition="0">
        <references count="1">
          <reference field="14" count="0"/>
        </references>
      </pivotArea>
    </format>
    <format dxfId="1977">
      <pivotArea dataOnly="0" labelOnly="1" grandCol="1" outline="0" fieldPosition="0"/>
    </format>
    <format dxfId="1976">
      <pivotArea outline="0" collapsedLevelsAreSubtotals="1" fieldPosition="0"/>
    </format>
    <format dxfId="1975">
      <pivotArea dataOnly="0" labelOnly="1" grandRow="1" outline="0" fieldPosition="0"/>
    </format>
    <format dxfId="1974">
      <pivotArea dataOnly="0" labelOnly="1" outline="0" fieldPosition="0">
        <references count="1">
          <reference field="14" count="0"/>
        </references>
      </pivotArea>
    </format>
    <format dxfId="1973">
      <pivotArea dataOnly="0" labelOnly="1" grandCol="1" outline="0" fieldPosition="0"/>
    </format>
    <format dxfId="1972">
      <pivotArea outline="0" collapsedLevelsAreSubtotals="1" fieldPosition="0"/>
    </format>
    <format dxfId="1971">
      <pivotArea dataOnly="0" labelOnly="1" grandRow="1" outline="0" fieldPosition="0"/>
    </format>
    <format dxfId="1970">
      <pivotArea dataOnly="0" labelOnly="1" outline="0" fieldPosition="0">
        <references count="1">
          <reference field="14" count="0"/>
        </references>
      </pivotArea>
    </format>
    <format dxfId="1969">
      <pivotArea dataOnly="0" labelOnly="1" grandCol="1" outline="0" fieldPosition="0"/>
    </format>
    <format dxfId="1968">
      <pivotArea dataOnly="0" labelOnly="1" outline="0" fieldPosition="0">
        <references count="1">
          <reference field="14" count="0"/>
        </references>
      </pivotArea>
    </format>
    <format dxfId="1967">
      <pivotArea dataOnly="0" labelOnly="1" grandCol="1" outline="0" fieldPosition="0"/>
    </format>
    <format dxfId="1966">
      <pivotArea grandRow="1" outline="0" collapsedLevelsAreSubtotals="1" fieldPosition="0"/>
    </format>
    <format dxfId="1965">
      <pivotArea dataOnly="0" labelOnly="1" grandRow="1" outline="0" fieldPosition="0"/>
    </format>
    <format dxfId="1964">
      <pivotArea outline="0" collapsedLevelsAreSubtotals="1" fieldPosition="0"/>
    </format>
    <format dxfId="1963">
      <pivotArea dataOnly="0" labelOnly="1" grandRow="1" outline="0" fieldPosition="0"/>
    </format>
    <format dxfId="1962">
      <pivotArea dataOnly="0" labelOnly="1" outline="0" fieldPosition="0">
        <references count="1">
          <reference field="14" count="0"/>
        </references>
      </pivotArea>
    </format>
    <format dxfId="1961">
      <pivotArea dataOnly="0" labelOnly="1" grandCol="1" outline="0" fieldPosition="0"/>
    </format>
    <format dxfId="1960">
      <pivotArea outline="0" collapsedLevelsAreSubtotals="1" fieldPosition="0"/>
    </format>
    <format dxfId="1959">
      <pivotArea field="15" type="button" dataOnly="0" labelOnly="1" outline="0" axis="axisRow" fieldPosition="0"/>
    </format>
    <format dxfId="1958">
      <pivotArea dataOnly="0" labelOnly="1" outline="0" fieldPosition="0">
        <references count="1">
          <reference field="15" count="0"/>
        </references>
      </pivotArea>
    </format>
    <format dxfId="1957">
      <pivotArea dataOnly="0" labelOnly="1" grandRow="1" outline="0" fieldPosition="0"/>
    </format>
    <format dxfId="1956">
      <pivotArea dataOnly="0" labelOnly="1" outline="0" fieldPosition="0">
        <references count="1">
          <reference field="14" count="0"/>
        </references>
      </pivotArea>
    </format>
    <format dxfId="1955">
      <pivotArea dataOnly="0" labelOnly="1" grandCol="1" outline="0" fieldPosition="0"/>
    </format>
    <format dxfId="1954">
      <pivotArea outline="0" collapsedLevelsAreSubtotals="1" fieldPosition="0"/>
    </format>
    <format dxfId="1953">
      <pivotArea field="15" type="button" dataOnly="0" labelOnly="1" outline="0" axis="axisRow" fieldPosition="0"/>
    </format>
    <format dxfId="1952">
      <pivotArea dataOnly="0" labelOnly="1" outline="0" fieldPosition="0">
        <references count="1">
          <reference field="15" count="0"/>
        </references>
      </pivotArea>
    </format>
    <format dxfId="1951">
      <pivotArea dataOnly="0" labelOnly="1" grandRow="1" outline="0" fieldPosition="0"/>
    </format>
    <format dxfId="1950">
      <pivotArea dataOnly="0" labelOnly="1" outline="0" fieldPosition="0">
        <references count="1">
          <reference field="14" count="0"/>
        </references>
      </pivotArea>
    </format>
    <format dxfId="1949">
      <pivotArea dataOnly="0" labelOnly="1" grandCol="1" outline="0" fieldPosition="0"/>
    </format>
    <format dxfId="1948">
      <pivotArea outline="0" collapsedLevelsAreSubtotals="1" fieldPosition="0"/>
    </format>
    <format dxfId="1947">
      <pivotArea field="15" type="button" dataOnly="0" labelOnly="1" outline="0" axis="axisRow" fieldPosition="0"/>
    </format>
    <format dxfId="1946">
      <pivotArea dataOnly="0" labelOnly="1" outline="0" fieldPosition="0">
        <references count="1">
          <reference field="15" count="0"/>
        </references>
      </pivotArea>
    </format>
    <format dxfId="1945">
      <pivotArea dataOnly="0" labelOnly="1" grandRow="1" outline="0" fieldPosition="0"/>
    </format>
    <format dxfId="1944">
      <pivotArea dataOnly="0" labelOnly="1" outline="0" fieldPosition="0">
        <references count="1">
          <reference field="14" count="0"/>
        </references>
      </pivotArea>
    </format>
    <format dxfId="1943">
      <pivotArea dataOnly="0" labelOnly="1" grandCol="1" outline="0" fieldPosition="0"/>
    </format>
    <format dxfId="1942">
      <pivotArea outline="0" collapsedLevelsAreSubtotals="1" fieldPosition="0"/>
    </format>
    <format dxfId="1941">
      <pivotArea field="15" type="button" dataOnly="0" labelOnly="1" outline="0" axis="axisRow" fieldPosition="0"/>
    </format>
    <format dxfId="1940">
      <pivotArea dataOnly="0" labelOnly="1" outline="0" fieldPosition="0">
        <references count="1">
          <reference field="15" count="0"/>
        </references>
      </pivotArea>
    </format>
    <format dxfId="1939">
      <pivotArea dataOnly="0" labelOnly="1" grandRow="1" outline="0" fieldPosition="0"/>
    </format>
    <format dxfId="1938">
      <pivotArea dataOnly="0" labelOnly="1" outline="0" fieldPosition="0">
        <references count="1">
          <reference field="14" count="0"/>
        </references>
      </pivotArea>
    </format>
    <format dxfId="1937">
      <pivotArea dataOnly="0" labelOnly="1" grandCol="1" outline="0" fieldPosition="0"/>
    </format>
    <format dxfId="1936">
      <pivotArea grandRow="1" outline="0" collapsedLevelsAreSubtotals="1" fieldPosition="0"/>
    </format>
    <format dxfId="1935">
      <pivotArea dataOnly="0" labelOnly="1" grandRow="1" outline="0" fieldPosition="0"/>
    </format>
    <format dxfId="1934">
      <pivotArea grandRow="1" outline="0" collapsedLevelsAreSubtotals="1" fieldPosition="0"/>
    </format>
    <format dxfId="1933">
      <pivotArea dataOnly="0" labelOnly="1" grandRow="1" outline="0" fieldPosition="0"/>
    </format>
    <format dxfId="1932">
      <pivotArea outline="0" collapsedLevelsAreSubtotals="1" fieldPosition="0"/>
    </format>
    <format dxfId="1931">
      <pivotArea dataOnly="0" labelOnly="1" outline="0" fieldPosition="0">
        <references count="1">
          <reference field="14" count="0"/>
        </references>
      </pivotArea>
    </format>
    <format dxfId="1930">
      <pivotArea dataOnly="0" labelOnly="1" grandCol="1" outline="0" fieldPosition="0"/>
    </format>
    <format dxfId="1929">
      <pivotArea outline="0" collapsedLevelsAreSubtotals="1" fieldPosition="0"/>
    </format>
    <format dxfId="1928">
      <pivotArea dataOnly="0" labelOnly="1" outline="0" fieldPosition="0">
        <references count="1">
          <reference field="14" count="0"/>
        </references>
      </pivotArea>
    </format>
    <format dxfId="1927">
      <pivotArea dataOnly="0" labelOnly="1" grandCol="1" outline="0" fieldPosition="0"/>
    </format>
    <format dxfId="1926">
      <pivotArea outline="0" collapsedLevelsAreSubtotals="1" fieldPosition="0"/>
    </format>
    <format dxfId="1925">
      <pivotArea field="15" type="button" dataOnly="0" labelOnly="1" outline="0" axis="axisRow" fieldPosition="0"/>
    </format>
    <format dxfId="1924">
      <pivotArea dataOnly="0" labelOnly="1" outline="0" fieldPosition="0">
        <references count="1">
          <reference field="15" count="12">
            <x v="0"/>
            <x v="2"/>
            <x v="3"/>
            <x v="4"/>
            <x v="5"/>
            <x v="7"/>
            <x v="8"/>
            <x v="9"/>
            <x v="10"/>
            <x v="11"/>
            <x v="15"/>
            <x v="17"/>
          </reference>
        </references>
      </pivotArea>
    </format>
    <format dxfId="1923">
      <pivotArea dataOnly="0" labelOnly="1" grandRow="1" outline="0" fieldPosition="0"/>
    </format>
    <format dxfId="1922">
      <pivotArea dataOnly="0" labelOnly="1" outline="0" fieldPosition="0">
        <references count="1">
          <reference field="14" count="0"/>
        </references>
      </pivotArea>
    </format>
    <format dxfId="1921">
      <pivotArea dataOnly="0" labelOnly="1" grandCol="1" outline="0" fieldPosition="0"/>
    </format>
    <format dxfId="1920">
      <pivotArea outline="0" collapsedLevelsAreSubtotals="1" fieldPosition="0"/>
    </format>
    <format dxfId="1919">
      <pivotArea field="15" type="button" dataOnly="0" labelOnly="1" outline="0" axis="axisRow" fieldPosition="0"/>
    </format>
    <format dxfId="1918">
      <pivotArea dataOnly="0" labelOnly="1" outline="0" fieldPosition="0">
        <references count="1">
          <reference field="15" count="12">
            <x v="0"/>
            <x v="2"/>
            <x v="3"/>
            <x v="4"/>
            <x v="5"/>
            <x v="7"/>
            <x v="8"/>
            <x v="9"/>
            <x v="10"/>
            <x v="11"/>
            <x v="15"/>
            <x v="17"/>
          </reference>
        </references>
      </pivotArea>
    </format>
    <format dxfId="1917">
      <pivotArea dataOnly="0" labelOnly="1" grandRow="1" outline="0" fieldPosition="0"/>
    </format>
    <format dxfId="1916">
      <pivotArea dataOnly="0" labelOnly="1" outline="0" fieldPosition="0">
        <references count="1">
          <reference field="14" count="0"/>
        </references>
      </pivotArea>
    </format>
    <format dxfId="1915">
      <pivotArea dataOnly="0" labelOnly="1" grandCol="1" outline="0" fieldPosition="0"/>
    </format>
    <format dxfId="1914">
      <pivotArea grandRow="1" outline="0" collapsedLevelsAreSubtotals="1" fieldPosition="0"/>
    </format>
    <format dxfId="1913">
      <pivotArea dataOnly="0" labelOnly="1" grandRow="1" outline="0" fieldPosition="0"/>
    </format>
    <format dxfId="1912">
      <pivotArea field="15" type="button" dataOnly="0" labelOnly="1" outline="0" axis="axisRow" fieldPosition="0"/>
    </format>
    <format dxfId="1911">
      <pivotArea dataOnly="0" labelOnly="1" outline="0" fieldPosition="0">
        <references count="1">
          <reference field="14" count="0"/>
        </references>
      </pivotArea>
    </format>
    <format dxfId="1910">
      <pivotArea dataOnly="0" labelOnly="1" grandCol="1" outline="0" fieldPosition="0"/>
    </format>
    <format dxfId="1909">
      <pivotArea outline="0" collapsedLevelsAreSubtotals="1" fieldPosition="0"/>
    </format>
    <format dxfId="1908">
      <pivotArea field="15" type="button" dataOnly="0" labelOnly="1" outline="0" axis="axisRow" fieldPosition="0"/>
    </format>
    <format dxfId="1907">
      <pivotArea dataOnly="0" labelOnly="1" outline="0" fieldPosition="0">
        <references count="1">
          <reference field="15" count="7">
            <x v="2"/>
            <x v="3"/>
            <x v="4"/>
            <x v="5"/>
            <x v="8"/>
            <x v="9"/>
            <x v="11"/>
          </reference>
        </references>
      </pivotArea>
    </format>
    <format dxfId="1906">
      <pivotArea dataOnly="0" labelOnly="1" grandRow="1" outline="0" fieldPosition="0"/>
    </format>
    <format dxfId="1905">
      <pivotArea dataOnly="0" labelOnly="1" outline="0" fieldPosition="0">
        <references count="1">
          <reference field="14" count="0"/>
        </references>
      </pivotArea>
    </format>
    <format dxfId="1904">
      <pivotArea dataOnly="0" labelOnly="1" grandCol="1" outline="0" fieldPosition="0"/>
    </format>
    <format dxfId="1903">
      <pivotArea outline="0" collapsedLevelsAreSubtotals="1" fieldPosition="0"/>
    </format>
    <format dxfId="1902">
      <pivotArea field="15" type="button" dataOnly="0" labelOnly="1" outline="0" axis="axisRow" fieldPosition="0"/>
    </format>
    <format dxfId="1901">
      <pivotArea dataOnly="0" labelOnly="1" outline="0" fieldPosition="0">
        <references count="1">
          <reference field="15" count="7">
            <x v="2"/>
            <x v="3"/>
            <x v="4"/>
            <x v="5"/>
            <x v="8"/>
            <x v="9"/>
            <x v="11"/>
          </reference>
        </references>
      </pivotArea>
    </format>
    <format dxfId="1900">
      <pivotArea dataOnly="0" labelOnly="1" grandRow="1" outline="0" fieldPosition="0"/>
    </format>
    <format dxfId="1899">
      <pivotArea dataOnly="0" labelOnly="1" outline="0" fieldPosition="0">
        <references count="1">
          <reference field="14" count="0"/>
        </references>
      </pivotArea>
    </format>
    <format dxfId="1898">
      <pivotArea dataOnly="0" labelOnly="1" grandCol="1" outline="0" fieldPosition="0"/>
    </format>
    <format dxfId="1897">
      <pivotArea outline="0" collapsedLevelsAreSubtotals="1" fieldPosition="0"/>
    </format>
    <format dxfId="1896">
      <pivotArea field="15" type="button" dataOnly="0" labelOnly="1" outline="0" axis="axisRow" fieldPosition="0"/>
    </format>
    <format dxfId="1895">
      <pivotArea dataOnly="0" labelOnly="1" outline="0" fieldPosition="0">
        <references count="1">
          <reference field="15" count="7">
            <x v="2"/>
            <x v="3"/>
            <x v="4"/>
            <x v="5"/>
            <x v="8"/>
            <x v="9"/>
            <x v="11"/>
          </reference>
        </references>
      </pivotArea>
    </format>
    <format dxfId="1894">
      <pivotArea dataOnly="0" labelOnly="1" grandRow="1" outline="0" fieldPosition="0"/>
    </format>
    <format dxfId="1893">
      <pivotArea dataOnly="0" labelOnly="1" outline="0" fieldPosition="0">
        <references count="1">
          <reference field="14" count="0"/>
        </references>
      </pivotArea>
    </format>
    <format dxfId="1892">
      <pivotArea dataOnly="0" labelOnly="1" grandCol="1" outline="0" fieldPosition="0"/>
    </format>
    <format dxfId="1891">
      <pivotArea field="15" type="button" dataOnly="0" labelOnly="1" outline="0" axis="axisRow" fieldPosition="0"/>
    </format>
    <format dxfId="1890">
      <pivotArea dataOnly="0" labelOnly="1" outline="0" fieldPosition="0">
        <references count="1">
          <reference field="14" count="0"/>
        </references>
      </pivotArea>
    </format>
    <format dxfId="1889">
      <pivotArea dataOnly="0" labelOnly="1" grandCol="1" outline="0" fieldPosition="0"/>
    </format>
    <format dxfId="1888">
      <pivotArea grandRow="1" outline="0" collapsedLevelsAreSubtotals="1" fieldPosition="0"/>
    </format>
    <format dxfId="1887">
      <pivotArea dataOnly="0" labelOnly="1" grandRow="1" outline="0" fieldPosition="0"/>
    </format>
    <format dxfId="1886">
      <pivotArea grandRow="1" outline="0" collapsedLevelsAreSubtotals="1" fieldPosition="0"/>
    </format>
    <format dxfId="1885">
      <pivotArea outline="0" collapsedLevelsAreSubtotals="1" fieldPosition="0"/>
    </format>
    <format dxfId="1884">
      <pivotArea dataOnly="0" labelOnly="1" outline="0" fieldPosition="0">
        <references count="1">
          <reference field="15" count="8">
            <x v="2"/>
            <x v="3"/>
            <x v="4"/>
            <x v="5"/>
            <x v="8"/>
            <x v="9"/>
            <x v="11"/>
            <x v="15"/>
          </reference>
        </references>
      </pivotArea>
    </format>
    <format dxfId="1883">
      <pivotArea dataOnly="0" labelOnly="1" grandRow="1" outline="0" fieldPosition="0"/>
    </format>
    <format dxfId="1882">
      <pivotArea field="15" type="button" dataOnly="0" labelOnly="1" outline="0" axis="axisRow" fieldPosition="0"/>
    </format>
    <format dxfId="1881">
      <pivotArea dataOnly="0" labelOnly="1" outline="0" fieldPosition="0">
        <references count="1">
          <reference field="14" count="0"/>
        </references>
      </pivotArea>
    </format>
    <format dxfId="1880">
      <pivotArea dataOnly="0" labelOnly="1" grandCol="1" outline="0" fieldPosition="0"/>
    </format>
    <format dxfId="1879">
      <pivotArea dataOnly="0" labelOnly="1" grandRow="1" outline="0" fieldPosition="0"/>
    </format>
    <format dxfId="1878">
      <pivotArea outline="0" collapsedLevelsAreSubtotals="1" fieldPosition="0"/>
    </format>
    <format dxfId="1877">
      <pivotArea field="15" type="button" dataOnly="0" labelOnly="1" outline="0" axis="axisRow" fieldPosition="0"/>
    </format>
    <format dxfId="1876">
      <pivotArea dataOnly="0" labelOnly="1" outline="0" fieldPosition="0">
        <references count="1">
          <reference field="15" count="8">
            <x v="2"/>
            <x v="3"/>
            <x v="4"/>
            <x v="5"/>
            <x v="8"/>
            <x v="9"/>
            <x v="11"/>
            <x v="15"/>
          </reference>
        </references>
      </pivotArea>
    </format>
    <format dxfId="1875">
      <pivotArea dataOnly="0" labelOnly="1" grandRow="1" outline="0" fieldPosition="0"/>
    </format>
    <format dxfId="1874">
      <pivotArea dataOnly="0" labelOnly="1" outline="0" fieldPosition="0">
        <references count="1">
          <reference field="14" count="0"/>
        </references>
      </pivotArea>
    </format>
    <format dxfId="1873">
      <pivotArea dataOnly="0" labelOnly="1" grandCol="1" outline="0" fieldPosition="0"/>
    </format>
    <format dxfId="1872">
      <pivotArea outline="0" collapsedLevelsAreSubtotals="1" fieldPosition="0"/>
    </format>
    <format dxfId="1871">
      <pivotArea field="15" type="button" dataOnly="0" labelOnly="1" outline="0" axis="axisRow" fieldPosition="0"/>
    </format>
    <format dxfId="1870">
      <pivotArea dataOnly="0" labelOnly="1" outline="0" fieldPosition="0">
        <references count="1">
          <reference field="15" count="8">
            <x v="2"/>
            <x v="3"/>
            <x v="4"/>
            <x v="5"/>
            <x v="8"/>
            <x v="9"/>
            <x v="11"/>
            <x v="15"/>
          </reference>
        </references>
      </pivotArea>
    </format>
    <format dxfId="1869">
      <pivotArea dataOnly="0" labelOnly="1" grandRow="1" outline="0" fieldPosition="0"/>
    </format>
    <format dxfId="1868">
      <pivotArea dataOnly="0" labelOnly="1" outline="0" fieldPosition="0">
        <references count="1">
          <reference field="14" count="0"/>
        </references>
      </pivotArea>
    </format>
    <format dxfId="1867">
      <pivotArea dataOnly="0" labelOnly="1" grandCol="1" outline="0" fieldPosition="0"/>
    </format>
    <format dxfId="1866">
      <pivotArea outline="0" collapsedLevelsAreSubtotals="1" fieldPosition="0"/>
    </format>
    <format dxfId="1865">
      <pivotArea field="15" type="button" dataOnly="0" labelOnly="1" outline="0" axis="axisRow" fieldPosition="0"/>
    </format>
    <format dxfId="1864">
      <pivotArea dataOnly="0" labelOnly="1" outline="0" fieldPosition="0">
        <references count="1">
          <reference field="15" count="8">
            <x v="2"/>
            <x v="3"/>
            <x v="4"/>
            <x v="5"/>
            <x v="8"/>
            <x v="9"/>
            <x v="11"/>
            <x v="15"/>
          </reference>
        </references>
      </pivotArea>
    </format>
    <format dxfId="1863">
      <pivotArea dataOnly="0" labelOnly="1" grandRow="1" outline="0" fieldPosition="0"/>
    </format>
    <format dxfId="1862">
      <pivotArea dataOnly="0" labelOnly="1" outline="0" fieldPosition="0">
        <references count="1">
          <reference field="14" count="0"/>
        </references>
      </pivotArea>
    </format>
    <format dxfId="1861">
      <pivotArea dataOnly="0" labelOnly="1" grandCol="1" outline="0" fieldPosition="0"/>
    </format>
    <format dxfId="1860">
      <pivotArea field="15" type="button" dataOnly="0" labelOnly="1" outline="0" axis="axisRow" fieldPosition="0"/>
    </format>
    <format dxfId="1859">
      <pivotArea dataOnly="0" labelOnly="1" outline="0" fieldPosition="0">
        <references count="1">
          <reference field="14" count="0"/>
        </references>
      </pivotArea>
    </format>
    <format dxfId="1858">
      <pivotArea dataOnly="0" labelOnly="1" grandCol="1" outline="0" fieldPosition="0"/>
    </format>
    <format dxfId="1857">
      <pivotArea dataOnly="0" labelOnly="1" outline="0" fieldPosition="0">
        <references count="1">
          <reference field="15" count="8">
            <x v="2"/>
            <x v="3"/>
            <x v="4"/>
            <x v="5"/>
            <x v="8"/>
            <x v="9"/>
            <x v="11"/>
            <x v="15"/>
          </reference>
        </references>
      </pivotArea>
    </format>
    <format dxfId="1856">
      <pivotArea dataOnly="0" labelOnly="1" outline="0" fieldPosition="0">
        <references count="1">
          <reference field="15" count="0"/>
        </references>
      </pivotArea>
    </format>
    <format dxfId="1855">
      <pivotArea outline="0" collapsedLevelsAreSubtotals="1" fieldPosition="0"/>
    </format>
    <format dxfId="1854">
      <pivotArea field="15" type="button" dataOnly="0" labelOnly="1" outline="0" axis="axisRow" fieldPosition="0"/>
    </format>
    <format dxfId="1853">
      <pivotArea dataOnly="0" labelOnly="1" outline="0" fieldPosition="0">
        <references count="1">
          <reference field="15" count="9">
            <x v="2"/>
            <x v="3"/>
            <x v="4"/>
            <x v="5"/>
            <x v="7"/>
            <x v="8"/>
            <x v="9"/>
            <x v="11"/>
            <x v="15"/>
          </reference>
        </references>
      </pivotArea>
    </format>
    <format dxfId="1852">
      <pivotArea dataOnly="0" labelOnly="1" grandRow="1" outline="0" fieldPosition="0"/>
    </format>
    <format dxfId="1851">
      <pivotArea dataOnly="0" labelOnly="1" outline="0" fieldPosition="0">
        <references count="1">
          <reference field="14" count="0"/>
        </references>
      </pivotArea>
    </format>
    <format dxfId="1850">
      <pivotArea dataOnly="0" labelOnly="1" grandCol="1" outline="0" fieldPosition="0"/>
    </format>
    <format dxfId="1849">
      <pivotArea dataOnly="0" labelOnly="1" outline="0" fieldPosition="0">
        <references count="1">
          <reference field="15" count="11">
            <x v="2"/>
            <x v="3"/>
            <x v="4"/>
            <x v="5"/>
            <x v="7"/>
            <x v="8"/>
            <x v="9"/>
            <x v="10"/>
            <x v="11"/>
            <x v="12"/>
            <x v="15"/>
          </reference>
        </references>
      </pivotArea>
    </format>
    <format dxfId="1848">
      <pivotArea outline="0" fieldPosition="0">
        <references count="1">
          <reference field="15" count="10" selected="0">
            <x v="2"/>
            <x v="3"/>
            <x v="4"/>
            <x v="5"/>
            <x v="8"/>
            <x v="9"/>
            <x v="10"/>
            <x v="11"/>
            <x v="12"/>
            <x v="15"/>
          </reference>
        </references>
      </pivotArea>
    </format>
    <format dxfId="1847">
      <pivotArea dataOnly="0" labelOnly="1" outline="0" fieldPosition="0">
        <references count="1">
          <reference field="15" count="10">
            <x v="2"/>
            <x v="3"/>
            <x v="4"/>
            <x v="5"/>
            <x v="8"/>
            <x v="9"/>
            <x v="10"/>
            <x v="11"/>
            <x v="12"/>
            <x v="15"/>
          </reference>
        </references>
      </pivotArea>
    </format>
    <format dxfId="1846">
      <pivotArea dataOnly="0" labelOnly="1" outline="0" fieldPosition="0">
        <references count="1">
          <reference field="15" count="9">
            <x v="0"/>
            <x v="3"/>
            <x v="4"/>
            <x v="5"/>
            <x v="7"/>
            <x v="8"/>
            <x v="9"/>
            <x v="11"/>
            <x v="15"/>
          </reference>
        </references>
      </pivotArea>
    </format>
    <format dxfId="1845">
      <pivotArea dataOnly="0" labelOnly="1" outline="0" fieldPosition="0">
        <references count="1">
          <reference field="15" count="9">
            <x v="0"/>
            <x v="3"/>
            <x v="4"/>
            <x v="5"/>
            <x v="7"/>
            <x v="8"/>
            <x v="9"/>
            <x v="11"/>
            <x v="15"/>
          </reference>
        </references>
      </pivotArea>
    </format>
    <format dxfId="1844">
      <pivotArea dataOnly="0" labelOnly="1" outline="0" fieldPosition="0">
        <references count="1">
          <reference field="15" count="9">
            <x v="0"/>
            <x v="3"/>
            <x v="4"/>
            <x v="5"/>
            <x v="7"/>
            <x v="8"/>
            <x v="9"/>
            <x v="11"/>
            <x v="15"/>
          </reference>
        </references>
      </pivotArea>
    </format>
    <format dxfId="1843">
      <pivotArea type="all" dataOnly="0" outline="0" fieldPosition="0"/>
    </format>
    <format dxfId="1842">
      <pivotArea type="origin" dataOnly="0" labelOnly="1" outline="0" fieldPosition="0"/>
    </format>
    <format dxfId="1841">
      <pivotArea field="14" type="button" dataOnly="0" labelOnly="1" outline="0" axis="axisCol" fieldPosition="0"/>
    </format>
    <format dxfId="1840">
      <pivotArea type="topRight" dataOnly="0" labelOnly="1" outline="0" fieldPosition="0"/>
    </format>
    <format dxfId="1839">
      <pivotArea type="all" dataOnly="0" outline="0" fieldPosition="0"/>
    </format>
    <format dxfId="1838">
      <pivotArea type="origin" dataOnly="0" labelOnly="1" outline="0" fieldPosition="0"/>
    </format>
    <format dxfId="1837">
      <pivotArea field="14" type="button" dataOnly="0" labelOnly="1" outline="0" axis="axisCol" fieldPosition="0"/>
    </format>
    <format dxfId="1836">
      <pivotArea type="topRight" dataOnly="0" labelOnly="1" outline="0" fieldPosition="0"/>
    </format>
    <format dxfId="1835">
      <pivotArea grandRow="1" outline="0" collapsedLevelsAreSubtotals="1" fieldPosition="0"/>
    </format>
    <format dxfId="1834">
      <pivotArea outline="0" fieldPosition="0">
        <references count="1">
          <reference field="15" count="9" selected="0">
            <x v="0"/>
            <x v="3"/>
            <x v="4"/>
            <x v="5"/>
            <x v="7"/>
            <x v="8"/>
            <x v="9"/>
            <x v="11"/>
            <x v="15"/>
          </reference>
        </references>
      </pivotArea>
    </format>
    <format dxfId="1833">
      <pivotArea grandRow="1" outline="0" collapsedLevelsAreSubtotals="1" fieldPosition="0"/>
    </format>
    <format dxfId="1832">
      <pivotArea outline="0" collapsedLevelsAreSubtotals="1" fieldPosition="0"/>
    </format>
    <format dxfId="1831">
      <pivotArea field="15" type="button" dataOnly="0" labelOnly="1" outline="0" axis="axisRow" fieldPosition="0"/>
    </format>
    <format dxfId="1830">
      <pivotArea dataOnly="0" labelOnly="1" outline="0" fieldPosition="0">
        <references count="1">
          <reference field="15" count="0"/>
        </references>
      </pivotArea>
    </format>
    <format dxfId="1829">
      <pivotArea dataOnly="0" labelOnly="1" grandRow="1" outline="0" fieldPosition="0"/>
    </format>
    <format dxfId="1828">
      <pivotArea dataOnly="0" labelOnly="1" outline="0" fieldPosition="0">
        <references count="1">
          <reference field="14" count="0"/>
        </references>
      </pivotArea>
    </format>
    <format dxfId="1827">
      <pivotArea dataOnly="0" labelOnly="1" grandCol="1" outline="0" fieldPosition="0"/>
    </format>
    <format dxfId="1826">
      <pivotArea field="15" type="button" dataOnly="0" labelOnly="1" outline="0" axis="axisRow" fieldPosition="0"/>
    </format>
    <format dxfId="1825">
      <pivotArea dataOnly="0" labelOnly="1" outline="0" fieldPosition="0">
        <references count="1">
          <reference field="14" count="0"/>
        </references>
      </pivotArea>
    </format>
    <format dxfId="1824">
      <pivotArea dataOnly="0" labelOnly="1" grandCol="1" outline="0" fieldPosition="0"/>
    </format>
    <format dxfId="1823">
      <pivotArea grandRow="1" outline="0" collapsedLevelsAreSubtotals="1" fieldPosition="0"/>
    </format>
    <format dxfId="1822">
      <pivotArea dataOnly="0" labelOnly="1" grandRow="1" outline="0" fieldPosition="0"/>
    </format>
    <format dxfId="1821">
      <pivotArea field="15" type="button" dataOnly="0" labelOnly="1" outline="0" axis="axisRow" fieldPosition="0"/>
    </format>
    <format dxfId="1820">
      <pivotArea dataOnly="0" labelOnly="1" outline="0" fieldPosition="0">
        <references count="1">
          <reference field="14" count="0"/>
        </references>
      </pivotArea>
    </format>
    <format dxfId="1819">
      <pivotArea dataOnly="0" labelOnly="1" grandCol="1" outline="0" fieldPosition="0"/>
    </format>
    <format dxfId="1818">
      <pivotArea field="15" type="button" dataOnly="0" labelOnly="1" outline="0" axis="axisRow" fieldPosition="0"/>
    </format>
    <format dxfId="1817">
      <pivotArea dataOnly="0" labelOnly="1" outline="0" fieldPosition="0">
        <references count="1">
          <reference field="14" count="0"/>
        </references>
      </pivotArea>
    </format>
    <format dxfId="181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842">
      <pivotArea outline="0" collapsedLevelsAreSubtotals="1" fieldPosition="0"/>
    </format>
    <format dxfId="841">
      <pivotArea field="15" type="button" dataOnly="0" labelOnly="1" outline="0" axis="axisRow" fieldPosition="0"/>
    </format>
    <format dxfId="840">
      <pivotArea dataOnly="0" labelOnly="1" fieldPosition="0">
        <references count="1">
          <reference field="15" count="0"/>
        </references>
      </pivotArea>
    </format>
    <format dxfId="839">
      <pivotArea dataOnly="0" labelOnly="1" grandRow="1" outline="0" fieldPosition="0"/>
    </format>
    <format dxfId="838">
      <pivotArea dataOnly="0" labelOnly="1" fieldPosition="0">
        <references count="1">
          <reference field="158" count="0"/>
        </references>
      </pivotArea>
    </format>
    <format dxfId="837">
      <pivotArea dataOnly="0" labelOnly="1" grandCol="1" outline="0" fieldPosition="0"/>
    </format>
    <format dxfId="836">
      <pivotArea outline="0" collapsedLevelsAreSubtotals="1" fieldPosition="0"/>
    </format>
    <format dxfId="835">
      <pivotArea field="15" type="button" dataOnly="0" labelOnly="1" outline="0" axis="axisRow" fieldPosition="0"/>
    </format>
    <format dxfId="834">
      <pivotArea dataOnly="0" labelOnly="1" fieldPosition="0">
        <references count="1">
          <reference field="15" count="0"/>
        </references>
      </pivotArea>
    </format>
    <format dxfId="833">
      <pivotArea dataOnly="0" labelOnly="1" grandRow="1" outline="0" fieldPosition="0"/>
    </format>
    <format dxfId="832">
      <pivotArea dataOnly="0" labelOnly="1" fieldPosition="0">
        <references count="1">
          <reference field="158" count="0"/>
        </references>
      </pivotArea>
    </format>
    <format dxfId="831">
      <pivotArea dataOnly="0" labelOnly="1" grandCol="1" outline="0" fieldPosition="0"/>
    </format>
    <format dxfId="830">
      <pivotArea collapsedLevelsAreSubtotals="1" fieldPosition="0">
        <references count="1">
          <reference field="15" count="0"/>
        </references>
      </pivotArea>
    </format>
    <format dxfId="829">
      <pivotArea dataOnly="0" labelOnly="1" fieldPosition="0">
        <references count="1">
          <reference field="15" count="0"/>
        </references>
      </pivotArea>
    </format>
    <format dxfId="828">
      <pivotArea grandRow="1" outline="0" collapsedLevelsAreSubtotals="1" fieldPosition="0"/>
    </format>
    <format dxfId="827">
      <pivotArea dataOnly="0" labelOnly="1" grandRow="1" outline="0" fieldPosition="0"/>
    </format>
    <format dxfId="826">
      <pivotArea field="15" type="button" dataOnly="0" labelOnly="1" outline="0" axis="axisRow" fieldPosition="0"/>
    </format>
    <format dxfId="825">
      <pivotArea dataOnly="0" labelOnly="1" fieldPosition="0">
        <references count="1">
          <reference field="158" count="0"/>
        </references>
      </pivotArea>
    </format>
    <format dxfId="82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823">
      <pivotArea outline="0" collapsedLevelsAreSubtotals="1" fieldPosition="0"/>
    </format>
    <format dxfId="822">
      <pivotArea dataOnly="0" labelOnly="1" fieldPosition="0">
        <references count="1">
          <reference field="15" count="0"/>
        </references>
      </pivotArea>
    </format>
    <format dxfId="821">
      <pivotArea dataOnly="0" labelOnly="1" grandRow="1" outline="0" fieldPosition="0"/>
    </format>
    <format dxfId="820">
      <pivotArea outline="0" collapsedLevelsAreSubtotals="1" fieldPosition="0"/>
    </format>
    <format dxfId="819">
      <pivotArea dataOnly="0" labelOnly="1" fieldPosition="0">
        <references count="1">
          <reference field="15" count="0"/>
        </references>
      </pivotArea>
    </format>
    <format dxfId="818">
      <pivotArea dataOnly="0" labelOnly="1" grandRow="1" outline="0" fieldPosition="0"/>
    </format>
    <format dxfId="817">
      <pivotArea type="all" dataOnly="0" outline="0" fieldPosition="0"/>
    </format>
    <format dxfId="816">
      <pivotArea outline="0" collapsedLevelsAreSubtotals="1" fieldPosition="0"/>
    </format>
    <format dxfId="815">
      <pivotArea field="15" type="button" dataOnly="0" labelOnly="1" outline="0" axis="axisRow" fieldPosition="0"/>
    </format>
    <format dxfId="814">
      <pivotArea dataOnly="0" labelOnly="1" fieldPosition="0">
        <references count="1">
          <reference field="15" count="0"/>
        </references>
      </pivotArea>
    </format>
    <format dxfId="813">
      <pivotArea dataOnly="0" labelOnly="1" grandRow="1" outline="0" fieldPosition="0"/>
    </format>
    <format dxfId="812">
      <pivotArea dataOnly="0" labelOnly="1" outline="0" axis="axisValues" fieldPosition="0"/>
    </format>
    <format dxfId="811">
      <pivotArea outline="0" collapsedLevelsAreSubtotals="1" fieldPosition="0"/>
    </format>
    <format dxfId="810">
      <pivotArea field="15" type="button" dataOnly="0" labelOnly="1" outline="0" axis="axisRow" fieldPosition="0"/>
    </format>
    <format dxfId="809">
      <pivotArea dataOnly="0" labelOnly="1" fieldPosition="0">
        <references count="1">
          <reference field="15" count="0"/>
        </references>
      </pivotArea>
    </format>
    <format dxfId="808">
      <pivotArea dataOnly="0" labelOnly="1" grandRow="1" outline="0" fieldPosition="0"/>
    </format>
    <format dxfId="807">
      <pivotArea dataOnly="0" labelOnly="1" fieldPosition="0">
        <references count="1">
          <reference field="12" count="0"/>
        </references>
      </pivotArea>
    </format>
    <format dxfId="806">
      <pivotArea dataOnly="0" labelOnly="1" grandCol="1" outline="0" fieldPosition="0"/>
    </format>
    <format dxfId="805">
      <pivotArea outline="0" collapsedLevelsAreSubtotals="1" fieldPosition="0"/>
    </format>
    <format dxfId="804">
      <pivotArea field="15" type="button" dataOnly="0" labelOnly="1" outline="0" axis="axisRow" fieldPosition="0"/>
    </format>
    <format dxfId="803">
      <pivotArea dataOnly="0" labelOnly="1" fieldPosition="0">
        <references count="1">
          <reference field="15" count="0"/>
        </references>
      </pivotArea>
    </format>
    <format dxfId="802">
      <pivotArea dataOnly="0" labelOnly="1" grandRow="1" outline="0" fieldPosition="0"/>
    </format>
    <format dxfId="801">
      <pivotArea dataOnly="0" labelOnly="1" fieldPosition="0">
        <references count="1">
          <reference field="12" count="0"/>
        </references>
      </pivotArea>
    </format>
    <format dxfId="800">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3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578">
      <pivotArea type="all" dataOnly="0" outline="0" fieldPosition="0"/>
    </format>
    <format dxfId="577">
      <pivotArea outline="0" collapsedLevelsAreSubtotals="1" fieldPosition="0"/>
    </format>
    <format dxfId="576">
      <pivotArea field="-2" type="button" dataOnly="0" labelOnly="1" outline="0" axis="axisCol" fieldPosition="0"/>
    </format>
    <format dxfId="575">
      <pivotArea type="topRight" dataOnly="0" labelOnly="1" outline="0" fieldPosition="0"/>
    </format>
    <format dxfId="574">
      <pivotArea type="origin" dataOnly="0" labelOnly="1" outline="0" fieldPosition="0"/>
    </format>
    <format dxfId="573">
      <pivotArea dataOnly="0" labelOnly="1" grandRow="1" outline="0" fieldPosition="0"/>
    </format>
    <format dxfId="572">
      <pivotArea type="origin" dataOnly="0" labelOnly="1" outline="0" fieldPosition="0"/>
    </format>
    <format dxfId="571">
      <pivotArea dataOnly="0" labelOnly="1" grandRow="1" outline="0" fieldPosition="0"/>
    </format>
    <format dxfId="57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56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568">
      <pivotArea outline="0" collapsedLevelsAreSubtotals="1" fieldPosition="0">
        <references count="1">
          <reference field="4294967294" count="6" selected="0">
            <x v="2"/>
            <x v="3"/>
            <x v="4"/>
            <x v="5"/>
            <x v="6"/>
            <x v="7"/>
          </reference>
        </references>
      </pivotArea>
    </format>
    <format dxfId="567">
      <pivotArea dataOnly="0" labelOnly="1" outline="0" fieldPosition="0">
        <references count="1">
          <reference field="4294967294" count="6">
            <x v="2"/>
            <x v="3"/>
            <x v="4"/>
            <x v="5"/>
            <x v="6"/>
            <x v="7"/>
          </reference>
        </references>
      </pivotArea>
    </format>
    <format dxfId="566">
      <pivotArea outline="0" collapsedLevelsAreSubtotals="1" fieldPosition="0">
        <references count="1">
          <reference field="4294967294" count="6" selected="0">
            <x v="2"/>
            <x v="3"/>
            <x v="4"/>
            <x v="5"/>
            <x v="6"/>
            <x v="7"/>
          </reference>
        </references>
      </pivotArea>
    </format>
    <format dxfId="565">
      <pivotArea dataOnly="0" labelOnly="1" outline="0" fieldPosition="0">
        <references count="1">
          <reference field="4294967294" count="6">
            <x v="2"/>
            <x v="3"/>
            <x v="4"/>
            <x v="5"/>
            <x v="6"/>
            <x v="7"/>
          </reference>
        </references>
      </pivotArea>
    </format>
    <format dxfId="564">
      <pivotArea type="all" dataOnly="0" outline="0" fieldPosition="0"/>
    </format>
    <format dxfId="563">
      <pivotArea outline="0" collapsedLevelsAreSubtotals="1" fieldPosition="0"/>
    </format>
    <format dxfId="562">
      <pivotArea dataOnly="0" labelOnly="1" grandRow="1" outline="0" fieldPosition="0"/>
    </format>
    <format dxfId="56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560">
      <pivotArea field="12" type="button" dataOnly="0" labelOnly="1" outline="0"/>
    </format>
    <format dxfId="55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558">
      <pivotArea field="12" type="button" dataOnly="0" labelOnly="1" outline="0"/>
    </format>
    <format dxfId="55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556">
      <pivotArea grandRow="1" outline="0" collapsedLevelsAreSubtotals="1" fieldPosition="0"/>
    </format>
    <format dxfId="555">
      <pivotArea grandRow="1" outline="0" collapsedLevelsAreSubtotals="1" fieldPosition="0"/>
    </format>
    <format dxfId="554">
      <pivotArea outline="0" fieldPosition="0">
        <references count="1">
          <reference field="4294967294" count="20" selected="0">
            <x v="5"/>
            <x v="6"/>
            <x v="7"/>
            <x v="8"/>
            <x v="9"/>
            <x v="10"/>
            <x v="11"/>
            <x v="12"/>
            <x v="14"/>
            <x v="15"/>
            <x v="16"/>
            <x v="17"/>
            <x v="18"/>
            <x v="19"/>
            <x v="20"/>
            <x v="21"/>
            <x v="22"/>
            <x v="23"/>
            <x v="25"/>
            <x v="26"/>
          </reference>
        </references>
      </pivotArea>
    </format>
    <format dxfId="553">
      <pivotArea dataOnly="0" labelOnly="1" outline="0" fieldPosition="0">
        <references count="1">
          <reference field="4294967294" count="20">
            <x v="5"/>
            <x v="6"/>
            <x v="7"/>
            <x v="8"/>
            <x v="9"/>
            <x v="10"/>
            <x v="11"/>
            <x v="12"/>
            <x v="14"/>
            <x v="15"/>
            <x v="16"/>
            <x v="17"/>
            <x v="18"/>
            <x v="19"/>
            <x v="20"/>
            <x v="21"/>
            <x v="22"/>
            <x v="23"/>
            <x v="25"/>
            <x v="26"/>
          </reference>
        </references>
      </pivotArea>
    </format>
    <format dxfId="552">
      <pivotArea dataOnly="0" labelOnly="1" outline="0" fieldPosition="0">
        <references count="1">
          <reference field="4294967294" count="1">
            <x v="1"/>
          </reference>
        </references>
      </pivotArea>
    </format>
    <format dxfId="551">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550">
      <pivotArea type="all" dataOnly="0" outline="0" fieldPosition="0"/>
    </format>
    <format dxfId="549">
      <pivotArea grandRow="1" outline="0" collapsedLevelsAreSubtotals="1" fieldPosition="0"/>
    </format>
    <format dxfId="548">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547">
      <pivotArea type="all" dataOnly="0" outline="0" fieldPosition="0"/>
    </format>
    <format dxfId="546">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54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54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543">
      <pivotArea dataOnly="0" labelOnly="1" outline="0" fieldPosition="0">
        <references count="1">
          <reference field="4294967294" count="1">
            <x v="14"/>
          </reference>
        </references>
      </pivotArea>
    </format>
    <format dxfId="542">
      <pivotArea outline="0" fieldPosition="0">
        <references count="1">
          <reference field="4294967294" count="15" selected="0">
            <x v="0"/>
            <x v="1"/>
            <x v="2"/>
            <x v="3"/>
            <x v="4"/>
            <x v="5"/>
            <x v="6"/>
            <x v="7"/>
            <x v="8"/>
            <x v="9"/>
            <x v="10"/>
            <x v="11"/>
            <x v="12"/>
            <x v="13"/>
            <x v="14"/>
          </reference>
        </references>
      </pivotArea>
    </format>
    <format dxfId="541">
      <pivotArea dataOnly="0" labelOnly="1" grandRow="1" outline="0" fieldPosition="0"/>
    </format>
    <format dxfId="54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539">
      <pivotArea outline="0" fieldPosition="0">
        <references count="1">
          <reference field="4294967294" count="1" selected="0">
            <x v="17"/>
          </reference>
        </references>
      </pivotArea>
    </format>
    <format dxfId="538">
      <pivotArea outline="0" fieldPosition="0">
        <references count="1">
          <reference field="4294967294" count="1" selected="0">
            <x v="17"/>
          </reference>
        </references>
      </pivotArea>
    </format>
    <format dxfId="53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53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535">
      <pivotArea dataOnly="0" labelOnly="1" grandRow="1" outline="0" fieldPosition="0"/>
    </format>
    <format dxfId="53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53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53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531">
      <pivotArea grandRow="1" outline="0" collapsedLevelsAreSubtotals="1" fieldPosition="0"/>
    </format>
    <format dxfId="530">
      <pivotArea dataOnly="0" labelOnly="1" grandRow="1" outline="0" fieldPosition="0"/>
    </format>
    <format dxfId="529">
      <pivotArea outline="0" fieldPosition="0">
        <references count="1">
          <reference field="4294967294" count="1" selected="0">
            <x v="13"/>
          </reference>
        </references>
      </pivotArea>
    </format>
    <format dxfId="528">
      <pivotArea dataOnly="0" labelOnly="1" outline="0" fieldPosition="0">
        <references count="1">
          <reference field="4294967294" count="1">
            <x v="13"/>
          </reference>
        </references>
      </pivotArea>
    </format>
    <format dxfId="527">
      <pivotArea dataOnly="0" outline="0" fieldPosition="0">
        <references count="1">
          <reference field="4294967294" count="1">
            <x v="13"/>
          </reference>
        </references>
      </pivotArea>
    </format>
    <format dxfId="526">
      <pivotArea grandRow="1" outline="0" collapsedLevelsAreSubtotals="1" fieldPosition="0"/>
    </format>
    <format dxfId="525">
      <pivotArea dataOnly="0" labelOnly="1" grandRow="1" outline="0" fieldPosition="0"/>
    </format>
    <format dxfId="524">
      <pivotArea dataOnly="0" outline="0" fieldPosition="0">
        <references count="1">
          <reference field="4294967294" count="1">
            <x v="3"/>
          </reference>
        </references>
      </pivotArea>
    </format>
    <format dxfId="523">
      <pivotArea outline="0" fieldPosition="0">
        <references count="1">
          <reference field="4294967294" count="1" selected="0">
            <x v="3"/>
          </reference>
        </references>
      </pivotArea>
    </format>
    <format dxfId="522">
      <pivotArea dataOnly="0" labelOnly="1" outline="0" fieldPosition="0">
        <references count="1">
          <reference field="4294967294" count="1">
            <x v="3"/>
          </reference>
        </references>
      </pivotArea>
    </format>
    <format dxfId="521">
      <pivotArea outline="0" fieldPosition="0">
        <references count="1">
          <reference field="4294967294" count="1" selected="0">
            <x v="4"/>
          </reference>
        </references>
      </pivotArea>
    </format>
    <format dxfId="520">
      <pivotArea dataOnly="0" labelOnly="1" outline="0" fieldPosition="0">
        <references count="1">
          <reference field="4294967294" count="1">
            <x v="4"/>
          </reference>
        </references>
      </pivotArea>
    </format>
    <format dxfId="519">
      <pivotArea outline="0" fieldPosition="0">
        <references count="1">
          <reference field="4294967294" count="1" selected="0">
            <x v="4"/>
          </reference>
        </references>
      </pivotArea>
    </format>
    <format dxfId="518">
      <pivotArea dataOnly="0" labelOnly="1" outline="0" fieldPosition="0">
        <references count="1">
          <reference field="4294967294" count="1">
            <x v="4"/>
          </reference>
        </references>
      </pivotArea>
    </format>
    <format dxfId="517">
      <pivotArea outline="0" fieldPosition="0">
        <references count="1">
          <reference field="4294967294" count="1" selected="0">
            <x v="18"/>
          </reference>
        </references>
      </pivotArea>
    </format>
    <format dxfId="516">
      <pivotArea dataOnly="0" labelOnly="1" outline="0" fieldPosition="0">
        <references count="1">
          <reference field="4294967294" count="1">
            <x v="18"/>
          </reference>
        </references>
      </pivotArea>
    </format>
    <format dxfId="515">
      <pivotArea outline="0" fieldPosition="0">
        <references count="1">
          <reference field="4294967294" count="1" selected="0">
            <x v="18"/>
          </reference>
        </references>
      </pivotArea>
    </format>
    <format dxfId="514">
      <pivotArea dataOnly="0" labelOnly="1" outline="0" fieldPosition="0">
        <references count="1">
          <reference field="4294967294" count="1">
            <x v="18"/>
          </reference>
        </references>
      </pivotArea>
    </format>
    <format dxfId="513">
      <pivotArea outline="0" fieldPosition="0">
        <references count="1">
          <reference field="4294967294" count="1" selected="0">
            <x v="16"/>
          </reference>
        </references>
      </pivotArea>
    </format>
    <format dxfId="512">
      <pivotArea outline="0" fieldPosition="0">
        <references count="1">
          <reference field="4294967294" count="3" selected="0">
            <x v="14"/>
            <x v="15"/>
            <x v="16"/>
          </reference>
        </references>
      </pivotArea>
    </format>
    <format dxfId="511">
      <pivotArea dataOnly="0" labelOnly="1" outline="0" fieldPosition="0">
        <references count="1">
          <reference field="4294967294" count="1">
            <x v="4"/>
          </reference>
        </references>
      </pivotArea>
    </format>
    <format dxfId="510">
      <pivotArea dataOnly="0" labelOnly="1" outline="0" fieldPosition="0">
        <references count="1">
          <reference field="4294967294" count="1">
            <x v="4"/>
          </reference>
        </references>
      </pivotArea>
    </format>
    <format dxfId="509">
      <pivotArea grandRow="1" outline="0" collapsedLevelsAreSubtotals="1" fieldPosition="0"/>
    </format>
    <format dxfId="508">
      <pivotArea dataOnly="0" labelOnly="1" grandRow="1" outline="0" fieldPosition="0"/>
    </format>
    <format dxfId="507">
      <pivotArea dataOnly="0" labelOnly="1" outline="0" fieldPosition="0">
        <references count="1">
          <reference field="4294967294" count="1">
            <x v="6"/>
          </reference>
        </references>
      </pivotArea>
    </format>
    <format dxfId="506">
      <pivotArea dataOnly="0" labelOnly="1" outline="0" fieldPosition="0">
        <references count="1">
          <reference field="4294967294" count="1">
            <x v="6"/>
          </reference>
        </references>
      </pivotArea>
    </format>
    <format dxfId="505">
      <pivotArea outline="0" fieldPosition="0">
        <references count="1">
          <reference field="4294967294" count="1" selected="0">
            <x v="8"/>
          </reference>
        </references>
      </pivotArea>
    </format>
    <format dxfId="504">
      <pivotArea dataOnly="0" labelOnly="1" outline="0" fieldPosition="0">
        <references count="1">
          <reference field="4294967294" count="1">
            <x v="8"/>
          </reference>
        </references>
      </pivotArea>
    </format>
    <format dxfId="503">
      <pivotArea grandRow="1" outline="0" collapsedLevelsAreSubtotals="1" fieldPosition="0"/>
    </format>
    <format dxfId="502">
      <pivotArea dataOnly="0" labelOnly="1" grandRow="1" outline="0" fieldPosition="0"/>
    </format>
    <format dxfId="501">
      <pivotArea grandRow="1" outline="0" collapsedLevelsAreSubtotals="1" fieldPosition="0"/>
    </format>
    <format dxfId="500">
      <pivotArea dataOnly="0" labelOnly="1" grandRow="1" outline="0" fieldPosition="0"/>
    </format>
    <format dxfId="499">
      <pivotArea grandRow="1" outline="0" collapsedLevelsAreSubtotals="1" fieldPosition="0"/>
    </format>
    <format dxfId="498">
      <pivotArea dataOnly="0" labelOnly="1" grandRow="1" outline="0" fieldPosition="0"/>
    </format>
    <format dxfId="497">
      <pivotArea grandRow="1" outline="0" collapsedLevelsAreSubtotals="1" fieldPosition="0"/>
    </format>
    <format dxfId="496">
      <pivotArea dataOnly="0" labelOnly="1" grandRow="1" outline="0" fieldPosition="0"/>
    </format>
    <format dxfId="495">
      <pivotArea outline="0" fieldPosition="0">
        <references count="1">
          <reference field="4294967294" count="1" selected="0">
            <x v="6"/>
          </reference>
        </references>
      </pivotArea>
    </format>
    <format dxfId="494">
      <pivotArea dataOnly="0" labelOnly="1" outline="0" fieldPosition="0">
        <references count="1">
          <reference field="4294967294" count="1">
            <x v="6"/>
          </reference>
        </references>
      </pivotArea>
    </format>
    <format dxfId="493">
      <pivotArea outline="0" fieldPosition="0">
        <references count="1">
          <reference field="4294967294" count="1" selected="0">
            <x v="6"/>
          </reference>
        </references>
      </pivotArea>
    </format>
    <format dxfId="492">
      <pivotArea dataOnly="0" labelOnly="1" outline="0" fieldPosition="0">
        <references count="1">
          <reference field="4294967294" count="1">
            <x v="6"/>
          </reference>
        </references>
      </pivotArea>
    </format>
    <format dxfId="491">
      <pivotArea outline="0" fieldPosition="0">
        <references count="1">
          <reference field="4294967294" count="1" selected="0">
            <x v="8"/>
          </reference>
        </references>
      </pivotArea>
    </format>
    <format dxfId="490">
      <pivotArea dataOnly="0" labelOnly="1" outline="0" fieldPosition="0">
        <references count="1">
          <reference field="4294967294" count="1">
            <x v="8"/>
          </reference>
        </references>
      </pivotArea>
    </format>
    <format dxfId="489">
      <pivotArea outline="0" fieldPosition="0">
        <references count="1">
          <reference field="4294967294" count="1" selected="0">
            <x v="12"/>
          </reference>
        </references>
      </pivotArea>
    </format>
    <format dxfId="488">
      <pivotArea dataOnly="0" labelOnly="1" outline="0" fieldPosition="0">
        <references count="1">
          <reference field="4294967294" count="1">
            <x v="12"/>
          </reference>
        </references>
      </pivotArea>
    </format>
    <format dxfId="487">
      <pivotArea outline="0" fieldPosition="0">
        <references count="1">
          <reference field="4294967294" count="1" selected="0">
            <x v="12"/>
          </reference>
        </references>
      </pivotArea>
    </format>
    <format dxfId="486">
      <pivotArea dataOnly="0" labelOnly="1" outline="0" fieldPosition="0">
        <references count="1">
          <reference field="4294967294" count="1">
            <x v="12"/>
          </reference>
        </references>
      </pivotArea>
    </format>
    <format dxfId="485">
      <pivotArea dataOnly="0" labelOnly="1" grandRow="1" outline="0" fieldPosition="0"/>
    </format>
    <format dxfId="48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83">
      <pivotArea dataOnly="0" labelOnly="1" grandRow="1" outline="0" fieldPosition="0"/>
    </format>
    <format dxfId="48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81">
      <pivotArea dataOnly="0" labelOnly="1" grandRow="1" outline="0" fieldPosition="0"/>
    </format>
    <format dxfId="48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7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7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77">
      <pivotArea dataOnly="0" labelOnly="1" grandRow="1" outline="0" fieldPosition="0"/>
    </format>
    <format dxfId="47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75">
      <pivotArea dataOnly="0" labelOnly="1" grandRow="1" outline="0" fieldPosition="0"/>
    </format>
    <format dxfId="47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73">
      <pivotArea dataOnly="0" labelOnly="1" grandRow="1" outline="0" fieldPosition="0"/>
    </format>
    <format dxfId="4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471">
      <pivotArea dataOnly="0" labelOnly="1" grandRow="1" outline="0" fieldPosition="0"/>
    </format>
    <format dxfId="47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6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6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6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66">
      <pivotArea dataOnly="0" labelOnly="1" outline="0" fieldPosition="0">
        <references count="1">
          <reference field="4294967294" count="1">
            <x v="24"/>
          </reference>
        </references>
      </pivotArea>
    </format>
    <format dxfId="465">
      <pivotArea dataOnly="0" labelOnly="1" grandRow="1" outline="0" fieldPosition="0"/>
    </format>
    <format dxfId="46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63">
      <pivotArea dataOnly="0" labelOnly="1" grandRow="1" outline="0" fieldPosition="0"/>
    </format>
    <format dxfId="46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61">
      <pivotArea dataOnly="0" labelOnly="1" outline="0" fieldPosition="0">
        <references count="1">
          <reference field="4294967294" count="1">
            <x v="0"/>
          </reference>
        </references>
      </pivotArea>
    </format>
    <format dxfId="460">
      <pivotArea dataOnly="0" labelOnly="1" outline="0" fieldPosition="0">
        <references count="1">
          <reference field="4294967294" count="1">
            <x v="0"/>
          </reference>
        </references>
      </pivotArea>
    </format>
    <format dxfId="4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58">
      <pivotArea grandRow="1" outline="0" collapsedLevelsAreSubtotals="1" fieldPosition="0"/>
    </format>
    <format dxfId="457">
      <pivotArea dataOnly="0" labelOnly="1" grandRow="1" outline="0" fieldPosition="0"/>
    </format>
    <format dxfId="456">
      <pivotArea type="origin" dataOnly="0" labelOnly="1" outline="0" fieldPosition="0"/>
    </format>
    <format dxfId="455">
      <pivotArea field="-2" type="button" dataOnly="0" labelOnly="1" outline="0" axis="axisCol" fieldPosition="0"/>
    </format>
    <format dxfId="454">
      <pivotArea type="topRight" dataOnly="0" labelOnly="1" outline="0" fieldPosition="0"/>
    </format>
    <format dxfId="453">
      <pivotArea grandRow="1" outline="0" collapsedLevelsAreSubtotals="1" fieldPosition="0"/>
    </format>
    <format dxfId="452">
      <pivotArea grandRow="1" outline="0" collapsedLevelsAreSubtotals="1" fieldPosition="0"/>
    </format>
    <format dxfId="451">
      <pivotArea field="15" type="button" dataOnly="0" labelOnly="1" outline="0" axis="axisRow" fieldPosition="0"/>
    </format>
    <format dxfId="45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49">
      <pivotArea field="15" type="button" dataOnly="0" labelOnly="1" outline="0" axis="axisRow" fieldPosition="0"/>
    </format>
    <format dxfId="44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47">
      <pivotArea field="15" type="button" dataOnly="0" labelOnly="1" outline="0" axis="axisRow" fieldPosition="0"/>
    </format>
    <format dxfId="44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45">
      <pivotArea field="15" type="button" dataOnly="0" labelOnly="1" outline="0" axis="axisRow" fieldPosition="0"/>
    </format>
    <format dxfId="44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43">
      <pivotArea field="15" type="button" dataOnly="0" labelOnly="1" outline="0" axis="axisRow" fieldPosition="0"/>
    </format>
    <format dxfId="44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41">
      <pivotArea grandRow="1" outline="0" collapsedLevelsAreSubtotals="1" fieldPosition="0"/>
    </format>
    <format dxfId="440">
      <pivotArea field="15" type="button" dataOnly="0" labelOnly="1" outline="0" axis="axisRow" fieldPosition="0"/>
    </format>
    <format dxfId="43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38">
      <pivotArea field="15" type="button" dataOnly="0" labelOnly="1" outline="0" axis="axisRow" fieldPosition="0"/>
    </format>
    <format dxfId="43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36">
      <pivotArea outline="0" fieldPosition="0">
        <references count="1">
          <reference field="4294967294" count="3" selected="0">
            <x v="0"/>
            <x v="1"/>
            <x v="2"/>
          </reference>
        </references>
      </pivotArea>
    </format>
    <format dxfId="435">
      <pivotArea outline="0" collapsedLevelsAreSubtotals="1" fieldPosition="0"/>
    </format>
    <format dxfId="434">
      <pivotArea field="15" type="button" dataOnly="0" labelOnly="1" outline="0" axis="axisRow" fieldPosition="0"/>
    </format>
    <format dxfId="433">
      <pivotArea dataOnly="0" labelOnly="1" outline="0" fieldPosition="0">
        <references count="1">
          <reference field="15" count="0"/>
        </references>
      </pivotArea>
    </format>
    <format dxfId="432">
      <pivotArea dataOnly="0" labelOnly="1" grandRow="1" outline="0" fieldPosition="0"/>
    </format>
    <format dxfId="43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430">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608">
      <pivotArea outline="0" collapsedLevelsAreSubtotals="1" fieldPosition="0"/>
    </format>
    <format dxfId="607">
      <pivotArea field="147" type="button" dataOnly="0" labelOnly="1" outline="0" axis="axisCol" fieldPosition="0"/>
    </format>
    <format dxfId="606">
      <pivotArea type="topRight" dataOnly="0" labelOnly="1" outline="0" fieldPosition="0"/>
    </format>
    <format dxfId="605">
      <pivotArea dataOnly="0" labelOnly="1" grandCol="1" outline="0" fieldPosition="0"/>
    </format>
    <format dxfId="604">
      <pivotArea outline="0" collapsedLevelsAreSubtotals="1" fieldPosition="0"/>
    </format>
    <format dxfId="603">
      <pivotArea field="147" type="button" dataOnly="0" labelOnly="1" outline="0" axis="axisCol" fieldPosition="0"/>
    </format>
    <format dxfId="602">
      <pivotArea type="topRight" dataOnly="0" labelOnly="1" outline="0" fieldPosition="0"/>
    </format>
    <format dxfId="601">
      <pivotArea dataOnly="0" labelOnly="1" grandCol="1" outline="0" fieldPosition="0"/>
    </format>
    <format dxfId="600">
      <pivotArea type="all" dataOnly="0" outline="0" fieldPosition="0"/>
    </format>
    <format dxfId="599">
      <pivotArea outline="0" collapsedLevelsAreSubtotals="1" fieldPosition="0"/>
    </format>
    <format dxfId="598">
      <pivotArea dataOnly="0" labelOnly="1" grandRow="1" outline="0" fieldPosition="0"/>
    </format>
    <format dxfId="597">
      <pivotArea dataOnly="0" labelOnly="1" grandCol="1" outline="0" fieldPosition="0"/>
    </format>
    <format dxfId="596">
      <pivotArea grandRow="1" outline="0" collapsedLevelsAreSubtotals="1" fieldPosition="0"/>
    </format>
    <format dxfId="595">
      <pivotArea outline="0" collapsedLevelsAreSubtotals="1" fieldPosition="0"/>
    </format>
    <format dxfId="594">
      <pivotArea dataOnly="0" labelOnly="1" grandRow="1" outline="0" fieldPosition="0"/>
    </format>
    <format dxfId="593">
      <pivotArea dataOnly="0" labelOnly="1" fieldPosition="0">
        <references count="1">
          <reference field="147" count="0"/>
        </references>
      </pivotArea>
    </format>
    <format dxfId="592">
      <pivotArea dataOnly="0" labelOnly="1" grandCol="1" outline="0" fieldPosition="0"/>
    </format>
    <format dxfId="591">
      <pivotArea outline="0" collapsedLevelsAreSubtotals="1" fieldPosition="0"/>
    </format>
    <format dxfId="590">
      <pivotArea dataOnly="0" labelOnly="1" grandRow="1" outline="0" fieldPosition="0"/>
    </format>
    <format dxfId="589">
      <pivotArea type="all" dataOnly="0" outline="0" fieldPosition="0"/>
    </format>
    <format dxfId="588">
      <pivotArea dataOnly="0" labelOnly="1" fieldPosition="0">
        <references count="1">
          <reference field="147" count="0"/>
        </references>
      </pivotArea>
    </format>
    <format dxfId="587">
      <pivotArea dataOnly="0" labelOnly="1" grandCol="1" outline="0" fieldPosition="0"/>
    </format>
    <format dxfId="586">
      <pivotArea outline="0" collapsedLevelsAreSubtotals="1" fieldPosition="0"/>
    </format>
    <format dxfId="585">
      <pivotArea dataOnly="0" labelOnly="1" grandRow="1" outline="0" fieldPosition="0"/>
    </format>
    <format dxfId="584">
      <pivotArea dataOnly="0" labelOnly="1" fieldPosition="0">
        <references count="1">
          <reference field="147" count="0"/>
        </references>
      </pivotArea>
    </format>
    <format dxfId="583">
      <pivotArea dataOnly="0" labelOnly="1" grandCol="1" outline="0" fieldPosition="0"/>
    </format>
    <format dxfId="582">
      <pivotArea outline="0" collapsedLevelsAreSubtotals="1" fieldPosition="0"/>
    </format>
    <format dxfId="581">
      <pivotArea dataOnly="0" labelOnly="1" grandRow="1" outline="0" fieldPosition="0"/>
    </format>
    <format dxfId="580">
      <pivotArea dataOnly="0" labelOnly="1" fieldPosition="0">
        <references count="1">
          <reference field="147" count="0"/>
        </references>
      </pivotArea>
    </format>
    <format dxfId="579">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757">
      <pivotArea type="all" dataOnly="0" outline="0" fieldPosition="0"/>
    </format>
    <format dxfId="756">
      <pivotArea outline="0" collapsedLevelsAreSubtotals="1" fieldPosition="0"/>
    </format>
    <format dxfId="755">
      <pivotArea field="-2" type="button" dataOnly="0" labelOnly="1" outline="0" axis="axisCol" fieldPosition="0"/>
    </format>
    <format dxfId="754">
      <pivotArea type="topRight" dataOnly="0" labelOnly="1" outline="0" fieldPosition="0"/>
    </format>
    <format dxfId="753">
      <pivotArea type="origin" dataOnly="0" labelOnly="1" outline="0" fieldPosition="0"/>
    </format>
    <format dxfId="752">
      <pivotArea dataOnly="0" labelOnly="1" grandRow="1" outline="0" fieldPosition="0"/>
    </format>
    <format dxfId="751">
      <pivotArea type="origin" dataOnly="0" labelOnly="1" outline="0" fieldPosition="0"/>
    </format>
    <format dxfId="750">
      <pivotArea dataOnly="0" labelOnly="1" grandRow="1" outline="0" fieldPosition="0"/>
    </format>
    <format dxfId="74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74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747">
      <pivotArea outline="0" collapsedLevelsAreSubtotals="1" fieldPosition="0">
        <references count="1">
          <reference field="4294967294" count="6" selected="0">
            <x v="2"/>
            <x v="3"/>
            <x v="4"/>
            <x v="5"/>
            <x v="6"/>
            <x v="7"/>
          </reference>
        </references>
      </pivotArea>
    </format>
    <format dxfId="746">
      <pivotArea dataOnly="0" labelOnly="1" outline="0" fieldPosition="0">
        <references count="1">
          <reference field="4294967294" count="6">
            <x v="2"/>
            <x v="3"/>
            <x v="4"/>
            <x v="5"/>
            <x v="6"/>
            <x v="7"/>
          </reference>
        </references>
      </pivotArea>
    </format>
    <format dxfId="745">
      <pivotArea outline="0" collapsedLevelsAreSubtotals="1" fieldPosition="0">
        <references count="1">
          <reference field="4294967294" count="6" selected="0">
            <x v="2"/>
            <x v="3"/>
            <x v="4"/>
            <x v="5"/>
            <x v="6"/>
            <x v="7"/>
          </reference>
        </references>
      </pivotArea>
    </format>
    <format dxfId="744">
      <pivotArea dataOnly="0" labelOnly="1" outline="0" fieldPosition="0">
        <references count="1">
          <reference field="4294967294" count="6">
            <x v="2"/>
            <x v="3"/>
            <x v="4"/>
            <x v="5"/>
            <x v="6"/>
            <x v="7"/>
          </reference>
        </references>
      </pivotArea>
    </format>
    <format dxfId="743">
      <pivotArea type="all" dataOnly="0" outline="0" fieldPosition="0"/>
    </format>
    <format dxfId="742">
      <pivotArea outline="0" collapsedLevelsAreSubtotals="1" fieldPosition="0"/>
    </format>
    <format dxfId="741">
      <pivotArea dataOnly="0" labelOnly="1" grandRow="1" outline="0" fieldPosition="0"/>
    </format>
    <format dxfId="74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739">
      <pivotArea field="12" type="button" dataOnly="0" labelOnly="1" outline="0" axis="axisPage" fieldPosition="1"/>
    </format>
    <format dxfId="73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737">
      <pivotArea field="12" type="button" dataOnly="0" labelOnly="1" outline="0" axis="axisPage" fieldPosition="1"/>
    </format>
    <format dxfId="73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735">
      <pivotArea grandRow="1" outline="0" collapsedLevelsAreSubtotals="1" fieldPosition="0"/>
    </format>
    <format dxfId="734">
      <pivotArea grandRow="1" outline="0" collapsedLevelsAreSubtotals="1" fieldPosition="0"/>
    </format>
    <format dxfId="733">
      <pivotArea outline="0" fieldPosition="0">
        <references count="1">
          <reference field="4294967294" count="20" selected="0">
            <x v="5"/>
            <x v="6"/>
            <x v="7"/>
            <x v="8"/>
            <x v="9"/>
            <x v="10"/>
            <x v="11"/>
            <x v="12"/>
            <x v="14"/>
            <x v="15"/>
            <x v="16"/>
            <x v="17"/>
            <x v="18"/>
            <x v="19"/>
            <x v="20"/>
            <x v="21"/>
            <x v="22"/>
            <x v="23"/>
            <x v="25"/>
            <x v="26"/>
          </reference>
        </references>
      </pivotArea>
    </format>
    <format dxfId="732">
      <pivotArea dataOnly="0" labelOnly="1" outline="0" fieldPosition="0">
        <references count="1">
          <reference field="4294967294" count="20">
            <x v="5"/>
            <x v="6"/>
            <x v="7"/>
            <x v="8"/>
            <x v="9"/>
            <x v="10"/>
            <x v="11"/>
            <x v="12"/>
            <x v="14"/>
            <x v="15"/>
            <x v="16"/>
            <x v="17"/>
            <x v="18"/>
            <x v="19"/>
            <x v="20"/>
            <x v="21"/>
            <x v="22"/>
            <x v="23"/>
            <x v="25"/>
            <x v="26"/>
          </reference>
        </references>
      </pivotArea>
    </format>
    <format dxfId="731">
      <pivotArea dataOnly="0" labelOnly="1" outline="0" fieldPosition="0">
        <references count="1">
          <reference field="4294967294" count="1">
            <x v="1"/>
          </reference>
        </references>
      </pivotArea>
    </format>
    <format dxfId="730">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729">
      <pivotArea type="all" dataOnly="0" outline="0" fieldPosition="0"/>
    </format>
    <format dxfId="728">
      <pivotArea grandRow="1" outline="0" collapsedLevelsAreSubtotals="1" fieldPosition="0"/>
    </format>
    <format dxfId="727">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726">
      <pivotArea type="all" dataOnly="0" outline="0" fieldPosition="0"/>
    </format>
    <format dxfId="725">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72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72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722">
      <pivotArea dataOnly="0" labelOnly="1" outline="0" fieldPosition="0">
        <references count="1">
          <reference field="4294967294" count="1">
            <x v="14"/>
          </reference>
        </references>
      </pivotArea>
    </format>
    <format dxfId="721">
      <pivotArea outline="0" fieldPosition="0">
        <references count="1">
          <reference field="4294967294" count="15" selected="0">
            <x v="0"/>
            <x v="1"/>
            <x v="2"/>
            <x v="3"/>
            <x v="4"/>
            <x v="5"/>
            <x v="6"/>
            <x v="7"/>
            <x v="8"/>
            <x v="9"/>
            <x v="10"/>
            <x v="11"/>
            <x v="12"/>
            <x v="13"/>
            <x v="14"/>
          </reference>
        </references>
      </pivotArea>
    </format>
    <format dxfId="720">
      <pivotArea dataOnly="0" labelOnly="1" grandRow="1" outline="0" fieldPosition="0"/>
    </format>
    <format dxfId="71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718">
      <pivotArea outline="0" fieldPosition="0">
        <references count="1">
          <reference field="4294967294" count="1" selected="0">
            <x v="17"/>
          </reference>
        </references>
      </pivotArea>
    </format>
    <format dxfId="717">
      <pivotArea outline="0" fieldPosition="0">
        <references count="1">
          <reference field="4294967294" count="1" selected="0">
            <x v="17"/>
          </reference>
        </references>
      </pivotArea>
    </format>
    <format dxfId="71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71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714">
      <pivotArea dataOnly="0" labelOnly="1" grandRow="1" outline="0" fieldPosition="0"/>
    </format>
    <format dxfId="71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71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71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710">
      <pivotArea grandRow="1" outline="0" collapsedLevelsAreSubtotals="1" fieldPosition="0"/>
    </format>
    <format dxfId="709">
      <pivotArea dataOnly="0" labelOnly="1" grandRow="1" outline="0" fieldPosition="0"/>
    </format>
    <format dxfId="708">
      <pivotArea outline="0" fieldPosition="0">
        <references count="1">
          <reference field="4294967294" count="1" selected="0">
            <x v="13"/>
          </reference>
        </references>
      </pivotArea>
    </format>
    <format dxfId="707">
      <pivotArea dataOnly="0" labelOnly="1" outline="0" fieldPosition="0">
        <references count="1">
          <reference field="4294967294" count="1">
            <x v="13"/>
          </reference>
        </references>
      </pivotArea>
    </format>
    <format dxfId="706">
      <pivotArea dataOnly="0" outline="0" fieldPosition="0">
        <references count="1">
          <reference field="4294967294" count="1">
            <x v="13"/>
          </reference>
        </references>
      </pivotArea>
    </format>
    <format dxfId="705">
      <pivotArea grandRow="1" outline="0" collapsedLevelsAreSubtotals="1" fieldPosition="0"/>
    </format>
    <format dxfId="704">
      <pivotArea dataOnly="0" labelOnly="1" grandRow="1" outline="0" fieldPosition="0"/>
    </format>
    <format dxfId="703">
      <pivotArea dataOnly="0" outline="0" fieldPosition="0">
        <references count="1">
          <reference field="4294967294" count="1">
            <x v="3"/>
          </reference>
        </references>
      </pivotArea>
    </format>
    <format dxfId="702">
      <pivotArea outline="0" fieldPosition="0">
        <references count="1">
          <reference field="4294967294" count="1" selected="0">
            <x v="3"/>
          </reference>
        </references>
      </pivotArea>
    </format>
    <format dxfId="701">
      <pivotArea dataOnly="0" labelOnly="1" outline="0" fieldPosition="0">
        <references count="1">
          <reference field="4294967294" count="1">
            <x v="3"/>
          </reference>
        </references>
      </pivotArea>
    </format>
    <format dxfId="700">
      <pivotArea outline="0" fieldPosition="0">
        <references count="1">
          <reference field="4294967294" count="1" selected="0">
            <x v="4"/>
          </reference>
        </references>
      </pivotArea>
    </format>
    <format dxfId="699">
      <pivotArea dataOnly="0" labelOnly="1" outline="0" fieldPosition="0">
        <references count="1">
          <reference field="4294967294" count="1">
            <x v="4"/>
          </reference>
        </references>
      </pivotArea>
    </format>
    <format dxfId="698">
      <pivotArea outline="0" fieldPosition="0">
        <references count="1">
          <reference field="4294967294" count="1" selected="0">
            <x v="4"/>
          </reference>
        </references>
      </pivotArea>
    </format>
    <format dxfId="697">
      <pivotArea dataOnly="0" labelOnly="1" outline="0" fieldPosition="0">
        <references count="1">
          <reference field="4294967294" count="1">
            <x v="4"/>
          </reference>
        </references>
      </pivotArea>
    </format>
    <format dxfId="696">
      <pivotArea outline="0" fieldPosition="0">
        <references count="1">
          <reference field="4294967294" count="1" selected="0">
            <x v="18"/>
          </reference>
        </references>
      </pivotArea>
    </format>
    <format dxfId="695">
      <pivotArea dataOnly="0" labelOnly="1" outline="0" fieldPosition="0">
        <references count="1">
          <reference field="4294967294" count="1">
            <x v="18"/>
          </reference>
        </references>
      </pivotArea>
    </format>
    <format dxfId="694">
      <pivotArea outline="0" fieldPosition="0">
        <references count="1">
          <reference field="4294967294" count="1" selected="0">
            <x v="18"/>
          </reference>
        </references>
      </pivotArea>
    </format>
    <format dxfId="693">
      <pivotArea dataOnly="0" labelOnly="1" outline="0" fieldPosition="0">
        <references count="1">
          <reference field="4294967294" count="1">
            <x v="18"/>
          </reference>
        </references>
      </pivotArea>
    </format>
    <format dxfId="692">
      <pivotArea outline="0" fieldPosition="0">
        <references count="1">
          <reference field="4294967294" count="1" selected="0">
            <x v="16"/>
          </reference>
        </references>
      </pivotArea>
    </format>
    <format dxfId="691">
      <pivotArea outline="0" fieldPosition="0">
        <references count="1">
          <reference field="4294967294" count="3" selected="0">
            <x v="14"/>
            <x v="15"/>
            <x v="16"/>
          </reference>
        </references>
      </pivotArea>
    </format>
    <format dxfId="690">
      <pivotArea dataOnly="0" labelOnly="1" outline="0" fieldPosition="0">
        <references count="1">
          <reference field="4294967294" count="1">
            <x v="4"/>
          </reference>
        </references>
      </pivotArea>
    </format>
    <format dxfId="689">
      <pivotArea dataOnly="0" labelOnly="1" outline="0" fieldPosition="0">
        <references count="1">
          <reference field="4294967294" count="1">
            <x v="4"/>
          </reference>
        </references>
      </pivotArea>
    </format>
    <format dxfId="688">
      <pivotArea grandRow="1" outline="0" collapsedLevelsAreSubtotals="1" fieldPosition="0"/>
    </format>
    <format dxfId="687">
      <pivotArea dataOnly="0" labelOnly="1" grandRow="1" outline="0" fieldPosition="0"/>
    </format>
    <format dxfId="686">
      <pivotArea dataOnly="0" labelOnly="1" outline="0" fieldPosition="0">
        <references count="1">
          <reference field="4294967294" count="1">
            <x v="6"/>
          </reference>
        </references>
      </pivotArea>
    </format>
    <format dxfId="685">
      <pivotArea dataOnly="0" labelOnly="1" outline="0" fieldPosition="0">
        <references count="1">
          <reference field="4294967294" count="1">
            <x v="6"/>
          </reference>
        </references>
      </pivotArea>
    </format>
    <format dxfId="684">
      <pivotArea outline="0" fieldPosition="0">
        <references count="1">
          <reference field="4294967294" count="1" selected="0">
            <x v="8"/>
          </reference>
        </references>
      </pivotArea>
    </format>
    <format dxfId="683">
      <pivotArea dataOnly="0" labelOnly="1" outline="0" fieldPosition="0">
        <references count="1">
          <reference field="4294967294" count="1">
            <x v="8"/>
          </reference>
        </references>
      </pivotArea>
    </format>
    <format dxfId="682">
      <pivotArea grandRow="1" outline="0" collapsedLevelsAreSubtotals="1" fieldPosition="0"/>
    </format>
    <format dxfId="681">
      <pivotArea dataOnly="0" labelOnly="1" grandRow="1" outline="0" fieldPosition="0"/>
    </format>
    <format dxfId="680">
      <pivotArea grandRow="1" outline="0" collapsedLevelsAreSubtotals="1" fieldPosition="0"/>
    </format>
    <format dxfId="679">
      <pivotArea dataOnly="0" labelOnly="1" grandRow="1" outline="0" fieldPosition="0"/>
    </format>
    <format dxfId="678">
      <pivotArea grandRow="1" outline="0" collapsedLevelsAreSubtotals="1" fieldPosition="0"/>
    </format>
    <format dxfId="677">
      <pivotArea dataOnly="0" labelOnly="1" grandRow="1" outline="0" fieldPosition="0"/>
    </format>
    <format dxfId="676">
      <pivotArea grandRow="1" outline="0" collapsedLevelsAreSubtotals="1" fieldPosition="0"/>
    </format>
    <format dxfId="675">
      <pivotArea dataOnly="0" labelOnly="1" grandRow="1" outline="0" fieldPosition="0"/>
    </format>
    <format dxfId="674">
      <pivotArea outline="0" fieldPosition="0">
        <references count="1">
          <reference field="4294967294" count="1" selected="0">
            <x v="6"/>
          </reference>
        </references>
      </pivotArea>
    </format>
    <format dxfId="673">
      <pivotArea dataOnly="0" labelOnly="1" outline="0" fieldPosition="0">
        <references count="1">
          <reference field="4294967294" count="1">
            <x v="6"/>
          </reference>
        </references>
      </pivotArea>
    </format>
    <format dxfId="672">
      <pivotArea outline="0" fieldPosition="0">
        <references count="1">
          <reference field="4294967294" count="1" selected="0">
            <x v="6"/>
          </reference>
        </references>
      </pivotArea>
    </format>
    <format dxfId="671">
      <pivotArea dataOnly="0" labelOnly="1" outline="0" fieldPosition="0">
        <references count="1">
          <reference field="4294967294" count="1">
            <x v="6"/>
          </reference>
        </references>
      </pivotArea>
    </format>
    <format dxfId="670">
      <pivotArea outline="0" fieldPosition="0">
        <references count="1">
          <reference field="4294967294" count="1" selected="0">
            <x v="8"/>
          </reference>
        </references>
      </pivotArea>
    </format>
    <format dxfId="669">
      <pivotArea dataOnly="0" labelOnly="1" outline="0" fieldPosition="0">
        <references count="1">
          <reference field="4294967294" count="1">
            <x v="8"/>
          </reference>
        </references>
      </pivotArea>
    </format>
    <format dxfId="668">
      <pivotArea outline="0" fieldPosition="0">
        <references count="1">
          <reference field="4294967294" count="1" selected="0">
            <x v="12"/>
          </reference>
        </references>
      </pivotArea>
    </format>
    <format dxfId="667">
      <pivotArea dataOnly="0" labelOnly="1" outline="0" fieldPosition="0">
        <references count="1">
          <reference field="4294967294" count="1">
            <x v="12"/>
          </reference>
        </references>
      </pivotArea>
    </format>
    <format dxfId="666">
      <pivotArea outline="0" fieldPosition="0">
        <references count="1">
          <reference field="4294967294" count="1" selected="0">
            <x v="12"/>
          </reference>
        </references>
      </pivotArea>
    </format>
    <format dxfId="665">
      <pivotArea dataOnly="0" labelOnly="1" outline="0" fieldPosition="0">
        <references count="1">
          <reference field="4294967294" count="1">
            <x v="12"/>
          </reference>
        </references>
      </pivotArea>
    </format>
    <format dxfId="664">
      <pivotArea dataOnly="0" labelOnly="1" grandRow="1" outline="0" fieldPosition="0"/>
    </format>
    <format dxfId="66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62">
      <pivotArea dataOnly="0" labelOnly="1" grandRow="1" outline="0" fieldPosition="0"/>
    </format>
    <format dxfId="66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60">
      <pivotArea dataOnly="0" labelOnly="1" grandRow="1" outline="0" fieldPosition="0"/>
    </format>
    <format dxfId="65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5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5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56">
      <pivotArea dataOnly="0" labelOnly="1" grandRow="1" outline="0" fieldPosition="0"/>
    </format>
    <format dxfId="65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54">
      <pivotArea dataOnly="0" labelOnly="1" grandRow="1" outline="0" fieldPosition="0"/>
    </format>
    <format dxfId="65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52">
      <pivotArea dataOnly="0" labelOnly="1" grandRow="1" outline="0" fieldPosition="0"/>
    </format>
    <format dxfId="65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50">
      <pivotArea dataOnly="0" labelOnly="1" grandRow="1" outline="0" fieldPosition="0"/>
    </format>
    <format dxfId="64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4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4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4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45">
      <pivotArea dataOnly="0" labelOnly="1" outline="0" fieldPosition="0">
        <references count="1">
          <reference field="4294967294" count="1">
            <x v="24"/>
          </reference>
        </references>
      </pivotArea>
    </format>
    <format dxfId="644">
      <pivotArea dataOnly="0" labelOnly="1" grandRow="1" outline="0" fieldPosition="0"/>
    </format>
    <format dxfId="64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42">
      <pivotArea dataOnly="0" labelOnly="1" grandRow="1" outline="0" fieldPosition="0"/>
    </format>
    <format dxfId="64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40">
      <pivotArea dataOnly="0" labelOnly="1" outline="0" fieldPosition="0">
        <references count="1">
          <reference field="4294967294" count="1">
            <x v="0"/>
          </reference>
        </references>
      </pivotArea>
    </format>
    <format dxfId="639">
      <pivotArea dataOnly="0" labelOnly="1" outline="0" fieldPosition="0">
        <references count="1">
          <reference field="4294967294" count="1">
            <x v="0"/>
          </reference>
        </references>
      </pivotArea>
    </format>
    <format dxfId="63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37">
      <pivotArea grandRow="1" outline="0" collapsedLevelsAreSubtotals="1" fieldPosition="0"/>
    </format>
    <format dxfId="636">
      <pivotArea dataOnly="0" labelOnly="1" grandRow="1" outline="0" fieldPosition="0"/>
    </format>
    <format dxfId="635">
      <pivotArea type="origin" dataOnly="0" labelOnly="1" outline="0" fieldPosition="0"/>
    </format>
    <format dxfId="634">
      <pivotArea field="-2" type="button" dataOnly="0" labelOnly="1" outline="0" axis="axisCol" fieldPosition="0"/>
    </format>
    <format dxfId="633">
      <pivotArea type="topRight" dataOnly="0" labelOnly="1" outline="0" fieldPosition="0"/>
    </format>
    <format dxfId="632">
      <pivotArea grandRow="1" outline="0" collapsedLevelsAreSubtotals="1" fieldPosition="0"/>
    </format>
    <format dxfId="631">
      <pivotArea grandRow="1" outline="0" collapsedLevelsAreSubtotals="1" fieldPosition="0"/>
    </format>
    <format dxfId="630">
      <pivotArea field="15" type="button" dataOnly="0" labelOnly="1" outline="0" axis="axisRow" fieldPosition="0"/>
    </format>
    <format dxfId="62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28">
      <pivotArea field="15" type="button" dataOnly="0" labelOnly="1" outline="0" axis="axisRow" fieldPosition="0"/>
    </format>
    <format dxfId="62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26">
      <pivotArea field="15" type="button" dataOnly="0" labelOnly="1" outline="0" axis="axisRow" fieldPosition="0"/>
    </format>
    <format dxfId="62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24">
      <pivotArea field="15" type="button" dataOnly="0" labelOnly="1" outline="0" axis="axisRow" fieldPosition="0"/>
    </format>
    <format dxfId="62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22">
      <pivotArea field="15" type="button" dataOnly="0" labelOnly="1" outline="0" axis="axisRow" fieldPosition="0"/>
    </format>
    <format dxfId="62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20">
      <pivotArea grandRow="1" outline="0" collapsedLevelsAreSubtotals="1" fieldPosition="0"/>
    </format>
    <format dxfId="619">
      <pivotArea field="15" type="button" dataOnly="0" labelOnly="1" outline="0" axis="axisRow" fieldPosition="0"/>
    </format>
    <format dxfId="61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17">
      <pivotArea field="15" type="button" dataOnly="0" labelOnly="1" outline="0" axis="axisRow" fieldPosition="0"/>
    </format>
    <format dxfId="61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15">
      <pivotArea outline="0" fieldPosition="0">
        <references count="1">
          <reference field="4294967294" count="3" selected="0">
            <x v="0"/>
            <x v="1"/>
            <x v="2"/>
          </reference>
        </references>
      </pivotArea>
    </format>
    <format dxfId="614">
      <pivotArea outline="0" collapsedLevelsAreSubtotals="1" fieldPosition="0"/>
    </format>
    <format dxfId="613">
      <pivotArea field="15" type="button" dataOnly="0" labelOnly="1" outline="0" axis="axisRow" fieldPosition="0"/>
    </format>
    <format dxfId="612">
      <pivotArea dataOnly="0" labelOnly="1" outline="0" fieldPosition="0">
        <references count="1">
          <reference field="15" count="0"/>
        </references>
      </pivotArea>
    </format>
    <format dxfId="611">
      <pivotArea dataOnly="0" labelOnly="1" grandRow="1" outline="0" fieldPosition="0"/>
    </format>
    <format dxfId="61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09">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763">
      <pivotArea field="148" type="button" dataOnly="0" labelOnly="1" outline="0" axis="axisCol" fieldPosition="0"/>
    </format>
    <format dxfId="762">
      <pivotArea field="148" type="button" dataOnly="0" labelOnly="1" outline="0" axis="axisCol" fieldPosition="0"/>
    </format>
    <format dxfId="761">
      <pivotArea field="148" type="button" dataOnly="0" labelOnly="1" outline="0" axis="axisCol" fieldPosition="0"/>
    </format>
    <format dxfId="760">
      <pivotArea field="148" type="button" dataOnly="0" labelOnly="1" outline="0" axis="axisCol" fieldPosition="0"/>
    </format>
    <format dxfId="759">
      <pivotArea field="148" type="button" dataOnly="0" labelOnly="1" outline="0" axis="axisCol" fieldPosition="0"/>
    </format>
    <format dxfId="758">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3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769">
      <pivotArea field="148" type="button" dataOnly="0" labelOnly="1" outline="0" axis="axisCol" fieldPosition="0"/>
    </format>
    <format dxfId="768">
      <pivotArea field="148" type="button" dataOnly="0" labelOnly="1" outline="0" axis="axisCol" fieldPosition="0"/>
    </format>
    <format dxfId="767">
      <pivotArea field="148" type="button" dataOnly="0" labelOnly="1" outline="0" axis="axisCol" fieldPosition="0"/>
    </format>
    <format dxfId="766">
      <pivotArea field="148" type="button" dataOnly="0" labelOnly="1" outline="0" axis="axisCol" fieldPosition="0"/>
    </format>
    <format dxfId="765">
      <pivotArea field="148" type="button" dataOnly="0" labelOnly="1" outline="0" axis="axisCol" fieldPosition="0"/>
    </format>
    <format dxfId="764">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3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4"/>
        <item x="2"/>
        <item x="3"/>
        <item x="0"/>
        <item x="1"/>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799">
      <pivotArea outline="0" collapsedLevelsAreSubtotals="1" fieldPosition="0"/>
    </format>
    <format dxfId="798">
      <pivotArea field="147" type="button" dataOnly="0" labelOnly="1" outline="0" axis="axisCol" fieldPosition="0"/>
    </format>
    <format dxfId="797">
      <pivotArea type="topRight" dataOnly="0" labelOnly="1" outline="0" fieldPosition="0"/>
    </format>
    <format dxfId="796">
      <pivotArea dataOnly="0" labelOnly="1" grandCol="1" outline="0" fieldPosition="0"/>
    </format>
    <format dxfId="795">
      <pivotArea outline="0" collapsedLevelsAreSubtotals="1" fieldPosition="0"/>
    </format>
    <format dxfId="794">
      <pivotArea field="147" type="button" dataOnly="0" labelOnly="1" outline="0" axis="axisCol" fieldPosition="0"/>
    </format>
    <format dxfId="793">
      <pivotArea type="topRight" dataOnly="0" labelOnly="1" outline="0" fieldPosition="0"/>
    </format>
    <format dxfId="792">
      <pivotArea dataOnly="0" labelOnly="1" grandCol="1" outline="0" fieldPosition="0"/>
    </format>
    <format dxfId="791">
      <pivotArea type="all" dataOnly="0" outline="0" fieldPosition="0"/>
    </format>
    <format dxfId="790">
      <pivotArea outline="0" collapsedLevelsAreSubtotals="1" fieldPosition="0"/>
    </format>
    <format dxfId="789">
      <pivotArea dataOnly="0" labelOnly="1" grandRow="1" outline="0" fieldPosition="0"/>
    </format>
    <format dxfId="788">
      <pivotArea dataOnly="0" labelOnly="1" grandCol="1" outline="0" fieldPosition="0"/>
    </format>
    <format dxfId="787">
      <pivotArea grandRow="1" outline="0" collapsedLevelsAreSubtotals="1" fieldPosition="0"/>
    </format>
    <format dxfId="786">
      <pivotArea outline="0" collapsedLevelsAreSubtotals="1" fieldPosition="0"/>
    </format>
    <format dxfId="785">
      <pivotArea dataOnly="0" labelOnly="1" grandRow="1" outline="0" fieldPosition="0"/>
    </format>
    <format dxfId="784">
      <pivotArea dataOnly="0" labelOnly="1" fieldPosition="0">
        <references count="1">
          <reference field="147" count="0"/>
        </references>
      </pivotArea>
    </format>
    <format dxfId="783">
      <pivotArea dataOnly="0" labelOnly="1" grandCol="1" outline="0" fieldPosition="0"/>
    </format>
    <format dxfId="782">
      <pivotArea outline="0" collapsedLevelsAreSubtotals="1" fieldPosition="0"/>
    </format>
    <format dxfId="781">
      <pivotArea dataOnly="0" labelOnly="1" grandRow="1" outline="0" fieldPosition="0"/>
    </format>
    <format dxfId="780">
      <pivotArea type="all" dataOnly="0" outline="0" fieldPosition="0"/>
    </format>
    <format dxfId="779">
      <pivotArea dataOnly="0" labelOnly="1" fieldPosition="0">
        <references count="1">
          <reference field="147" count="0"/>
        </references>
      </pivotArea>
    </format>
    <format dxfId="778">
      <pivotArea dataOnly="0" labelOnly="1" grandCol="1" outline="0" fieldPosition="0"/>
    </format>
    <format dxfId="777">
      <pivotArea outline="0" collapsedLevelsAreSubtotals="1" fieldPosition="0"/>
    </format>
    <format dxfId="776">
      <pivotArea dataOnly="0" labelOnly="1" grandRow="1" outline="0" fieldPosition="0"/>
    </format>
    <format dxfId="775">
      <pivotArea dataOnly="0" labelOnly="1" fieldPosition="0">
        <references count="1">
          <reference field="147" count="0"/>
        </references>
      </pivotArea>
    </format>
    <format dxfId="774">
      <pivotArea dataOnly="0" labelOnly="1" grandCol="1" outline="0" fieldPosition="0"/>
    </format>
    <format dxfId="773">
      <pivotArea outline="0" collapsedLevelsAreSubtotals="1" fieldPosition="0"/>
    </format>
    <format dxfId="772">
      <pivotArea dataOnly="0" labelOnly="1" grandRow="1" outline="0" fieldPosition="0"/>
    </format>
    <format dxfId="771">
      <pivotArea dataOnly="0" labelOnly="1" fieldPosition="0">
        <references count="1">
          <reference field="147" count="0"/>
        </references>
      </pivotArea>
    </format>
    <format dxfId="770">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9"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2395">
      <pivotArea outline="0" collapsedLevelsAreSubtotals="1" fieldPosition="0"/>
    </format>
    <format dxfId="2394">
      <pivotArea dataOnly="0" labelOnly="1" grandRow="1" outline="0" fieldPosition="0"/>
    </format>
    <format dxfId="2393">
      <pivotArea dataOnly="0" labelOnly="1" outline="0" fieldPosition="0">
        <references count="1">
          <reference field="13" count="0"/>
        </references>
      </pivotArea>
    </format>
    <format dxfId="2392">
      <pivotArea dataOnly="0" labelOnly="1" grandCol="1" outline="0" fieldPosition="0"/>
    </format>
    <format dxfId="2391">
      <pivotArea outline="0" collapsedLevelsAreSubtotals="1" fieldPosition="0"/>
    </format>
    <format dxfId="2390">
      <pivotArea dataOnly="0" labelOnly="1" grandRow="1" outline="0" fieldPosition="0"/>
    </format>
    <format dxfId="2389">
      <pivotArea dataOnly="0" labelOnly="1" outline="0" fieldPosition="0">
        <references count="1">
          <reference field="13" count="0"/>
        </references>
      </pivotArea>
    </format>
    <format dxfId="2388">
      <pivotArea dataOnly="0" labelOnly="1" grandCol="1" outline="0" fieldPosition="0"/>
    </format>
    <format dxfId="2387">
      <pivotArea type="all" dataOnly="0" outline="0" fieldPosition="0"/>
    </format>
    <format dxfId="2386">
      <pivotArea outline="0" collapsedLevelsAreSubtotals="1" fieldPosition="0"/>
    </format>
    <format dxfId="2385">
      <pivotArea outline="0" collapsedLevelsAreSubtotals="1" fieldPosition="0"/>
    </format>
    <format dxfId="2384">
      <pivotArea type="origin" dataOnly="0" labelOnly="1" outline="0" fieldPosition="0"/>
    </format>
    <format dxfId="2383">
      <pivotArea type="origin" dataOnly="0" labelOnly="1" outline="0" fieldPosition="0"/>
    </format>
    <format dxfId="2382">
      <pivotArea type="origin" dataOnly="0" labelOnly="1" outline="0" fieldPosition="0"/>
    </format>
    <format dxfId="2381">
      <pivotArea field="13" type="button" dataOnly="0" labelOnly="1" outline="0" axis="axisCol" fieldPosition="0"/>
    </format>
    <format dxfId="2380">
      <pivotArea type="topRight" dataOnly="0" labelOnly="1" outline="0" fieldPosition="0"/>
    </format>
    <format dxfId="2379">
      <pivotArea dataOnly="0" labelOnly="1" outline="0" fieldPosition="0">
        <references count="1">
          <reference field="13" count="0"/>
        </references>
      </pivotArea>
    </format>
    <format dxfId="2378">
      <pivotArea dataOnly="0" labelOnly="1" grandCol="1" outline="0" fieldPosition="0"/>
    </format>
    <format dxfId="2377">
      <pivotArea outline="0" collapsedLevelsAreSubtotals="1" fieldPosition="0"/>
    </format>
    <format dxfId="2376">
      <pivotArea dataOnly="0" labelOnly="1" outline="0" fieldPosition="0">
        <references count="1">
          <reference field="13" count="0"/>
        </references>
      </pivotArea>
    </format>
    <format dxfId="2375">
      <pivotArea dataOnly="0" labelOnly="1" grandCol="1" outline="0" fieldPosition="0"/>
    </format>
    <format dxfId="2374">
      <pivotArea outline="0" collapsedLevelsAreSubtotals="1" fieldPosition="0"/>
    </format>
    <format dxfId="2373">
      <pivotArea dataOnly="0" labelOnly="1" outline="0" fieldPosition="0">
        <references count="1">
          <reference field="13" count="0"/>
        </references>
      </pivotArea>
    </format>
    <format dxfId="2372">
      <pivotArea dataOnly="0" labelOnly="1" grandCol="1" outline="0" fieldPosition="0"/>
    </format>
    <format dxfId="2371">
      <pivotArea outline="0" collapsedLevelsAreSubtotals="1" fieldPosition="0"/>
    </format>
    <format dxfId="2370">
      <pivotArea dataOnly="0" labelOnly="1" grandRow="1" outline="0" fieldPosition="0"/>
    </format>
    <format dxfId="2369">
      <pivotArea dataOnly="0" labelOnly="1" outline="0" fieldPosition="0">
        <references count="1">
          <reference field="13" count="0"/>
        </references>
      </pivotArea>
    </format>
    <format dxfId="2368">
      <pivotArea dataOnly="0" labelOnly="1" grandCol="1" outline="0" fieldPosition="0"/>
    </format>
    <format dxfId="2367">
      <pivotArea dataOnly="0" labelOnly="1" outline="0" fieldPosition="0">
        <references count="1">
          <reference field="13" count="0"/>
        </references>
      </pivotArea>
    </format>
    <format dxfId="2366">
      <pivotArea dataOnly="0" labelOnly="1" grandCol="1" outline="0" fieldPosition="0"/>
    </format>
    <format dxfId="2365">
      <pivotArea dataOnly="0" labelOnly="1" outline="0" fieldPosition="0">
        <references count="1">
          <reference field="13" count="0"/>
        </references>
      </pivotArea>
    </format>
    <format dxfId="2364">
      <pivotArea dataOnly="0" labelOnly="1" grandCol="1" outline="0" fieldPosition="0"/>
    </format>
    <format dxfId="2363">
      <pivotArea outline="0" collapsedLevelsAreSubtotals="1" fieldPosition="0"/>
    </format>
    <format dxfId="2362">
      <pivotArea dataOnly="0" labelOnly="1" outline="0" fieldPosition="0">
        <references count="1">
          <reference field="13" count="0"/>
        </references>
      </pivotArea>
    </format>
    <format dxfId="2361">
      <pivotArea dataOnly="0" labelOnly="1" grandCol="1" outline="0" fieldPosition="0"/>
    </format>
    <format dxfId="2360">
      <pivotArea grandRow="1" outline="0" collapsedLevelsAreSubtotals="1" fieldPosition="0"/>
    </format>
    <format dxfId="2359">
      <pivotArea dataOnly="0" labelOnly="1" grandRow="1" outline="0" fieldPosition="0"/>
    </format>
    <format dxfId="2358">
      <pivotArea dataOnly="0" labelOnly="1" outline="0" fieldPosition="0">
        <references count="1">
          <reference field="13" count="0"/>
        </references>
      </pivotArea>
    </format>
    <format dxfId="2357">
      <pivotArea outline="0" collapsedLevelsAreSubtotals="1" fieldPosition="0"/>
    </format>
    <format dxfId="2356">
      <pivotArea dataOnly="0" labelOnly="1" grandRow="1" outline="0" fieldPosition="0"/>
    </format>
    <format dxfId="2355">
      <pivotArea dataOnly="0" labelOnly="1" outline="0" fieldPosition="0">
        <references count="1">
          <reference field="13" count="0"/>
        </references>
      </pivotArea>
    </format>
    <format dxfId="2354">
      <pivotArea dataOnly="0" labelOnly="1" grandCol="1" outline="0" fieldPosition="0"/>
    </format>
    <format dxfId="2353">
      <pivotArea outline="0" collapsedLevelsAreSubtotals="1" fieldPosition="0"/>
    </format>
    <format dxfId="2352">
      <pivotArea dataOnly="0" labelOnly="1" grandRow="1" outline="0" fieldPosition="0"/>
    </format>
    <format dxfId="2351">
      <pivotArea dataOnly="0" labelOnly="1" outline="0" fieldPosition="0">
        <references count="1">
          <reference field="13" count="0"/>
        </references>
      </pivotArea>
    </format>
    <format dxfId="2350">
      <pivotArea dataOnly="0" labelOnly="1" grandCol="1" outline="0" fieldPosition="0"/>
    </format>
    <format dxfId="2349">
      <pivotArea outline="0" collapsedLevelsAreSubtotals="1" fieldPosition="0"/>
    </format>
    <format dxfId="2348">
      <pivotArea dataOnly="0" labelOnly="1" grandRow="1" outline="0" fieldPosition="0"/>
    </format>
    <format dxfId="2347">
      <pivotArea dataOnly="0" labelOnly="1" outline="0" fieldPosition="0">
        <references count="1">
          <reference field="13" count="0"/>
        </references>
      </pivotArea>
    </format>
    <format dxfId="2346">
      <pivotArea dataOnly="0" labelOnly="1" grandCol="1" outline="0" fieldPosition="0"/>
    </format>
    <format dxfId="2345">
      <pivotArea dataOnly="0" labelOnly="1" outline="0" fieldPosition="0">
        <references count="1">
          <reference field="13" count="0"/>
        </references>
      </pivotArea>
    </format>
    <format dxfId="2344">
      <pivotArea dataOnly="0" labelOnly="1" grandCol="1" outline="0" fieldPosition="0"/>
    </format>
    <format dxfId="2343">
      <pivotArea grandRow="1" outline="0" collapsedLevelsAreSubtotals="1" fieldPosition="0"/>
    </format>
    <format dxfId="2342">
      <pivotArea dataOnly="0" labelOnly="1" grandRow="1" outline="0" fieldPosition="0"/>
    </format>
    <format dxfId="2341">
      <pivotArea outline="0" collapsedLevelsAreSubtotals="1" fieldPosition="0"/>
    </format>
    <format dxfId="2340">
      <pivotArea dataOnly="0" labelOnly="1" grandRow="1" outline="0" fieldPosition="0"/>
    </format>
    <format dxfId="2339">
      <pivotArea dataOnly="0" labelOnly="1" outline="0" fieldPosition="0">
        <references count="1">
          <reference field="13" count="0"/>
        </references>
      </pivotArea>
    </format>
    <format dxfId="2338">
      <pivotArea dataOnly="0" labelOnly="1" grandCol="1" outline="0" fieldPosition="0"/>
    </format>
    <format dxfId="2337">
      <pivotArea outline="0" fieldPosition="0">
        <references count="1">
          <reference field="13" count="1" selected="0">
            <x v="1"/>
          </reference>
        </references>
      </pivotArea>
    </format>
    <format dxfId="2336">
      <pivotArea grandCol="1" outline="0" collapsedLevelsAreSubtotals="1" fieldPosition="0"/>
    </format>
    <format dxfId="2335">
      <pivotArea type="topRight" dataOnly="0" labelOnly="1" outline="0" fieldPosition="0"/>
    </format>
    <format dxfId="2334">
      <pivotArea dataOnly="0" labelOnly="1" outline="0" fieldPosition="0">
        <references count="1">
          <reference field="13" count="1">
            <x v="1"/>
          </reference>
        </references>
      </pivotArea>
    </format>
    <format dxfId="2333">
      <pivotArea dataOnly="0" labelOnly="1" grandCol="1" outline="0" fieldPosition="0"/>
    </format>
    <format dxfId="2332">
      <pivotArea outline="0" fieldPosition="0">
        <references count="1">
          <reference field="13" count="1" selected="0">
            <x v="1"/>
          </reference>
        </references>
      </pivotArea>
    </format>
    <format dxfId="2331">
      <pivotArea grandCol="1" outline="0" collapsedLevelsAreSubtotals="1" fieldPosition="0"/>
    </format>
    <format dxfId="2330">
      <pivotArea type="topRight" dataOnly="0" labelOnly="1" outline="0" fieldPosition="0"/>
    </format>
    <format dxfId="2329">
      <pivotArea dataOnly="0" labelOnly="1" outline="0" fieldPosition="0">
        <references count="1">
          <reference field="13" count="1">
            <x v="1"/>
          </reference>
        </references>
      </pivotArea>
    </format>
    <format dxfId="2328">
      <pivotArea dataOnly="0" labelOnly="1" grandCol="1" outline="0" fieldPosition="0"/>
    </format>
    <format dxfId="2327">
      <pivotArea dataOnly="0" labelOnly="1" outline="0" fieldPosition="0">
        <references count="1">
          <reference field="13" count="0"/>
        </references>
      </pivotArea>
    </format>
    <format dxfId="2326">
      <pivotArea dataOnly="0" labelOnly="1" grandCol="1" outline="0" fieldPosition="0"/>
    </format>
    <format dxfId="2325">
      <pivotArea dataOnly="0" labelOnly="1" outline="0" fieldPosition="0">
        <references count="1">
          <reference field="13" count="0"/>
        </references>
      </pivotArea>
    </format>
    <format dxfId="2324">
      <pivotArea dataOnly="0" labelOnly="1" grandCol="1" outline="0" fieldPosition="0"/>
    </format>
    <format dxfId="2323">
      <pivotArea dataOnly="0" labelOnly="1" outline="0" fieldPosition="0">
        <references count="1">
          <reference field="13" count="0"/>
        </references>
      </pivotArea>
    </format>
    <format dxfId="2322">
      <pivotArea dataOnly="0" labelOnly="1" grandCol="1" outline="0" fieldPosition="0"/>
    </format>
    <format dxfId="2321">
      <pivotArea dataOnly="0" labelOnly="1" outline="0" fieldPosition="0">
        <references count="1">
          <reference field="13" count="0"/>
        </references>
      </pivotArea>
    </format>
    <format dxfId="2320">
      <pivotArea dataOnly="0" labelOnly="1" grandCol="1" outline="0" fieldPosition="0"/>
    </format>
    <format dxfId="2319">
      <pivotArea dataOnly="0" labelOnly="1" outline="0" fieldPosition="0">
        <references count="1">
          <reference field="13" count="0"/>
        </references>
      </pivotArea>
    </format>
    <format dxfId="2318">
      <pivotArea dataOnly="0" labelOnly="1" grandCol="1" outline="0" fieldPosition="0"/>
    </format>
    <format dxfId="2317">
      <pivotArea dataOnly="0" labelOnly="1" outline="0" fieldPosition="0">
        <references count="1">
          <reference field="13" count="0"/>
        </references>
      </pivotArea>
    </format>
    <format dxfId="2316">
      <pivotArea dataOnly="0" labelOnly="1" grandCol="1" outline="0" fieldPosition="0"/>
    </format>
    <format dxfId="2315">
      <pivotArea dataOnly="0" labelOnly="1" outline="0" fieldPosition="0">
        <references count="1">
          <reference field="13" count="0"/>
        </references>
      </pivotArea>
    </format>
    <format dxfId="2314">
      <pivotArea dataOnly="0" labelOnly="1" grandCol="1" outline="0" fieldPosition="0"/>
    </format>
    <format dxfId="2313">
      <pivotArea dataOnly="0" labelOnly="1" outline="0" fieldPosition="0">
        <references count="1">
          <reference field="13" count="0"/>
        </references>
      </pivotArea>
    </format>
    <format dxfId="2312">
      <pivotArea dataOnly="0" labelOnly="1" grandCol="1" outline="0" fieldPosition="0"/>
    </format>
    <format dxfId="2311">
      <pivotArea grandRow="1" outline="0" collapsedLevelsAreSubtotals="1" fieldPosition="0"/>
    </format>
    <format dxfId="2310">
      <pivotArea dataOnly="0" labelOnly="1" grandRow="1" outline="0" fieldPosition="0"/>
    </format>
    <format dxfId="2309">
      <pivotArea outline="0" collapsedLevelsAreSubtotals="1" fieldPosition="0"/>
    </format>
    <format dxfId="2308">
      <pivotArea dataOnly="0" labelOnly="1" grandRow="1" outline="0" fieldPosition="0"/>
    </format>
    <format dxfId="2307">
      <pivotArea dataOnly="0" labelOnly="1" outline="0" fieldPosition="0">
        <references count="1">
          <reference field="13" count="0"/>
        </references>
      </pivotArea>
    </format>
    <format dxfId="2306">
      <pivotArea dataOnly="0" labelOnly="1" grandCol="1" outline="0" fieldPosition="0"/>
    </format>
    <format dxfId="2305">
      <pivotArea outline="0" collapsedLevelsAreSubtotals="1" fieldPosition="0"/>
    </format>
    <format dxfId="2304">
      <pivotArea dataOnly="0" labelOnly="1" grandRow="1" outline="0" fieldPosition="0"/>
    </format>
    <format dxfId="2303">
      <pivotArea dataOnly="0" labelOnly="1" outline="0" fieldPosition="0">
        <references count="1">
          <reference field="13" count="0"/>
        </references>
      </pivotArea>
    </format>
    <format dxfId="2302">
      <pivotArea dataOnly="0" labelOnly="1" grandCol="1" outline="0" fieldPosition="0"/>
    </format>
    <format dxfId="2301">
      <pivotArea outline="0" collapsedLevelsAreSubtotals="1" fieldPosition="0"/>
    </format>
    <format dxfId="2300">
      <pivotArea dataOnly="0" labelOnly="1" grandRow="1" outline="0" fieldPosition="0"/>
    </format>
    <format dxfId="2299">
      <pivotArea dataOnly="0" labelOnly="1" outline="0" fieldPosition="0">
        <references count="1">
          <reference field="13" count="0"/>
        </references>
      </pivotArea>
    </format>
    <format dxfId="2298">
      <pivotArea dataOnly="0" labelOnly="1" grandCol="1" outline="0" fieldPosition="0"/>
    </format>
    <format dxfId="2297">
      <pivotArea dataOnly="0" labelOnly="1" outline="0" fieldPosition="0">
        <references count="1">
          <reference field="13" count="0"/>
        </references>
      </pivotArea>
    </format>
    <format dxfId="2296">
      <pivotArea dataOnly="0" labelOnly="1" grandCol="1" outline="0" fieldPosition="0"/>
    </format>
    <format dxfId="2295">
      <pivotArea dataOnly="0" labelOnly="1" outline="0" fieldPosition="0">
        <references count="1">
          <reference field="13" count="0"/>
        </references>
      </pivotArea>
    </format>
    <format dxfId="2294">
      <pivotArea dataOnly="0" labelOnly="1" grandCol="1" outline="0" fieldPosition="0"/>
    </format>
    <format dxfId="2293">
      <pivotArea outline="0" collapsedLevelsAreSubtotals="1" fieldPosition="0"/>
    </format>
    <format dxfId="2292">
      <pivotArea dataOnly="0" labelOnly="1" grandRow="1" outline="0" fieldPosition="0"/>
    </format>
    <format dxfId="2291">
      <pivotArea dataOnly="0" labelOnly="1" outline="0" fieldPosition="0">
        <references count="1">
          <reference field="13" count="0"/>
        </references>
      </pivotArea>
    </format>
    <format dxfId="2290">
      <pivotArea dataOnly="0" labelOnly="1" grandCol="1" outline="0" fieldPosition="0"/>
    </format>
    <format dxfId="2289">
      <pivotArea outline="0" collapsedLevelsAreSubtotals="1" fieldPosition="0"/>
    </format>
    <format dxfId="2288">
      <pivotArea dataOnly="0" labelOnly="1" grandRow="1" outline="0" fieldPosition="0"/>
    </format>
    <format dxfId="2287">
      <pivotArea dataOnly="0" labelOnly="1" outline="0" fieldPosition="0">
        <references count="1">
          <reference field="13" count="0"/>
        </references>
      </pivotArea>
    </format>
    <format dxfId="2286">
      <pivotArea dataOnly="0" labelOnly="1" grandCol="1" outline="0" fieldPosition="0"/>
    </format>
    <format dxfId="2285">
      <pivotArea outline="0" collapsedLevelsAreSubtotals="1" fieldPosition="0"/>
    </format>
    <format dxfId="2284">
      <pivotArea dataOnly="0" labelOnly="1" grandRow="1" outline="0" fieldPosition="0"/>
    </format>
    <format dxfId="2283">
      <pivotArea dataOnly="0" labelOnly="1" outline="0" fieldPosition="0">
        <references count="1">
          <reference field="13" count="0"/>
        </references>
      </pivotArea>
    </format>
    <format dxfId="2282">
      <pivotArea dataOnly="0" labelOnly="1" grandCol="1" outline="0" fieldPosition="0"/>
    </format>
    <format dxfId="2281">
      <pivotArea type="topRight" dataOnly="0" labelOnly="1" outline="0" fieldPosition="0"/>
    </format>
    <format dxfId="2280">
      <pivotArea type="topRight" dataOnly="0" labelOnly="1" outline="0" fieldPosition="0"/>
    </format>
    <format dxfId="2279">
      <pivotArea dataOnly="0" labelOnly="1" outline="0" fieldPosition="0">
        <references count="1">
          <reference field="13" count="0"/>
        </references>
      </pivotArea>
    </format>
    <format dxfId="2278">
      <pivotArea dataOnly="0" labelOnly="1" grandCol="1" outline="0" fieldPosition="0"/>
    </format>
    <format dxfId="2277">
      <pivotArea outline="0" collapsedLevelsAreSubtotals="1" fieldPosition="0"/>
    </format>
    <format dxfId="2276">
      <pivotArea dataOnly="0" labelOnly="1" grandRow="1" outline="0" fieldPosition="0"/>
    </format>
    <format dxfId="2275">
      <pivotArea dataOnly="0" labelOnly="1" outline="0" fieldPosition="0">
        <references count="1">
          <reference field="13" count="0"/>
        </references>
      </pivotArea>
    </format>
    <format dxfId="2274">
      <pivotArea dataOnly="0" labelOnly="1" grandCol="1" outline="0" fieldPosition="0"/>
    </format>
    <format dxfId="2273">
      <pivotArea outline="0" collapsedLevelsAreSubtotals="1" fieldPosition="0"/>
    </format>
    <format dxfId="2272">
      <pivotArea dataOnly="0" labelOnly="1" grandRow="1" outline="0" fieldPosition="0"/>
    </format>
    <format dxfId="2271">
      <pivotArea dataOnly="0" labelOnly="1" outline="0" fieldPosition="0">
        <references count="1">
          <reference field="13" count="0"/>
        </references>
      </pivotArea>
    </format>
    <format dxfId="2270">
      <pivotArea dataOnly="0" labelOnly="1" grandCol="1" outline="0" fieldPosition="0"/>
    </format>
    <format dxfId="2269">
      <pivotArea outline="0" collapsedLevelsAreSubtotals="1" fieldPosition="0"/>
    </format>
    <format dxfId="2268">
      <pivotArea dataOnly="0" labelOnly="1" grandRow="1" outline="0" fieldPosition="0"/>
    </format>
    <format dxfId="2267">
      <pivotArea dataOnly="0" labelOnly="1" outline="0" fieldPosition="0">
        <references count="1">
          <reference field="13" count="0"/>
        </references>
      </pivotArea>
    </format>
    <format dxfId="2266">
      <pivotArea dataOnly="0" labelOnly="1" grandCol="1" outline="0" fieldPosition="0"/>
    </format>
    <format dxfId="2265">
      <pivotArea dataOnly="0" labelOnly="1" outline="0" fieldPosition="0">
        <references count="1">
          <reference field="13" count="0"/>
        </references>
      </pivotArea>
    </format>
    <format dxfId="2264">
      <pivotArea dataOnly="0" labelOnly="1" grandCol="1" outline="0" fieldPosition="0"/>
    </format>
    <format dxfId="2263">
      <pivotArea grandRow="1" outline="0" collapsedLevelsAreSubtotals="1" fieldPosition="0"/>
    </format>
    <format dxfId="2262">
      <pivotArea dataOnly="0" labelOnly="1" grandRow="1" outline="0" fieldPosition="0"/>
    </format>
    <format dxfId="2261">
      <pivotArea outline="0" collapsedLevelsAreSubtotals="1" fieldPosition="0"/>
    </format>
    <format dxfId="2260">
      <pivotArea dataOnly="0" labelOnly="1" grandRow="1" outline="0" fieldPosition="0"/>
    </format>
    <format dxfId="2259">
      <pivotArea dataOnly="0" labelOnly="1" outline="0" fieldPosition="0">
        <references count="1">
          <reference field="13" count="0"/>
        </references>
      </pivotArea>
    </format>
    <format dxfId="2258">
      <pivotArea dataOnly="0" labelOnly="1" grandCol="1" outline="0" fieldPosition="0"/>
    </format>
    <format dxfId="2257">
      <pivotArea outline="0" collapsedLevelsAreSubtotals="1" fieldPosition="0"/>
    </format>
    <format dxfId="2256">
      <pivotArea dataOnly="0" labelOnly="1" grandRow="1" outline="0" fieldPosition="0"/>
    </format>
    <format dxfId="2255">
      <pivotArea dataOnly="0" labelOnly="1" outline="0" fieldPosition="0">
        <references count="1">
          <reference field="13" count="0"/>
        </references>
      </pivotArea>
    </format>
    <format dxfId="2254">
      <pivotArea dataOnly="0" labelOnly="1" grandCol="1" outline="0" fieldPosition="0"/>
    </format>
    <format dxfId="2253">
      <pivotArea dataOnly="0" labelOnly="1" outline="0" fieldPosition="0">
        <references count="1">
          <reference field="13" count="0"/>
        </references>
      </pivotArea>
    </format>
    <format dxfId="2252">
      <pivotArea dataOnly="0" labelOnly="1" grandCol="1" outline="0" fieldPosition="0"/>
    </format>
    <format dxfId="2251">
      <pivotArea grandRow="1" outline="0" collapsedLevelsAreSubtotals="1" fieldPosition="0"/>
    </format>
    <format dxfId="2250">
      <pivotArea dataOnly="0" labelOnly="1" grandRow="1" outline="0" fieldPosition="0"/>
    </format>
    <format dxfId="2249">
      <pivotArea outline="0" collapsedLevelsAreSubtotals="1" fieldPosition="0"/>
    </format>
    <format dxfId="2248">
      <pivotArea dataOnly="0" labelOnly="1" grandRow="1" outline="0" fieldPosition="0"/>
    </format>
    <format dxfId="2247">
      <pivotArea dataOnly="0" labelOnly="1" outline="0" fieldPosition="0">
        <references count="1">
          <reference field="13" count="0"/>
        </references>
      </pivotArea>
    </format>
    <format dxfId="2246">
      <pivotArea dataOnly="0" labelOnly="1" grandCol="1" outline="0" fieldPosition="0"/>
    </format>
    <format dxfId="2245">
      <pivotArea outline="0" collapsedLevelsAreSubtotals="1" fieldPosition="0"/>
    </format>
    <format dxfId="2244">
      <pivotArea dataOnly="0" labelOnly="1" grandRow="1" outline="0" fieldPosition="0"/>
    </format>
    <format dxfId="2243">
      <pivotArea dataOnly="0" labelOnly="1" outline="0" fieldPosition="0">
        <references count="1">
          <reference field="13" count="0"/>
        </references>
      </pivotArea>
    </format>
    <format dxfId="2242">
      <pivotArea dataOnly="0" labelOnly="1" grandCol="1" outline="0" fieldPosition="0"/>
    </format>
    <format dxfId="2241">
      <pivotArea dataOnly="0" labelOnly="1" outline="0" fieldPosition="0">
        <references count="1">
          <reference field="13" count="0"/>
        </references>
      </pivotArea>
    </format>
    <format dxfId="2240">
      <pivotArea dataOnly="0" labelOnly="1" grandCol="1" outline="0" fieldPosition="0"/>
    </format>
    <format dxfId="2239">
      <pivotArea outline="0" collapsedLevelsAreSubtotals="1" fieldPosition="0"/>
    </format>
    <format dxfId="2238">
      <pivotArea dataOnly="0" labelOnly="1" grandRow="1" outline="0" fieldPosition="0"/>
    </format>
    <format dxfId="2237">
      <pivotArea outline="0" collapsedLevelsAreSubtotals="1" fieldPosition="0"/>
    </format>
    <format dxfId="2236">
      <pivotArea dataOnly="0" labelOnly="1" grandRow="1" outline="0" fieldPosition="0"/>
    </format>
    <format dxfId="2235">
      <pivotArea grandRow="1" outline="0" collapsedLevelsAreSubtotals="1" fieldPosition="0"/>
    </format>
    <format dxfId="2234">
      <pivotArea dataOnly="0" labelOnly="1" grandRow="1" outline="0" fieldPosition="0"/>
    </format>
    <format dxfId="2233">
      <pivotArea outline="0" collapsedLevelsAreSubtotals="1" fieldPosition="0"/>
    </format>
    <format dxfId="2232">
      <pivotArea dataOnly="0" labelOnly="1" grandRow="1" outline="0" fieldPosition="0"/>
    </format>
    <format dxfId="2231">
      <pivotArea dataOnly="0" labelOnly="1" outline="0" fieldPosition="0">
        <references count="1">
          <reference field="13" count="0"/>
        </references>
      </pivotArea>
    </format>
    <format dxfId="2230">
      <pivotArea dataOnly="0" labelOnly="1" grandCol="1" outline="0" fieldPosition="0"/>
    </format>
    <format dxfId="2229">
      <pivotArea outline="0" collapsedLevelsAreSubtotals="1" fieldPosition="0"/>
    </format>
    <format dxfId="2228">
      <pivotArea dataOnly="0" labelOnly="1" grandRow="1" outline="0" fieldPosition="0"/>
    </format>
    <format dxfId="2227">
      <pivotArea dataOnly="0" labelOnly="1" outline="0" fieldPosition="0">
        <references count="1">
          <reference field="13" count="0"/>
        </references>
      </pivotArea>
    </format>
    <format dxfId="2226">
      <pivotArea dataOnly="0" labelOnly="1" grandCol="1" outline="0" fieldPosition="0"/>
    </format>
    <format dxfId="2225">
      <pivotArea grandRow="1" outline="0" collapsedLevelsAreSubtotals="1" fieldPosition="0"/>
    </format>
    <format dxfId="2224">
      <pivotArea dataOnly="0" labelOnly="1" grandRow="1" outline="0" fieldPosition="0"/>
    </format>
    <format dxfId="2223">
      <pivotArea outline="0" collapsedLevelsAreSubtotals="1" fieldPosition="0"/>
    </format>
    <format dxfId="2222">
      <pivotArea dataOnly="0" labelOnly="1" grandRow="1" outline="0" fieldPosition="0"/>
    </format>
    <format dxfId="2221">
      <pivotArea dataOnly="0" labelOnly="1" outline="0" fieldPosition="0">
        <references count="1">
          <reference field="13" count="0"/>
        </references>
      </pivotArea>
    </format>
    <format dxfId="2220">
      <pivotArea dataOnly="0" labelOnly="1" grandCol="1" outline="0" fieldPosition="0"/>
    </format>
    <format dxfId="2219">
      <pivotArea outline="0" collapsedLevelsAreSubtotals="1" fieldPosition="0"/>
    </format>
    <format dxfId="2218">
      <pivotArea dataOnly="0" labelOnly="1" grandRow="1" outline="0" fieldPosition="0"/>
    </format>
    <format dxfId="2217">
      <pivotArea dataOnly="0" labelOnly="1" outline="0" fieldPosition="0">
        <references count="1">
          <reference field="13" count="0"/>
        </references>
      </pivotArea>
    </format>
    <format dxfId="2216">
      <pivotArea dataOnly="0" labelOnly="1" grandCol="1" outline="0" fieldPosition="0"/>
    </format>
    <format dxfId="2215">
      <pivotArea grandRow="1" outline="0" collapsedLevelsAreSubtotals="1" fieldPosition="0"/>
    </format>
    <format dxfId="2214">
      <pivotArea dataOnly="0" labelOnly="1" grandRow="1" outline="0" fieldPosition="0"/>
    </format>
    <format dxfId="2213">
      <pivotArea dataOnly="0" labelOnly="1" grandRow="1" outline="0" fieldPosition="0"/>
    </format>
    <format dxfId="2212">
      <pivotArea dataOnly="0" labelOnly="1" outline="0" fieldPosition="0">
        <references count="1">
          <reference field="13" count="0"/>
        </references>
      </pivotArea>
    </format>
    <format dxfId="2211">
      <pivotArea dataOnly="0" labelOnly="1" grandCol="1" outline="0" fieldPosition="0"/>
    </format>
    <format dxfId="2210">
      <pivotArea dataOnly="0" labelOnly="1" outline="0" fieldPosition="0">
        <references count="1">
          <reference field="13" count="0"/>
        </references>
      </pivotArea>
    </format>
    <format dxfId="2209">
      <pivotArea dataOnly="0" labelOnly="1" grandCol="1" outline="0" fieldPosition="0"/>
    </format>
    <format dxfId="2208">
      <pivotArea grandRow="1" outline="0" collapsedLevelsAreSubtotals="1" fieldPosition="0"/>
    </format>
    <format dxfId="2207">
      <pivotArea dataOnly="0" labelOnly="1" grandRow="1" outline="0" fieldPosition="0"/>
    </format>
    <format dxfId="2206">
      <pivotArea outline="0" collapsedLevelsAreSubtotals="1" fieldPosition="0"/>
    </format>
    <format dxfId="2205">
      <pivotArea dataOnly="0" labelOnly="1" grandRow="1" outline="0" fieldPosition="0"/>
    </format>
    <format dxfId="2204">
      <pivotArea dataOnly="0" labelOnly="1" grandRow="1" outline="0" fieldPosition="0"/>
    </format>
    <format dxfId="2203">
      <pivotArea outline="0" collapsedLevelsAreSubtotals="1" fieldPosition="0"/>
    </format>
    <format dxfId="2202">
      <pivotArea dataOnly="0" labelOnly="1" grandRow="1" outline="0" fieldPosition="0"/>
    </format>
    <format dxfId="2201">
      <pivotArea dataOnly="0" labelOnly="1" outline="0" fieldPosition="0">
        <references count="1">
          <reference field="13" count="0"/>
        </references>
      </pivotArea>
    </format>
    <format dxfId="2200">
      <pivotArea dataOnly="0" labelOnly="1" grandCol="1" outline="0" fieldPosition="0"/>
    </format>
    <format dxfId="2199">
      <pivotArea outline="0" collapsedLevelsAreSubtotals="1" fieldPosition="0"/>
    </format>
    <format dxfId="2198">
      <pivotArea dataOnly="0" labelOnly="1" grandRow="1" outline="0" fieldPosition="0"/>
    </format>
    <format dxfId="2197">
      <pivotArea dataOnly="0" labelOnly="1" outline="0" fieldPosition="0">
        <references count="1">
          <reference field="13" count="0"/>
        </references>
      </pivotArea>
    </format>
    <format dxfId="2196">
      <pivotArea dataOnly="0" labelOnly="1" grandCol="1" outline="0" fieldPosition="0"/>
    </format>
    <format dxfId="2195">
      <pivotArea outline="0" collapsedLevelsAreSubtotals="1" fieldPosition="0"/>
    </format>
    <format dxfId="2194">
      <pivotArea dataOnly="0" labelOnly="1" grandRow="1" outline="0" fieldPosition="0"/>
    </format>
    <format dxfId="2193">
      <pivotArea dataOnly="0" labelOnly="1" outline="0" fieldPosition="0">
        <references count="1">
          <reference field="13" count="0"/>
        </references>
      </pivotArea>
    </format>
    <format dxfId="2192">
      <pivotArea dataOnly="0" labelOnly="1" grandCol="1" outline="0" fieldPosition="0"/>
    </format>
    <format dxfId="2191">
      <pivotArea dataOnly="0" labelOnly="1" outline="0" fieldPosition="0">
        <references count="1">
          <reference field="13" count="0"/>
        </references>
      </pivotArea>
    </format>
    <format dxfId="2190">
      <pivotArea dataOnly="0" labelOnly="1" grandCol="1" outline="0" fieldPosition="0"/>
    </format>
    <format dxfId="2189">
      <pivotArea dataOnly="0" labelOnly="1" outline="0" fieldPosition="0">
        <references count="1">
          <reference field="13" count="0"/>
        </references>
      </pivotArea>
    </format>
    <format dxfId="2188">
      <pivotArea dataOnly="0" labelOnly="1" grandCol="1" outline="0" fieldPosition="0"/>
    </format>
    <format dxfId="2187">
      <pivotArea dataOnly="0" labelOnly="1" outline="0" fieldPosition="0">
        <references count="1">
          <reference field="13" count="0"/>
        </references>
      </pivotArea>
    </format>
    <format dxfId="2186">
      <pivotArea dataOnly="0" labelOnly="1" grandCol="1" outline="0" fieldPosition="0"/>
    </format>
    <format dxfId="2185">
      <pivotArea outline="0" collapsedLevelsAreSubtotals="1" fieldPosition="0"/>
    </format>
    <format dxfId="2184">
      <pivotArea dataOnly="0" labelOnly="1" grandRow="1" outline="0" fieldPosition="0"/>
    </format>
    <format dxfId="2183">
      <pivotArea dataOnly="0" labelOnly="1" outline="0" fieldPosition="0">
        <references count="1">
          <reference field="13" count="0"/>
        </references>
      </pivotArea>
    </format>
    <format dxfId="2182">
      <pivotArea dataOnly="0" labelOnly="1" grandCol="1" outline="0" fieldPosition="0"/>
    </format>
    <format dxfId="2181">
      <pivotArea outline="0" collapsedLevelsAreSubtotals="1" fieldPosition="0"/>
    </format>
    <format dxfId="2180">
      <pivotArea dataOnly="0" labelOnly="1" grandRow="1" outline="0" fieldPosition="0"/>
    </format>
    <format dxfId="2179">
      <pivotArea dataOnly="0" labelOnly="1" outline="0" fieldPosition="0">
        <references count="1">
          <reference field="13" count="0"/>
        </references>
      </pivotArea>
    </format>
    <format dxfId="2178">
      <pivotArea dataOnly="0" labelOnly="1" grandCol="1" outline="0" fieldPosition="0"/>
    </format>
    <format dxfId="2177">
      <pivotArea dataOnly="0" labelOnly="1" outline="0" fieldPosition="0">
        <references count="1">
          <reference field="13" count="0"/>
        </references>
      </pivotArea>
    </format>
    <format dxfId="2176">
      <pivotArea dataOnly="0" labelOnly="1" grandCol="1" outline="0" fieldPosition="0"/>
    </format>
    <format dxfId="2175">
      <pivotArea dataOnly="0" labelOnly="1" grandRow="1" outline="0" fieldPosition="0"/>
    </format>
    <format dxfId="2174">
      <pivotArea outline="0" collapsedLevelsAreSubtotals="1" fieldPosition="0"/>
    </format>
    <format dxfId="2173">
      <pivotArea dataOnly="0" labelOnly="1" grandRow="1" outline="0" fieldPosition="0"/>
    </format>
    <format dxfId="2172">
      <pivotArea dataOnly="0" labelOnly="1" outline="0" fieldPosition="0">
        <references count="1">
          <reference field="13" count="0"/>
        </references>
      </pivotArea>
    </format>
    <format dxfId="2171">
      <pivotArea dataOnly="0" labelOnly="1" grandCol="1" outline="0" fieldPosition="0"/>
    </format>
    <format dxfId="2170">
      <pivotArea outline="0" collapsedLevelsAreSubtotals="1" fieldPosition="0"/>
    </format>
    <format dxfId="2169">
      <pivotArea field="13" type="button" dataOnly="0" labelOnly="1" outline="0" axis="axisCol" fieldPosition="0"/>
    </format>
    <format dxfId="2168">
      <pivotArea type="topRight" dataOnly="0" labelOnly="1" outline="0" fieldPosition="0"/>
    </format>
    <format dxfId="2167">
      <pivotArea dataOnly="0" labelOnly="1" outline="0" fieldPosition="0">
        <references count="1">
          <reference field="13" count="0"/>
        </references>
      </pivotArea>
    </format>
    <format dxfId="2166">
      <pivotArea dataOnly="0" labelOnly="1" grandCol="1" outline="0" fieldPosition="0"/>
    </format>
    <format dxfId="2165">
      <pivotArea outline="0" collapsedLevelsAreSubtotals="1" fieldPosition="0"/>
    </format>
    <format dxfId="2164">
      <pivotArea dataOnly="0" labelOnly="1" grandRow="1" outline="0" fieldPosition="0"/>
    </format>
    <format dxfId="2163">
      <pivotArea dataOnly="0" labelOnly="1" outline="0" fieldPosition="0">
        <references count="1">
          <reference field="13" count="0"/>
        </references>
      </pivotArea>
    </format>
    <format dxfId="2162">
      <pivotArea dataOnly="0" labelOnly="1" grandCol="1" outline="0" fieldPosition="0"/>
    </format>
    <format dxfId="2161">
      <pivotArea outline="0" collapsedLevelsAreSubtotals="1" fieldPosition="0"/>
    </format>
    <format dxfId="2160">
      <pivotArea dataOnly="0" labelOnly="1" grandRow="1" outline="0" fieldPosition="0"/>
    </format>
    <format dxfId="2159">
      <pivotArea dataOnly="0" labelOnly="1" outline="0" fieldPosition="0">
        <references count="1">
          <reference field="13" count="0"/>
        </references>
      </pivotArea>
    </format>
    <format dxfId="2158">
      <pivotArea dataOnly="0" labelOnly="1" grandCol="1" outline="0" fieldPosition="0"/>
    </format>
    <format dxfId="2157">
      <pivotArea dataOnly="0" labelOnly="1" outline="0" fieldPosition="0">
        <references count="1">
          <reference field="13" count="0"/>
        </references>
      </pivotArea>
    </format>
    <format dxfId="2156">
      <pivotArea dataOnly="0" labelOnly="1" grandCol="1" outline="0" fieldPosition="0"/>
    </format>
    <format dxfId="2155">
      <pivotArea dataOnly="0" labelOnly="1" grandRow="1" outline="0" fieldPosition="0"/>
    </format>
    <format dxfId="2154">
      <pivotArea outline="0" collapsedLevelsAreSubtotals="1" fieldPosition="0"/>
    </format>
    <format dxfId="2153">
      <pivotArea dataOnly="0" labelOnly="1" grandRow="1" outline="0" fieldPosition="0"/>
    </format>
    <format dxfId="2152">
      <pivotArea dataOnly="0" labelOnly="1" outline="0" fieldPosition="0">
        <references count="1">
          <reference field="13" count="0"/>
        </references>
      </pivotArea>
    </format>
    <format dxfId="2151">
      <pivotArea dataOnly="0" labelOnly="1" grandCol="1" outline="0" fieldPosition="0"/>
    </format>
    <format dxfId="2150">
      <pivotArea outline="0" collapsedLevelsAreSubtotals="1" fieldPosition="0"/>
    </format>
    <format dxfId="2149">
      <pivotArea dataOnly="0" labelOnly="1" grandRow="1" outline="0" fieldPosition="0"/>
    </format>
    <format dxfId="2148">
      <pivotArea dataOnly="0" labelOnly="1" outline="0" fieldPosition="0">
        <references count="1">
          <reference field="13" count="0"/>
        </references>
      </pivotArea>
    </format>
    <format dxfId="2147">
      <pivotArea dataOnly="0" labelOnly="1" grandCol="1" outline="0" fieldPosition="0"/>
    </format>
    <format dxfId="2146">
      <pivotArea outline="0" collapsedLevelsAreSubtotals="1" fieldPosition="0"/>
    </format>
    <format dxfId="2145">
      <pivotArea dataOnly="0" labelOnly="1" grandRow="1" outline="0" fieldPosition="0"/>
    </format>
    <format dxfId="2144">
      <pivotArea dataOnly="0" labelOnly="1" outline="0" fieldPosition="0">
        <references count="1">
          <reference field="13" count="0"/>
        </references>
      </pivotArea>
    </format>
    <format dxfId="2143">
      <pivotArea dataOnly="0" labelOnly="1" grandCol="1" outline="0" fieldPosition="0"/>
    </format>
    <format dxfId="2142">
      <pivotArea dataOnly="0" labelOnly="1" grandRow="1" outline="0" fieldPosition="0"/>
    </format>
    <format dxfId="2141">
      <pivotArea outline="0" collapsedLevelsAreSubtotals="1" fieldPosition="0"/>
    </format>
    <format dxfId="2140">
      <pivotArea field="15" type="button" dataOnly="0" labelOnly="1" outline="0" axis="axisRow" fieldPosition="0"/>
    </format>
    <format dxfId="2139">
      <pivotArea dataOnly="0" labelOnly="1" outline="0" fieldPosition="0">
        <references count="1">
          <reference field="15" count="0"/>
        </references>
      </pivotArea>
    </format>
    <format dxfId="2138">
      <pivotArea dataOnly="0" labelOnly="1" grandRow="1" outline="0" fieldPosition="0"/>
    </format>
    <format dxfId="2137">
      <pivotArea dataOnly="0" labelOnly="1" outline="0" fieldPosition="0">
        <references count="1">
          <reference field="13" count="0"/>
        </references>
      </pivotArea>
    </format>
    <format dxfId="2136">
      <pivotArea dataOnly="0" labelOnly="1" grandCol="1" outline="0" fieldPosition="0"/>
    </format>
    <format dxfId="2135">
      <pivotArea outline="0" collapsedLevelsAreSubtotals="1" fieldPosition="0"/>
    </format>
    <format dxfId="2134">
      <pivotArea field="15" type="button" dataOnly="0" labelOnly="1" outline="0" axis="axisRow" fieldPosition="0"/>
    </format>
    <format dxfId="2133">
      <pivotArea dataOnly="0" labelOnly="1" outline="0" fieldPosition="0">
        <references count="1">
          <reference field="15" count="0"/>
        </references>
      </pivotArea>
    </format>
    <format dxfId="2132">
      <pivotArea dataOnly="0" labelOnly="1" grandRow="1" outline="0" fieldPosition="0"/>
    </format>
    <format dxfId="2131">
      <pivotArea dataOnly="0" labelOnly="1" outline="0" fieldPosition="0">
        <references count="1">
          <reference field="13" count="0"/>
        </references>
      </pivotArea>
    </format>
    <format dxfId="2130">
      <pivotArea dataOnly="0" labelOnly="1" grandCol="1" outline="0" fieldPosition="0"/>
    </format>
    <format dxfId="2129">
      <pivotArea outline="0" collapsedLevelsAreSubtotals="1" fieldPosition="0"/>
    </format>
    <format dxfId="2128">
      <pivotArea field="15" type="button" dataOnly="0" labelOnly="1" outline="0" axis="axisRow" fieldPosition="0"/>
    </format>
    <format dxfId="2127">
      <pivotArea dataOnly="0" labelOnly="1" outline="0" fieldPosition="0">
        <references count="1">
          <reference field="15" count="0"/>
        </references>
      </pivotArea>
    </format>
    <format dxfId="2126">
      <pivotArea dataOnly="0" labelOnly="1" grandRow="1" outline="0" fieldPosition="0"/>
    </format>
    <format dxfId="2125">
      <pivotArea dataOnly="0" labelOnly="1" outline="0" fieldPosition="0">
        <references count="1">
          <reference field="13" count="0"/>
        </references>
      </pivotArea>
    </format>
    <format dxfId="2124">
      <pivotArea dataOnly="0" labelOnly="1" grandCol="1" outline="0" fieldPosition="0"/>
    </format>
    <format dxfId="2123">
      <pivotArea field="15" type="button" dataOnly="0" labelOnly="1" outline="0" axis="axisRow" fieldPosition="0"/>
    </format>
    <format dxfId="2122">
      <pivotArea dataOnly="0" labelOnly="1" outline="0" fieldPosition="0">
        <references count="1">
          <reference field="13" count="0"/>
        </references>
      </pivotArea>
    </format>
    <format dxfId="2121">
      <pivotArea dataOnly="0" labelOnly="1" grandCol="1" outline="0" fieldPosition="0"/>
    </format>
    <format dxfId="2120">
      <pivotArea dataOnly="0" labelOnly="1" grandRow="1" outline="0" fieldPosition="0"/>
    </format>
    <format dxfId="2119">
      <pivotArea type="all" dataOnly="0" outline="0" fieldPosition="0"/>
    </format>
    <format dxfId="2118">
      <pivotArea outline="0" collapsedLevelsAreSubtotals="1" fieldPosition="0"/>
    </format>
    <format dxfId="2117">
      <pivotArea field="15" type="button" dataOnly="0" labelOnly="1" outline="0" axis="axisRow" fieldPosition="0"/>
    </format>
    <format dxfId="2116">
      <pivotArea dataOnly="0" labelOnly="1" outline="0" fieldPosition="0">
        <references count="1">
          <reference field="15" count="0"/>
        </references>
      </pivotArea>
    </format>
    <format dxfId="2115">
      <pivotArea dataOnly="0" labelOnly="1" grandRow="1" outline="0" fieldPosition="0"/>
    </format>
    <format dxfId="2114">
      <pivotArea dataOnly="0" labelOnly="1" outline="0" fieldPosition="0">
        <references count="1">
          <reference field="13" count="0"/>
        </references>
      </pivotArea>
    </format>
    <format dxfId="2113">
      <pivotArea dataOnly="0" labelOnly="1" grandCol="1" outline="0" fieldPosition="0"/>
    </format>
    <format dxfId="2112">
      <pivotArea type="all" dataOnly="0" outline="0" fieldPosition="0"/>
    </format>
    <format dxfId="2111">
      <pivotArea outline="0" collapsedLevelsAreSubtotals="1" fieldPosition="0"/>
    </format>
    <format dxfId="2110">
      <pivotArea field="15" type="button" dataOnly="0" labelOnly="1" outline="0" axis="axisRow" fieldPosition="0"/>
    </format>
    <format dxfId="2109">
      <pivotArea dataOnly="0" labelOnly="1" outline="0" fieldPosition="0">
        <references count="1">
          <reference field="15" count="0"/>
        </references>
      </pivotArea>
    </format>
    <format dxfId="2108">
      <pivotArea dataOnly="0" labelOnly="1" grandRow="1" outline="0" fieldPosition="0"/>
    </format>
    <format dxfId="2107">
      <pivotArea dataOnly="0" labelOnly="1" outline="0" fieldPosition="0">
        <references count="1">
          <reference field="13" count="0"/>
        </references>
      </pivotArea>
    </format>
    <format dxfId="2106">
      <pivotArea dataOnly="0" labelOnly="1" grandCol="1" outline="0" fieldPosition="0"/>
    </format>
    <format dxfId="2105">
      <pivotArea outline="0" collapsedLevelsAreSubtotals="1" fieldPosition="0"/>
    </format>
    <format dxfId="2104">
      <pivotArea field="15" type="button" dataOnly="0" labelOnly="1" outline="0" axis="axisRow" fieldPosition="0"/>
    </format>
    <format dxfId="2103">
      <pivotArea dataOnly="0" labelOnly="1" outline="0" fieldPosition="0">
        <references count="1">
          <reference field="15" count="0"/>
        </references>
      </pivotArea>
    </format>
    <format dxfId="2102">
      <pivotArea dataOnly="0" labelOnly="1" grandRow="1" outline="0" fieldPosition="0"/>
    </format>
    <format dxfId="2101">
      <pivotArea dataOnly="0" labelOnly="1" outline="0" fieldPosition="0">
        <references count="1">
          <reference field="13" count="0"/>
        </references>
      </pivotArea>
    </format>
    <format dxfId="2100">
      <pivotArea dataOnly="0" labelOnly="1" grandCol="1" outline="0" fieldPosition="0"/>
    </format>
    <format dxfId="2099">
      <pivotArea field="15" type="button" dataOnly="0" labelOnly="1" outline="0" axis="axisRow" fieldPosition="0"/>
    </format>
    <format dxfId="2098">
      <pivotArea dataOnly="0" labelOnly="1" outline="0" fieldPosition="0">
        <references count="1">
          <reference field="13" count="0"/>
        </references>
      </pivotArea>
    </format>
    <format dxfId="2097">
      <pivotArea dataOnly="0" labelOnly="1" grandCol="1" outline="0" fieldPosition="0"/>
    </format>
    <format dxfId="2096">
      <pivotArea grandRow="1" outline="0" collapsedLevelsAreSubtotals="1" fieldPosition="0"/>
    </format>
    <format dxfId="2095">
      <pivotArea dataOnly="0" labelOnly="1" grandRow="1" outline="0" fieldPosition="0"/>
    </format>
    <format dxfId="2094">
      <pivotArea type="all" dataOnly="0" outline="0" fieldPosition="0"/>
    </format>
    <format dxfId="2093">
      <pivotArea outline="0" collapsedLevelsAreSubtotals="1" fieldPosition="0"/>
    </format>
    <format dxfId="2092">
      <pivotArea type="origin" dataOnly="0" labelOnly="1" outline="0" fieldPosition="0"/>
    </format>
    <format dxfId="2091">
      <pivotArea field="13" type="button" dataOnly="0" labelOnly="1" outline="0" axis="axisCol" fieldPosition="0"/>
    </format>
    <format dxfId="2090">
      <pivotArea type="topRight" dataOnly="0" labelOnly="1" outline="0" fieldPosition="0"/>
    </format>
    <format dxfId="2089">
      <pivotArea field="15" type="button" dataOnly="0" labelOnly="1" outline="0" axis="axisRow" fieldPosition="0"/>
    </format>
    <format dxfId="2088">
      <pivotArea dataOnly="0" labelOnly="1" outline="0" fieldPosition="0">
        <references count="1">
          <reference field="15" count="0"/>
        </references>
      </pivotArea>
    </format>
    <format dxfId="2087">
      <pivotArea dataOnly="0" labelOnly="1" grandRow="1" outline="0" fieldPosition="0"/>
    </format>
    <format dxfId="2086">
      <pivotArea dataOnly="0" labelOnly="1" outline="0" fieldPosition="0">
        <references count="1">
          <reference field="13" count="0"/>
        </references>
      </pivotArea>
    </format>
    <format dxfId="2085">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9"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2471">
      <pivotArea outline="0" collapsedLevelsAreSubtotals="1" fieldPosition="0"/>
    </format>
    <format dxfId="2470">
      <pivotArea dataOnly="0" labelOnly="1" grandCol="1" outline="0" fieldPosition="0"/>
    </format>
    <format dxfId="2469">
      <pivotArea outline="0" collapsedLevelsAreSubtotals="1" fieldPosition="0"/>
    </format>
    <format dxfId="2468">
      <pivotArea dataOnly="0" labelOnly="1" grandCol="1" outline="0" fieldPosition="0"/>
    </format>
    <format dxfId="2467">
      <pivotArea dataOnly="0" labelOnly="1" grandRow="1" outline="0" fieldPosition="0"/>
    </format>
    <format dxfId="2466">
      <pivotArea dataOnly="0" labelOnly="1" grandCol="1" outline="0" fieldPosition="0"/>
    </format>
    <format dxfId="2465">
      <pivotArea dataOnly="0" labelOnly="1" grandCol="1" outline="0" fieldPosition="0"/>
    </format>
    <format dxfId="2464">
      <pivotArea dataOnly="0" labelOnly="1" grandCol="1" outline="0" fieldPosition="0"/>
    </format>
    <format dxfId="2463">
      <pivotArea dataOnly="0" labelOnly="1" grandCol="1" outline="0" fieldPosition="0"/>
    </format>
    <format dxfId="2462">
      <pivotArea grandRow="1" outline="0" collapsedLevelsAreSubtotals="1" fieldPosition="0"/>
    </format>
    <format dxfId="2461">
      <pivotArea dataOnly="0" labelOnly="1" grandRow="1" outline="0" fieldPosition="0"/>
    </format>
    <format dxfId="2460">
      <pivotArea dataOnly="0" labelOnly="1" grandRow="1" outline="0" fieldPosition="0"/>
    </format>
    <format dxfId="2459">
      <pivotArea grandRow="1" outline="0" collapsedLevelsAreSubtotals="1" fieldPosition="0"/>
    </format>
    <format dxfId="2458">
      <pivotArea dataOnly="0" labelOnly="1" grandRow="1" outline="0" fieldPosition="0"/>
    </format>
    <format dxfId="2457">
      <pivotArea grandRow="1" outline="0" collapsedLevelsAreSubtotals="1" fieldPosition="0"/>
    </format>
    <format dxfId="2456">
      <pivotArea dataOnly="0" labelOnly="1" grandRow="1" outline="0" fieldPosition="0"/>
    </format>
    <format dxfId="2455">
      <pivotArea grandRow="1" outline="0" collapsedLevelsAreSubtotals="1" fieldPosition="0"/>
    </format>
    <format dxfId="2454">
      <pivotArea grandRow="1" outline="0" collapsedLevelsAreSubtotals="1" fieldPosition="0"/>
    </format>
    <format dxfId="2453">
      <pivotArea dataOnly="0" labelOnly="1" grandRow="1" outline="0" fieldPosition="0"/>
    </format>
    <format dxfId="2452">
      <pivotArea dataOnly="0" labelOnly="1" grandRow="1" outline="0" fieldPosition="0"/>
    </format>
    <format dxfId="2451">
      <pivotArea dataOnly="0" labelOnly="1" grandRow="1" outline="0" fieldPosition="0"/>
    </format>
    <format dxfId="2450">
      <pivotArea dataOnly="0" labelOnly="1" grandRow="1" outline="0" fieldPosition="0"/>
    </format>
    <format dxfId="2449">
      <pivotArea grandRow="1" outline="0" collapsedLevelsAreSubtotals="1" fieldPosition="0"/>
    </format>
    <format dxfId="2448">
      <pivotArea dataOnly="0" labelOnly="1" grandRow="1" outline="0" fieldPosition="0"/>
    </format>
    <format dxfId="2447">
      <pivotArea dataOnly="0" labelOnly="1" grandCol="1" outline="0" fieldPosition="0"/>
    </format>
    <format dxfId="2446">
      <pivotArea grandRow="1" outline="0" collapsedLevelsAreSubtotals="1" fieldPosition="0"/>
    </format>
    <format dxfId="2445">
      <pivotArea dataOnly="0" labelOnly="1" grandRow="1" outline="0" fieldPosition="0"/>
    </format>
    <format dxfId="2444">
      <pivotArea grandRow="1" outline="0" collapsedLevelsAreSubtotals="1" fieldPosition="0"/>
    </format>
    <format dxfId="2443">
      <pivotArea dataOnly="0" labelOnly="1" grandRow="1" outline="0" fieldPosition="0"/>
    </format>
    <format dxfId="2442">
      <pivotArea dataOnly="0" labelOnly="1" grandCol="1" outline="0" fieldPosition="0"/>
    </format>
    <format dxfId="2441">
      <pivotArea dataOnly="0" labelOnly="1" grandCol="1" outline="0" fieldPosition="0"/>
    </format>
    <format dxfId="2440">
      <pivotArea grandRow="1" grandCol="1" outline="0" collapsedLevelsAreSubtotals="1" fieldPosition="0"/>
    </format>
    <format dxfId="2439">
      <pivotArea dataOnly="0" labelOnly="1" grandCol="1" outline="0" fieldPosition="0"/>
    </format>
    <format dxfId="2438">
      <pivotArea dataOnly="0" labelOnly="1" grandCol="1" outline="0" fieldPosition="0"/>
    </format>
    <format dxfId="2437">
      <pivotArea grandRow="1" outline="0" collapsedLevelsAreSubtotals="1" fieldPosition="0"/>
    </format>
    <format dxfId="2436">
      <pivotArea grandRow="1" outline="0" collapsedLevelsAreSubtotals="1" fieldPosition="0"/>
    </format>
    <format dxfId="2435">
      <pivotArea type="origin" dataOnly="0" labelOnly="1" outline="0" fieldPosition="0"/>
    </format>
    <format dxfId="2434">
      <pivotArea type="origin" dataOnly="0" labelOnly="1" outline="0" fieldPosition="0"/>
    </format>
    <format dxfId="2433">
      <pivotArea type="origin" dataOnly="0" labelOnly="1" outline="0" fieldPosition="0"/>
    </format>
    <format dxfId="2432">
      <pivotArea type="topRight" dataOnly="0" labelOnly="1" outline="0" fieldPosition="0"/>
    </format>
    <format dxfId="2431">
      <pivotArea dataOnly="0" labelOnly="1" grandRow="1" outline="0" fieldPosition="0"/>
    </format>
    <format dxfId="2430">
      <pivotArea grandRow="1" outline="0" collapsedLevelsAreSubtotals="1" fieldPosition="0"/>
    </format>
    <format dxfId="2429">
      <pivotArea dataOnly="0" labelOnly="1" grandRow="1" outline="0" fieldPosition="0"/>
    </format>
    <format dxfId="2428">
      <pivotArea dataOnly="0" labelOnly="1" grandRow="1" outline="0" fieldPosition="0"/>
    </format>
    <format dxfId="2427">
      <pivotArea grandRow="1" outline="0" collapsedLevelsAreSubtotals="1" fieldPosition="0"/>
    </format>
    <format dxfId="2426">
      <pivotArea dataOnly="0" labelOnly="1" grandRow="1" outline="0" fieldPosition="0"/>
    </format>
    <format dxfId="2425">
      <pivotArea grandRow="1" outline="0" collapsedLevelsAreSubtotals="1" fieldPosition="0"/>
    </format>
    <format dxfId="2424">
      <pivotArea dataOnly="0" labelOnly="1" grandRow="1" outline="0" fieldPosition="0"/>
    </format>
    <format dxfId="2423">
      <pivotArea dataOnly="0" labelOnly="1" grandRow="1" outline="0" fieldPosition="0"/>
    </format>
    <format dxfId="2422">
      <pivotArea dataOnly="0" labelOnly="1" grandRow="1" outline="0" fieldPosition="0"/>
    </format>
    <format dxfId="2421">
      <pivotArea dataOnly="0" labelOnly="1" grandRow="1" outline="0" fieldPosition="0"/>
    </format>
    <format dxfId="2420">
      <pivotArea field="12" type="button" dataOnly="0" labelOnly="1" outline="0" axis="axisPage" fieldPosition="0"/>
    </format>
    <format dxfId="2419">
      <pivotArea type="origin" dataOnly="0" labelOnly="1" outline="0" fieldPosition="0"/>
    </format>
    <format dxfId="2418">
      <pivotArea dataOnly="0" labelOnly="1" grandRow="1" outline="0" fieldPosition="0"/>
    </format>
    <format dxfId="2417">
      <pivotArea field="12" type="button" dataOnly="0" labelOnly="1" outline="0" axis="axisPage" fieldPosition="0"/>
    </format>
    <format dxfId="2416">
      <pivotArea type="origin" dataOnly="0" labelOnly="1" outline="0" fieldPosition="0"/>
    </format>
    <format dxfId="2415">
      <pivotArea dataOnly="0" labelOnly="1" grandRow="1" outline="0" fieldPosition="0"/>
    </format>
    <format dxfId="2414">
      <pivotArea field="12" type="button" dataOnly="0" labelOnly="1" outline="0" axis="axisPage" fieldPosition="0"/>
    </format>
    <format dxfId="2413">
      <pivotArea type="origin" dataOnly="0" labelOnly="1" outline="0" fieldPosition="0"/>
    </format>
    <format dxfId="2412">
      <pivotArea dataOnly="0" labelOnly="1" grandRow="1" outline="0" fieldPosition="0"/>
    </format>
    <format dxfId="2411">
      <pivotArea field="12" type="button" dataOnly="0" labelOnly="1" outline="0" axis="axisPage" fieldPosition="0"/>
    </format>
    <format dxfId="2410">
      <pivotArea type="origin" dataOnly="0" labelOnly="1" outline="0" fieldPosition="0"/>
    </format>
    <format dxfId="2409">
      <pivotArea dataOnly="0" labelOnly="1" grandRow="1" outline="0" fieldPosition="0"/>
    </format>
    <format dxfId="2408">
      <pivotArea grandRow="1" outline="0" collapsedLevelsAreSubtotals="1" fieldPosition="0"/>
    </format>
    <format dxfId="2407">
      <pivotArea grandRow="1" outline="0" collapsedLevelsAreSubtotals="1" fieldPosition="0"/>
    </format>
    <format dxfId="2406">
      <pivotArea type="origin" dataOnly="0" labelOnly="1" outline="0" fieldPosition="0"/>
    </format>
    <format dxfId="2405">
      <pivotArea field="14" type="button" dataOnly="0" labelOnly="1" outline="0" axis="axisCol" fieldPosition="0"/>
    </format>
    <format dxfId="2404">
      <pivotArea type="topRight" dataOnly="0" labelOnly="1" outline="0" offset="A1" fieldPosition="0"/>
    </format>
    <format dxfId="2403">
      <pivotArea grandRow="1" outline="0" collapsedLevelsAreSubtotals="1" fieldPosition="0"/>
    </format>
    <format dxfId="2402">
      <pivotArea grandRow="1" outline="0" collapsedLevelsAreSubtotals="1" fieldPosition="0"/>
    </format>
    <format dxfId="2401">
      <pivotArea outline="0" collapsedLevelsAreSubtotals="1" fieldPosition="0"/>
    </format>
    <format dxfId="2400">
      <pivotArea field="15" type="button" dataOnly="0" labelOnly="1" outline="0" axis="axisRow" fieldPosition="0"/>
    </format>
    <format dxfId="2399">
      <pivotArea dataOnly="0" labelOnly="1" outline="0" fieldPosition="0">
        <references count="1">
          <reference field="15" count="0"/>
        </references>
      </pivotArea>
    </format>
    <format dxfId="2398">
      <pivotArea dataOnly="0" labelOnly="1" grandRow="1" outline="0" fieldPosition="0"/>
    </format>
    <format dxfId="2397">
      <pivotArea dataOnly="0" labelOnly="1" outline="0" fieldPosition="0">
        <references count="1">
          <reference field="14" count="0"/>
        </references>
      </pivotArea>
    </format>
    <format dxfId="239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2829">
      <pivotArea type="all" dataOnly="0" outline="0" fieldPosition="0"/>
    </format>
    <format dxfId="2828">
      <pivotArea outline="0" collapsedLevelsAreSubtotals="1" fieldPosition="0"/>
    </format>
    <format dxfId="2827">
      <pivotArea dataOnly="0" labelOnly="1" grandRow="1" outline="0" fieldPosition="0"/>
    </format>
    <format dxfId="2826">
      <pivotArea type="all" dataOnly="0" outline="0" fieldPosition="0"/>
    </format>
    <format dxfId="2825">
      <pivotArea outline="0" collapsedLevelsAreSubtotals="1" fieldPosition="0"/>
    </format>
    <format dxfId="2824">
      <pivotArea dataOnly="0" labelOnly="1" grandRow="1" outline="0" fieldPosition="0"/>
    </format>
    <format dxfId="2823">
      <pivotArea type="all" dataOnly="0" outline="0" fieldPosition="0"/>
    </format>
    <format dxfId="2822">
      <pivotArea type="all" dataOnly="0" outline="0" fieldPosition="0"/>
    </format>
    <format dxfId="2821">
      <pivotArea outline="0" collapsedLevelsAreSubtotals="1" fieldPosition="0"/>
    </format>
    <format dxfId="2820">
      <pivotArea grandRow="1" outline="0" collapsedLevelsAreSubtotals="1" fieldPosition="0"/>
    </format>
    <format dxfId="2819">
      <pivotArea dataOnly="0" labelOnly="1" grandRow="1" outline="0" fieldPosition="0"/>
    </format>
    <format dxfId="2818">
      <pivotArea type="all" dataOnly="0" outline="0" fieldPosition="0"/>
    </format>
    <format dxfId="2817">
      <pivotArea outline="0" collapsedLevelsAreSubtotals="1" fieldPosition="0"/>
    </format>
    <format dxfId="2816">
      <pivotArea dataOnly="0" labelOnly="1" grandRow="1" outline="0" fieldPosition="0"/>
    </format>
    <format dxfId="2815">
      <pivotArea type="all" dataOnly="0" outline="0" fieldPosition="0"/>
    </format>
    <format dxfId="2814">
      <pivotArea outline="0" collapsedLevelsAreSubtotals="1" fieldPosition="0"/>
    </format>
    <format dxfId="2813">
      <pivotArea type="all" dataOnly="0" outline="0" fieldPosition="0"/>
    </format>
    <format dxfId="2812">
      <pivotArea outline="0" collapsedLevelsAreSubtotals="1" fieldPosition="0"/>
    </format>
    <format dxfId="2811">
      <pivotArea grandRow="1" outline="0" collapsedLevelsAreSubtotals="1" fieldPosition="0"/>
    </format>
    <format dxfId="2810">
      <pivotArea dataOnly="0" labelOnly="1" grandRow="1" outline="0" fieldPosition="0"/>
    </format>
    <format dxfId="2809">
      <pivotArea grandRow="1" outline="0" collapsedLevelsAreSubtotals="1" fieldPosition="0"/>
    </format>
    <format dxfId="2808">
      <pivotArea dataOnly="0" labelOnly="1" grandRow="1" outline="0" fieldPosition="0"/>
    </format>
    <format dxfId="2807">
      <pivotArea outline="0" collapsedLevelsAreSubtotals="1" fieldPosition="0"/>
    </format>
    <format dxfId="2806">
      <pivotArea dataOnly="0" labelOnly="1" grandRow="1" outline="0" fieldPosition="0"/>
    </format>
    <format dxfId="2805">
      <pivotArea type="all" dataOnly="0" outline="0" fieldPosition="0"/>
    </format>
    <format dxfId="2804">
      <pivotArea outline="0" collapsedLevelsAreSubtotals="1" fieldPosition="0"/>
    </format>
    <format dxfId="2803">
      <pivotArea dataOnly="0" labelOnly="1" grandRow="1" outline="0" fieldPosition="0"/>
    </format>
    <format dxfId="2802">
      <pivotArea type="all" dataOnly="0" outline="0" fieldPosition="0"/>
    </format>
    <format dxfId="2801">
      <pivotArea outline="0" collapsedLevelsAreSubtotals="1" fieldPosition="0"/>
    </format>
    <format dxfId="2800">
      <pivotArea dataOnly="0" labelOnly="1" grandRow="1" outline="0" fieldPosition="0"/>
    </format>
    <format dxfId="2799">
      <pivotArea grandRow="1" outline="0" collapsedLevelsAreSubtotals="1" fieldPosition="0"/>
    </format>
    <format dxfId="2798">
      <pivotArea dataOnly="0" labelOnly="1" grandRow="1" outline="0" fieldPosition="0"/>
    </format>
    <format dxfId="2797">
      <pivotArea type="all" dataOnly="0" outline="0" fieldPosition="0"/>
    </format>
    <format dxfId="2796">
      <pivotArea outline="0" collapsedLevelsAreSubtotals="1" fieldPosition="0"/>
    </format>
    <format dxfId="2795">
      <pivotArea dataOnly="0" labelOnly="1" grandRow="1" outline="0" fieldPosition="0"/>
    </format>
    <format dxfId="2794">
      <pivotArea type="all" dataOnly="0" outline="0" fieldPosition="0"/>
    </format>
    <format dxfId="2793">
      <pivotArea outline="0" collapsedLevelsAreSubtotals="1" fieldPosition="0"/>
    </format>
    <format dxfId="2792">
      <pivotArea dataOnly="0" labelOnly="1" grandRow="1" outline="0" fieldPosition="0"/>
    </format>
    <format dxfId="2791">
      <pivotArea grandRow="1" outline="0" collapsedLevelsAreSubtotals="1" fieldPosition="0"/>
    </format>
    <format dxfId="2790">
      <pivotArea dataOnly="0" labelOnly="1" grandRow="1" outline="0" fieldPosition="0"/>
    </format>
    <format dxfId="2789">
      <pivotArea grandRow="1" outline="0" collapsedLevelsAreSubtotals="1" fieldPosition="0"/>
    </format>
    <format dxfId="2788">
      <pivotArea dataOnly="0" labelOnly="1" grandRow="1" outline="0" fieldPosition="0"/>
    </format>
    <format dxfId="2787">
      <pivotArea type="all" dataOnly="0" outline="0" fieldPosition="0"/>
    </format>
    <format dxfId="2786">
      <pivotArea outline="0" collapsedLevelsAreSubtotals="1" fieldPosition="0"/>
    </format>
    <format dxfId="2785">
      <pivotArea dataOnly="0" labelOnly="1" grandRow="1" outline="0" fieldPosition="0"/>
    </format>
    <format dxfId="2784">
      <pivotArea type="all" dataOnly="0" outline="0" fieldPosition="0"/>
    </format>
    <format dxfId="2783">
      <pivotArea outline="0" collapsedLevelsAreSubtotals="1" fieldPosition="0"/>
    </format>
    <format dxfId="2782">
      <pivotArea dataOnly="0" labelOnly="1" grandRow="1" outline="0" fieldPosition="0"/>
    </format>
    <format dxfId="2781">
      <pivotArea grandRow="1" outline="0" collapsedLevelsAreSubtotals="1" fieldPosition="0"/>
    </format>
    <format dxfId="2780">
      <pivotArea dataOnly="0" labelOnly="1" grandRow="1" outline="0" fieldPosition="0"/>
    </format>
    <format dxfId="2779">
      <pivotArea type="all" dataOnly="0" outline="0" fieldPosition="0"/>
    </format>
    <format dxfId="2778">
      <pivotArea outline="0" collapsedLevelsAreSubtotals="1" fieldPosition="0"/>
    </format>
    <format dxfId="2777">
      <pivotArea dataOnly="0" labelOnly="1" grandRow="1" outline="0" fieldPosition="0"/>
    </format>
    <format dxfId="2776">
      <pivotArea type="all" dataOnly="0" outline="0" fieldPosition="0"/>
    </format>
    <format dxfId="2775">
      <pivotArea outline="0" collapsedLevelsAreSubtotals="1" fieldPosition="0"/>
    </format>
    <format dxfId="2774">
      <pivotArea dataOnly="0" labelOnly="1" grandRow="1" outline="0" fieldPosition="0"/>
    </format>
    <format dxfId="2773">
      <pivotArea type="all" dataOnly="0" outline="0" fieldPosition="0"/>
    </format>
    <format dxfId="2772">
      <pivotArea outline="0" collapsedLevelsAreSubtotals="1" fieldPosition="0"/>
    </format>
    <format dxfId="2771">
      <pivotArea dataOnly="0" labelOnly="1" grandRow="1" outline="0" fieldPosition="0"/>
    </format>
    <format dxfId="2770">
      <pivotArea grandRow="1" outline="0" collapsedLevelsAreSubtotals="1" fieldPosition="0"/>
    </format>
    <format dxfId="2769">
      <pivotArea dataOnly="0" labelOnly="1" grandRow="1" outline="0" fieldPosition="0"/>
    </format>
    <format dxfId="2768">
      <pivotArea type="all" dataOnly="0" outline="0" fieldPosition="0"/>
    </format>
    <format dxfId="2767">
      <pivotArea outline="0" collapsedLevelsAreSubtotals="1" fieldPosition="0"/>
    </format>
    <format dxfId="2766">
      <pivotArea dataOnly="0" labelOnly="1" grandRow="1" outline="0" fieldPosition="0"/>
    </format>
    <format dxfId="2765">
      <pivotArea grandRow="1" outline="0" collapsedLevelsAreSubtotals="1" fieldPosition="0"/>
    </format>
    <format dxfId="2764">
      <pivotArea dataOnly="0" labelOnly="1" grandRow="1" outline="0" fieldPosition="0"/>
    </format>
    <format dxfId="2763">
      <pivotArea type="all" dataOnly="0" outline="0" fieldPosition="0"/>
    </format>
    <format dxfId="2762">
      <pivotArea outline="0" collapsedLevelsAreSubtotals="1" fieldPosition="0"/>
    </format>
    <format dxfId="2761">
      <pivotArea dataOnly="0" labelOnly="1" grandRow="1" outline="0" fieldPosition="0"/>
    </format>
    <format dxfId="2760">
      <pivotArea grandRow="1" outline="0" collapsedLevelsAreSubtotals="1" fieldPosition="0"/>
    </format>
    <format dxfId="2759">
      <pivotArea dataOnly="0" labelOnly="1" grandRow="1" outline="0" fieldPosition="0"/>
    </format>
    <format dxfId="2758">
      <pivotArea type="all" dataOnly="0" outline="0" fieldPosition="0"/>
    </format>
    <format dxfId="2757">
      <pivotArea outline="0" collapsedLevelsAreSubtotals="1" fieldPosition="0"/>
    </format>
    <format dxfId="2756">
      <pivotArea dataOnly="0" labelOnly="1" grandRow="1" outline="0" fieldPosition="0"/>
    </format>
    <format dxfId="2755">
      <pivotArea type="all" dataOnly="0" outline="0" fieldPosition="0"/>
    </format>
    <format dxfId="2754">
      <pivotArea outline="0" collapsedLevelsAreSubtotals="1" fieldPosition="0"/>
    </format>
    <format dxfId="2753">
      <pivotArea dataOnly="0" labelOnly="1" grandRow="1" outline="0" fieldPosition="0"/>
    </format>
    <format dxfId="2752">
      <pivotArea type="all" dataOnly="0" outline="0" fieldPosition="0"/>
    </format>
    <format dxfId="2751">
      <pivotArea outline="0" collapsedLevelsAreSubtotals="1" fieldPosition="0"/>
    </format>
    <format dxfId="2750">
      <pivotArea dataOnly="0" labelOnly="1" grandRow="1" outline="0" fieldPosition="0"/>
    </format>
    <format dxfId="2749">
      <pivotArea type="all" dataOnly="0" outline="0" fieldPosition="0"/>
    </format>
    <format dxfId="2748">
      <pivotArea outline="0" collapsedLevelsAreSubtotals="1" fieldPosition="0"/>
    </format>
    <format dxfId="2747">
      <pivotArea dataOnly="0" labelOnly="1" grandRow="1" outline="0" fieldPosition="0"/>
    </format>
    <format dxfId="2746">
      <pivotArea type="all" dataOnly="0" outline="0" fieldPosition="0"/>
    </format>
    <format dxfId="2745">
      <pivotArea outline="0" collapsedLevelsAreSubtotals="1" fieldPosition="0"/>
    </format>
    <format dxfId="2744">
      <pivotArea dataOnly="0" labelOnly="1" grandRow="1" outline="0" fieldPosition="0"/>
    </format>
    <format dxfId="2743">
      <pivotArea type="all" dataOnly="0" outline="0" fieldPosition="0"/>
    </format>
    <format dxfId="2742">
      <pivotArea outline="0" collapsedLevelsAreSubtotals="1" fieldPosition="0"/>
    </format>
    <format dxfId="2741">
      <pivotArea dataOnly="0" labelOnly="1" grandRow="1" outline="0" fieldPosition="0"/>
    </format>
    <format dxfId="2740">
      <pivotArea type="all" dataOnly="0" outline="0" fieldPosition="0"/>
    </format>
    <format dxfId="2739">
      <pivotArea outline="0" collapsedLevelsAreSubtotals="1" fieldPosition="0"/>
    </format>
    <format dxfId="2738">
      <pivotArea dataOnly="0" labelOnly="1" grandRow="1" outline="0" fieldPosition="0"/>
    </format>
    <format dxfId="2737">
      <pivotArea type="all" dataOnly="0" outline="0" fieldPosition="0"/>
    </format>
    <format dxfId="2736">
      <pivotArea outline="0" collapsedLevelsAreSubtotals="1" fieldPosition="0"/>
    </format>
    <format dxfId="2735">
      <pivotArea dataOnly="0" labelOnly="1" grandRow="1" outline="0" fieldPosition="0"/>
    </format>
    <format dxfId="2734">
      <pivotArea type="all" dataOnly="0" outline="0" fieldPosition="0"/>
    </format>
    <format dxfId="2733">
      <pivotArea outline="0" collapsedLevelsAreSubtotals="1" fieldPosition="0"/>
    </format>
    <format dxfId="2732">
      <pivotArea dataOnly="0" labelOnly="1" grandRow="1" outline="0" fieldPosition="0"/>
    </format>
    <format dxfId="2731">
      <pivotArea grandRow="1" outline="0" collapsedLevelsAreSubtotals="1" fieldPosition="0"/>
    </format>
    <format dxfId="2730">
      <pivotArea dataOnly="0" labelOnly="1" grandRow="1" outline="0" fieldPosition="0"/>
    </format>
    <format dxfId="2729">
      <pivotArea type="all" dataOnly="0" outline="0" fieldPosition="0"/>
    </format>
    <format dxfId="2728">
      <pivotArea outline="0" collapsedLevelsAreSubtotals="1" fieldPosition="0"/>
    </format>
    <format dxfId="2727">
      <pivotArea dataOnly="0" labelOnly="1" grandRow="1" outline="0" fieldPosition="0"/>
    </format>
    <format dxfId="2726">
      <pivotArea type="all" dataOnly="0" outline="0" fieldPosition="0"/>
    </format>
    <format dxfId="2725">
      <pivotArea outline="0" collapsedLevelsAreSubtotals="1" fieldPosition="0"/>
    </format>
    <format dxfId="2724">
      <pivotArea dataOnly="0" labelOnly="1" grandRow="1" outline="0" fieldPosition="0"/>
    </format>
    <format dxfId="2723">
      <pivotArea type="all" dataOnly="0" outline="0" fieldPosition="0"/>
    </format>
    <format dxfId="2722">
      <pivotArea outline="0" collapsedLevelsAreSubtotals="1" fieldPosition="0"/>
    </format>
    <format dxfId="2721">
      <pivotArea dataOnly="0" labelOnly="1" grandRow="1" outline="0" fieldPosition="0"/>
    </format>
    <format dxfId="2720">
      <pivotArea type="all" dataOnly="0" outline="0" fieldPosition="0"/>
    </format>
    <format dxfId="2719">
      <pivotArea outline="0" collapsedLevelsAreSubtotals="1" fieldPosition="0"/>
    </format>
    <format dxfId="2718">
      <pivotArea dataOnly="0" labelOnly="1" grandRow="1" outline="0" fieldPosition="0"/>
    </format>
    <format dxfId="2717">
      <pivotArea type="all" dataOnly="0" outline="0" fieldPosition="0"/>
    </format>
    <format dxfId="2716">
      <pivotArea outline="0" collapsedLevelsAreSubtotals="1" fieldPosition="0"/>
    </format>
    <format dxfId="2715">
      <pivotArea dataOnly="0" labelOnly="1" grandRow="1" outline="0" fieldPosition="0"/>
    </format>
    <format dxfId="2714">
      <pivotArea outline="0" fieldPosition="0">
        <references count="1">
          <reference field="4294967294" count="1">
            <x v="1"/>
          </reference>
        </references>
      </pivotArea>
    </format>
    <format dxfId="2713">
      <pivotArea type="all" dataOnly="0" outline="0" fieldPosition="0"/>
    </format>
    <format dxfId="2712">
      <pivotArea outline="0" collapsedLevelsAreSubtotals="1" fieldPosition="0"/>
    </format>
    <format dxfId="2711">
      <pivotArea field="23" type="button" dataOnly="0" labelOnly="1" outline="0" axis="axisRow" fieldPosition="0"/>
    </format>
    <format dxfId="2710">
      <pivotArea dataOnly="0" labelOnly="1" grandRow="1" outline="0" fieldPosition="0"/>
    </format>
    <format dxfId="2709">
      <pivotArea dataOnly="0" labelOnly="1" outline="0" fieldPosition="0">
        <references count="1">
          <reference field="4294967294" count="2">
            <x v="0"/>
            <x v="1"/>
          </reference>
        </references>
      </pivotArea>
    </format>
    <format dxfId="2708">
      <pivotArea type="all" dataOnly="0" outline="0" fieldPosition="0"/>
    </format>
    <format dxfId="2707">
      <pivotArea outline="0" collapsedLevelsAreSubtotals="1" fieldPosition="0"/>
    </format>
    <format dxfId="2706">
      <pivotArea field="23" type="button" dataOnly="0" labelOnly="1" outline="0" axis="axisRow" fieldPosition="0"/>
    </format>
    <format dxfId="2705">
      <pivotArea dataOnly="0" labelOnly="1" grandRow="1" outline="0" fieldPosition="0"/>
    </format>
    <format dxfId="2704">
      <pivotArea dataOnly="0" labelOnly="1" outline="0" fieldPosition="0">
        <references count="1">
          <reference field="4294967294" count="2">
            <x v="0"/>
            <x v="1"/>
          </reference>
        </references>
      </pivotArea>
    </format>
    <format dxfId="2703">
      <pivotArea type="all" dataOnly="0" outline="0" fieldPosition="0"/>
    </format>
    <format dxfId="2702">
      <pivotArea outline="0" collapsedLevelsAreSubtotals="1" fieldPosition="0"/>
    </format>
    <format dxfId="2701">
      <pivotArea field="23" type="button" dataOnly="0" labelOnly="1" outline="0" axis="axisRow" fieldPosition="0"/>
    </format>
    <format dxfId="2700">
      <pivotArea dataOnly="0" labelOnly="1" grandRow="1" outline="0" fieldPosition="0"/>
    </format>
    <format dxfId="2699">
      <pivotArea dataOnly="0" labelOnly="1" outline="0" fieldPosition="0">
        <references count="1">
          <reference field="4294967294" count="2">
            <x v="0"/>
            <x v="1"/>
          </reference>
        </references>
      </pivotArea>
    </format>
    <format dxfId="2698">
      <pivotArea type="all" dataOnly="0" outline="0" fieldPosition="0"/>
    </format>
    <format dxfId="2697">
      <pivotArea outline="0" collapsedLevelsAreSubtotals="1" fieldPosition="0"/>
    </format>
    <format dxfId="2696">
      <pivotArea field="23" type="button" dataOnly="0" labelOnly="1" outline="0" axis="axisRow" fieldPosition="0"/>
    </format>
    <format dxfId="2695">
      <pivotArea dataOnly="0" labelOnly="1" grandRow="1" outline="0" fieldPosition="0"/>
    </format>
    <format dxfId="2694">
      <pivotArea dataOnly="0" labelOnly="1" outline="0" fieldPosition="0">
        <references count="1">
          <reference field="4294967294" count="2">
            <x v="0"/>
            <x v="1"/>
          </reference>
        </references>
      </pivotArea>
    </format>
    <format dxfId="2693">
      <pivotArea type="all" dataOnly="0" outline="0" fieldPosition="0"/>
    </format>
    <format dxfId="2692">
      <pivotArea outline="0" collapsedLevelsAreSubtotals="1" fieldPosition="0"/>
    </format>
    <format dxfId="2691">
      <pivotArea field="23" type="button" dataOnly="0" labelOnly="1" outline="0" axis="axisRow" fieldPosition="0"/>
    </format>
    <format dxfId="2690">
      <pivotArea dataOnly="0" labelOnly="1" grandRow="1" outline="0" fieldPosition="0"/>
    </format>
    <format dxfId="2689">
      <pivotArea dataOnly="0" labelOnly="1" outline="0" fieldPosition="0">
        <references count="1">
          <reference field="4294967294" count="2">
            <x v="0"/>
            <x v="1"/>
          </reference>
        </references>
      </pivotArea>
    </format>
    <format dxfId="2688">
      <pivotArea type="all" dataOnly="0" outline="0" fieldPosition="0"/>
    </format>
    <format dxfId="2687">
      <pivotArea outline="0" collapsedLevelsAreSubtotals="1" fieldPosition="0"/>
    </format>
    <format dxfId="2686">
      <pivotArea field="23" type="button" dataOnly="0" labelOnly="1" outline="0" axis="axisRow" fieldPosition="0"/>
    </format>
    <format dxfId="2685">
      <pivotArea dataOnly="0" labelOnly="1" grandRow="1" outline="0" fieldPosition="0"/>
    </format>
    <format dxfId="2684">
      <pivotArea dataOnly="0" labelOnly="1" outline="0" fieldPosition="0">
        <references count="1">
          <reference field="4294967294" count="2">
            <x v="0"/>
            <x v="1"/>
          </reference>
        </references>
      </pivotArea>
    </format>
    <format dxfId="2683">
      <pivotArea type="all" dataOnly="0" outline="0" fieldPosition="0"/>
    </format>
    <format dxfId="2682">
      <pivotArea outline="0" collapsedLevelsAreSubtotals="1" fieldPosition="0"/>
    </format>
    <format dxfId="2681">
      <pivotArea field="23" type="button" dataOnly="0" labelOnly="1" outline="0" axis="axisRow" fieldPosition="0"/>
    </format>
    <format dxfId="2680">
      <pivotArea dataOnly="0" labelOnly="1" grandRow="1" outline="0" fieldPosition="0"/>
    </format>
    <format dxfId="2679">
      <pivotArea dataOnly="0" labelOnly="1" outline="0" fieldPosition="0">
        <references count="1">
          <reference field="4294967294" count="2">
            <x v="0"/>
            <x v="1"/>
          </reference>
        </references>
      </pivotArea>
    </format>
    <format dxfId="2678">
      <pivotArea type="all" dataOnly="0" outline="0" fieldPosition="0"/>
    </format>
    <format dxfId="2677">
      <pivotArea outline="0" collapsedLevelsAreSubtotals="1" fieldPosition="0"/>
    </format>
    <format dxfId="2676">
      <pivotArea field="23" type="button" dataOnly="0" labelOnly="1" outline="0" axis="axisRow" fieldPosition="0"/>
    </format>
    <format dxfId="2675">
      <pivotArea dataOnly="0" labelOnly="1" grandRow="1" outline="0" fieldPosition="0"/>
    </format>
    <format dxfId="2674">
      <pivotArea dataOnly="0" labelOnly="1" outline="0" fieldPosition="0">
        <references count="1">
          <reference field="4294967294" count="2">
            <x v="0"/>
            <x v="1"/>
          </reference>
        </references>
      </pivotArea>
    </format>
    <format dxfId="2673">
      <pivotArea field="23" type="button" dataOnly="0" labelOnly="1" outline="0" axis="axisRow" fieldPosition="0"/>
    </format>
    <format dxfId="2672">
      <pivotArea dataOnly="0" labelOnly="1" outline="0" fieldPosition="0">
        <references count="1">
          <reference field="4294967294" count="2">
            <x v="0"/>
            <x v="1"/>
          </reference>
        </references>
      </pivotArea>
    </format>
    <format dxfId="2671">
      <pivotArea grandRow="1" outline="0" collapsedLevelsAreSubtotals="1" fieldPosition="0"/>
    </format>
    <format dxfId="2670">
      <pivotArea dataOnly="0" labelOnly="1" grandRow="1" outline="0" fieldPosition="0"/>
    </format>
    <format dxfId="2669">
      <pivotArea dataOnly="0" labelOnly="1" outline="0" fieldPosition="0">
        <references count="1">
          <reference field="4294967294" count="1">
            <x v="1"/>
          </reference>
        </references>
      </pivotArea>
    </format>
    <format dxfId="2668">
      <pivotArea type="all" dataOnly="0" outline="0" fieldPosition="0"/>
    </format>
    <format dxfId="2667">
      <pivotArea outline="0" collapsedLevelsAreSubtotals="1" fieldPosition="0"/>
    </format>
    <format dxfId="2666">
      <pivotArea field="23" type="button" dataOnly="0" labelOnly="1" outline="0" axis="axisRow" fieldPosition="0"/>
    </format>
    <format dxfId="2665">
      <pivotArea dataOnly="0" labelOnly="1" grandRow="1" outline="0" fieldPosition="0"/>
    </format>
    <format dxfId="2664">
      <pivotArea dataOnly="0" labelOnly="1" outline="0" fieldPosition="0">
        <references count="1">
          <reference field="4294967294" count="2">
            <x v="0"/>
            <x v="1"/>
          </reference>
        </references>
      </pivotArea>
    </format>
    <format dxfId="2663">
      <pivotArea type="all" dataOnly="0" outline="0" fieldPosition="0"/>
    </format>
    <format dxfId="2662">
      <pivotArea outline="0" collapsedLevelsAreSubtotals="1" fieldPosition="0"/>
    </format>
    <format dxfId="2661">
      <pivotArea field="23" type="button" dataOnly="0" labelOnly="1" outline="0" axis="axisRow" fieldPosition="0"/>
    </format>
    <format dxfId="2660">
      <pivotArea dataOnly="0" labelOnly="1" grandRow="1" outline="0" fieldPosition="0"/>
    </format>
    <format dxfId="2659">
      <pivotArea dataOnly="0" labelOnly="1" outline="0" fieldPosition="0">
        <references count="1">
          <reference field="4294967294" count="2">
            <x v="0"/>
            <x v="1"/>
          </reference>
        </references>
      </pivotArea>
    </format>
    <format dxfId="2658">
      <pivotArea type="all" dataOnly="0" outline="0" fieldPosition="0"/>
    </format>
    <format dxfId="2657">
      <pivotArea outline="0" collapsedLevelsAreSubtotals="1" fieldPosition="0"/>
    </format>
    <format dxfId="2656">
      <pivotArea field="23" type="button" dataOnly="0" labelOnly="1" outline="0" axis="axisRow" fieldPosition="0"/>
    </format>
    <format dxfId="2655">
      <pivotArea dataOnly="0" labelOnly="1" grandRow="1" outline="0" fieldPosition="0"/>
    </format>
    <format dxfId="2654">
      <pivotArea dataOnly="0" labelOnly="1" outline="0" fieldPosition="0">
        <references count="1">
          <reference field="4294967294" count="2">
            <x v="0"/>
            <x v="1"/>
          </reference>
        </references>
      </pivotArea>
    </format>
    <format dxfId="2653">
      <pivotArea type="all" dataOnly="0" outline="0" fieldPosition="0"/>
    </format>
    <format dxfId="2652">
      <pivotArea outline="0" collapsedLevelsAreSubtotals="1" fieldPosition="0"/>
    </format>
    <format dxfId="2651">
      <pivotArea field="23" type="button" dataOnly="0" labelOnly="1" outline="0" axis="axisRow" fieldPosition="0"/>
    </format>
    <format dxfId="2650">
      <pivotArea dataOnly="0" labelOnly="1" grandRow="1" outline="0" fieldPosition="0"/>
    </format>
    <format dxfId="2649">
      <pivotArea dataOnly="0" labelOnly="1" outline="0" fieldPosition="0">
        <references count="1">
          <reference field="4294967294" count="2">
            <x v="0"/>
            <x v="1"/>
          </reference>
        </references>
      </pivotArea>
    </format>
    <format dxfId="2648">
      <pivotArea type="all" dataOnly="0" outline="0" fieldPosition="0"/>
    </format>
    <format dxfId="2647">
      <pivotArea outline="0" collapsedLevelsAreSubtotals="1" fieldPosition="0"/>
    </format>
    <format dxfId="2646">
      <pivotArea field="23" type="button" dataOnly="0" labelOnly="1" outline="0" axis="axisRow" fieldPosition="0"/>
    </format>
    <format dxfId="2645">
      <pivotArea dataOnly="0" labelOnly="1" grandRow="1" outline="0" fieldPosition="0"/>
    </format>
    <format dxfId="2644">
      <pivotArea dataOnly="0" labelOnly="1" outline="0" fieldPosition="0">
        <references count="1">
          <reference field="4294967294" count="2">
            <x v="0"/>
            <x v="1"/>
          </reference>
        </references>
      </pivotArea>
    </format>
    <format dxfId="2643">
      <pivotArea type="all" dataOnly="0" outline="0" fieldPosition="0"/>
    </format>
    <format dxfId="2642">
      <pivotArea outline="0" collapsedLevelsAreSubtotals="1" fieldPosition="0"/>
    </format>
    <format dxfId="2641">
      <pivotArea field="23" type="button" dataOnly="0" labelOnly="1" outline="0" axis="axisRow" fieldPosition="0"/>
    </format>
    <format dxfId="2640">
      <pivotArea dataOnly="0" labelOnly="1" grandRow="1" outline="0" fieldPosition="0"/>
    </format>
    <format dxfId="2639">
      <pivotArea dataOnly="0" labelOnly="1" outline="0" fieldPosition="0">
        <references count="1">
          <reference field="4294967294" count="2">
            <x v="0"/>
            <x v="1"/>
          </reference>
        </references>
      </pivotArea>
    </format>
    <format dxfId="2638">
      <pivotArea type="all" dataOnly="0" outline="0" fieldPosition="0"/>
    </format>
    <format dxfId="2637">
      <pivotArea outline="0" collapsedLevelsAreSubtotals="1" fieldPosition="0"/>
    </format>
    <format dxfId="2636">
      <pivotArea field="23" type="button" dataOnly="0" labelOnly="1" outline="0" axis="axisRow" fieldPosition="0"/>
    </format>
    <format dxfId="2635">
      <pivotArea dataOnly="0" labelOnly="1" grandRow="1" outline="0" fieldPosition="0"/>
    </format>
    <format dxfId="2634">
      <pivotArea dataOnly="0" labelOnly="1" outline="0" fieldPosition="0">
        <references count="1">
          <reference field="4294967294" count="2">
            <x v="0"/>
            <x v="1"/>
          </reference>
        </references>
      </pivotArea>
    </format>
    <format dxfId="2633">
      <pivotArea type="all" dataOnly="0" outline="0" fieldPosition="0"/>
    </format>
    <format dxfId="2632">
      <pivotArea outline="0" collapsedLevelsAreSubtotals="1" fieldPosition="0"/>
    </format>
    <format dxfId="2631">
      <pivotArea field="23" type="button" dataOnly="0" labelOnly="1" outline="0" axis="axisRow" fieldPosition="0"/>
    </format>
    <format dxfId="2630">
      <pivotArea dataOnly="0" labelOnly="1" grandRow="1" outline="0" fieldPosition="0"/>
    </format>
    <format dxfId="2629">
      <pivotArea dataOnly="0" labelOnly="1" outline="0" fieldPosition="0">
        <references count="1">
          <reference field="4294967294" count="2">
            <x v="0"/>
            <x v="1"/>
          </reference>
        </references>
      </pivotArea>
    </format>
    <format dxfId="2628">
      <pivotArea field="23" type="button" dataOnly="0" labelOnly="1" outline="0" axis="axisRow" fieldPosition="0"/>
    </format>
    <format dxfId="2627">
      <pivotArea dataOnly="0" labelOnly="1" outline="0" fieldPosition="0">
        <references count="1">
          <reference field="4294967294" count="2">
            <x v="0"/>
            <x v="1"/>
          </reference>
        </references>
      </pivotArea>
    </format>
    <format dxfId="2626">
      <pivotArea type="all" dataOnly="0" outline="0" fieldPosition="0"/>
    </format>
    <format dxfId="2625">
      <pivotArea outline="0" collapsedLevelsAreSubtotals="1" fieldPosition="0"/>
    </format>
    <format dxfId="2624">
      <pivotArea field="23" type="button" dataOnly="0" labelOnly="1" outline="0" axis="axisRow" fieldPosition="0"/>
    </format>
    <format dxfId="2623">
      <pivotArea dataOnly="0" labelOnly="1" grandRow="1" outline="0" fieldPosition="0"/>
    </format>
    <format dxfId="2622">
      <pivotArea dataOnly="0" labelOnly="1" outline="0" fieldPosition="0">
        <references count="1">
          <reference field="4294967294" count="2">
            <x v="0"/>
            <x v="1"/>
          </reference>
        </references>
      </pivotArea>
    </format>
    <format dxfId="2621">
      <pivotArea type="all" dataOnly="0" outline="0" fieldPosition="0"/>
    </format>
    <format dxfId="2620">
      <pivotArea outline="0" collapsedLevelsAreSubtotals="1" fieldPosition="0"/>
    </format>
    <format dxfId="2619">
      <pivotArea field="23" type="button" dataOnly="0" labelOnly="1" outline="0" axis="axisRow" fieldPosition="0"/>
    </format>
    <format dxfId="2618">
      <pivotArea dataOnly="0" labelOnly="1" grandRow="1" outline="0" fieldPosition="0"/>
    </format>
    <format dxfId="2617">
      <pivotArea dataOnly="0" labelOnly="1" outline="0" fieldPosition="0">
        <references count="1">
          <reference field="4294967294" count="2">
            <x v="0"/>
            <x v="1"/>
          </reference>
        </references>
      </pivotArea>
    </format>
    <format dxfId="2616">
      <pivotArea type="all" dataOnly="0" outline="0" fieldPosition="0"/>
    </format>
    <format dxfId="2615">
      <pivotArea outline="0" collapsedLevelsAreSubtotals="1" fieldPosition="0"/>
    </format>
    <format dxfId="2614">
      <pivotArea field="23" type="button" dataOnly="0" labelOnly="1" outline="0" axis="axisRow" fieldPosition="0"/>
    </format>
    <format dxfId="2613">
      <pivotArea dataOnly="0" labelOnly="1" grandRow="1" outline="0" fieldPosition="0"/>
    </format>
    <format dxfId="2612">
      <pivotArea dataOnly="0" labelOnly="1" outline="0" fieldPosition="0">
        <references count="1">
          <reference field="4294967294" count="2">
            <x v="0"/>
            <x v="1"/>
          </reference>
        </references>
      </pivotArea>
    </format>
    <format dxfId="2611">
      <pivotArea grandRow="1" outline="0" collapsedLevelsAreSubtotals="1" fieldPosition="0"/>
    </format>
    <format dxfId="2610">
      <pivotArea dataOnly="0" labelOnly="1" grandRow="1" outline="0" fieldPosition="0"/>
    </format>
    <format dxfId="2609">
      <pivotArea grandRow="1" outline="0" collapsedLevelsAreSubtotals="1" fieldPosition="0"/>
    </format>
    <format dxfId="2608">
      <pivotArea dataOnly="0" labelOnly="1" grandRow="1" outline="0" fieldPosition="0"/>
    </format>
    <format dxfId="2607">
      <pivotArea type="all" dataOnly="0" outline="0" fieldPosition="0"/>
    </format>
    <format dxfId="2606">
      <pivotArea outline="0" collapsedLevelsAreSubtotals="1" fieldPosition="0"/>
    </format>
    <format dxfId="2605">
      <pivotArea field="23" type="button" dataOnly="0" labelOnly="1" outline="0" axis="axisRow" fieldPosition="0"/>
    </format>
    <format dxfId="2604">
      <pivotArea dataOnly="0" labelOnly="1" grandRow="1" outline="0" fieldPosition="0"/>
    </format>
    <format dxfId="2603">
      <pivotArea dataOnly="0" labelOnly="1" outline="0" fieldPosition="0">
        <references count="1">
          <reference field="4294967294" count="2">
            <x v="0"/>
            <x v="1"/>
          </reference>
        </references>
      </pivotArea>
    </format>
    <format dxfId="2602">
      <pivotArea type="all" dataOnly="0" outline="0" fieldPosition="0"/>
    </format>
    <format dxfId="2601">
      <pivotArea outline="0" collapsedLevelsAreSubtotals="1" fieldPosition="0"/>
    </format>
    <format dxfId="2600">
      <pivotArea field="23" type="button" dataOnly="0" labelOnly="1" outline="0" axis="axisRow" fieldPosition="0"/>
    </format>
    <format dxfId="2599">
      <pivotArea dataOnly="0" labelOnly="1" grandRow="1" outline="0" fieldPosition="0"/>
    </format>
    <format dxfId="2598">
      <pivotArea dataOnly="0" labelOnly="1" outline="0" fieldPosition="0">
        <references count="1">
          <reference field="4294967294" count="2">
            <x v="0"/>
            <x v="1"/>
          </reference>
        </references>
      </pivotArea>
    </format>
    <format dxfId="2597">
      <pivotArea type="all" dataOnly="0" outline="0" fieldPosition="0"/>
    </format>
    <format dxfId="2596">
      <pivotArea outline="0" collapsedLevelsAreSubtotals="1" fieldPosition="0"/>
    </format>
    <format dxfId="2595">
      <pivotArea field="23" type="button" dataOnly="0" labelOnly="1" outline="0" axis="axisRow" fieldPosition="0"/>
    </format>
    <format dxfId="2594">
      <pivotArea dataOnly="0" labelOnly="1" grandRow="1" outline="0" fieldPosition="0"/>
    </format>
    <format dxfId="2593">
      <pivotArea dataOnly="0" labelOnly="1" outline="0" fieldPosition="0">
        <references count="1">
          <reference field="4294967294" count="2">
            <x v="0"/>
            <x v="1"/>
          </reference>
        </references>
      </pivotArea>
    </format>
    <format dxfId="2592">
      <pivotArea type="all" dataOnly="0" outline="0" fieldPosition="0"/>
    </format>
    <format dxfId="2591">
      <pivotArea outline="0" collapsedLevelsAreSubtotals="1" fieldPosition="0"/>
    </format>
    <format dxfId="2590">
      <pivotArea field="23" type="button" dataOnly="0" labelOnly="1" outline="0" axis="axisRow" fieldPosition="0"/>
    </format>
    <format dxfId="2589">
      <pivotArea dataOnly="0" labelOnly="1" grandRow="1" outline="0" fieldPosition="0"/>
    </format>
    <format dxfId="2588">
      <pivotArea dataOnly="0" labelOnly="1" outline="0" fieldPosition="0">
        <references count="1">
          <reference field="4294967294" count="2">
            <x v="0"/>
            <x v="1"/>
          </reference>
        </references>
      </pivotArea>
    </format>
    <format dxfId="2587">
      <pivotArea type="all" dataOnly="0" outline="0" fieldPosition="0"/>
    </format>
    <format dxfId="2586">
      <pivotArea outline="0" collapsedLevelsAreSubtotals="1" fieldPosition="0"/>
    </format>
    <format dxfId="2585">
      <pivotArea field="23" type="button" dataOnly="0" labelOnly="1" outline="0" axis="axisRow" fieldPosition="0"/>
    </format>
    <format dxfId="2584">
      <pivotArea dataOnly="0" labelOnly="1" grandRow="1" outline="0" fieldPosition="0"/>
    </format>
    <format dxfId="2583">
      <pivotArea dataOnly="0" labelOnly="1" outline="0" fieldPosition="0">
        <references count="1">
          <reference field="4294967294" count="2">
            <x v="0"/>
            <x v="1"/>
          </reference>
        </references>
      </pivotArea>
    </format>
    <format dxfId="2582">
      <pivotArea type="all" dataOnly="0" outline="0" fieldPosition="0"/>
    </format>
    <format dxfId="2581">
      <pivotArea outline="0" collapsedLevelsAreSubtotals="1" fieldPosition="0"/>
    </format>
    <format dxfId="2580">
      <pivotArea field="23" type="button" dataOnly="0" labelOnly="1" outline="0" axis="axisRow" fieldPosition="0"/>
    </format>
    <format dxfId="2579">
      <pivotArea dataOnly="0" labelOnly="1" grandRow="1" outline="0" fieldPosition="0"/>
    </format>
    <format dxfId="2578">
      <pivotArea dataOnly="0" labelOnly="1" outline="0" fieldPosition="0">
        <references count="1">
          <reference field="4294967294" count="2">
            <x v="0"/>
            <x v="1"/>
          </reference>
        </references>
      </pivotArea>
    </format>
    <format dxfId="2577">
      <pivotArea type="all" dataOnly="0" outline="0" fieldPosition="0"/>
    </format>
    <format dxfId="2576">
      <pivotArea outline="0" collapsedLevelsAreSubtotals="1" fieldPosition="0"/>
    </format>
    <format dxfId="2575">
      <pivotArea field="23" type="button" dataOnly="0" labelOnly="1" outline="0" axis="axisRow" fieldPosition="0"/>
    </format>
    <format dxfId="2574">
      <pivotArea dataOnly="0" labelOnly="1" grandRow="1" outline="0" fieldPosition="0"/>
    </format>
    <format dxfId="2573">
      <pivotArea dataOnly="0" labelOnly="1" outline="0" fieldPosition="0">
        <references count="1">
          <reference field="4294967294" count="2">
            <x v="0"/>
            <x v="1"/>
          </reference>
        </references>
      </pivotArea>
    </format>
    <format dxfId="2572">
      <pivotArea type="all" dataOnly="0" outline="0" fieldPosition="0"/>
    </format>
    <format dxfId="2571">
      <pivotArea outline="0" collapsedLevelsAreSubtotals="1" fieldPosition="0"/>
    </format>
    <format dxfId="2570">
      <pivotArea field="23" type="button" dataOnly="0" labelOnly="1" outline="0" axis="axisRow" fieldPosition="0"/>
    </format>
    <format dxfId="2569">
      <pivotArea dataOnly="0" labelOnly="1" grandRow="1" outline="0" fieldPosition="0"/>
    </format>
    <format dxfId="2568">
      <pivotArea dataOnly="0" labelOnly="1" outline="0" fieldPosition="0">
        <references count="1">
          <reference field="4294967294" count="2">
            <x v="0"/>
            <x v="1"/>
          </reference>
        </references>
      </pivotArea>
    </format>
    <format dxfId="2567">
      <pivotArea type="all" dataOnly="0" outline="0" fieldPosition="0"/>
    </format>
    <format dxfId="2566">
      <pivotArea outline="0" collapsedLevelsAreSubtotals="1" fieldPosition="0"/>
    </format>
    <format dxfId="2565">
      <pivotArea field="23" type="button" dataOnly="0" labelOnly="1" outline="0" axis="axisRow" fieldPosition="0"/>
    </format>
    <format dxfId="2564">
      <pivotArea dataOnly="0" labelOnly="1" grandRow="1" outline="0" fieldPosition="0"/>
    </format>
    <format dxfId="2563">
      <pivotArea dataOnly="0" labelOnly="1" outline="0" fieldPosition="0">
        <references count="1">
          <reference field="4294967294" count="2">
            <x v="0"/>
            <x v="1"/>
          </reference>
        </references>
      </pivotArea>
    </format>
    <format dxfId="2562">
      <pivotArea type="all" dataOnly="0" outline="0" fieldPosition="0"/>
    </format>
    <format dxfId="2561">
      <pivotArea outline="0" collapsedLevelsAreSubtotals="1" fieldPosition="0"/>
    </format>
    <format dxfId="2560">
      <pivotArea field="23" type="button" dataOnly="0" labelOnly="1" outline="0" axis="axisRow" fieldPosition="0"/>
    </format>
    <format dxfId="2559">
      <pivotArea dataOnly="0" labelOnly="1" grandRow="1" outline="0" fieldPosition="0"/>
    </format>
    <format dxfId="2558">
      <pivotArea dataOnly="0" labelOnly="1" outline="0" fieldPosition="0">
        <references count="1">
          <reference field="4294967294" count="2">
            <x v="0"/>
            <x v="1"/>
          </reference>
        </references>
      </pivotArea>
    </format>
    <format dxfId="2557">
      <pivotArea type="all" dataOnly="0" outline="0" fieldPosition="0"/>
    </format>
    <format dxfId="2556">
      <pivotArea outline="0" collapsedLevelsAreSubtotals="1" fieldPosition="0"/>
    </format>
    <format dxfId="2555">
      <pivotArea field="23" type="button" dataOnly="0" labelOnly="1" outline="0" axis="axisRow" fieldPosition="0"/>
    </format>
    <format dxfId="2554">
      <pivotArea dataOnly="0" labelOnly="1" grandRow="1" outline="0" fieldPosition="0"/>
    </format>
    <format dxfId="2553">
      <pivotArea dataOnly="0" labelOnly="1" outline="0" fieldPosition="0">
        <references count="1">
          <reference field="4294967294" count="2">
            <x v="0"/>
            <x v="1"/>
          </reference>
        </references>
      </pivotArea>
    </format>
    <format dxfId="2552">
      <pivotArea type="all" dataOnly="0" outline="0" fieldPosition="0"/>
    </format>
    <format dxfId="2551">
      <pivotArea outline="0" collapsedLevelsAreSubtotals="1" fieldPosition="0"/>
    </format>
    <format dxfId="2550">
      <pivotArea field="23" type="button" dataOnly="0" labelOnly="1" outline="0" axis="axisRow" fieldPosition="0"/>
    </format>
    <format dxfId="2549">
      <pivotArea dataOnly="0" labelOnly="1" grandRow="1" outline="0" fieldPosition="0"/>
    </format>
    <format dxfId="2548">
      <pivotArea dataOnly="0" labelOnly="1" outline="0" fieldPosition="0">
        <references count="1">
          <reference field="4294967294" count="2">
            <x v="0"/>
            <x v="1"/>
          </reference>
        </references>
      </pivotArea>
    </format>
    <format dxfId="2547">
      <pivotArea type="all" dataOnly="0" outline="0" fieldPosition="0"/>
    </format>
    <format dxfId="2546">
      <pivotArea outline="0" collapsedLevelsAreSubtotals="1" fieldPosition="0"/>
    </format>
    <format dxfId="2545">
      <pivotArea field="23" type="button" dataOnly="0" labelOnly="1" outline="0" axis="axisRow" fieldPosition="0"/>
    </format>
    <format dxfId="2544">
      <pivotArea dataOnly="0" labelOnly="1" grandRow="1" outline="0" fieldPosition="0"/>
    </format>
    <format dxfId="2543">
      <pivotArea dataOnly="0" labelOnly="1" outline="0" fieldPosition="0">
        <references count="1">
          <reference field="4294967294" count="2">
            <x v="0"/>
            <x v="1"/>
          </reference>
        </references>
      </pivotArea>
    </format>
    <format dxfId="2542">
      <pivotArea type="all" dataOnly="0" outline="0" fieldPosition="0"/>
    </format>
    <format dxfId="2541">
      <pivotArea outline="0" collapsedLevelsAreSubtotals="1" fieldPosition="0"/>
    </format>
    <format dxfId="2540">
      <pivotArea field="23" type="button" dataOnly="0" labelOnly="1" outline="0" axis="axisRow" fieldPosition="0"/>
    </format>
    <format dxfId="2539">
      <pivotArea dataOnly="0" labelOnly="1" grandRow="1" outline="0" fieldPosition="0"/>
    </format>
    <format dxfId="2538">
      <pivotArea dataOnly="0" labelOnly="1" outline="0" fieldPosition="0">
        <references count="1">
          <reference field="4294967294" count="2">
            <x v="0"/>
            <x v="1"/>
          </reference>
        </references>
      </pivotArea>
    </format>
    <format dxfId="2537">
      <pivotArea type="all" dataOnly="0" outline="0" fieldPosition="0"/>
    </format>
    <format dxfId="2536">
      <pivotArea outline="0" collapsedLevelsAreSubtotals="1" fieldPosition="0"/>
    </format>
    <format dxfId="2535">
      <pivotArea field="23" type="button" dataOnly="0" labelOnly="1" outline="0" axis="axisRow" fieldPosition="0"/>
    </format>
    <format dxfId="2534">
      <pivotArea dataOnly="0" labelOnly="1" grandRow="1" outline="0" fieldPosition="0"/>
    </format>
    <format dxfId="2533">
      <pivotArea dataOnly="0" labelOnly="1" outline="0" fieldPosition="0">
        <references count="1">
          <reference field="4294967294" count="2">
            <x v="0"/>
            <x v="1"/>
          </reference>
        </references>
      </pivotArea>
    </format>
    <format dxfId="2532">
      <pivotArea type="all" dataOnly="0" outline="0" fieldPosition="0"/>
    </format>
    <format dxfId="2531">
      <pivotArea outline="0" collapsedLevelsAreSubtotals="1" fieldPosition="0"/>
    </format>
    <format dxfId="2530">
      <pivotArea field="23" type="button" dataOnly="0" labelOnly="1" outline="0" axis="axisRow" fieldPosition="0"/>
    </format>
    <format dxfId="2529">
      <pivotArea dataOnly="0" labelOnly="1" grandRow="1" outline="0" fieldPosition="0"/>
    </format>
    <format dxfId="2528">
      <pivotArea dataOnly="0" labelOnly="1" outline="0" fieldPosition="0">
        <references count="1">
          <reference field="4294967294" count="2">
            <x v="0"/>
            <x v="1"/>
          </reference>
        </references>
      </pivotArea>
    </format>
    <format dxfId="2527">
      <pivotArea type="all" dataOnly="0" outline="0" fieldPosition="0"/>
    </format>
    <format dxfId="2526">
      <pivotArea outline="0" collapsedLevelsAreSubtotals="1" fieldPosition="0"/>
    </format>
    <format dxfId="2525">
      <pivotArea field="23" type="button" dataOnly="0" labelOnly="1" outline="0" axis="axisRow" fieldPosition="0"/>
    </format>
    <format dxfId="2524">
      <pivotArea dataOnly="0" labelOnly="1" grandRow="1" outline="0" fieldPosition="0"/>
    </format>
    <format dxfId="2523">
      <pivotArea dataOnly="0" labelOnly="1" outline="0" fieldPosition="0">
        <references count="1">
          <reference field="4294967294" count="2">
            <x v="0"/>
            <x v="1"/>
          </reference>
        </references>
      </pivotArea>
    </format>
    <format dxfId="2522">
      <pivotArea type="all" dataOnly="0" outline="0" fieldPosition="0"/>
    </format>
    <format dxfId="2521">
      <pivotArea outline="0" collapsedLevelsAreSubtotals="1" fieldPosition="0"/>
    </format>
    <format dxfId="2520">
      <pivotArea field="23" type="button" dataOnly="0" labelOnly="1" outline="0" axis="axisRow" fieldPosition="0"/>
    </format>
    <format dxfId="2519">
      <pivotArea dataOnly="0" labelOnly="1" grandRow="1" outline="0" fieldPosition="0"/>
    </format>
    <format dxfId="2518">
      <pivotArea dataOnly="0" labelOnly="1" outline="0" fieldPosition="0">
        <references count="1">
          <reference field="4294967294" count="2">
            <x v="0"/>
            <x v="1"/>
          </reference>
        </references>
      </pivotArea>
    </format>
    <format dxfId="2517">
      <pivotArea type="all" dataOnly="0" outline="0" fieldPosition="0"/>
    </format>
    <format dxfId="2516">
      <pivotArea outline="0" collapsedLevelsAreSubtotals="1" fieldPosition="0"/>
    </format>
    <format dxfId="2515">
      <pivotArea field="23" type="button" dataOnly="0" labelOnly="1" outline="0" axis="axisRow" fieldPosition="0"/>
    </format>
    <format dxfId="2514">
      <pivotArea dataOnly="0" labelOnly="1" grandRow="1" outline="0" fieldPosition="0"/>
    </format>
    <format dxfId="2513">
      <pivotArea dataOnly="0" labelOnly="1" outline="0" fieldPosition="0">
        <references count="1">
          <reference field="4294967294" count="2">
            <x v="0"/>
            <x v="1"/>
          </reference>
        </references>
      </pivotArea>
    </format>
    <format dxfId="2512">
      <pivotArea type="all" dataOnly="0" outline="0" fieldPosition="0"/>
    </format>
    <format dxfId="2511">
      <pivotArea outline="0" collapsedLevelsAreSubtotals="1" fieldPosition="0"/>
    </format>
    <format dxfId="2510">
      <pivotArea field="23" type="button" dataOnly="0" labelOnly="1" outline="0" axis="axisRow" fieldPosition="0"/>
    </format>
    <format dxfId="2509">
      <pivotArea dataOnly="0" labelOnly="1" grandRow="1" outline="0" fieldPosition="0"/>
    </format>
    <format dxfId="2508">
      <pivotArea dataOnly="0" labelOnly="1" outline="0" fieldPosition="0">
        <references count="1">
          <reference field="4294967294" count="2">
            <x v="0"/>
            <x v="1"/>
          </reference>
        </references>
      </pivotArea>
    </format>
    <format dxfId="2507">
      <pivotArea type="all" dataOnly="0" outline="0" fieldPosition="0"/>
    </format>
    <format dxfId="2506">
      <pivotArea outline="0" collapsedLevelsAreSubtotals="1" fieldPosition="0"/>
    </format>
    <format dxfId="2505">
      <pivotArea field="23" type="button" dataOnly="0" labelOnly="1" outline="0" axis="axisRow" fieldPosition="0"/>
    </format>
    <format dxfId="2504">
      <pivotArea dataOnly="0" labelOnly="1" grandRow="1" outline="0" fieldPosition="0"/>
    </format>
    <format dxfId="2503">
      <pivotArea dataOnly="0" labelOnly="1" outline="0" fieldPosition="0">
        <references count="1">
          <reference field="4294967294" count="2">
            <x v="0"/>
            <x v="1"/>
          </reference>
        </references>
      </pivotArea>
    </format>
    <format dxfId="2502">
      <pivotArea type="all" dataOnly="0" outline="0" fieldPosition="0"/>
    </format>
    <format dxfId="2501">
      <pivotArea outline="0" collapsedLevelsAreSubtotals="1" fieldPosition="0"/>
    </format>
    <format dxfId="2500">
      <pivotArea field="23" type="button" dataOnly="0" labelOnly="1" outline="0" axis="axisRow" fieldPosition="0"/>
    </format>
    <format dxfId="2499">
      <pivotArea dataOnly="0" labelOnly="1" grandRow="1" outline="0" fieldPosition="0"/>
    </format>
    <format dxfId="2498">
      <pivotArea dataOnly="0" labelOnly="1" outline="0" fieldPosition="0">
        <references count="1">
          <reference field="4294967294" count="2">
            <x v="0"/>
            <x v="1"/>
          </reference>
        </references>
      </pivotArea>
    </format>
    <format dxfId="2497">
      <pivotArea type="all" dataOnly="0" outline="0" fieldPosition="0"/>
    </format>
    <format dxfId="2496">
      <pivotArea outline="0" collapsedLevelsAreSubtotals="1" fieldPosition="0"/>
    </format>
    <format dxfId="2495">
      <pivotArea field="23" type="button" dataOnly="0" labelOnly="1" outline="0" axis="axisRow" fieldPosition="0"/>
    </format>
    <format dxfId="2494">
      <pivotArea dataOnly="0" labelOnly="1" grandRow="1" outline="0" fieldPosition="0"/>
    </format>
    <format dxfId="2493">
      <pivotArea dataOnly="0" labelOnly="1" outline="0" fieldPosition="0">
        <references count="1">
          <reference field="4294967294" count="2">
            <x v="0"/>
            <x v="1"/>
          </reference>
        </references>
      </pivotArea>
    </format>
    <format dxfId="2492">
      <pivotArea grandRow="1" outline="0" collapsedLevelsAreSubtotals="1" fieldPosition="0"/>
    </format>
    <format dxfId="2491">
      <pivotArea dataOnly="0" labelOnly="1" grandRow="1" outline="0" fieldPosition="0"/>
    </format>
    <format dxfId="2490">
      <pivotArea type="all" dataOnly="0" outline="0" fieldPosition="0"/>
    </format>
    <format dxfId="2489">
      <pivotArea outline="0" collapsedLevelsAreSubtotals="1" fieldPosition="0"/>
    </format>
    <format dxfId="2488">
      <pivotArea field="23" type="button" dataOnly="0" labelOnly="1" outline="0" axis="axisRow" fieldPosition="0"/>
    </format>
    <format dxfId="2487">
      <pivotArea dataOnly="0" labelOnly="1" grandRow="1" outline="0" fieldPosition="0"/>
    </format>
    <format dxfId="2486">
      <pivotArea dataOnly="0" labelOnly="1" outline="0" fieldPosition="0">
        <references count="1">
          <reference field="4294967294" count="2">
            <x v="0"/>
            <x v="1"/>
          </reference>
        </references>
      </pivotArea>
    </format>
    <format dxfId="2485">
      <pivotArea grandRow="1" outline="0" collapsedLevelsAreSubtotals="1" fieldPosition="0"/>
    </format>
    <format dxfId="2484">
      <pivotArea dataOnly="0" labelOnly="1" grandRow="1" outline="0" fieldPosition="0"/>
    </format>
    <format dxfId="2483">
      <pivotArea type="all" dataOnly="0" outline="0" fieldPosition="0"/>
    </format>
    <format dxfId="2482">
      <pivotArea outline="0" collapsedLevelsAreSubtotals="1" fieldPosition="0"/>
    </format>
    <format dxfId="2481">
      <pivotArea field="23" type="button" dataOnly="0" labelOnly="1" outline="0" axis="axisRow" fieldPosition="0"/>
    </format>
    <format dxfId="2480">
      <pivotArea dataOnly="0" labelOnly="1" fieldPosition="0">
        <references count="1">
          <reference field="23" count="6">
            <x v="2"/>
            <x v="7"/>
            <x v="8"/>
            <x v="12"/>
            <x v="13"/>
            <x v="14"/>
          </reference>
        </references>
      </pivotArea>
    </format>
    <format dxfId="2479">
      <pivotArea dataOnly="0" labelOnly="1" grandRow="1" outline="0" fieldPosition="0"/>
    </format>
    <format dxfId="2478">
      <pivotArea dataOnly="0" labelOnly="1" outline="0" fieldPosition="0">
        <references count="1">
          <reference field="4294967294" count="2">
            <x v="0"/>
            <x v="1"/>
          </reference>
        </references>
      </pivotArea>
    </format>
    <format dxfId="2477">
      <pivotArea type="all" dataOnly="0" outline="0" fieldPosition="0"/>
    </format>
    <format dxfId="2476">
      <pivotArea outline="0" collapsedLevelsAreSubtotals="1" fieldPosition="0"/>
    </format>
    <format dxfId="2475">
      <pivotArea field="23" type="button" dataOnly="0" labelOnly="1" outline="0" axis="axisRow" fieldPosition="0"/>
    </format>
    <format dxfId="2474">
      <pivotArea dataOnly="0" labelOnly="1" fieldPosition="0">
        <references count="1">
          <reference field="23" count="9">
            <x v="0"/>
            <x v="2"/>
            <x v="6"/>
            <x v="7"/>
            <x v="8"/>
            <x v="9"/>
            <x v="12"/>
            <x v="13"/>
            <x v="14"/>
          </reference>
        </references>
      </pivotArea>
    </format>
    <format dxfId="2473">
      <pivotArea dataOnly="0" labelOnly="1" grandRow="1" outline="0" fieldPosition="0"/>
    </format>
    <format dxfId="247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2900">
      <pivotArea outline="0" collapsedLevelsAreSubtotals="1" fieldPosition="0"/>
    </format>
    <format dxfId="2899">
      <pivotArea field="12" type="button" dataOnly="0" labelOnly="1" outline="0" axis="axisRow" fieldPosition="0"/>
    </format>
    <format dxfId="2898">
      <pivotArea dataOnly="0" labelOnly="1" outline="0" fieldPosition="0">
        <references count="1">
          <reference field="12" count="0"/>
        </references>
      </pivotArea>
    </format>
    <format dxfId="2897">
      <pivotArea dataOnly="0" labelOnly="1" grandRow="1" outline="0" fieldPosition="0"/>
    </format>
    <format dxfId="2896">
      <pivotArea dataOnly="0" labelOnly="1" outline="0" fieldPosition="0">
        <references count="1">
          <reference field="13" count="0"/>
        </references>
      </pivotArea>
    </format>
    <format dxfId="2895">
      <pivotArea dataOnly="0" labelOnly="1" grandCol="1" outline="0" fieldPosition="0"/>
    </format>
    <format dxfId="2894">
      <pivotArea outline="0" collapsedLevelsAreSubtotals="1" fieldPosition="0"/>
    </format>
    <format dxfId="2893">
      <pivotArea field="12" type="button" dataOnly="0" labelOnly="1" outline="0" axis="axisRow" fieldPosition="0"/>
    </format>
    <format dxfId="2892">
      <pivotArea dataOnly="0" labelOnly="1" outline="0" fieldPosition="0">
        <references count="1">
          <reference field="12" count="0"/>
        </references>
      </pivotArea>
    </format>
    <format dxfId="2891">
      <pivotArea dataOnly="0" labelOnly="1" grandRow="1" outline="0" fieldPosition="0"/>
    </format>
    <format dxfId="2890">
      <pivotArea dataOnly="0" labelOnly="1" outline="0" fieldPosition="0">
        <references count="1">
          <reference field="13" count="0"/>
        </references>
      </pivotArea>
    </format>
    <format dxfId="2889">
      <pivotArea dataOnly="0" labelOnly="1" grandCol="1" outline="0" fieldPosition="0"/>
    </format>
    <format dxfId="2888">
      <pivotArea dataOnly="0" labelOnly="1" outline="0" fieldPosition="0">
        <references count="1">
          <reference field="12" count="0"/>
        </references>
      </pivotArea>
    </format>
    <format dxfId="2887">
      <pivotArea grandRow="1" outline="0" collapsedLevelsAreSubtotals="1" fieldPosition="0"/>
    </format>
    <format dxfId="2886">
      <pivotArea dataOnly="0" labelOnly="1" grandRow="1" outline="0" fieldPosition="0"/>
    </format>
    <format dxfId="2885">
      <pivotArea field="12" type="button" dataOnly="0" labelOnly="1" outline="0" axis="axisRow" fieldPosition="0"/>
    </format>
    <format dxfId="2884">
      <pivotArea type="origin" dataOnly="0" labelOnly="1" outline="0" fieldPosition="0"/>
    </format>
    <format dxfId="2883">
      <pivotArea field="12" type="button" dataOnly="0" labelOnly="1" outline="0" axis="axisRow" fieldPosition="0"/>
    </format>
    <format dxfId="2882">
      <pivotArea dataOnly="0" labelOnly="1" outline="0" fieldPosition="0">
        <references count="1">
          <reference field="12" count="0"/>
        </references>
      </pivotArea>
    </format>
    <format dxfId="2881">
      <pivotArea dataOnly="0" labelOnly="1" grandRow="1" outline="0" fieldPosition="0"/>
    </format>
    <format dxfId="2880">
      <pivotArea type="origin" dataOnly="0" labelOnly="1" outline="0" fieldPosition="0"/>
    </format>
    <format dxfId="2879">
      <pivotArea field="12" type="button" dataOnly="0" labelOnly="1" outline="0" axis="axisRow" fieldPosition="0"/>
    </format>
    <format dxfId="2878">
      <pivotArea dataOnly="0" labelOnly="1" outline="0" fieldPosition="0">
        <references count="1">
          <reference field="12" count="0"/>
        </references>
      </pivotArea>
    </format>
    <format dxfId="2877">
      <pivotArea dataOnly="0" labelOnly="1" grandRow="1" outline="0" fieldPosition="0"/>
    </format>
    <format dxfId="2876">
      <pivotArea type="origin" dataOnly="0" labelOnly="1" outline="0" fieldPosition="0"/>
    </format>
    <format dxfId="2875">
      <pivotArea field="12" type="button" dataOnly="0" labelOnly="1" outline="0" axis="axisRow" fieldPosition="0"/>
    </format>
    <format dxfId="2874">
      <pivotArea dataOnly="0" labelOnly="1" outline="0" fieldPosition="0">
        <references count="1">
          <reference field="12" count="0"/>
        </references>
      </pivotArea>
    </format>
    <format dxfId="2873">
      <pivotArea dataOnly="0" labelOnly="1" grandRow="1" outline="0" fieldPosition="0"/>
    </format>
    <format dxfId="2872">
      <pivotArea type="origin" dataOnly="0" labelOnly="1" outline="0" fieldPosition="0"/>
    </format>
    <format dxfId="2871">
      <pivotArea field="12" type="button" dataOnly="0" labelOnly="1" outline="0" axis="axisRow" fieldPosition="0"/>
    </format>
    <format dxfId="2870">
      <pivotArea dataOnly="0" labelOnly="1" outline="0" fieldPosition="0">
        <references count="1">
          <reference field="12" count="0"/>
        </references>
      </pivotArea>
    </format>
    <format dxfId="2869">
      <pivotArea dataOnly="0" labelOnly="1" grandRow="1" outline="0" fieldPosition="0"/>
    </format>
    <format dxfId="2868">
      <pivotArea grandRow="1" outline="0" collapsedLevelsAreSubtotals="1" fieldPosition="0"/>
    </format>
    <format dxfId="2867">
      <pivotArea dataOnly="0" labelOnly="1" grandRow="1" outline="0" fieldPosition="0"/>
    </format>
    <format dxfId="2866">
      <pivotArea grandRow="1" outline="0" collapsedLevelsAreSubtotals="1" fieldPosition="0"/>
    </format>
    <format dxfId="2865">
      <pivotArea dataOnly="0" labelOnly="1" grandRow="1" outline="0" fieldPosition="0"/>
    </format>
    <format dxfId="2864">
      <pivotArea dataOnly="0" labelOnly="1" outline="0" fieldPosition="0">
        <references count="1">
          <reference field="12" count="0"/>
        </references>
      </pivotArea>
    </format>
    <format dxfId="2863">
      <pivotArea dataOnly="0" labelOnly="1" grandRow="1" outline="0" fieldPosition="0"/>
    </format>
    <format dxfId="2862">
      <pivotArea dataOnly="0" labelOnly="1" outline="0" fieldPosition="0">
        <references count="1">
          <reference field="12" count="0"/>
        </references>
      </pivotArea>
    </format>
    <format dxfId="2861">
      <pivotArea dataOnly="0" labelOnly="1" grandRow="1" outline="0" fieldPosition="0"/>
    </format>
    <format dxfId="2860">
      <pivotArea grandRow="1" outline="0" collapsedLevelsAreSubtotals="1" fieldPosition="0"/>
    </format>
    <format dxfId="2859">
      <pivotArea dataOnly="0" labelOnly="1" grandRow="1" outline="0" fieldPosition="0"/>
    </format>
    <format dxfId="2858">
      <pivotArea dataOnly="0" labelOnly="1" outline="0" fieldPosition="0">
        <references count="1">
          <reference field="12" count="0"/>
        </references>
      </pivotArea>
    </format>
    <format dxfId="2857">
      <pivotArea dataOnly="0" labelOnly="1" grandRow="1" outline="0" fieldPosition="0"/>
    </format>
    <format dxfId="2856">
      <pivotArea dataOnly="0" labelOnly="1" outline="0" fieldPosition="0">
        <references count="1">
          <reference field="12" count="0"/>
        </references>
      </pivotArea>
    </format>
    <format dxfId="2855">
      <pivotArea dataOnly="0" labelOnly="1" grandRow="1" outline="0" fieldPosition="0"/>
    </format>
    <format dxfId="2854">
      <pivotArea dataOnly="0" labelOnly="1" outline="0" fieldPosition="0">
        <references count="1">
          <reference field="12" count="0"/>
        </references>
      </pivotArea>
    </format>
    <format dxfId="2853">
      <pivotArea dataOnly="0" labelOnly="1" grandRow="1" outline="0" fieldPosition="0"/>
    </format>
    <format dxfId="2852">
      <pivotArea grandRow="1" outline="0" collapsedLevelsAreSubtotals="1" fieldPosition="0"/>
    </format>
    <format dxfId="2851">
      <pivotArea dataOnly="0" labelOnly="1" grandRow="1" outline="0" fieldPosition="0"/>
    </format>
    <format dxfId="2850">
      <pivotArea outline="0" fieldPosition="0">
        <references count="1">
          <reference field="12" count="0" selected="0"/>
        </references>
      </pivotArea>
    </format>
    <format dxfId="2849">
      <pivotArea dataOnly="0" labelOnly="1" outline="0" fieldPosition="0">
        <references count="1">
          <reference field="12" count="0"/>
        </references>
      </pivotArea>
    </format>
    <format dxfId="2848">
      <pivotArea outline="0" fieldPosition="0">
        <references count="1">
          <reference field="12" count="0" selected="0"/>
        </references>
      </pivotArea>
    </format>
    <format dxfId="2847">
      <pivotArea dataOnly="0" labelOnly="1" outline="0" fieldPosition="0">
        <references count="1">
          <reference field="12" count="0"/>
        </references>
      </pivotArea>
    </format>
    <format dxfId="2846">
      <pivotArea grandRow="1" outline="0" collapsedLevelsAreSubtotals="1" fieldPosition="0"/>
    </format>
    <format dxfId="2845">
      <pivotArea dataOnly="0" labelOnly="1" grandRow="1" outline="0" fieldPosition="0"/>
    </format>
    <format dxfId="2844">
      <pivotArea type="all" dataOnly="0" outline="0" fieldPosition="0"/>
    </format>
    <format dxfId="2843">
      <pivotArea type="origin" dataOnly="0" labelOnly="1" outline="0" fieldPosition="0"/>
    </format>
    <format dxfId="2842">
      <pivotArea field="13" type="button" dataOnly="0" labelOnly="1" outline="0" axis="axisCol" fieldPosition="0"/>
    </format>
    <format dxfId="2841">
      <pivotArea type="topRight" dataOnly="0" labelOnly="1" outline="0" fieldPosition="0"/>
    </format>
    <format dxfId="2840">
      <pivotArea outline="0" collapsedLevelsAreSubtotals="1" fieldPosition="0"/>
    </format>
    <format dxfId="2839">
      <pivotArea field="12" type="button" dataOnly="0" labelOnly="1" outline="0" axis="axisRow" fieldPosition="0"/>
    </format>
    <format dxfId="2838">
      <pivotArea dataOnly="0" labelOnly="1" outline="0" fieldPosition="0">
        <references count="1">
          <reference field="12" count="0"/>
        </references>
      </pivotArea>
    </format>
    <format dxfId="2837">
      <pivotArea dataOnly="0" labelOnly="1" grandRow="1" outline="0" fieldPosition="0"/>
    </format>
    <format dxfId="2836">
      <pivotArea dataOnly="0" labelOnly="1" outline="0" fieldPosition="0">
        <references count="1">
          <reference field="13" count="0"/>
        </references>
      </pivotArea>
    </format>
    <format dxfId="2835">
      <pivotArea dataOnly="0" labelOnly="1" grandCol="1" outline="0" fieldPosition="0"/>
    </format>
    <format dxfId="2834">
      <pivotArea field="12" type="button" dataOnly="0" labelOnly="1" outline="0" axis="axisRow" fieldPosition="0"/>
    </format>
    <format dxfId="2833">
      <pivotArea dataOnly="0" labelOnly="1" outline="0" fieldPosition="0">
        <references count="1">
          <reference field="13" count="0"/>
        </references>
      </pivotArea>
    </format>
    <format dxfId="2832">
      <pivotArea dataOnly="0" labelOnly="1" grandCol="1" outline="0" fieldPosition="0"/>
    </format>
    <format dxfId="2831">
      <pivotArea grandRow="1" outline="0" collapsedLevelsAreSubtotals="1" fieldPosition="0"/>
    </format>
    <format dxfId="2830">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9"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3094">
      <pivotArea outline="0" collapsedLevelsAreSubtotals="1" fieldPosition="0"/>
    </format>
    <format dxfId="3093">
      <pivotArea dataOnly="0" labelOnly="1" grandRow="1" outline="0" fieldPosition="0"/>
    </format>
    <format dxfId="3092">
      <pivotArea dataOnly="0" labelOnly="1" outline="0" fieldPosition="0">
        <references count="1">
          <reference field="13" count="0"/>
        </references>
      </pivotArea>
    </format>
    <format dxfId="3091">
      <pivotArea dataOnly="0" labelOnly="1" grandCol="1" outline="0" fieldPosition="0"/>
    </format>
    <format dxfId="3090">
      <pivotArea outline="0" collapsedLevelsAreSubtotals="1" fieldPosition="0"/>
    </format>
    <format dxfId="3089">
      <pivotArea dataOnly="0" labelOnly="1" grandRow="1" outline="0" fieldPosition="0"/>
    </format>
    <format dxfId="3088">
      <pivotArea dataOnly="0" labelOnly="1" outline="0" fieldPosition="0">
        <references count="1">
          <reference field="13" count="0"/>
        </references>
      </pivotArea>
    </format>
    <format dxfId="3087">
      <pivotArea dataOnly="0" labelOnly="1" grandCol="1" outline="0" fieldPosition="0"/>
    </format>
    <format dxfId="3086">
      <pivotArea type="all" dataOnly="0" outline="0" fieldPosition="0"/>
    </format>
    <format dxfId="3085">
      <pivotArea outline="0" collapsedLevelsAreSubtotals="1" fieldPosition="0"/>
    </format>
    <format dxfId="3084">
      <pivotArea outline="0" collapsedLevelsAreSubtotals="1" fieldPosition="0"/>
    </format>
    <format dxfId="3083">
      <pivotArea type="origin" dataOnly="0" labelOnly="1" outline="0" fieldPosition="0"/>
    </format>
    <format dxfId="3082">
      <pivotArea type="origin" dataOnly="0" labelOnly="1" outline="0" fieldPosition="0"/>
    </format>
    <format dxfId="3081">
      <pivotArea type="origin" dataOnly="0" labelOnly="1" outline="0" fieldPosition="0"/>
    </format>
    <format dxfId="3080">
      <pivotArea field="13" type="button" dataOnly="0" labelOnly="1" outline="0" axis="axisCol" fieldPosition="0"/>
    </format>
    <format dxfId="3079">
      <pivotArea type="topRight" dataOnly="0" labelOnly="1" outline="0" fieldPosition="0"/>
    </format>
    <format dxfId="3078">
      <pivotArea dataOnly="0" labelOnly="1" outline="0" fieldPosition="0">
        <references count="1">
          <reference field="13" count="0"/>
        </references>
      </pivotArea>
    </format>
    <format dxfId="3077">
      <pivotArea dataOnly="0" labelOnly="1" grandCol="1" outline="0" fieldPosition="0"/>
    </format>
    <format dxfId="3076">
      <pivotArea outline="0" collapsedLevelsAreSubtotals="1" fieldPosition="0"/>
    </format>
    <format dxfId="3075">
      <pivotArea dataOnly="0" labelOnly="1" outline="0" fieldPosition="0">
        <references count="1">
          <reference field="13" count="0"/>
        </references>
      </pivotArea>
    </format>
    <format dxfId="3074">
      <pivotArea dataOnly="0" labelOnly="1" grandCol="1" outline="0" fieldPosition="0"/>
    </format>
    <format dxfId="3073">
      <pivotArea outline="0" collapsedLevelsAreSubtotals="1" fieldPosition="0"/>
    </format>
    <format dxfId="3072">
      <pivotArea dataOnly="0" labelOnly="1" outline="0" fieldPosition="0">
        <references count="1">
          <reference field="13" count="0"/>
        </references>
      </pivotArea>
    </format>
    <format dxfId="3071">
      <pivotArea dataOnly="0" labelOnly="1" grandCol="1" outline="0" fieldPosition="0"/>
    </format>
    <format dxfId="3070">
      <pivotArea outline="0" collapsedLevelsAreSubtotals="1" fieldPosition="0"/>
    </format>
    <format dxfId="3069">
      <pivotArea dataOnly="0" labelOnly="1" grandRow="1" outline="0" fieldPosition="0"/>
    </format>
    <format dxfId="3068">
      <pivotArea dataOnly="0" labelOnly="1" outline="0" fieldPosition="0">
        <references count="1">
          <reference field="13" count="0"/>
        </references>
      </pivotArea>
    </format>
    <format dxfId="3067">
      <pivotArea dataOnly="0" labelOnly="1" grandCol="1" outline="0" fieldPosition="0"/>
    </format>
    <format dxfId="3066">
      <pivotArea dataOnly="0" labelOnly="1" outline="0" fieldPosition="0">
        <references count="1">
          <reference field="13" count="0"/>
        </references>
      </pivotArea>
    </format>
    <format dxfId="3065">
      <pivotArea dataOnly="0" labelOnly="1" grandCol="1" outline="0" fieldPosition="0"/>
    </format>
    <format dxfId="3064">
      <pivotArea dataOnly="0" labelOnly="1" outline="0" fieldPosition="0">
        <references count="1">
          <reference field="13" count="0"/>
        </references>
      </pivotArea>
    </format>
    <format dxfId="3063">
      <pivotArea dataOnly="0" labelOnly="1" grandCol="1" outline="0" fieldPosition="0"/>
    </format>
    <format dxfId="3062">
      <pivotArea outline="0" collapsedLevelsAreSubtotals="1" fieldPosition="0"/>
    </format>
    <format dxfId="3061">
      <pivotArea dataOnly="0" labelOnly="1" outline="0" fieldPosition="0">
        <references count="1">
          <reference field="13" count="0"/>
        </references>
      </pivotArea>
    </format>
    <format dxfId="3060">
      <pivotArea dataOnly="0" labelOnly="1" grandCol="1" outline="0" fieldPosition="0"/>
    </format>
    <format dxfId="3059">
      <pivotArea grandRow="1" outline="0" collapsedLevelsAreSubtotals="1" fieldPosition="0"/>
    </format>
    <format dxfId="3058">
      <pivotArea dataOnly="0" labelOnly="1" grandRow="1" outline="0" fieldPosition="0"/>
    </format>
    <format dxfId="3057">
      <pivotArea dataOnly="0" labelOnly="1" outline="0" fieldPosition="0">
        <references count="1">
          <reference field="13" count="0"/>
        </references>
      </pivotArea>
    </format>
    <format dxfId="3056">
      <pivotArea outline="0" collapsedLevelsAreSubtotals="1" fieldPosition="0"/>
    </format>
    <format dxfId="3055">
      <pivotArea dataOnly="0" labelOnly="1" grandRow="1" outline="0" fieldPosition="0"/>
    </format>
    <format dxfId="3054">
      <pivotArea dataOnly="0" labelOnly="1" outline="0" fieldPosition="0">
        <references count="1">
          <reference field="13" count="0"/>
        </references>
      </pivotArea>
    </format>
    <format dxfId="3053">
      <pivotArea dataOnly="0" labelOnly="1" grandCol="1" outline="0" fieldPosition="0"/>
    </format>
    <format dxfId="3052">
      <pivotArea outline="0" collapsedLevelsAreSubtotals="1" fieldPosition="0"/>
    </format>
    <format dxfId="3051">
      <pivotArea dataOnly="0" labelOnly="1" grandRow="1" outline="0" fieldPosition="0"/>
    </format>
    <format dxfId="3050">
      <pivotArea dataOnly="0" labelOnly="1" outline="0" fieldPosition="0">
        <references count="1">
          <reference field="13" count="0"/>
        </references>
      </pivotArea>
    </format>
    <format dxfId="3049">
      <pivotArea dataOnly="0" labelOnly="1" grandCol="1" outline="0" fieldPosition="0"/>
    </format>
    <format dxfId="3048">
      <pivotArea dataOnly="0" labelOnly="1" grandRow="1" outline="0" fieldPosition="0"/>
    </format>
    <format dxfId="3047">
      <pivotArea dataOnly="0" labelOnly="1" outline="0" fieldPosition="0">
        <references count="1">
          <reference field="13" count="0"/>
        </references>
      </pivotArea>
    </format>
    <format dxfId="3046">
      <pivotArea dataOnly="0" labelOnly="1" grandCol="1" outline="0" fieldPosition="0"/>
    </format>
    <format dxfId="3045">
      <pivotArea dataOnly="0" labelOnly="1" outline="0" fieldPosition="0">
        <references count="1">
          <reference field="13" count="0"/>
        </references>
      </pivotArea>
    </format>
    <format dxfId="3044">
      <pivotArea dataOnly="0" labelOnly="1" grandCol="1" outline="0" fieldPosition="0"/>
    </format>
    <format dxfId="3043">
      <pivotArea grandRow="1" outline="0" collapsedLevelsAreSubtotals="1" fieldPosition="0"/>
    </format>
    <format dxfId="3042">
      <pivotArea dataOnly="0" labelOnly="1" grandRow="1" outline="0" fieldPosition="0"/>
    </format>
    <format dxfId="3041">
      <pivotArea dataOnly="0" labelOnly="1" grandRow="1" outline="0" fieldPosition="0"/>
    </format>
    <format dxfId="3040">
      <pivotArea dataOnly="0" labelOnly="1" outline="0" fieldPosition="0">
        <references count="1">
          <reference field="13" count="0"/>
        </references>
      </pivotArea>
    </format>
    <format dxfId="3039">
      <pivotArea dataOnly="0" labelOnly="1" grandCol="1" outline="0" fieldPosition="0"/>
    </format>
    <format dxfId="3038">
      <pivotArea outline="0" fieldPosition="0">
        <references count="1">
          <reference field="13" count="1" selected="0">
            <x v="1"/>
          </reference>
        </references>
      </pivotArea>
    </format>
    <format dxfId="3037">
      <pivotArea grandCol="1" outline="0" collapsedLevelsAreSubtotals="1" fieldPosition="0"/>
    </format>
    <format dxfId="3036">
      <pivotArea type="topRight" dataOnly="0" labelOnly="1" outline="0" fieldPosition="0"/>
    </format>
    <format dxfId="3035">
      <pivotArea dataOnly="0" labelOnly="1" outline="0" fieldPosition="0">
        <references count="1">
          <reference field="13" count="1">
            <x v="1"/>
          </reference>
        </references>
      </pivotArea>
    </format>
    <format dxfId="3034">
      <pivotArea dataOnly="0" labelOnly="1" grandCol="1" outline="0" fieldPosition="0"/>
    </format>
    <format dxfId="3033">
      <pivotArea outline="0" fieldPosition="0">
        <references count="1">
          <reference field="13" count="1" selected="0">
            <x v="1"/>
          </reference>
        </references>
      </pivotArea>
    </format>
    <format dxfId="3032">
      <pivotArea grandCol="1" outline="0" collapsedLevelsAreSubtotals="1" fieldPosition="0"/>
    </format>
    <format dxfId="3031">
      <pivotArea type="topRight" dataOnly="0" labelOnly="1" outline="0" fieldPosition="0"/>
    </format>
    <format dxfId="3030">
      <pivotArea dataOnly="0" labelOnly="1" outline="0" fieldPosition="0">
        <references count="1">
          <reference field="13" count="1">
            <x v="1"/>
          </reference>
        </references>
      </pivotArea>
    </format>
    <format dxfId="3029">
      <pivotArea dataOnly="0" labelOnly="1" grandCol="1" outline="0" fieldPosition="0"/>
    </format>
    <format dxfId="3028">
      <pivotArea dataOnly="0" labelOnly="1" outline="0" fieldPosition="0">
        <references count="1">
          <reference field="13" count="0"/>
        </references>
      </pivotArea>
    </format>
    <format dxfId="3027">
      <pivotArea dataOnly="0" labelOnly="1" grandCol="1" outline="0" fieldPosition="0"/>
    </format>
    <format dxfId="3026">
      <pivotArea dataOnly="0" labelOnly="1" outline="0" fieldPosition="0">
        <references count="1">
          <reference field="13" count="0"/>
        </references>
      </pivotArea>
    </format>
    <format dxfId="3025">
      <pivotArea dataOnly="0" labelOnly="1" grandCol="1" outline="0" fieldPosition="0"/>
    </format>
    <format dxfId="3024">
      <pivotArea dataOnly="0" labelOnly="1" outline="0" fieldPosition="0">
        <references count="1">
          <reference field="13" count="0"/>
        </references>
      </pivotArea>
    </format>
    <format dxfId="3023">
      <pivotArea dataOnly="0" labelOnly="1" grandCol="1" outline="0" fieldPosition="0"/>
    </format>
    <format dxfId="3022">
      <pivotArea dataOnly="0" labelOnly="1" outline="0" fieldPosition="0">
        <references count="1">
          <reference field="13" count="0"/>
        </references>
      </pivotArea>
    </format>
    <format dxfId="3021">
      <pivotArea dataOnly="0" labelOnly="1" grandCol="1" outline="0" fieldPosition="0"/>
    </format>
    <format dxfId="3020">
      <pivotArea dataOnly="0" labelOnly="1" outline="0" fieldPosition="0">
        <references count="1">
          <reference field="13" count="0"/>
        </references>
      </pivotArea>
    </format>
    <format dxfId="3019">
      <pivotArea dataOnly="0" labelOnly="1" grandCol="1" outline="0" fieldPosition="0"/>
    </format>
    <format dxfId="3018">
      <pivotArea dataOnly="0" labelOnly="1" outline="0" fieldPosition="0">
        <references count="1">
          <reference field="13" count="0"/>
        </references>
      </pivotArea>
    </format>
    <format dxfId="3017">
      <pivotArea dataOnly="0" labelOnly="1" grandCol="1" outline="0" fieldPosition="0"/>
    </format>
    <format dxfId="3016">
      <pivotArea dataOnly="0" labelOnly="1" outline="0" fieldPosition="0">
        <references count="1">
          <reference field="13" count="0"/>
        </references>
      </pivotArea>
    </format>
    <format dxfId="3015">
      <pivotArea dataOnly="0" labelOnly="1" grandCol="1" outline="0" fieldPosition="0"/>
    </format>
    <format dxfId="3014">
      <pivotArea dataOnly="0" labelOnly="1" outline="0" fieldPosition="0">
        <references count="1">
          <reference field="13" count="0"/>
        </references>
      </pivotArea>
    </format>
    <format dxfId="3013">
      <pivotArea dataOnly="0" labelOnly="1" grandCol="1" outline="0" fieldPosition="0"/>
    </format>
    <format dxfId="3012">
      <pivotArea grandRow="1" outline="0" collapsedLevelsAreSubtotals="1" fieldPosition="0"/>
    </format>
    <format dxfId="3011">
      <pivotArea dataOnly="0" labelOnly="1" grandRow="1" outline="0" fieldPosition="0"/>
    </format>
    <format dxfId="3010">
      <pivotArea dataOnly="0" labelOnly="1" grandRow="1" outline="0" fieldPosition="0"/>
    </format>
    <format dxfId="3009">
      <pivotArea dataOnly="0" labelOnly="1" outline="0" fieldPosition="0">
        <references count="1">
          <reference field="13" count="0"/>
        </references>
      </pivotArea>
    </format>
    <format dxfId="3008">
      <pivotArea dataOnly="0" labelOnly="1" grandCol="1" outline="0" fieldPosition="0"/>
    </format>
    <format dxfId="3007">
      <pivotArea dataOnly="0" labelOnly="1" grandRow="1" outline="0" fieldPosition="0"/>
    </format>
    <format dxfId="3006">
      <pivotArea dataOnly="0" labelOnly="1" outline="0" fieldPosition="0">
        <references count="1">
          <reference field="13" count="0"/>
        </references>
      </pivotArea>
    </format>
    <format dxfId="3005">
      <pivotArea dataOnly="0" labelOnly="1" grandCol="1" outline="0" fieldPosition="0"/>
    </format>
    <format dxfId="3004">
      <pivotArea dataOnly="0" labelOnly="1" grandRow="1" outline="0" fieldPosition="0"/>
    </format>
    <format dxfId="3003">
      <pivotArea dataOnly="0" labelOnly="1" outline="0" fieldPosition="0">
        <references count="1">
          <reference field="13" count="0"/>
        </references>
      </pivotArea>
    </format>
    <format dxfId="3002">
      <pivotArea dataOnly="0" labelOnly="1" grandCol="1" outline="0" fieldPosition="0"/>
    </format>
    <format dxfId="3001">
      <pivotArea dataOnly="0" labelOnly="1" outline="0" fieldPosition="0">
        <references count="1">
          <reference field="13" count="0"/>
        </references>
      </pivotArea>
    </format>
    <format dxfId="3000">
      <pivotArea dataOnly="0" labelOnly="1" grandCol="1" outline="0" fieldPosition="0"/>
    </format>
    <format dxfId="2999">
      <pivotArea dataOnly="0" labelOnly="1" outline="0" fieldPosition="0">
        <references count="1">
          <reference field="13" count="0"/>
        </references>
      </pivotArea>
    </format>
    <format dxfId="2998">
      <pivotArea dataOnly="0" labelOnly="1" grandCol="1" outline="0" fieldPosition="0"/>
    </format>
    <format dxfId="2997">
      <pivotArea dataOnly="0" labelOnly="1" grandRow="1" outline="0" fieldPosition="0"/>
    </format>
    <format dxfId="2996">
      <pivotArea dataOnly="0" labelOnly="1" outline="0" fieldPosition="0">
        <references count="1">
          <reference field="13" count="0"/>
        </references>
      </pivotArea>
    </format>
    <format dxfId="2995">
      <pivotArea dataOnly="0" labelOnly="1" grandCol="1" outline="0" fieldPosition="0"/>
    </format>
    <format dxfId="2994">
      <pivotArea dataOnly="0" labelOnly="1" grandRow="1" outline="0" fieldPosition="0"/>
    </format>
    <format dxfId="2993">
      <pivotArea dataOnly="0" labelOnly="1" outline="0" fieldPosition="0">
        <references count="1">
          <reference field="13" count="0"/>
        </references>
      </pivotArea>
    </format>
    <format dxfId="2992">
      <pivotArea dataOnly="0" labelOnly="1" grandCol="1" outline="0" fieldPosition="0"/>
    </format>
    <format dxfId="2991">
      <pivotArea dataOnly="0" labelOnly="1" grandRow="1" outline="0" fieldPosition="0"/>
    </format>
    <format dxfId="2990">
      <pivotArea dataOnly="0" labelOnly="1" outline="0" fieldPosition="0">
        <references count="1">
          <reference field="13" count="0"/>
        </references>
      </pivotArea>
    </format>
    <format dxfId="2989">
      <pivotArea dataOnly="0" labelOnly="1" grandCol="1" outline="0" fieldPosition="0"/>
    </format>
    <format dxfId="2988">
      <pivotArea type="topRight" dataOnly="0" labelOnly="1" outline="0" fieldPosition="0"/>
    </format>
    <format dxfId="2987">
      <pivotArea type="topRight" dataOnly="0" labelOnly="1" outline="0" fieldPosition="0"/>
    </format>
    <format dxfId="2986">
      <pivotArea dataOnly="0" labelOnly="1" outline="0" fieldPosition="0">
        <references count="1">
          <reference field="13" count="0"/>
        </references>
      </pivotArea>
    </format>
    <format dxfId="2985">
      <pivotArea dataOnly="0" labelOnly="1" grandCol="1" outline="0" fieldPosition="0"/>
    </format>
    <format dxfId="2984">
      <pivotArea dataOnly="0" labelOnly="1" grandRow="1" outline="0" fieldPosition="0"/>
    </format>
    <format dxfId="2983">
      <pivotArea dataOnly="0" labelOnly="1" outline="0" fieldPosition="0">
        <references count="1">
          <reference field="13" count="0"/>
        </references>
      </pivotArea>
    </format>
    <format dxfId="2982">
      <pivotArea dataOnly="0" labelOnly="1" grandCol="1" outline="0" fieldPosition="0"/>
    </format>
    <format dxfId="2981">
      <pivotArea dataOnly="0" labelOnly="1" grandRow="1" outline="0" fieldPosition="0"/>
    </format>
    <format dxfId="2980">
      <pivotArea dataOnly="0" labelOnly="1" outline="0" fieldPosition="0">
        <references count="1">
          <reference field="13" count="0"/>
        </references>
      </pivotArea>
    </format>
    <format dxfId="2979">
      <pivotArea dataOnly="0" labelOnly="1" grandCol="1" outline="0" fieldPosition="0"/>
    </format>
    <format dxfId="2978">
      <pivotArea dataOnly="0" labelOnly="1" grandRow="1" outline="0" fieldPosition="0"/>
    </format>
    <format dxfId="2977">
      <pivotArea dataOnly="0" labelOnly="1" outline="0" fieldPosition="0">
        <references count="1">
          <reference field="13" count="0"/>
        </references>
      </pivotArea>
    </format>
    <format dxfId="2976">
      <pivotArea dataOnly="0" labelOnly="1" grandCol="1" outline="0" fieldPosition="0"/>
    </format>
    <format dxfId="2975">
      <pivotArea dataOnly="0" labelOnly="1" outline="0" fieldPosition="0">
        <references count="1">
          <reference field="13" count="0"/>
        </references>
      </pivotArea>
    </format>
    <format dxfId="2974">
      <pivotArea dataOnly="0" labelOnly="1" grandCol="1" outline="0" fieldPosition="0"/>
    </format>
    <format dxfId="2973">
      <pivotArea grandRow="1" outline="0" collapsedLevelsAreSubtotals="1" fieldPosition="0"/>
    </format>
    <format dxfId="2972">
      <pivotArea dataOnly="0" labelOnly="1" grandRow="1" outline="0" fieldPosition="0"/>
    </format>
    <format dxfId="2971">
      <pivotArea dataOnly="0" labelOnly="1" grandRow="1" outline="0" fieldPosition="0"/>
    </format>
    <format dxfId="2970">
      <pivotArea dataOnly="0" labelOnly="1" outline="0" fieldPosition="0">
        <references count="1">
          <reference field="13" count="0"/>
        </references>
      </pivotArea>
    </format>
    <format dxfId="2969">
      <pivotArea dataOnly="0" labelOnly="1" grandCol="1" outline="0" fieldPosition="0"/>
    </format>
    <format dxfId="2968">
      <pivotArea dataOnly="0" labelOnly="1" grandRow="1" outline="0" fieldPosition="0"/>
    </format>
    <format dxfId="2967">
      <pivotArea dataOnly="0" labelOnly="1" outline="0" fieldPosition="0">
        <references count="1">
          <reference field="13" count="0"/>
        </references>
      </pivotArea>
    </format>
    <format dxfId="2966">
      <pivotArea dataOnly="0" labelOnly="1" grandCol="1" outline="0" fieldPosition="0"/>
    </format>
    <format dxfId="2965">
      <pivotArea dataOnly="0" labelOnly="1" outline="0" fieldPosition="0">
        <references count="1">
          <reference field="13" count="0"/>
        </references>
      </pivotArea>
    </format>
    <format dxfId="2964">
      <pivotArea dataOnly="0" labelOnly="1" grandCol="1" outline="0" fieldPosition="0"/>
    </format>
    <format dxfId="2963">
      <pivotArea grandRow="1" outline="0" collapsedLevelsAreSubtotals="1" fieldPosition="0"/>
    </format>
    <format dxfId="2962">
      <pivotArea dataOnly="0" labelOnly="1" grandRow="1" outline="0" fieldPosition="0"/>
    </format>
    <format dxfId="2961">
      <pivotArea dataOnly="0" labelOnly="1" grandRow="1" outline="0" fieldPosition="0"/>
    </format>
    <format dxfId="2960">
      <pivotArea dataOnly="0" labelOnly="1" outline="0" fieldPosition="0">
        <references count="1">
          <reference field="13" count="0"/>
        </references>
      </pivotArea>
    </format>
    <format dxfId="2959">
      <pivotArea dataOnly="0" labelOnly="1" grandCol="1" outline="0" fieldPosition="0"/>
    </format>
    <format dxfId="2958">
      <pivotArea dataOnly="0" labelOnly="1" grandRow="1" outline="0" fieldPosition="0"/>
    </format>
    <format dxfId="2957">
      <pivotArea dataOnly="0" labelOnly="1" outline="0" fieldPosition="0">
        <references count="1">
          <reference field="13" count="0"/>
        </references>
      </pivotArea>
    </format>
    <format dxfId="2956">
      <pivotArea dataOnly="0" labelOnly="1" grandCol="1" outline="0" fieldPosition="0"/>
    </format>
    <format dxfId="2955">
      <pivotArea dataOnly="0" labelOnly="1" outline="0" fieldPosition="0">
        <references count="1">
          <reference field="13" count="0"/>
        </references>
      </pivotArea>
    </format>
    <format dxfId="2954">
      <pivotArea dataOnly="0" labelOnly="1" grandCol="1" outline="0" fieldPosition="0"/>
    </format>
    <format dxfId="2953">
      <pivotArea dataOnly="0" labelOnly="1" grandRow="1" outline="0" fieldPosition="0"/>
    </format>
    <format dxfId="2952">
      <pivotArea dataOnly="0" labelOnly="1" grandRow="1" outline="0" fieldPosition="0"/>
    </format>
    <format dxfId="2951">
      <pivotArea grandRow="1" outline="0" collapsedLevelsAreSubtotals="1" fieldPosition="0"/>
    </format>
    <format dxfId="2950">
      <pivotArea dataOnly="0" labelOnly="1" grandRow="1" outline="0" fieldPosition="0"/>
    </format>
    <format dxfId="2949">
      <pivotArea dataOnly="0" labelOnly="1" grandRow="1" outline="0" fieldPosition="0"/>
    </format>
    <format dxfId="2948">
      <pivotArea dataOnly="0" labelOnly="1" outline="0" fieldPosition="0">
        <references count="1">
          <reference field="13" count="0"/>
        </references>
      </pivotArea>
    </format>
    <format dxfId="2947">
      <pivotArea dataOnly="0" labelOnly="1" grandCol="1" outline="0" fieldPosition="0"/>
    </format>
    <format dxfId="2946">
      <pivotArea dataOnly="0" labelOnly="1" grandRow="1" outline="0" fieldPosition="0"/>
    </format>
    <format dxfId="2945">
      <pivotArea dataOnly="0" labelOnly="1" outline="0" fieldPosition="0">
        <references count="1">
          <reference field="13" count="0"/>
        </references>
      </pivotArea>
    </format>
    <format dxfId="2944">
      <pivotArea dataOnly="0" labelOnly="1" grandCol="1" outline="0" fieldPosition="0"/>
    </format>
    <format dxfId="2943">
      <pivotArea grandRow="1" outline="0" collapsedLevelsAreSubtotals="1" fieldPosition="0"/>
    </format>
    <format dxfId="2942">
      <pivotArea dataOnly="0" labelOnly="1" grandRow="1" outline="0" fieldPosition="0"/>
    </format>
    <format dxfId="2941">
      <pivotArea dataOnly="0" labelOnly="1" grandRow="1" outline="0" fieldPosition="0"/>
    </format>
    <format dxfId="2940">
      <pivotArea dataOnly="0" labelOnly="1" outline="0" fieldPosition="0">
        <references count="1">
          <reference field="13" count="0"/>
        </references>
      </pivotArea>
    </format>
    <format dxfId="2939">
      <pivotArea dataOnly="0" labelOnly="1" grandCol="1" outline="0" fieldPosition="0"/>
    </format>
    <format dxfId="2938">
      <pivotArea dataOnly="0" labelOnly="1" grandRow="1" outline="0" fieldPosition="0"/>
    </format>
    <format dxfId="2937">
      <pivotArea dataOnly="0" labelOnly="1" outline="0" fieldPosition="0">
        <references count="1">
          <reference field="13" count="0"/>
        </references>
      </pivotArea>
    </format>
    <format dxfId="2936">
      <pivotArea dataOnly="0" labelOnly="1" grandCol="1" outline="0" fieldPosition="0"/>
    </format>
    <format dxfId="2935">
      <pivotArea grandRow="1" outline="0" collapsedLevelsAreSubtotals="1" fieldPosition="0"/>
    </format>
    <format dxfId="2934">
      <pivotArea dataOnly="0" labelOnly="1" grandRow="1" outline="0" fieldPosition="0"/>
    </format>
    <format dxfId="2933">
      <pivotArea dataOnly="0" labelOnly="1" outline="0" fieldPosition="0">
        <references count="1">
          <reference field="13" count="0"/>
        </references>
      </pivotArea>
    </format>
    <format dxfId="2932">
      <pivotArea dataOnly="0" labelOnly="1" grandCol="1" outline="0" fieldPosition="0"/>
    </format>
    <format dxfId="2931">
      <pivotArea dataOnly="0" labelOnly="1" outline="0" fieldPosition="0">
        <references count="1">
          <reference field="13" count="0"/>
        </references>
      </pivotArea>
    </format>
    <format dxfId="2930">
      <pivotArea dataOnly="0" labelOnly="1" grandCol="1" outline="0" fieldPosition="0"/>
    </format>
    <format dxfId="2929">
      <pivotArea grandRow="1" outline="0" collapsedLevelsAreSubtotals="1" fieldPosition="0"/>
    </format>
    <format dxfId="2928">
      <pivotArea dataOnly="0" labelOnly="1" outline="0" fieldPosition="0">
        <references count="1">
          <reference field="13" count="0"/>
        </references>
      </pivotArea>
    </format>
    <format dxfId="2927">
      <pivotArea dataOnly="0" labelOnly="1" grandCol="1" outline="0" fieldPosition="0"/>
    </format>
    <format dxfId="2926">
      <pivotArea dataOnly="0" labelOnly="1" outline="0" fieldPosition="0">
        <references count="1">
          <reference field="13" count="0"/>
        </references>
      </pivotArea>
    </format>
    <format dxfId="2925">
      <pivotArea dataOnly="0" labelOnly="1" grandCol="1" outline="0" fieldPosition="0"/>
    </format>
    <format dxfId="2924">
      <pivotArea dataOnly="0" labelOnly="1" outline="0" fieldPosition="0">
        <references count="1">
          <reference field="13" count="0"/>
        </references>
      </pivotArea>
    </format>
    <format dxfId="2923">
      <pivotArea dataOnly="0" labelOnly="1" grandCol="1" outline="0" fieldPosition="0"/>
    </format>
    <format dxfId="2922">
      <pivotArea dataOnly="0" labelOnly="1" outline="0" fieldPosition="0">
        <references count="1">
          <reference field="13" count="0"/>
        </references>
      </pivotArea>
    </format>
    <format dxfId="2921">
      <pivotArea dataOnly="0" labelOnly="1" grandCol="1" outline="0" fieldPosition="0"/>
    </format>
    <format dxfId="2920">
      <pivotArea dataOnly="0" labelOnly="1" outline="0" fieldPosition="0">
        <references count="1">
          <reference field="13" count="0"/>
        </references>
      </pivotArea>
    </format>
    <format dxfId="2919">
      <pivotArea dataOnly="0" labelOnly="1" grandCol="1" outline="0" fieldPosition="0"/>
    </format>
    <format dxfId="2918">
      <pivotArea dataOnly="0" labelOnly="1" outline="0" fieldPosition="0">
        <references count="1">
          <reference field="13" count="0"/>
        </references>
      </pivotArea>
    </format>
    <format dxfId="2917">
      <pivotArea dataOnly="0" labelOnly="1" grandCol="1" outline="0" fieldPosition="0"/>
    </format>
    <format dxfId="2916">
      <pivotArea field="13" type="button" dataOnly="0" labelOnly="1" outline="0" axis="axisCol" fieldPosition="0"/>
    </format>
    <format dxfId="2915">
      <pivotArea type="topRight" dataOnly="0" labelOnly="1" outline="0" fieldPosition="0"/>
    </format>
    <format dxfId="2914">
      <pivotArea outline="0" collapsedLevelsAreSubtotals="1" fieldPosition="0"/>
    </format>
    <format dxfId="2913">
      <pivotArea field="15" type="button" dataOnly="0" labelOnly="1" outline="0" axis="axisRow" fieldPosition="0"/>
    </format>
    <format dxfId="2912">
      <pivotArea dataOnly="0" labelOnly="1" outline="0" fieldPosition="0">
        <references count="1">
          <reference field="15" count="0"/>
        </references>
      </pivotArea>
    </format>
    <format dxfId="2911">
      <pivotArea dataOnly="0" labelOnly="1" grandRow="1" outline="0" fieldPosition="0"/>
    </format>
    <format dxfId="2910">
      <pivotArea dataOnly="0" labelOnly="1" outline="0" fieldPosition="0">
        <references count="1">
          <reference field="13" count="0"/>
        </references>
      </pivotArea>
    </format>
    <format dxfId="2909">
      <pivotArea dataOnly="0" labelOnly="1" grandCol="1" outline="0" fieldPosition="0"/>
    </format>
    <format dxfId="2908">
      <pivotArea field="15" type="button" dataOnly="0" labelOnly="1" outline="0" axis="axisRow" fieldPosition="0"/>
    </format>
    <format dxfId="2907">
      <pivotArea dataOnly="0" labelOnly="1" outline="0" fieldPosition="0">
        <references count="1">
          <reference field="13" count="0"/>
        </references>
      </pivotArea>
    </format>
    <format dxfId="2906">
      <pivotArea dataOnly="0" labelOnly="1" grandCol="1" outline="0" fieldPosition="0"/>
    </format>
    <format dxfId="2905">
      <pivotArea field="15" type="button" dataOnly="0" labelOnly="1" outline="0" axis="axisRow" fieldPosition="0"/>
    </format>
    <format dxfId="2904">
      <pivotArea dataOnly="0" labelOnly="1" outline="0" fieldPosition="0">
        <references count="1">
          <reference field="13" count="0"/>
        </references>
      </pivotArea>
    </format>
    <format dxfId="2903">
      <pivotArea dataOnly="0" labelOnly="1" grandCol="1" outline="0" fieldPosition="0"/>
    </format>
    <format dxfId="2902">
      <pivotArea grandRow="1" outline="0" collapsedLevelsAreSubtotals="1" fieldPosition="0"/>
    </format>
    <format dxfId="2901">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3366">
      <pivotArea outline="0" collapsedLevelsAreSubtotals="1" fieldPosition="0"/>
    </format>
    <format dxfId="3365">
      <pivotArea dataOnly="0" labelOnly="1" grandCol="1" outline="0" fieldPosition="0"/>
    </format>
    <format dxfId="3364">
      <pivotArea outline="0" collapsedLevelsAreSubtotals="1" fieldPosition="0"/>
    </format>
    <format dxfId="3363">
      <pivotArea dataOnly="0" labelOnly="1" grandCol="1" outline="0" fieldPosition="0"/>
    </format>
    <format dxfId="3362">
      <pivotArea dataOnly="0" labelOnly="1" grandRow="1" outline="0" fieldPosition="0"/>
    </format>
    <format dxfId="3361">
      <pivotArea dataOnly="0" labelOnly="1" grandCol="1" outline="0" fieldPosition="0"/>
    </format>
    <format dxfId="3360">
      <pivotArea dataOnly="0" labelOnly="1" grandCol="1" outline="0" fieldPosition="0"/>
    </format>
    <format dxfId="3359">
      <pivotArea dataOnly="0" labelOnly="1" outline="0" fieldPosition="0">
        <references count="1">
          <reference field="12" count="0"/>
        </references>
      </pivotArea>
    </format>
    <format dxfId="3358">
      <pivotArea dataOnly="0" labelOnly="1" grandCol="1" outline="0" fieldPosition="0"/>
    </format>
    <format dxfId="3357">
      <pivotArea dataOnly="0" labelOnly="1" outline="0" fieldPosition="0">
        <references count="1">
          <reference field="12" count="0"/>
        </references>
      </pivotArea>
    </format>
    <format dxfId="3356">
      <pivotArea dataOnly="0" labelOnly="1" grandCol="1" outline="0" fieldPosition="0"/>
    </format>
    <format dxfId="3355">
      <pivotArea grandRow="1" outline="0" collapsedLevelsAreSubtotals="1" fieldPosition="0"/>
    </format>
    <format dxfId="3354">
      <pivotArea dataOnly="0" labelOnly="1" grandRow="1" outline="0" fieldPosition="0"/>
    </format>
    <format dxfId="3353">
      <pivotArea dataOnly="0" labelOnly="1" grandRow="1" outline="0" fieldPosition="0"/>
    </format>
    <format dxfId="3352">
      <pivotArea grandRow="1" outline="0" collapsedLevelsAreSubtotals="1" fieldPosition="0"/>
    </format>
    <format dxfId="3351">
      <pivotArea dataOnly="0" labelOnly="1" grandRow="1" outline="0" fieldPosition="0"/>
    </format>
    <format dxfId="3350">
      <pivotArea grandRow="1" outline="0" collapsedLevelsAreSubtotals="1" fieldPosition="0"/>
    </format>
    <format dxfId="3349">
      <pivotArea dataOnly="0" labelOnly="1" grandRow="1" outline="0" fieldPosition="0"/>
    </format>
    <format dxfId="3348">
      <pivotArea grandRow="1" outline="0" collapsedLevelsAreSubtotals="1" fieldPosition="0"/>
    </format>
    <format dxfId="3347">
      <pivotArea grandRow="1" outline="0" collapsedLevelsAreSubtotals="1" fieldPosition="0"/>
    </format>
    <format dxfId="3346">
      <pivotArea dataOnly="0" labelOnly="1" grandRow="1" outline="0" fieldPosition="0"/>
    </format>
    <format dxfId="3345">
      <pivotArea dataOnly="0" labelOnly="1" grandRow="1" outline="0" fieldPosition="0"/>
    </format>
    <format dxfId="3344">
      <pivotArea dataOnly="0" labelOnly="1" grandRow="1" outline="0" fieldPosition="0"/>
    </format>
    <format dxfId="3343">
      <pivotArea dataOnly="0" labelOnly="1" grandRow="1" outline="0" fieldPosition="0"/>
    </format>
    <format dxfId="3342">
      <pivotArea grandRow="1" outline="0" collapsedLevelsAreSubtotals="1" fieldPosition="0"/>
    </format>
    <format dxfId="3341">
      <pivotArea dataOnly="0" labelOnly="1" grandRow="1" outline="0" fieldPosition="0"/>
    </format>
    <format dxfId="3340">
      <pivotArea dataOnly="0" labelOnly="1" outline="0" fieldPosition="0">
        <references count="1">
          <reference field="12" count="0"/>
        </references>
      </pivotArea>
    </format>
    <format dxfId="3339">
      <pivotArea dataOnly="0" labelOnly="1" grandCol="1" outline="0" fieldPosition="0"/>
    </format>
    <format dxfId="3338">
      <pivotArea grandRow="1" outline="0" collapsedLevelsAreSubtotals="1" fieldPosition="0"/>
    </format>
    <format dxfId="3337">
      <pivotArea dataOnly="0" labelOnly="1" grandRow="1" outline="0" fieldPosition="0"/>
    </format>
    <format dxfId="3336">
      <pivotArea grandRow="1" outline="0" collapsedLevelsAreSubtotals="1" fieldPosition="0"/>
    </format>
    <format dxfId="3335">
      <pivotArea dataOnly="0" labelOnly="1" grandRow="1" outline="0" fieldPosition="0"/>
    </format>
    <format dxfId="3334">
      <pivotArea dataOnly="0" labelOnly="1" outline="0" fieldPosition="0">
        <references count="1">
          <reference field="12" count="0"/>
        </references>
      </pivotArea>
    </format>
    <format dxfId="3333">
      <pivotArea dataOnly="0" labelOnly="1" grandCol="1" outline="0" fieldPosition="0"/>
    </format>
    <format dxfId="3332">
      <pivotArea dataOnly="0" labelOnly="1" grandCol="1" outline="0" fieldPosition="0"/>
    </format>
    <format dxfId="3331">
      <pivotArea grandRow="1" grandCol="1" outline="0" collapsedLevelsAreSubtotals="1" fieldPosition="0"/>
    </format>
    <format dxfId="3330">
      <pivotArea dataOnly="0" labelOnly="1" outline="0" fieldPosition="0">
        <references count="1">
          <reference field="12" count="0"/>
        </references>
      </pivotArea>
    </format>
    <format dxfId="3329">
      <pivotArea dataOnly="0" labelOnly="1" grandCol="1" outline="0" fieldPosition="0"/>
    </format>
    <format dxfId="3328">
      <pivotArea dataOnly="0" labelOnly="1" outline="0" fieldPosition="0">
        <references count="1">
          <reference field="12" count="0"/>
        </references>
      </pivotArea>
    </format>
    <format dxfId="3327">
      <pivotArea dataOnly="0" labelOnly="1" grandCol="1" outline="0" fieldPosition="0"/>
    </format>
    <format dxfId="3326">
      <pivotArea grandRow="1" outline="0" collapsedLevelsAreSubtotals="1" fieldPosition="0"/>
    </format>
    <format dxfId="3325">
      <pivotArea grandRow="1" outline="0" collapsedLevelsAreSubtotals="1" fieldPosition="0"/>
    </format>
    <format dxfId="3324">
      <pivotArea type="origin" dataOnly="0" labelOnly="1" outline="0" fieldPosition="0"/>
    </format>
    <format dxfId="3323">
      <pivotArea type="origin" dataOnly="0" labelOnly="1" outline="0" fieldPosition="0"/>
    </format>
    <format dxfId="3322">
      <pivotArea type="origin" dataOnly="0" labelOnly="1" outline="0" fieldPosition="0"/>
    </format>
    <format dxfId="3321">
      <pivotArea dataOnly="0" labelOnly="1" outline="0" fieldPosition="0">
        <references count="1">
          <reference field="12" count="0"/>
        </references>
      </pivotArea>
    </format>
    <format dxfId="3320">
      <pivotArea type="topRight" dataOnly="0" labelOnly="1" outline="0" fieldPosition="0"/>
    </format>
    <format dxfId="3319">
      <pivotArea outline="0" collapsedLevelsAreSubtotals="1" fieldPosition="0"/>
    </format>
    <format dxfId="3318">
      <pivotArea dataOnly="0" labelOnly="1" grandRow="1" outline="0" fieldPosition="0"/>
    </format>
    <format dxfId="3317">
      <pivotArea dataOnly="0" labelOnly="1" outline="0" fieldPosition="0">
        <references count="1">
          <reference field="12" count="0"/>
        </references>
      </pivotArea>
    </format>
    <format dxfId="3316">
      <pivotArea dataOnly="0" labelOnly="1" grandCol="1" outline="0" fieldPosition="0"/>
    </format>
    <format dxfId="3315">
      <pivotArea dataOnly="0" labelOnly="1" outline="0" fieldPosition="0">
        <references count="1">
          <reference field="12" count="0"/>
        </references>
      </pivotArea>
    </format>
    <format dxfId="3314">
      <pivotArea dataOnly="0" labelOnly="1" grandCol="1" outline="0" fieldPosition="0"/>
    </format>
    <format dxfId="3313">
      <pivotArea grandRow="1" outline="0" collapsedLevelsAreSubtotals="1" fieldPosition="0"/>
    </format>
    <format dxfId="3312">
      <pivotArea dataOnly="0" labelOnly="1" grandRow="1" outline="0" fieldPosition="0"/>
    </format>
    <format dxfId="3311">
      <pivotArea outline="0" collapsedLevelsAreSubtotals="1" fieldPosition="0"/>
    </format>
    <format dxfId="3310">
      <pivotArea dataOnly="0" labelOnly="1" grandRow="1" outline="0" fieldPosition="0"/>
    </format>
    <format dxfId="3309">
      <pivotArea dataOnly="0" labelOnly="1" outline="0" fieldPosition="0">
        <references count="1">
          <reference field="12" count="0"/>
        </references>
      </pivotArea>
    </format>
    <format dxfId="3308">
      <pivotArea dataOnly="0" labelOnly="1" grandCol="1" outline="0" fieldPosition="0"/>
    </format>
    <format dxfId="3307">
      <pivotArea grandRow="1" outline="0" collapsedLevelsAreSubtotals="1" fieldPosition="0"/>
    </format>
    <format dxfId="3306">
      <pivotArea dataOnly="0" labelOnly="1" grandRow="1" outline="0" fieldPosition="0"/>
    </format>
    <format dxfId="3305">
      <pivotArea grandRow="1" outline="0" collapsedLevelsAreSubtotals="1" fieldPosition="0"/>
    </format>
    <format dxfId="3304">
      <pivotArea dataOnly="0" labelOnly="1" grandRow="1" outline="0" fieldPosition="0"/>
    </format>
    <format dxfId="3303">
      <pivotArea dataOnly="0" labelOnly="1" outline="0" fieldPosition="0">
        <references count="1">
          <reference field="12" count="0"/>
        </references>
      </pivotArea>
    </format>
    <format dxfId="3302">
      <pivotArea dataOnly="0" labelOnly="1" grandCol="1" outline="0" fieldPosition="0"/>
    </format>
    <format dxfId="3301">
      <pivotArea grandRow="1" outline="0" collapsedLevelsAreSubtotals="1" fieldPosition="0"/>
    </format>
    <format dxfId="3300">
      <pivotArea dataOnly="0" labelOnly="1" grandRow="1" outline="0" fieldPosition="0"/>
    </format>
    <format dxfId="3299">
      <pivotArea dataOnly="0" labelOnly="1" outline="0" fieldPosition="0">
        <references count="1">
          <reference field="12" count="0"/>
        </references>
      </pivotArea>
    </format>
    <format dxfId="3298">
      <pivotArea dataOnly="0" labelOnly="1" grandCol="1" outline="0" fieldPosition="0"/>
    </format>
    <format dxfId="3297">
      <pivotArea grandRow="1" outline="0" collapsedLevelsAreSubtotals="1" fieldPosition="0"/>
    </format>
    <format dxfId="3296">
      <pivotArea dataOnly="0" labelOnly="1" grandRow="1" outline="0" fieldPosition="0"/>
    </format>
    <format dxfId="3295">
      <pivotArea outline="0" collapsedLevelsAreSubtotals="1" fieldPosition="0"/>
    </format>
    <format dxfId="3294">
      <pivotArea dataOnly="0" labelOnly="1" grandRow="1" outline="0" fieldPosition="0"/>
    </format>
    <format dxfId="3293">
      <pivotArea dataOnly="0" labelOnly="1" outline="0" fieldPosition="0">
        <references count="1">
          <reference field="12" count="0"/>
        </references>
      </pivotArea>
    </format>
    <format dxfId="3292">
      <pivotArea dataOnly="0" labelOnly="1" grandCol="1" outline="0" fieldPosition="0"/>
    </format>
    <format dxfId="3291">
      <pivotArea field="10" type="button" dataOnly="0" labelOnly="1" outline="0" axis="axisPage" fieldPosition="0"/>
    </format>
    <format dxfId="3290">
      <pivotArea type="origin" dataOnly="0" labelOnly="1" outline="0" fieldPosition="0"/>
    </format>
    <format dxfId="3289">
      <pivotArea dataOnly="0" labelOnly="1" grandRow="1" outline="0" fieldPosition="0"/>
    </format>
    <format dxfId="3288">
      <pivotArea field="10" type="button" dataOnly="0" labelOnly="1" outline="0" axis="axisPage" fieldPosition="0"/>
    </format>
    <format dxfId="3287">
      <pivotArea type="origin" dataOnly="0" labelOnly="1" outline="0" fieldPosition="0"/>
    </format>
    <format dxfId="3286">
      <pivotArea dataOnly="0" labelOnly="1" grandRow="1" outline="0" fieldPosition="0"/>
    </format>
    <format dxfId="3285">
      <pivotArea field="10" type="button" dataOnly="0" labelOnly="1" outline="0" axis="axisPage" fieldPosition="0"/>
    </format>
    <format dxfId="3284">
      <pivotArea type="origin" dataOnly="0" labelOnly="1" outline="0" fieldPosition="0"/>
    </format>
    <format dxfId="3283">
      <pivotArea dataOnly="0" labelOnly="1" grandRow="1" outline="0" fieldPosition="0"/>
    </format>
    <format dxfId="3282">
      <pivotArea field="10" type="button" dataOnly="0" labelOnly="1" outline="0" axis="axisPage" fieldPosition="0"/>
    </format>
    <format dxfId="3281">
      <pivotArea type="origin" dataOnly="0" labelOnly="1" outline="0" fieldPosition="0"/>
    </format>
    <format dxfId="3280">
      <pivotArea dataOnly="0" labelOnly="1" grandRow="1" outline="0" fieldPosition="0"/>
    </format>
    <format dxfId="3279">
      <pivotArea grandRow="1" outline="0" collapsedLevelsAreSubtotals="1" fieldPosition="0"/>
    </format>
    <format dxfId="3278">
      <pivotArea dataOnly="0" labelOnly="1" grandRow="1" outline="0" fieldPosition="0"/>
    </format>
    <format dxfId="3277">
      <pivotArea grandRow="1" outline="0" collapsedLevelsAreSubtotals="1" fieldPosition="0"/>
    </format>
    <format dxfId="3276">
      <pivotArea dataOnly="0" labelOnly="1" grandRow="1" outline="0" fieldPosition="0"/>
    </format>
    <format dxfId="3275">
      <pivotArea outline="0" collapsedLevelsAreSubtotals="1" fieldPosition="0"/>
    </format>
    <format dxfId="3274">
      <pivotArea dataOnly="0" labelOnly="1" grandRow="1" outline="0" fieldPosition="0"/>
    </format>
    <format dxfId="3273">
      <pivotArea outline="0" collapsedLevelsAreSubtotals="1" fieldPosition="0"/>
    </format>
    <format dxfId="3272">
      <pivotArea dataOnly="0" labelOnly="1" grandRow="1" outline="0" fieldPosition="0"/>
    </format>
    <format dxfId="3271">
      <pivotArea dataOnly="0" labelOnly="1" outline="0" fieldPosition="0">
        <references count="1">
          <reference field="12" count="0"/>
        </references>
      </pivotArea>
    </format>
    <format dxfId="3270">
      <pivotArea dataOnly="0" labelOnly="1" grandCol="1" outline="0" fieldPosition="0"/>
    </format>
    <format dxfId="3269">
      <pivotArea dataOnly="0" labelOnly="1" outline="0" fieldPosition="0">
        <references count="1">
          <reference field="12" count="0"/>
        </references>
      </pivotArea>
    </format>
    <format dxfId="3268">
      <pivotArea dataOnly="0" labelOnly="1" grandCol="1" outline="0" fieldPosition="0"/>
    </format>
    <format dxfId="3267">
      <pivotArea outline="0" fieldPosition="0">
        <references count="1">
          <reference field="12" count="0" selected="0"/>
        </references>
      </pivotArea>
    </format>
    <format dxfId="3266">
      <pivotArea dataOnly="0" labelOnly="1" grandRow="1" outline="0" fieldPosition="0"/>
    </format>
    <format dxfId="3265">
      <pivotArea dataOnly="0" labelOnly="1" outline="0" fieldPosition="0">
        <references count="1">
          <reference field="12" count="0"/>
        </references>
      </pivotArea>
    </format>
    <format dxfId="3264">
      <pivotArea grandRow="1" outline="0" collapsedLevelsAreSubtotals="1" fieldPosition="0"/>
    </format>
    <format dxfId="3263">
      <pivotArea dataOnly="0" labelOnly="1" grandRow="1" outline="0" fieldPosition="0"/>
    </format>
    <format dxfId="3262">
      <pivotArea outline="0" collapsedLevelsAreSubtotals="1" fieldPosition="0"/>
    </format>
    <format dxfId="3261">
      <pivotArea dataOnly="0" labelOnly="1" grandRow="1" outline="0" fieldPosition="0"/>
    </format>
    <format dxfId="3260">
      <pivotArea dataOnly="0" labelOnly="1" outline="0" fieldPosition="0">
        <references count="1">
          <reference field="12" count="0"/>
        </references>
      </pivotArea>
    </format>
    <format dxfId="3259">
      <pivotArea dataOnly="0" labelOnly="1" grandCol="1" outline="0" fieldPosition="0"/>
    </format>
    <format dxfId="3258">
      <pivotArea outline="0" collapsedLevelsAreSubtotals="1" fieldPosition="0"/>
    </format>
    <format dxfId="3257">
      <pivotArea dataOnly="0" labelOnly="1" grandRow="1" outline="0" fieldPosition="0"/>
    </format>
    <format dxfId="3256">
      <pivotArea dataOnly="0" labelOnly="1" outline="0" fieldPosition="0">
        <references count="1">
          <reference field="12" count="0"/>
        </references>
      </pivotArea>
    </format>
    <format dxfId="3255">
      <pivotArea dataOnly="0" labelOnly="1" grandCol="1" outline="0" fieldPosition="0"/>
    </format>
    <format dxfId="3254">
      <pivotArea outline="0" collapsedLevelsAreSubtotals="1" fieldPosition="0"/>
    </format>
    <format dxfId="3253">
      <pivotArea dataOnly="0" labelOnly="1" grandRow="1" outline="0" fieldPosition="0"/>
    </format>
    <format dxfId="3252">
      <pivotArea dataOnly="0" labelOnly="1" outline="0" fieldPosition="0">
        <references count="1">
          <reference field="12" count="0"/>
        </references>
      </pivotArea>
    </format>
    <format dxfId="3251">
      <pivotArea dataOnly="0" labelOnly="1" grandCol="1" outline="0" fieldPosition="0"/>
    </format>
    <format dxfId="3250">
      <pivotArea dataOnly="0" labelOnly="1" outline="0" fieldPosition="0">
        <references count="1">
          <reference field="12" count="0"/>
        </references>
      </pivotArea>
    </format>
    <format dxfId="3249">
      <pivotArea dataOnly="0" labelOnly="1" grandCol="1" outline="0" fieldPosition="0"/>
    </format>
    <format dxfId="3248">
      <pivotArea grandRow="1" outline="0" collapsedLevelsAreSubtotals="1" fieldPosition="0"/>
    </format>
    <format dxfId="3247">
      <pivotArea dataOnly="0" labelOnly="1" grandRow="1" outline="0" fieldPosition="0"/>
    </format>
    <format dxfId="3246">
      <pivotArea outline="0" collapsedLevelsAreSubtotals="1" fieldPosition="0"/>
    </format>
    <format dxfId="3245">
      <pivotArea dataOnly="0" labelOnly="1" grandRow="1" outline="0" fieldPosition="0"/>
    </format>
    <format dxfId="3244">
      <pivotArea dataOnly="0" labelOnly="1" outline="0" fieldPosition="0">
        <references count="1">
          <reference field="12" count="0"/>
        </references>
      </pivotArea>
    </format>
    <format dxfId="3243">
      <pivotArea dataOnly="0" labelOnly="1" grandCol="1" outline="0" fieldPosition="0"/>
    </format>
    <format dxfId="3242">
      <pivotArea outline="0" collapsedLevelsAreSubtotals="1" fieldPosition="0"/>
    </format>
    <format dxfId="3241">
      <pivotArea field="13" type="button" dataOnly="0" labelOnly="1" outline="0" axis="axisRow" fieldPosition="0"/>
    </format>
    <format dxfId="3240">
      <pivotArea dataOnly="0" labelOnly="1" outline="0" fieldPosition="0">
        <references count="1">
          <reference field="13" count="0"/>
        </references>
      </pivotArea>
    </format>
    <format dxfId="3239">
      <pivotArea dataOnly="0" labelOnly="1" grandRow="1" outline="0" fieldPosition="0"/>
    </format>
    <format dxfId="3238">
      <pivotArea dataOnly="0" labelOnly="1" outline="0" fieldPosition="0">
        <references count="1">
          <reference field="12" count="0"/>
        </references>
      </pivotArea>
    </format>
    <format dxfId="3237">
      <pivotArea dataOnly="0" labelOnly="1" grandCol="1" outline="0" fieldPosition="0"/>
    </format>
    <format dxfId="3236">
      <pivotArea outline="0" collapsedLevelsAreSubtotals="1" fieldPosition="0"/>
    </format>
    <format dxfId="3235">
      <pivotArea field="13" type="button" dataOnly="0" labelOnly="1" outline="0" axis="axisRow" fieldPosition="0"/>
    </format>
    <format dxfId="3234">
      <pivotArea dataOnly="0" labelOnly="1" outline="0" fieldPosition="0">
        <references count="1">
          <reference field="13" count="0"/>
        </references>
      </pivotArea>
    </format>
    <format dxfId="3233">
      <pivotArea dataOnly="0" labelOnly="1" grandRow="1" outline="0" fieldPosition="0"/>
    </format>
    <format dxfId="3232">
      <pivotArea dataOnly="0" labelOnly="1" outline="0" fieldPosition="0">
        <references count="1">
          <reference field="12" count="0"/>
        </references>
      </pivotArea>
    </format>
    <format dxfId="3231">
      <pivotArea dataOnly="0" labelOnly="1" grandCol="1" outline="0" fieldPosition="0"/>
    </format>
    <format dxfId="3230">
      <pivotArea outline="0" collapsedLevelsAreSubtotals="1" fieldPosition="0"/>
    </format>
    <format dxfId="3229">
      <pivotArea field="13" type="button" dataOnly="0" labelOnly="1" outline="0" axis="axisRow" fieldPosition="0"/>
    </format>
    <format dxfId="3228">
      <pivotArea dataOnly="0" labelOnly="1" outline="0" fieldPosition="0">
        <references count="1">
          <reference field="13" count="0"/>
        </references>
      </pivotArea>
    </format>
    <format dxfId="3227">
      <pivotArea dataOnly="0" labelOnly="1" grandRow="1" outline="0" fieldPosition="0"/>
    </format>
    <format dxfId="3226">
      <pivotArea dataOnly="0" labelOnly="1" outline="0" fieldPosition="0">
        <references count="1">
          <reference field="12" count="0"/>
        </references>
      </pivotArea>
    </format>
    <format dxfId="3225">
      <pivotArea dataOnly="0" labelOnly="1" grandCol="1" outline="0" fieldPosition="0"/>
    </format>
    <format dxfId="3224">
      <pivotArea outline="0" collapsedLevelsAreSubtotals="1" fieldPosition="0"/>
    </format>
    <format dxfId="3223">
      <pivotArea field="13" type="button" dataOnly="0" labelOnly="1" outline="0" axis="axisRow" fieldPosition="0"/>
    </format>
    <format dxfId="3222">
      <pivotArea dataOnly="0" labelOnly="1" outline="0" fieldPosition="0">
        <references count="1">
          <reference field="13" count="0"/>
        </references>
      </pivotArea>
    </format>
    <format dxfId="3221">
      <pivotArea dataOnly="0" labelOnly="1" grandRow="1" outline="0" fieldPosition="0"/>
    </format>
    <format dxfId="3220">
      <pivotArea dataOnly="0" labelOnly="1" outline="0" fieldPosition="0">
        <references count="1">
          <reference field="12" count="0"/>
        </references>
      </pivotArea>
    </format>
    <format dxfId="3219">
      <pivotArea dataOnly="0" labelOnly="1" grandCol="1" outline="0" fieldPosition="0"/>
    </format>
    <format dxfId="3218">
      <pivotArea grandRow="1" outline="0" collapsedLevelsAreSubtotals="1" fieldPosition="0"/>
    </format>
    <format dxfId="3217">
      <pivotArea dataOnly="0" labelOnly="1" grandRow="1" outline="0" fieldPosition="0"/>
    </format>
    <format dxfId="3216">
      <pivotArea grandRow="1" outline="0" collapsedLevelsAreSubtotals="1" fieldPosition="0"/>
    </format>
    <format dxfId="3215">
      <pivotArea dataOnly="0" labelOnly="1" grandRow="1" outline="0" fieldPosition="0"/>
    </format>
    <format dxfId="3214">
      <pivotArea outline="0" collapsedLevelsAreSubtotals="1" fieldPosition="0"/>
    </format>
    <format dxfId="3213">
      <pivotArea field="13" type="button" dataOnly="0" labelOnly="1" outline="0" axis="axisRow" fieldPosition="0"/>
    </format>
    <format dxfId="3212">
      <pivotArea dataOnly="0" labelOnly="1" outline="0" fieldPosition="0">
        <references count="1">
          <reference field="13" count="17">
            <x v="0"/>
            <x v="1"/>
            <x v="2"/>
            <x v="3"/>
            <x v="4"/>
            <x v="5"/>
            <x v="6"/>
            <x v="7"/>
            <x v="8"/>
            <x v="9"/>
            <x v="10"/>
            <x v="11"/>
            <x v="13"/>
            <x v="14"/>
            <x v="15"/>
            <x v="16"/>
            <x v="17"/>
          </reference>
        </references>
      </pivotArea>
    </format>
    <format dxfId="3211">
      <pivotArea dataOnly="0" labelOnly="1" grandRow="1" outline="0" fieldPosition="0"/>
    </format>
    <format dxfId="3210">
      <pivotArea dataOnly="0" labelOnly="1" outline="0" fieldPosition="0">
        <references count="1">
          <reference field="12" count="0"/>
        </references>
      </pivotArea>
    </format>
    <format dxfId="3209">
      <pivotArea dataOnly="0" labelOnly="1" grandCol="1" outline="0" fieldPosition="0"/>
    </format>
    <format dxfId="3208">
      <pivotArea outline="0" collapsedLevelsAreSubtotals="1" fieldPosition="0"/>
    </format>
    <format dxfId="3207">
      <pivotArea field="13" type="button" dataOnly="0" labelOnly="1" outline="0" axis="axisRow" fieldPosition="0"/>
    </format>
    <format dxfId="3206">
      <pivotArea dataOnly="0" labelOnly="1" outline="0" fieldPosition="0">
        <references count="1">
          <reference field="13" count="17">
            <x v="0"/>
            <x v="1"/>
            <x v="2"/>
            <x v="3"/>
            <x v="4"/>
            <x v="5"/>
            <x v="6"/>
            <x v="7"/>
            <x v="8"/>
            <x v="9"/>
            <x v="10"/>
            <x v="11"/>
            <x v="13"/>
            <x v="14"/>
            <x v="15"/>
            <x v="16"/>
            <x v="17"/>
          </reference>
        </references>
      </pivotArea>
    </format>
    <format dxfId="3205">
      <pivotArea dataOnly="0" labelOnly="1" grandRow="1" outline="0" fieldPosition="0"/>
    </format>
    <format dxfId="3204">
      <pivotArea dataOnly="0" labelOnly="1" outline="0" fieldPosition="0">
        <references count="1">
          <reference field="12" count="0"/>
        </references>
      </pivotArea>
    </format>
    <format dxfId="3203">
      <pivotArea dataOnly="0" labelOnly="1" grandCol="1" outline="0" fieldPosition="0"/>
    </format>
    <format dxfId="3202">
      <pivotArea outline="0" collapsedLevelsAreSubtotals="1" fieldPosition="0"/>
    </format>
    <format dxfId="3201">
      <pivotArea field="13" type="button" dataOnly="0" labelOnly="1" outline="0" axis="axisRow" fieldPosition="0"/>
    </format>
    <format dxfId="3200">
      <pivotArea dataOnly="0" labelOnly="1" outline="0" fieldPosition="0">
        <references count="1">
          <reference field="13" count="17">
            <x v="0"/>
            <x v="1"/>
            <x v="2"/>
            <x v="3"/>
            <x v="4"/>
            <x v="5"/>
            <x v="6"/>
            <x v="7"/>
            <x v="8"/>
            <x v="9"/>
            <x v="10"/>
            <x v="11"/>
            <x v="13"/>
            <x v="14"/>
            <x v="15"/>
            <x v="16"/>
            <x v="17"/>
          </reference>
        </references>
      </pivotArea>
    </format>
    <format dxfId="3199">
      <pivotArea dataOnly="0" labelOnly="1" grandRow="1" outline="0" fieldPosition="0"/>
    </format>
    <format dxfId="3198">
      <pivotArea dataOnly="0" labelOnly="1" outline="0" fieldPosition="0">
        <references count="1">
          <reference field="12" count="0"/>
        </references>
      </pivotArea>
    </format>
    <format dxfId="3197">
      <pivotArea dataOnly="0" labelOnly="1" grandCol="1" outline="0" fieldPosition="0"/>
    </format>
    <format dxfId="3196">
      <pivotArea grandRow="1" outline="0" collapsedLevelsAreSubtotals="1" fieldPosition="0"/>
    </format>
    <format dxfId="3195">
      <pivotArea dataOnly="0" labelOnly="1" grandRow="1" outline="0" fieldPosition="0"/>
    </format>
    <format dxfId="3194">
      <pivotArea field="13" type="button" dataOnly="0" labelOnly="1" outline="0" axis="axisRow" fieldPosition="0"/>
    </format>
    <format dxfId="3193">
      <pivotArea dataOnly="0" labelOnly="1" outline="0" fieldPosition="0">
        <references count="1">
          <reference field="12" count="0"/>
        </references>
      </pivotArea>
    </format>
    <format dxfId="3192">
      <pivotArea dataOnly="0" labelOnly="1" grandCol="1" outline="0" fieldPosition="0"/>
    </format>
    <format dxfId="3191">
      <pivotArea outline="0" fieldPosition="0">
        <references count="1">
          <reference field="4294967294" count="1">
            <x v="0"/>
          </reference>
        </references>
      </pivotArea>
    </format>
    <format dxfId="3190">
      <pivotArea outline="0" collapsedLevelsAreSubtotals="1" fieldPosition="0"/>
    </format>
    <format dxfId="3189">
      <pivotArea field="13" type="button" dataOnly="0" labelOnly="1" outline="0" axis="axisRow" fieldPosition="0"/>
    </format>
    <format dxfId="3188">
      <pivotArea dataOnly="0" labelOnly="1" outline="0" fieldPosition="0">
        <references count="1">
          <reference field="13" count="8">
            <x v="1"/>
            <x v="2"/>
            <x v="3"/>
            <x v="4"/>
            <x v="5"/>
            <x v="8"/>
            <x v="9"/>
            <x v="11"/>
          </reference>
        </references>
      </pivotArea>
    </format>
    <format dxfId="3187">
      <pivotArea dataOnly="0" labelOnly="1" grandRow="1" outline="0" fieldPosition="0"/>
    </format>
    <format dxfId="3186">
      <pivotArea dataOnly="0" labelOnly="1" outline="0" fieldPosition="0">
        <references count="1">
          <reference field="12" count="0"/>
        </references>
      </pivotArea>
    </format>
    <format dxfId="3185">
      <pivotArea dataOnly="0" labelOnly="1" grandCol="1" outline="0" fieldPosition="0"/>
    </format>
    <format dxfId="3184">
      <pivotArea outline="0" collapsedLevelsAreSubtotals="1" fieldPosition="0"/>
    </format>
    <format dxfId="3183">
      <pivotArea field="13" type="button" dataOnly="0" labelOnly="1" outline="0" axis="axisRow" fieldPosition="0"/>
    </format>
    <format dxfId="3182">
      <pivotArea dataOnly="0" labelOnly="1" outline="0" fieldPosition="0">
        <references count="1">
          <reference field="13" count="10">
            <x v="1"/>
            <x v="2"/>
            <x v="3"/>
            <x v="4"/>
            <x v="5"/>
            <x v="6"/>
            <x v="8"/>
            <x v="9"/>
            <x v="11"/>
            <x v="16"/>
          </reference>
        </references>
      </pivotArea>
    </format>
    <format dxfId="3181">
      <pivotArea dataOnly="0" labelOnly="1" grandRow="1" outline="0" fieldPosition="0"/>
    </format>
    <format dxfId="3180">
      <pivotArea dataOnly="0" labelOnly="1" outline="0" fieldPosition="0">
        <references count="1">
          <reference field="12" count="0"/>
        </references>
      </pivotArea>
    </format>
    <format dxfId="3179">
      <pivotArea dataOnly="0" labelOnly="1" grandCol="1" outline="0" fieldPosition="0"/>
    </format>
    <format dxfId="3178">
      <pivotArea outline="0" collapsedLevelsAreSubtotals="1" fieldPosition="0"/>
    </format>
    <format dxfId="3177">
      <pivotArea field="13" type="button" dataOnly="0" labelOnly="1" outline="0" axis="axisRow" fieldPosition="0"/>
    </format>
    <format dxfId="3176">
      <pivotArea dataOnly="0" labelOnly="1" outline="0" fieldPosition="0">
        <references count="1">
          <reference field="13" count="10">
            <x v="1"/>
            <x v="2"/>
            <x v="3"/>
            <x v="4"/>
            <x v="5"/>
            <x v="6"/>
            <x v="8"/>
            <x v="9"/>
            <x v="11"/>
            <x v="16"/>
          </reference>
        </references>
      </pivotArea>
    </format>
    <format dxfId="3175">
      <pivotArea dataOnly="0" labelOnly="1" grandRow="1" outline="0" fieldPosition="0"/>
    </format>
    <format dxfId="3174">
      <pivotArea dataOnly="0" labelOnly="1" outline="0" fieldPosition="0">
        <references count="1">
          <reference field="12" count="0"/>
        </references>
      </pivotArea>
    </format>
    <format dxfId="3173">
      <pivotArea dataOnly="0" labelOnly="1" grandCol="1" outline="0" fieldPosition="0"/>
    </format>
    <format dxfId="3172">
      <pivotArea field="13" type="button" dataOnly="0" labelOnly="1" outline="0" axis="axisRow" fieldPosition="0"/>
    </format>
    <format dxfId="3171">
      <pivotArea dataOnly="0" labelOnly="1" outline="0" fieldPosition="0">
        <references count="1">
          <reference field="12" count="0"/>
        </references>
      </pivotArea>
    </format>
    <format dxfId="3170">
      <pivotArea dataOnly="0" labelOnly="1" grandCol="1" outline="0" fieldPosition="0"/>
    </format>
    <format dxfId="3169">
      <pivotArea grandRow="1" outline="0" collapsedLevelsAreSubtotals="1" fieldPosition="0"/>
    </format>
    <format dxfId="3168">
      <pivotArea dataOnly="0" labelOnly="1" grandRow="1" outline="0" fieldPosition="0"/>
    </format>
    <format dxfId="3167">
      <pivotArea outline="0" collapsedLevelsAreSubtotals="1" fieldPosition="0"/>
    </format>
    <format dxfId="3166">
      <pivotArea field="13" type="button" dataOnly="0" labelOnly="1" outline="0" axis="axisRow" fieldPosition="0"/>
    </format>
    <format dxfId="3165">
      <pivotArea dataOnly="0" labelOnly="1" outline="0" fieldPosition="0">
        <references count="1">
          <reference field="13" count="10">
            <x v="1"/>
            <x v="2"/>
            <x v="3"/>
            <x v="4"/>
            <x v="5"/>
            <x v="6"/>
            <x v="8"/>
            <x v="9"/>
            <x v="11"/>
            <x v="16"/>
          </reference>
        </references>
      </pivotArea>
    </format>
    <format dxfId="3164">
      <pivotArea dataOnly="0" labelOnly="1" grandRow="1" outline="0" fieldPosition="0"/>
    </format>
    <format dxfId="3163">
      <pivotArea dataOnly="0" labelOnly="1" outline="0" fieldPosition="0">
        <references count="1">
          <reference field="12" count="0"/>
        </references>
      </pivotArea>
    </format>
    <format dxfId="3162">
      <pivotArea dataOnly="0" labelOnly="1" grandCol="1" outline="0" fieldPosition="0"/>
    </format>
    <format dxfId="3161">
      <pivotArea outline="0" collapsedLevelsAreSubtotals="1" fieldPosition="0"/>
    </format>
    <format dxfId="3160">
      <pivotArea field="13" type="button" dataOnly="0" labelOnly="1" outline="0" axis="axisRow" fieldPosition="0"/>
    </format>
    <format dxfId="3159">
      <pivotArea dataOnly="0" labelOnly="1" outline="0" fieldPosition="0">
        <references count="1">
          <reference field="13" count="10">
            <x v="1"/>
            <x v="2"/>
            <x v="3"/>
            <x v="4"/>
            <x v="5"/>
            <x v="6"/>
            <x v="8"/>
            <x v="9"/>
            <x v="11"/>
            <x v="16"/>
          </reference>
        </references>
      </pivotArea>
    </format>
    <format dxfId="3158">
      <pivotArea dataOnly="0" labelOnly="1" grandRow="1" outline="0" fieldPosition="0"/>
    </format>
    <format dxfId="3157">
      <pivotArea dataOnly="0" labelOnly="1" outline="0" fieldPosition="0">
        <references count="1">
          <reference field="12" count="0"/>
        </references>
      </pivotArea>
    </format>
    <format dxfId="3156">
      <pivotArea dataOnly="0" labelOnly="1" grandCol="1" outline="0" fieldPosition="0"/>
    </format>
    <format dxfId="3155">
      <pivotArea outline="0" collapsedLevelsAreSubtotals="1" fieldPosition="0"/>
    </format>
    <format dxfId="3154">
      <pivotArea field="13" type="button" dataOnly="0" labelOnly="1" outline="0" axis="axisRow" fieldPosition="0"/>
    </format>
    <format dxfId="3153">
      <pivotArea dataOnly="0" labelOnly="1" outline="0" fieldPosition="0">
        <references count="1">
          <reference field="13" count="11">
            <x v="1"/>
            <x v="2"/>
            <x v="3"/>
            <x v="4"/>
            <x v="5"/>
            <x v="6"/>
            <x v="8"/>
            <x v="9"/>
            <x v="11"/>
            <x v="15"/>
            <x v="16"/>
          </reference>
        </references>
      </pivotArea>
    </format>
    <format dxfId="3152">
      <pivotArea dataOnly="0" labelOnly="1" grandRow="1" outline="0" fieldPosition="0"/>
    </format>
    <format dxfId="3151">
      <pivotArea dataOnly="0" labelOnly="1" outline="0" fieldPosition="0">
        <references count="1">
          <reference field="12" count="0"/>
        </references>
      </pivotArea>
    </format>
    <format dxfId="3150">
      <pivotArea dataOnly="0" labelOnly="1" grandCol="1" outline="0" fieldPosition="0"/>
    </format>
    <format dxfId="3149">
      <pivotArea field="13" type="button" dataOnly="0" labelOnly="1" outline="0" axis="axisRow" fieldPosition="0"/>
    </format>
    <format dxfId="3148">
      <pivotArea dataOnly="0" labelOnly="1" outline="0" fieldPosition="0">
        <references count="1">
          <reference field="12" count="0"/>
        </references>
      </pivotArea>
    </format>
    <format dxfId="3147">
      <pivotArea dataOnly="0" labelOnly="1" grandCol="1" outline="0" fieldPosition="0"/>
    </format>
    <format dxfId="3146">
      <pivotArea dataOnly="0" labelOnly="1" grandRow="1" outline="0" fieldPosition="0"/>
    </format>
    <format dxfId="3145">
      <pivotArea outline="0" collapsedLevelsAreSubtotals="1" fieldPosition="0"/>
    </format>
    <format dxfId="3144">
      <pivotArea field="13" type="button" dataOnly="0" labelOnly="1" outline="0" axis="axisRow" fieldPosition="0"/>
    </format>
    <format dxfId="3143">
      <pivotArea dataOnly="0" labelOnly="1" outline="0" fieldPosition="0">
        <references count="1">
          <reference field="13" count="11">
            <x v="1"/>
            <x v="2"/>
            <x v="3"/>
            <x v="4"/>
            <x v="5"/>
            <x v="6"/>
            <x v="8"/>
            <x v="9"/>
            <x v="11"/>
            <x v="15"/>
            <x v="16"/>
          </reference>
        </references>
      </pivotArea>
    </format>
    <format dxfId="3142">
      <pivotArea dataOnly="0" labelOnly="1" grandRow="1" outline="0" fieldPosition="0"/>
    </format>
    <format dxfId="3141">
      <pivotArea dataOnly="0" labelOnly="1" outline="0" fieldPosition="0">
        <references count="1">
          <reference field="12" count="0"/>
        </references>
      </pivotArea>
    </format>
    <format dxfId="3140">
      <pivotArea dataOnly="0" labelOnly="1" grandCol="1" outline="0" fieldPosition="0"/>
    </format>
    <format dxfId="3139">
      <pivotArea dataOnly="0" labelOnly="1" outline="0" fieldPosition="0">
        <references count="1">
          <reference field="13" count="11">
            <x v="1"/>
            <x v="2"/>
            <x v="3"/>
            <x v="4"/>
            <x v="5"/>
            <x v="6"/>
            <x v="8"/>
            <x v="9"/>
            <x v="11"/>
            <x v="15"/>
            <x v="16"/>
          </reference>
        </references>
      </pivotArea>
    </format>
    <format dxfId="3138">
      <pivotArea outline="0" collapsedLevelsAreSubtotals="1" fieldPosition="0"/>
    </format>
    <format dxfId="3137">
      <pivotArea field="13" type="button" dataOnly="0" labelOnly="1" outline="0" axis="axisRow" fieldPosition="0"/>
    </format>
    <format dxfId="3136">
      <pivotArea dataOnly="0" labelOnly="1" outline="0" fieldPosition="0">
        <references count="1">
          <reference field="13" count="11">
            <x v="1"/>
            <x v="2"/>
            <x v="3"/>
            <x v="4"/>
            <x v="5"/>
            <x v="7"/>
            <x v="8"/>
            <x v="9"/>
            <x v="11"/>
            <x v="15"/>
            <x v="16"/>
          </reference>
        </references>
      </pivotArea>
    </format>
    <format dxfId="3135">
      <pivotArea dataOnly="0" labelOnly="1" grandRow="1" outline="0" fieldPosition="0"/>
    </format>
    <format dxfId="3134">
      <pivotArea dataOnly="0" labelOnly="1" outline="0" fieldPosition="0">
        <references count="1">
          <reference field="12" count="0"/>
        </references>
      </pivotArea>
    </format>
    <format dxfId="3133">
      <pivotArea dataOnly="0" labelOnly="1" grandCol="1" outline="0" fieldPosition="0"/>
    </format>
    <format dxfId="3132">
      <pivotArea outline="0" collapsedLevelsAreSubtotals="1" fieldPosition="0"/>
    </format>
    <format dxfId="3131">
      <pivotArea dataOnly="0" labelOnly="1" outline="0" fieldPosition="0">
        <references count="1">
          <reference field="13" count="15">
            <x v="1"/>
            <x v="2"/>
            <x v="3"/>
            <x v="4"/>
            <x v="5"/>
            <x v="6"/>
            <x v="7"/>
            <x v="8"/>
            <x v="9"/>
            <x v="10"/>
            <x v="11"/>
            <x v="12"/>
            <x v="13"/>
            <x v="15"/>
            <x v="16"/>
          </reference>
        </references>
      </pivotArea>
    </format>
    <format dxfId="3130">
      <pivotArea dataOnly="0" labelOnly="1" grandRow="1" outline="0" fieldPosition="0"/>
    </format>
    <format dxfId="3129">
      <pivotArea outline="0" collapsedLevelsAreSubtotals="1" fieldPosition="0"/>
    </format>
    <format dxfId="3128">
      <pivotArea dataOnly="0" labelOnly="1" outline="0" fieldPosition="0">
        <references count="1">
          <reference field="13" count="14">
            <x v="1"/>
            <x v="2"/>
            <x v="3"/>
            <x v="4"/>
            <x v="5"/>
            <x v="6"/>
            <x v="8"/>
            <x v="9"/>
            <x v="10"/>
            <x v="11"/>
            <x v="12"/>
            <x v="13"/>
            <x v="15"/>
            <x v="16"/>
          </reference>
        </references>
      </pivotArea>
    </format>
    <format dxfId="3127">
      <pivotArea dataOnly="0" labelOnly="1" grandRow="1" outline="0" fieldPosition="0"/>
    </format>
    <format dxfId="3126">
      <pivotArea field="13" type="button" dataOnly="0" labelOnly="1" outline="0" axis="axisRow" fieldPosition="0"/>
    </format>
    <format dxfId="3125">
      <pivotArea dataOnly="0" labelOnly="1" outline="0" fieldPosition="0">
        <references count="1">
          <reference field="12" count="0"/>
        </references>
      </pivotArea>
    </format>
    <format dxfId="3124">
      <pivotArea dataOnly="0" labelOnly="1" grandCol="1" outline="0" fieldPosition="0"/>
    </format>
    <format dxfId="3123">
      <pivotArea field="13" type="button" dataOnly="0" labelOnly="1" outline="0" axis="axisRow" fieldPosition="0"/>
    </format>
    <format dxfId="3122">
      <pivotArea dataOnly="0" labelOnly="1" outline="0" fieldPosition="0">
        <references count="1">
          <reference field="12" count="0"/>
        </references>
      </pivotArea>
    </format>
    <format dxfId="3121">
      <pivotArea dataOnly="0" labelOnly="1" grandCol="1" outline="0" fieldPosition="0"/>
    </format>
    <format dxfId="3120">
      <pivotArea field="13" type="button" dataOnly="0" labelOnly="1" outline="0" axis="axisRow" fieldPosition="0"/>
    </format>
    <format dxfId="3119">
      <pivotArea dataOnly="0" labelOnly="1" outline="0" fieldPosition="0">
        <references count="1">
          <reference field="12" count="0"/>
        </references>
      </pivotArea>
    </format>
    <format dxfId="3118">
      <pivotArea dataOnly="0" labelOnly="1" grandCol="1" outline="0" fieldPosition="0"/>
    </format>
    <format dxfId="3117">
      <pivotArea outline="0" fieldPosition="0">
        <references count="1">
          <reference field="13" count="14" selected="0">
            <x v="1"/>
            <x v="2"/>
            <x v="3"/>
            <x v="4"/>
            <x v="5"/>
            <x v="6"/>
            <x v="8"/>
            <x v="9"/>
            <x v="10"/>
            <x v="11"/>
            <x v="12"/>
            <x v="13"/>
            <x v="15"/>
            <x v="16"/>
          </reference>
        </references>
      </pivotArea>
    </format>
    <format dxfId="3116">
      <pivotArea dataOnly="0" labelOnly="1" outline="0" fieldPosition="0">
        <references count="1">
          <reference field="13" count="14">
            <x v="1"/>
            <x v="2"/>
            <x v="3"/>
            <x v="4"/>
            <x v="5"/>
            <x v="6"/>
            <x v="8"/>
            <x v="9"/>
            <x v="10"/>
            <x v="11"/>
            <x v="12"/>
            <x v="13"/>
            <x v="15"/>
            <x v="16"/>
          </reference>
        </references>
      </pivotArea>
    </format>
    <format dxfId="3115">
      <pivotArea dataOnly="0" labelOnly="1" outline="0" fieldPosition="0">
        <references count="1">
          <reference field="13" count="10">
            <x v="0"/>
            <x v="1"/>
            <x v="3"/>
            <x v="4"/>
            <x v="5"/>
            <x v="7"/>
            <x v="8"/>
            <x v="9"/>
            <x v="11"/>
            <x v="15"/>
          </reference>
        </references>
      </pivotArea>
    </format>
    <format dxfId="3114">
      <pivotArea dataOnly="0" labelOnly="1" outline="0" fieldPosition="0">
        <references count="1">
          <reference field="13" count="10">
            <x v="0"/>
            <x v="1"/>
            <x v="3"/>
            <x v="4"/>
            <x v="5"/>
            <x v="7"/>
            <x v="8"/>
            <x v="9"/>
            <x v="11"/>
            <x v="15"/>
          </reference>
        </references>
      </pivotArea>
    </format>
    <format dxfId="3113">
      <pivotArea dataOnly="0" labelOnly="1" outline="0" fieldPosition="0">
        <references count="1">
          <reference field="13" count="10">
            <x v="0"/>
            <x v="1"/>
            <x v="3"/>
            <x v="4"/>
            <x v="5"/>
            <x v="7"/>
            <x v="8"/>
            <x v="9"/>
            <x v="11"/>
            <x v="15"/>
          </reference>
        </references>
      </pivotArea>
    </format>
    <format dxfId="3112">
      <pivotArea type="all" dataOnly="0" outline="0" fieldPosition="0"/>
    </format>
    <format dxfId="3111">
      <pivotArea type="origin" dataOnly="0" labelOnly="1" outline="0" fieldPosition="0"/>
    </format>
    <format dxfId="3110">
      <pivotArea field="12" type="button" dataOnly="0" labelOnly="1" outline="0" axis="axisCol" fieldPosition="0"/>
    </format>
    <format dxfId="3109">
      <pivotArea type="topRight" dataOnly="0" labelOnly="1" outline="0" fieldPosition="0"/>
    </format>
    <format dxfId="3108">
      <pivotArea type="all" dataOnly="0" outline="0" fieldPosition="0"/>
    </format>
    <format dxfId="3107">
      <pivotArea type="origin" dataOnly="0" labelOnly="1" outline="0" fieldPosition="0"/>
    </format>
    <format dxfId="3106">
      <pivotArea field="12" type="button" dataOnly="0" labelOnly="1" outline="0" axis="axisCol" fieldPosition="0"/>
    </format>
    <format dxfId="3105">
      <pivotArea type="topRight" dataOnly="0" labelOnly="1" outline="0" fieldPosition="0"/>
    </format>
    <format dxfId="3104">
      <pivotArea outline="0" collapsedLevelsAreSubtotals="1" fieldPosition="0"/>
    </format>
    <format dxfId="3103">
      <pivotArea dataOnly="0" labelOnly="1" outline="0" fieldPosition="0">
        <references count="1">
          <reference field="13" count="10">
            <x v="0"/>
            <x v="1"/>
            <x v="3"/>
            <x v="4"/>
            <x v="5"/>
            <x v="7"/>
            <x v="8"/>
            <x v="9"/>
            <x v="11"/>
            <x v="15"/>
          </reference>
        </references>
      </pivotArea>
    </format>
    <format dxfId="3102">
      <pivotArea field="13" type="button" dataOnly="0" labelOnly="1" outline="0" axis="axisRow" fieldPosition="0"/>
    </format>
    <format dxfId="3101">
      <pivotArea dataOnly="0" labelOnly="1" outline="0" fieldPosition="0">
        <references count="1">
          <reference field="12" count="0"/>
        </references>
      </pivotArea>
    </format>
    <format dxfId="3100">
      <pivotArea dataOnly="0" labelOnly="1" grandCol="1" outline="0" fieldPosition="0"/>
    </format>
    <format dxfId="3099">
      <pivotArea grandRow="1" outline="0" collapsedLevelsAreSubtotals="1" fieldPosition="0"/>
    </format>
    <format dxfId="3098">
      <pivotArea dataOnly="0" labelOnly="1" grandRow="1" outline="0" fieldPosition="0"/>
    </format>
    <format dxfId="3097">
      <pivotArea outline="0" fieldPosition="0">
        <references count="1">
          <reference field="13" count="10" selected="0">
            <x v="0"/>
            <x v="1"/>
            <x v="3"/>
            <x v="4"/>
            <x v="5"/>
            <x v="7"/>
            <x v="8"/>
            <x v="9"/>
            <x v="11"/>
            <x v="15"/>
          </reference>
        </references>
      </pivotArea>
    </format>
    <format dxfId="3096">
      <pivotArea outline="0" fieldPosition="0">
        <references count="1">
          <reference field="13" count="10" selected="0">
            <x v="0"/>
            <x v="1"/>
            <x v="3"/>
            <x v="4"/>
            <x v="5"/>
            <x v="7"/>
            <x v="8"/>
            <x v="9"/>
            <x v="11"/>
            <x v="15"/>
          </reference>
        </references>
      </pivotArea>
    </format>
    <format dxfId="3095">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3601">
      <pivotArea outline="0" collapsedLevelsAreSubtotals="1" fieldPosition="0"/>
    </format>
    <format dxfId="3600">
      <pivotArea dataOnly="0" labelOnly="1" grandCol="1" outline="0" fieldPosition="0"/>
    </format>
    <format dxfId="3599">
      <pivotArea outline="0" collapsedLevelsAreSubtotals="1" fieldPosition="0"/>
    </format>
    <format dxfId="3598">
      <pivotArea dataOnly="0" labelOnly="1" grandCol="1" outline="0" fieldPosition="0"/>
    </format>
    <format dxfId="3597">
      <pivotArea dataOnly="0" labelOnly="1" grandRow="1" outline="0" fieldPosition="0"/>
    </format>
    <format dxfId="3596">
      <pivotArea dataOnly="0" labelOnly="1" grandCol="1" outline="0" fieldPosition="0"/>
    </format>
    <format dxfId="3595">
      <pivotArea dataOnly="0" labelOnly="1" grandCol="1" outline="0" fieldPosition="0"/>
    </format>
    <format dxfId="3594">
      <pivotArea dataOnly="0" labelOnly="1" outline="0" fieldPosition="0">
        <references count="1">
          <reference field="12" count="0"/>
        </references>
      </pivotArea>
    </format>
    <format dxfId="3593">
      <pivotArea dataOnly="0" labelOnly="1" grandCol="1" outline="0" fieldPosition="0"/>
    </format>
    <format dxfId="3592">
      <pivotArea dataOnly="0" labelOnly="1" outline="0" fieldPosition="0">
        <references count="1">
          <reference field="12" count="0"/>
        </references>
      </pivotArea>
    </format>
    <format dxfId="3591">
      <pivotArea dataOnly="0" labelOnly="1" grandCol="1" outline="0" fieldPosition="0"/>
    </format>
    <format dxfId="3590">
      <pivotArea grandRow="1" outline="0" collapsedLevelsAreSubtotals="1" fieldPosition="0"/>
    </format>
    <format dxfId="3589">
      <pivotArea dataOnly="0" labelOnly="1" grandRow="1" outline="0" fieldPosition="0"/>
    </format>
    <format dxfId="3588">
      <pivotArea dataOnly="0" labelOnly="1" grandRow="1" outline="0" fieldPosition="0"/>
    </format>
    <format dxfId="3587">
      <pivotArea grandRow="1" outline="0" collapsedLevelsAreSubtotals="1" fieldPosition="0"/>
    </format>
    <format dxfId="3586">
      <pivotArea dataOnly="0" labelOnly="1" grandRow="1" outline="0" fieldPosition="0"/>
    </format>
    <format dxfId="3585">
      <pivotArea grandRow="1" outline="0" collapsedLevelsAreSubtotals="1" fieldPosition="0"/>
    </format>
    <format dxfId="3584">
      <pivotArea dataOnly="0" labelOnly="1" grandRow="1" outline="0" fieldPosition="0"/>
    </format>
    <format dxfId="3583">
      <pivotArea grandRow="1" outline="0" collapsedLevelsAreSubtotals="1" fieldPosition="0"/>
    </format>
    <format dxfId="3582">
      <pivotArea grandRow="1" outline="0" collapsedLevelsAreSubtotals="1" fieldPosition="0"/>
    </format>
    <format dxfId="3581">
      <pivotArea dataOnly="0" labelOnly="1" grandRow="1" outline="0" fieldPosition="0"/>
    </format>
    <format dxfId="3580">
      <pivotArea dataOnly="0" labelOnly="1" grandRow="1" outline="0" fieldPosition="0"/>
    </format>
    <format dxfId="3579">
      <pivotArea dataOnly="0" labelOnly="1" grandRow="1" outline="0" fieldPosition="0"/>
    </format>
    <format dxfId="3578">
      <pivotArea dataOnly="0" labelOnly="1" grandRow="1" outline="0" fieldPosition="0"/>
    </format>
    <format dxfId="3577">
      <pivotArea grandRow="1" outline="0" collapsedLevelsAreSubtotals="1" fieldPosition="0"/>
    </format>
    <format dxfId="3576">
      <pivotArea dataOnly="0" labelOnly="1" grandRow="1" outline="0" fieldPosition="0"/>
    </format>
    <format dxfId="3575">
      <pivotArea dataOnly="0" labelOnly="1" outline="0" fieldPosition="0">
        <references count="1">
          <reference field="12" count="0"/>
        </references>
      </pivotArea>
    </format>
    <format dxfId="3574">
      <pivotArea dataOnly="0" labelOnly="1" grandCol="1" outline="0" fieldPosition="0"/>
    </format>
    <format dxfId="3573">
      <pivotArea grandRow="1" outline="0" collapsedLevelsAreSubtotals="1" fieldPosition="0"/>
    </format>
    <format dxfId="3572">
      <pivotArea dataOnly="0" labelOnly="1" grandRow="1" outline="0" fieldPosition="0"/>
    </format>
    <format dxfId="3571">
      <pivotArea grandRow="1" outline="0" collapsedLevelsAreSubtotals="1" fieldPosition="0"/>
    </format>
    <format dxfId="3570">
      <pivotArea dataOnly="0" labelOnly="1" grandRow="1" outline="0" fieldPosition="0"/>
    </format>
    <format dxfId="3569">
      <pivotArea dataOnly="0" labelOnly="1" outline="0" fieldPosition="0">
        <references count="1">
          <reference field="12" count="0"/>
        </references>
      </pivotArea>
    </format>
    <format dxfId="3568">
      <pivotArea dataOnly="0" labelOnly="1" grandCol="1" outline="0" fieldPosition="0"/>
    </format>
    <format dxfId="3567">
      <pivotArea dataOnly="0" labelOnly="1" grandCol="1" outline="0" fieldPosition="0"/>
    </format>
    <format dxfId="3566">
      <pivotArea grandRow="1" grandCol="1" outline="0" collapsedLevelsAreSubtotals="1" fieldPosition="0"/>
    </format>
    <format dxfId="3565">
      <pivotArea dataOnly="0" labelOnly="1" outline="0" fieldPosition="0">
        <references count="1">
          <reference field="12" count="0"/>
        </references>
      </pivotArea>
    </format>
    <format dxfId="3564">
      <pivotArea dataOnly="0" labelOnly="1" grandCol="1" outline="0" fieldPosition="0"/>
    </format>
    <format dxfId="3563">
      <pivotArea dataOnly="0" labelOnly="1" outline="0" fieldPosition="0">
        <references count="1">
          <reference field="12" count="0"/>
        </references>
      </pivotArea>
    </format>
    <format dxfId="3562">
      <pivotArea dataOnly="0" labelOnly="1" grandCol="1" outline="0" fieldPosition="0"/>
    </format>
    <format dxfId="3561">
      <pivotArea grandRow="1" outline="0" collapsedLevelsAreSubtotals="1" fieldPosition="0"/>
    </format>
    <format dxfId="3560">
      <pivotArea grandRow="1" outline="0" collapsedLevelsAreSubtotals="1" fieldPosition="0"/>
    </format>
    <format dxfId="3559">
      <pivotArea type="origin" dataOnly="0" labelOnly="1" outline="0" fieldPosition="0"/>
    </format>
    <format dxfId="3558">
      <pivotArea type="origin" dataOnly="0" labelOnly="1" outline="0" fieldPosition="0"/>
    </format>
    <format dxfId="3557">
      <pivotArea type="origin" dataOnly="0" labelOnly="1" outline="0" fieldPosition="0"/>
    </format>
    <format dxfId="3556">
      <pivotArea dataOnly="0" labelOnly="1" outline="0" fieldPosition="0">
        <references count="1">
          <reference field="12" count="0"/>
        </references>
      </pivotArea>
    </format>
    <format dxfId="3555">
      <pivotArea type="topRight" dataOnly="0" labelOnly="1" outline="0" fieldPosition="0"/>
    </format>
    <format dxfId="3554">
      <pivotArea outline="0" collapsedLevelsAreSubtotals="1" fieldPosition="0"/>
    </format>
    <format dxfId="3553">
      <pivotArea dataOnly="0" labelOnly="1" grandRow="1" outline="0" fieldPosition="0"/>
    </format>
    <format dxfId="3552">
      <pivotArea dataOnly="0" labelOnly="1" outline="0" fieldPosition="0">
        <references count="1">
          <reference field="12" count="0"/>
        </references>
      </pivotArea>
    </format>
    <format dxfId="3551">
      <pivotArea dataOnly="0" labelOnly="1" grandCol="1" outline="0" fieldPosition="0"/>
    </format>
    <format dxfId="3550">
      <pivotArea dataOnly="0" labelOnly="1" outline="0" fieldPosition="0">
        <references count="1">
          <reference field="12" count="0"/>
        </references>
      </pivotArea>
    </format>
    <format dxfId="3549">
      <pivotArea dataOnly="0" labelOnly="1" grandCol="1" outline="0" fieldPosition="0"/>
    </format>
    <format dxfId="3548">
      <pivotArea grandRow="1" outline="0" collapsedLevelsAreSubtotals="1" fieldPosition="0"/>
    </format>
    <format dxfId="3547">
      <pivotArea dataOnly="0" labelOnly="1" grandRow="1" outline="0" fieldPosition="0"/>
    </format>
    <format dxfId="3546">
      <pivotArea outline="0" collapsedLevelsAreSubtotals="1" fieldPosition="0"/>
    </format>
    <format dxfId="3545">
      <pivotArea dataOnly="0" labelOnly="1" grandRow="1" outline="0" fieldPosition="0"/>
    </format>
    <format dxfId="3544">
      <pivotArea dataOnly="0" labelOnly="1" outline="0" fieldPosition="0">
        <references count="1">
          <reference field="12" count="0"/>
        </references>
      </pivotArea>
    </format>
    <format dxfId="3543">
      <pivotArea dataOnly="0" labelOnly="1" grandCol="1" outline="0" fieldPosition="0"/>
    </format>
    <format dxfId="3542">
      <pivotArea grandRow="1" outline="0" collapsedLevelsAreSubtotals="1" fieldPosition="0"/>
    </format>
    <format dxfId="3541">
      <pivotArea dataOnly="0" labelOnly="1" grandRow="1" outline="0" fieldPosition="0"/>
    </format>
    <format dxfId="3540">
      <pivotArea grandRow="1" outline="0" collapsedLevelsAreSubtotals="1" fieldPosition="0"/>
    </format>
    <format dxfId="3539">
      <pivotArea dataOnly="0" labelOnly="1" grandRow="1" outline="0" fieldPosition="0"/>
    </format>
    <format dxfId="3538">
      <pivotArea dataOnly="0" labelOnly="1" outline="0" fieldPosition="0">
        <references count="1">
          <reference field="12" count="0"/>
        </references>
      </pivotArea>
    </format>
    <format dxfId="3537">
      <pivotArea dataOnly="0" labelOnly="1" grandCol="1" outline="0" fieldPosition="0"/>
    </format>
    <format dxfId="3536">
      <pivotArea grandRow="1" outline="0" collapsedLevelsAreSubtotals="1" fieldPosition="0"/>
    </format>
    <format dxfId="3535">
      <pivotArea dataOnly="0" labelOnly="1" grandRow="1" outline="0" fieldPosition="0"/>
    </format>
    <format dxfId="3534">
      <pivotArea dataOnly="0" labelOnly="1" outline="0" fieldPosition="0">
        <references count="1">
          <reference field="12" count="0"/>
        </references>
      </pivotArea>
    </format>
    <format dxfId="3533">
      <pivotArea dataOnly="0" labelOnly="1" grandCol="1" outline="0" fieldPosition="0"/>
    </format>
    <format dxfId="3532">
      <pivotArea grandRow="1" outline="0" collapsedLevelsAreSubtotals="1" fieldPosition="0"/>
    </format>
    <format dxfId="3531">
      <pivotArea dataOnly="0" labelOnly="1" grandRow="1" outline="0" fieldPosition="0"/>
    </format>
    <format dxfId="3530">
      <pivotArea outline="0" collapsedLevelsAreSubtotals="1" fieldPosition="0"/>
    </format>
    <format dxfId="3529">
      <pivotArea dataOnly="0" labelOnly="1" grandRow="1" outline="0" fieldPosition="0"/>
    </format>
    <format dxfId="3528">
      <pivotArea dataOnly="0" labelOnly="1" outline="0" fieldPosition="0">
        <references count="1">
          <reference field="12" count="0"/>
        </references>
      </pivotArea>
    </format>
    <format dxfId="3527">
      <pivotArea dataOnly="0" labelOnly="1" grandCol="1" outline="0" fieldPosition="0"/>
    </format>
    <format dxfId="3526">
      <pivotArea field="10" type="button" dataOnly="0" labelOnly="1" outline="0" axis="axisPage" fieldPosition="0"/>
    </format>
    <format dxfId="3525">
      <pivotArea type="origin" dataOnly="0" labelOnly="1" outline="0" fieldPosition="0"/>
    </format>
    <format dxfId="3524">
      <pivotArea dataOnly="0" labelOnly="1" grandRow="1" outline="0" fieldPosition="0"/>
    </format>
    <format dxfId="3523">
      <pivotArea field="10" type="button" dataOnly="0" labelOnly="1" outline="0" axis="axisPage" fieldPosition="0"/>
    </format>
    <format dxfId="3522">
      <pivotArea type="origin" dataOnly="0" labelOnly="1" outline="0" fieldPosition="0"/>
    </format>
    <format dxfId="3521">
      <pivotArea dataOnly="0" labelOnly="1" grandRow="1" outline="0" fieldPosition="0"/>
    </format>
    <format dxfId="3520">
      <pivotArea field="10" type="button" dataOnly="0" labelOnly="1" outline="0" axis="axisPage" fieldPosition="0"/>
    </format>
    <format dxfId="3519">
      <pivotArea type="origin" dataOnly="0" labelOnly="1" outline="0" fieldPosition="0"/>
    </format>
    <format dxfId="3518">
      <pivotArea dataOnly="0" labelOnly="1" grandRow="1" outline="0" fieldPosition="0"/>
    </format>
    <format dxfId="3517">
      <pivotArea field="10" type="button" dataOnly="0" labelOnly="1" outline="0" axis="axisPage" fieldPosition="0"/>
    </format>
    <format dxfId="3516">
      <pivotArea type="origin" dataOnly="0" labelOnly="1" outline="0" fieldPosition="0"/>
    </format>
    <format dxfId="3515">
      <pivotArea dataOnly="0" labelOnly="1" grandRow="1" outline="0" fieldPosition="0"/>
    </format>
    <format dxfId="3514">
      <pivotArea grandRow="1" outline="0" collapsedLevelsAreSubtotals="1" fieldPosition="0"/>
    </format>
    <format dxfId="3513">
      <pivotArea dataOnly="0" labelOnly="1" grandRow="1" outline="0" fieldPosition="0"/>
    </format>
    <format dxfId="3512">
      <pivotArea grandRow="1" outline="0" collapsedLevelsAreSubtotals="1" fieldPosition="0"/>
    </format>
    <format dxfId="3511">
      <pivotArea dataOnly="0" labelOnly="1" grandRow="1" outline="0" fieldPosition="0"/>
    </format>
    <format dxfId="3510">
      <pivotArea outline="0" collapsedLevelsAreSubtotals="1" fieldPosition="0"/>
    </format>
    <format dxfId="3509">
      <pivotArea dataOnly="0" labelOnly="1" grandRow="1" outline="0" fieldPosition="0"/>
    </format>
    <format dxfId="3508">
      <pivotArea outline="0" collapsedLevelsAreSubtotals="1" fieldPosition="0"/>
    </format>
    <format dxfId="3507">
      <pivotArea dataOnly="0" labelOnly="1" grandRow="1" outline="0" fieldPosition="0"/>
    </format>
    <format dxfId="3506">
      <pivotArea dataOnly="0" labelOnly="1" outline="0" fieldPosition="0">
        <references count="1">
          <reference field="12" count="0"/>
        </references>
      </pivotArea>
    </format>
    <format dxfId="3505">
      <pivotArea dataOnly="0" labelOnly="1" grandCol="1" outline="0" fieldPosition="0"/>
    </format>
    <format dxfId="3504">
      <pivotArea dataOnly="0" labelOnly="1" outline="0" fieldPosition="0">
        <references count="1">
          <reference field="12" count="0"/>
        </references>
      </pivotArea>
    </format>
    <format dxfId="3503">
      <pivotArea dataOnly="0" labelOnly="1" grandCol="1" outline="0" fieldPosition="0"/>
    </format>
    <format dxfId="3502">
      <pivotArea outline="0" fieldPosition="0">
        <references count="1">
          <reference field="12" count="0" selected="0"/>
        </references>
      </pivotArea>
    </format>
    <format dxfId="3501">
      <pivotArea type="origin" dataOnly="0" labelOnly="1" outline="0" fieldPosition="0"/>
    </format>
    <format dxfId="3500">
      <pivotArea field="12" type="button" dataOnly="0" labelOnly="1" outline="0" axis="axisCol" fieldPosition="0"/>
    </format>
    <format dxfId="3499">
      <pivotArea type="topRight" dataOnly="0" labelOnly="1" outline="0" offset="A1" fieldPosition="0"/>
    </format>
    <format dxfId="3498">
      <pivotArea dataOnly="0" labelOnly="1" grandRow="1" outline="0" fieldPosition="0"/>
    </format>
    <format dxfId="3497">
      <pivotArea dataOnly="0" labelOnly="1" outline="0" fieldPosition="0">
        <references count="1">
          <reference field="12" count="0"/>
        </references>
      </pivotArea>
    </format>
    <format dxfId="3496">
      <pivotArea grandRow="1" outline="0" collapsedLevelsAreSubtotals="1" fieldPosition="0"/>
    </format>
    <format dxfId="3495">
      <pivotArea dataOnly="0" labelOnly="1" grandRow="1" outline="0" fieldPosition="0"/>
    </format>
    <format dxfId="3494">
      <pivotArea outline="0" collapsedLevelsAreSubtotals="1" fieldPosition="0"/>
    </format>
    <format dxfId="3493">
      <pivotArea dataOnly="0" labelOnly="1" grandRow="1" outline="0" fieldPosition="0"/>
    </format>
    <format dxfId="3492">
      <pivotArea dataOnly="0" labelOnly="1" outline="0" fieldPosition="0">
        <references count="1">
          <reference field="12" count="0"/>
        </references>
      </pivotArea>
    </format>
    <format dxfId="3491">
      <pivotArea dataOnly="0" labelOnly="1" grandCol="1" outline="0" fieldPosition="0"/>
    </format>
    <format dxfId="3490">
      <pivotArea outline="0" collapsedLevelsAreSubtotals="1" fieldPosition="0"/>
    </format>
    <format dxfId="3489">
      <pivotArea dataOnly="0" labelOnly="1" grandRow="1" outline="0" fieldPosition="0"/>
    </format>
    <format dxfId="3488">
      <pivotArea dataOnly="0" labelOnly="1" outline="0" fieldPosition="0">
        <references count="1">
          <reference field="12" count="0"/>
        </references>
      </pivotArea>
    </format>
    <format dxfId="3487">
      <pivotArea dataOnly="0" labelOnly="1" grandCol="1" outline="0" fieldPosition="0"/>
    </format>
    <format dxfId="3486">
      <pivotArea outline="0" collapsedLevelsAreSubtotals="1" fieldPosition="0"/>
    </format>
    <format dxfId="3485">
      <pivotArea dataOnly="0" labelOnly="1" grandRow="1" outline="0" fieldPosition="0"/>
    </format>
    <format dxfId="3484">
      <pivotArea dataOnly="0" labelOnly="1" outline="0" fieldPosition="0">
        <references count="1">
          <reference field="12" count="0"/>
        </references>
      </pivotArea>
    </format>
    <format dxfId="3483">
      <pivotArea dataOnly="0" labelOnly="1" grandCol="1" outline="0" fieldPosition="0"/>
    </format>
    <format dxfId="3482">
      <pivotArea dataOnly="0" labelOnly="1" outline="0" fieldPosition="0">
        <references count="1">
          <reference field="12" count="0"/>
        </references>
      </pivotArea>
    </format>
    <format dxfId="3481">
      <pivotArea dataOnly="0" labelOnly="1" grandCol="1" outline="0" fieldPosition="0"/>
    </format>
    <format dxfId="3480">
      <pivotArea grandRow="1" outline="0" collapsedLevelsAreSubtotals="1" fieldPosition="0"/>
    </format>
    <format dxfId="3479">
      <pivotArea dataOnly="0" labelOnly="1" grandRow="1" outline="0" fieldPosition="0"/>
    </format>
    <format dxfId="3478">
      <pivotArea outline="0" collapsedLevelsAreSubtotals="1" fieldPosition="0"/>
    </format>
    <format dxfId="3477">
      <pivotArea dataOnly="0" labelOnly="1" grandRow="1" outline="0" fieldPosition="0"/>
    </format>
    <format dxfId="3476">
      <pivotArea dataOnly="0" labelOnly="1" outline="0" fieldPosition="0">
        <references count="1">
          <reference field="12" count="0"/>
        </references>
      </pivotArea>
    </format>
    <format dxfId="3475">
      <pivotArea dataOnly="0" labelOnly="1" grandCol="1" outline="0" fieldPosition="0"/>
    </format>
    <format dxfId="3474">
      <pivotArea outline="0" collapsedLevelsAreSubtotals="1" fieldPosition="0"/>
    </format>
    <format dxfId="3473">
      <pivotArea field="13" type="button" dataOnly="0" labelOnly="1" outline="0" axis="axisRow" fieldPosition="0"/>
    </format>
    <format dxfId="3472">
      <pivotArea dataOnly="0" labelOnly="1" outline="0" fieldPosition="0">
        <references count="1">
          <reference field="13" count="0"/>
        </references>
      </pivotArea>
    </format>
    <format dxfId="3471">
      <pivotArea dataOnly="0" labelOnly="1" grandRow="1" outline="0" fieldPosition="0"/>
    </format>
    <format dxfId="3470">
      <pivotArea dataOnly="0" labelOnly="1" outline="0" fieldPosition="0">
        <references count="1">
          <reference field="12" count="0"/>
        </references>
      </pivotArea>
    </format>
    <format dxfId="3469">
      <pivotArea dataOnly="0" labelOnly="1" grandCol="1" outline="0" fieldPosition="0"/>
    </format>
    <format dxfId="3468">
      <pivotArea outline="0" collapsedLevelsAreSubtotals="1" fieldPosition="0"/>
    </format>
    <format dxfId="3467">
      <pivotArea field="13" type="button" dataOnly="0" labelOnly="1" outline="0" axis="axisRow" fieldPosition="0"/>
    </format>
    <format dxfId="3466">
      <pivotArea dataOnly="0" labelOnly="1" outline="0" fieldPosition="0">
        <references count="1">
          <reference field="13" count="0"/>
        </references>
      </pivotArea>
    </format>
    <format dxfId="3465">
      <pivotArea dataOnly="0" labelOnly="1" grandRow="1" outline="0" fieldPosition="0"/>
    </format>
    <format dxfId="3464">
      <pivotArea dataOnly="0" labelOnly="1" outline="0" fieldPosition="0">
        <references count="1">
          <reference field="12" count="0"/>
        </references>
      </pivotArea>
    </format>
    <format dxfId="3463">
      <pivotArea dataOnly="0" labelOnly="1" grandCol="1" outline="0" fieldPosition="0"/>
    </format>
    <format dxfId="3462">
      <pivotArea outline="0" collapsedLevelsAreSubtotals="1" fieldPosition="0"/>
    </format>
    <format dxfId="3461">
      <pivotArea field="13" type="button" dataOnly="0" labelOnly="1" outline="0" axis="axisRow" fieldPosition="0"/>
    </format>
    <format dxfId="3460">
      <pivotArea dataOnly="0" labelOnly="1" outline="0" fieldPosition="0">
        <references count="1">
          <reference field="13" count="0"/>
        </references>
      </pivotArea>
    </format>
    <format dxfId="3459">
      <pivotArea dataOnly="0" labelOnly="1" grandRow="1" outline="0" fieldPosition="0"/>
    </format>
    <format dxfId="3458">
      <pivotArea dataOnly="0" labelOnly="1" outline="0" fieldPosition="0">
        <references count="1">
          <reference field="12" count="0"/>
        </references>
      </pivotArea>
    </format>
    <format dxfId="3457">
      <pivotArea dataOnly="0" labelOnly="1" grandCol="1" outline="0" fieldPosition="0"/>
    </format>
    <format dxfId="3456">
      <pivotArea outline="0" collapsedLevelsAreSubtotals="1" fieldPosition="0"/>
    </format>
    <format dxfId="3455">
      <pivotArea field="13" type="button" dataOnly="0" labelOnly="1" outline="0" axis="axisRow" fieldPosition="0"/>
    </format>
    <format dxfId="3454">
      <pivotArea dataOnly="0" labelOnly="1" outline="0" fieldPosition="0">
        <references count="1">
          <reference field="13" count="0"/>
        </references>
      </pivotArea>
    </format>
    <format dxfId="3453">
      <pivotArea dataOnly="0" labelOnly="1" grandRow="1" outline="0" fieldPosition="0"/>
    </format>
    <format dxfId="3452">
      <pivotArea dataOnly="0" labelOnly="1" outline="0" fieldPosition="0">
        <references count="1">
          <reference field="12" count="0"/>
        </references>
      </pivotArea>
    </format>
    <format dxfId="3451">
      <pivotArea dataOnly="0" labelOnly="1" grandCol="1" outline="0" fieldPosition="0"/>
    </format>
    <format dxfId="3450">
      <pivotArea grandRow="1" outline="0" collapsedLevelsAreSubtotals="1" fieldPosition="0"/>
    </format>
    <format dxfId="3449">
      <pivotArea dataOnly="0" labelOnly="1" grandRow="1" outline="0" fieldPosition="0"/>
    </format>
    <format dxfId="3448">
      <pivotArea grandRow="1" outline="0" collapsedLevelsAreSubtotals="1" fieldPosition="0"/>
    </format>
    <format dxfId="3447">
      <pivotArea dataOnly="0" labelOnly="1" grandRow="1" outline="0" fieldPosition="0"/>
    </format>
    <format dxfId="3446">
      <pivotArea outline="0" collapsedLevelsAreSubtotals="1" fieldPosition="0"/>
    </format>
    <format dxfId="3445">
      <pivotArea field="13" type="button" dataOnly="0" labelOnly="1" outline="0" axis="axisRow" fieldPosition="0"/>
    </format>
    <format dxfId="3444">
      <pivotArea dataOnly="0" labelOnly="1" outline="0" fieldPosition="0">
        <references count="1">
          <reference field="13" count="19">
            <x v="0"/>
            <x v="1"/>
            <x v="2"/>
            <x v="3"/>
            <x v="4"/>
            <x v="5"/>
            <x v="6"/>
            <x v="7"/>
            <x v="8"/>
            <x v="9"/>
            <x v="10"/>
            <x v="11"/>
            <x v="12"/>
            <x v="13"/>
            <x v="15"/>
            <x v="16"/>
            <x v="17"/>
            <x v="18"/>
            <x v="19"/>
          </reference>
        </references>
      </pivotArea>
    </format>
    <format dxfId="3443">
      <pivotArea dataOnly="0" labelOnly="1" grandRow="1" outline="0" fieldPosition="0"/>
    </format>
    <format dxfId="3442">
      <pivotArea dataOnly="0" labelOnly="1" outline="0" fieldPosition="0">
        <references count="1">
          <reference field="12" count="0"/>
        </references>
      </pivotArea>
    </format>
    <format dxfId="3441">
      <pivotArea dataOnly="0" labelOnly="1" grandCol="1" outline="0" fieldPosition="0"/>
    </format>
    <format dxfId="3440">
      <pivotArea outline="0" collapsedLevelsAreSubtotals="1" fieldPosition="0"/>
    </format>
    <format dxfId="3439">
      <pivotArea field="13" type="button" dataOnly="0" labelOnly="1" outline="0" axis="axisRow" fieldPosition="0"/>
    </format>
    <format dxfId="3438">
      <pivotArea dataOnly="0" labelOnly="1" outline="0" fieldPosition="0">
        <references count="1">
          <reference field="13" count="19">
            <x v="0"/>
            <x v="1"/>
            <x v="2"/>
            <x v="3"/>
            <x v="4"/>
            <x v="5"/>
            <x v="6"/>
            <x v="7"/>
            <x v="8"/>
            <x v="9"/>
            <x v="10"/>
            <x v="11"/>
            <x v="12"/>
            <x v="13"/>
            <x v="15"/>
            <x v="16"/>
            <x v="17"/>
            <x v="18"/>
            <x v="19"/>
          </reference>
        </references>
      </pivotArea>
    </format>
    <format dxfId="3437">
      <pivotArea dataOnly="0" labelOnly="1" grandRow="1" outline="0" fieldPosition="0"/>
    </format>
    <format dxfId="3436">
      <pivotArea dataOnly="0" labelOnly="1" outline="0" fieldPosition="0">
        <references count="1">
          <reference field="12" count="0"/>
        </references>
      </pivotArea>
    </format>
    <format dxfId="3435">
      <pivotArea dataOnly="0" labelOnly="1" grandCol="1" outline="0" fieldPosition="0"/>
    </format>
    <format dxfId="3434">
      <pivotArea outline="0" collapsedLevelsAreSubtotals="1" fieldPosition="0"/>
    </format>
    <format dxfId="3433">
      <pivotArea field="13" type="button" dataOnly="0" labelOnly="1" outline="0" axis="axisRow" fieldPosition="0"/>
    </format>
    <format dxfId="3432">
      <pivotArea dataOnly="0" labelOnly="1" outline="0" fieldPosition="0">
        <references count="1">
          <reference field="13" count="19">
            <x v="0"/>
            <x v="1"/>
            <x v="2"/>
            <x v="3"/>
            <x v="4"/>
            <x v="5"/>
            <x v="6"/>
            <x v="7"/>
            <x v="8"/>
            <x v="9"/>
            <x v="10"/>
            <x v="11"/>
            <x v="12"/>
            <x v="13"/>
            <x v="15"/>
            <x v="16"/>
            <x v="17"/>
            <x v="18"/>
            <x v="19"/>
          </reference>
        </references>
      </pivotArea>
    </format>
    <format dxfId="3431">
      <pivotArea dataOnly="0" labelOnly="1" grandRow="1" outline="0" fieldPosition="0"/>
    </format>
    <format dxfId="3430">
      <pivotArea dataOnly="0" labelOnly="1" outline="0" fieldPosition="0">
        <references count="1">
          <reference field="12" count="0"/>
        </references>
      </pivotArea>
    </format>
    <format dxfId="3429">
      <pivotArea dataOnly="0" labelOnly="1" grandCol="1" outline="0" fieldPosition="0"/>
    </format>
    <format dxfId="3428">
      <pivotArea grandRow="1" outline="0" collapsedLevelsAreSubtotals="1" fieldPosition="0"/>
    </format>
    <format dxfId="3427">
      <pivotArea dataOnly="0" labelOnly="1" grandRow="1" outline="0" fieldPosition="0"/>
    </format>
    <format dxfId="3426">
      <pivotArea field="13" type="button" dataOnly="0" labelOnly="1" outline="0" axis="axisRow" fieldPosition="0"/>
    </format>
    <format dxfId="3425">
      <pivotArea dataOnly="0" labelOnly="1" outline="0" fieldPosition="0">
        <references count="1">
          <reference field="12" count="0"/>
        </references>
      </pivotArea>
    </format>
    <format dxfId="3424">
      <pivotArea dataOnly="0" labelOnly="1" grandCol="1" outline="0" fieldPosition="0"/>
    </format>
    <format dxfId="3423">
      <pivotArea outline="0" fieldPosition="0">
        <references count="1">
          <reference field="4294967294" count="1">
            <x v="0"/>
          </reference>
        </references>
      </pivotArea>
    </format>
    <format dxfId="3422">
      <pivotArea outline="0" collapsedLevelsAreSubtotals="1" fieldPosition="0"/>
    </format>
    <format dxfId="3421">
      <pivotArea field="13" type="button" dataOnly="0" labelOnly="1" outline="0" axis="axisRow" fieldPosition="0"/>
    </format>
    <format dxfId="3420">
      <pivotArea dataOnly="0" labelOnly="1" outline="0" fieldPosition="0">
        <references count="1">
          <reference field="13" count="9">
            <x v="1"/>
            <x v="2"/>
            <x v="3"/>
            <x v="4"/>
            <x v="5"/>
            <x v="6"/>
            <x v="9"/>
            <x v="10"/>
            <x v="13"/>
          </reference>
        </references>
      </pivotArea>
    </format>
    <format dxfId="3419">
      <pivotArea dataOnly="0" labelOnly="1" grandRow="1" outline="0" fieldPosition="0"/>
    </format>
    <format dxfId="3418">
      <pivotArea dataOnly="0" labelOnly="1" outline="0" fieldPosition="0">
        <references count="1">
          <reference field="12" count="0"/>
        </references>
      </pivotArea>
    </format>
    <format dxfId="3417">
      <pivotArea dataOnly="0" labelOnly="1" grandCol="1" outline="0" fieldPosition="0"/>
    </format>
    <format dxfId="3416">
      <pivotArea outline="0" collapsedLevelsAreSubtotals="1" fieldPosition="0"/>
    </format>
    <format dxfId="3415">
      <pivotArea field="13" type="button" dataOnly="0" labelOnly="1" outline="0" axis="axisRow" fieldPosition="0"/>
    </format>
    <format dxfId="3414">
      <pivotArea dataOnly="0" labelOnly="1" outline="0" fieldPosition="0">
        <references count="1">
          <reference field="13" count="11">
            <x v="1"/>
            <x v="2"/>
            <x v="3"/>
            <x v="4"/>
            <x v="5"/>
            <x v="6"/>
            <x v="7"/>
            <x v="9"/>
            <x v="10"/>
            <x v="13"/>
            <x v="18"/>
          </reference>
        </references>
      </pivotArea>
    </format>
    <format dxfId="3413">
      <pivotArea dataOnly="0" labelOnly="1" grandRow="1" outline="0" fieldPosition="0"/>
    </format>
    <format dxfId="3412">
      <pivotArea dataOnly="0" labelOnly="1" outline="0" fieldPosition="0">
        <references count="1">
          <reference field="12" count="0"/>
        </references>
      </pivotArea>
    </format>
    <format dxfId="3411">
      <pivotArea dataOnly="0" labelOnly="1" grandCol="1" outline="0" fieldPosition="0"/>
    </format>
    <format dxfId="3410">
      <pivotArea outline="0" collapsedLevelsAreSubtotals="1" fieldPosition="0"/>
    </format>
    <format dxfId="3409">
      <pivotArea field="13" type="button" dataOnly="0" labelOnly="1" outline="0" axis="axisRow" fieldPosition="0"/>
    </format>
    <format dxfId="3408">
      <pivotArea dataOnly="0" labelOnly="1" outline="0" fieldPosition="0">
        <references count="1">
          <reference field="13" count="11">
            <x v="1"/>
            <x v="2"/>
            <x v="3"/>
            <x v="4"/>
            <x v="5"/>
            <x v="6"/>
            <x v="7"/>
            <x v="9"/>
            <x v="10"/>
            <x v="13"/>
            <x v="18"/>
          </reference>
        </references>
      </pivotArea>
    </format>
    <format dxfId="3407">
      <pivotArea dataOnly="0" labelOnly="1" grandRow="1" outline="0" fieldPosition="0"/>
    </format>
    <format dxfId="3406">
      <pivotArea dataOnly="0" labelOnly="1" outline="0" fieldPosition="0">
        <references count="1">
          <reference field="12" count="0"/>
        </references>
      </pivotArea>
    </format>
    <format dxfId="3405">
      <pivotArea dataOnly="0" labelOnly="1" grandCol="1" outline="0" fieldPosition="0"/>
    </format>
    <format dxfId="3404">
      <pivotArea field="13" type="button" dataOnly="0" labelOnly="1" outline="0" axis="axisRow" fieldPosition="0"/>
    </format>
    <format dxfId="3403">
      <pivotArea dataOnly="0" labelOnly="1" outline="0" fieldPosition="0">
        <references count="1">
          <reference field="12" count="0"/>
        </references>
      </pivotArea>
    </format>
    <format dxfId="3402">
      <pivotArea dataOnly="0" labelOnly="1" grandCol="1" outline="0" fieldPosition="0"/>
    </format>
    <format dxfId="3401">
      <pivotArea grandRow="1" outline="0" collapsedLevelsAreSubtotals="1" fieldPosition="0"/>
    </format>
    <format dxfId="3400">
      <pivotArea dataOnly="0" labelOnly="1" grandRow="1" outline="0" fieldPosition="0"/>
    </format>
    <format dxfId="3399">
      <pivotArea outline="0" collapsedLevelsAreSubtotals="1" fieldPosition="0"/>
    </format>
    <format dxfId="3398">
      <pivotArea field="13" type="button" dataOnly="0" labelOnly="1" outline="0" axis="axisRow" fieldPosition="0"/>
    </format>
    <format dxfId="3397">
      <pivotArea dataOnly="0" labelOnly="1" outline="0" fieldPosition="0">
        <references count="1">
          <reference field="13" count="11">
            <x v="1"/>
            <x v="2"/>
            <x v="3"/>
            <x v="4"/>
            <x v="5"/>
            <x v="6"/>
            <x v="7"/>
            <x v="9"/>
            <x v="10"/>
            <x v="13"/>
            <x v="18"/>
          </reference>
        </references>
      </pivotArea>
    </format>
    <format dxfId="3396">
      <pivotArea dataOnly="0" labelOnly="1" grandRow="1" outline="0" fieldPosition="0"/>
    </format>
    <format dxfId="3395">
      <pivotArea dataOnly="0" labelOnly="1" outline="0" fieldPosition="0">
        <references count="1">
          <reference field="12" count="0"/>
        </references>
      </pivotArea>
    </format>
    <format dxfId="3394">
      <pivotArea dataOnly="0" labelOnly="1" grandCol="1" outline="0" fieldPosition="0"/>
    </format>
    <format dxfId="3393">
      <pivotArea outline="0" collapsedLevelsAreSubtotals="1" fieldPosition="0"/>
    </format>
    <format dxfId="3392">
      <pivotArea field="13" type="button" dataOnly="0" labelOnly="1" outline="0" axis="axisRow" fieldPosition="0"/>
    </format>
    <format dxfId="3391">
      <pivotArea dataOnly="0" labelOnly="1" outline="0" fieldPosition="0">
        <references count="1">
          <reference field="13" count="11">
            <x v="1"/>
            <x v="2"/>
            <x v="3"/>
            <x v="4"/>
            <x v="5"/>
            <x v="6"/>
            <x v="7"/>
            <x v="9"/>
            <x v="10"/>
            <x v="13"/>
            <x v="18"/>
          </reference>
        </references>
      </pivotArea>
    </format>
    <format dxfId="3390">
      <pivotArea dataOnly="0" labelOnly="1" grandRow="1" outline="0" fieldPosition="0"/>
    </format>
    <format dxfId="3389">
      <pivotArea dataOnly="0" labelOnly="1" outline="0" fieldPosition="0">
        <references count="1">
          <reference field="12" count="0"/>
        </references>
      </pivotArea>
    </format>
    <format dxfId="3388">
      <pivotArea dataOnly="0" labelOnly="1" grandCol="1" outline="0" fieldPosition="0"/>
    </format>
    <format dxfId="3387">
      <pivotArea outline="0" collapsedLevelsAreSubtotals="1" fieldPosition="0"/>
    </format>
    <format dxfId="3386">
      <pivotArea field="13" type="button" dataOnly="0" labelOnly="1" outline="0" axis="axisRow" fieldPosition="0"/>
    </format>
    <format dxfId="3385">
      <pivotArea dataOnly="0" labelOnly="1" outline="0" fieldPosition="0">
        <references count="1">
          <reference field="13" count="12">
            <x v="1"/>
            <x v="2"/>
            <x v="3"/>
            <x v="4"/>
            <x v="5"/>
            <x v="6"/>
            <x v="7"/>
            <x v="9"/>
            <x v="10"/>
            <x v="13"/>
            <x v="17"/>
            <x v="18"/>
          </reference>
        </references>
      </pivotArea>
    </format>
    <format dxfId="3384">
      <pivotArea dataOnly="0" labelOnly="1" grandRow="1" outline="0" fieldPosition="0"/>
    </format>
    <format dxfId="3383">
      <pivotArea dataOnly="0" labelOnly="1" outline="0" fieldPosition="0">
        <references count="1">
          <reference field="12" count="0"/>
        </references>
      </pivotArea>
    </format>
    <format dxfId="3382">
      <pivotArea dataOnly="0" labelOnly="1" grandCol="1" outline="0" fieldPosition="0"/>
    </format>
    <format dxfId="3381">
      <pivotArea field="13" type="button" dataOnly="0" labelOnly="1" outline="0" axis="axisRow" fieldPosition="0"/>
    </format>
    <format dxfId="3380">
      <pivotArea dataOnly="0" labelOnly="1" outline="0" fieldPosition="0">
        <references count="1">
          <reference field="12" count="0"/>
        </references>
      </pivotArea>
    </format>
    <format dxfId="3379">
      <pivotArea dataOnly="0" labelOnly="1" grandCol="1" outline="0" fieldPosition="0"/>
    </format>
    <format dxfId="3378">
      <pivotArea grandRow="1" outline="0" collapsedLevelsAreSubtotals="1" fieldPosition="0"/>
    </format>
    <format dxfId="3377">
      <pivotArea dataOnly="0" labelOnly="1" grandRow="1" outline="0" fieldPosition="0"/>
    </format>
    <format dxfId="3376">
      <pivotArea outline="0" collapsedLevelsAreSubtotals="1" fieldPosition="0"/>
    </format>
    <format dxfId="3375">
      <pivotArea field="13" type="button" dataOnly="0" labelOnly="1" outline="0" axis="axisRow" fieldPosition="0"/>
    </format>
    <format dxfId="3374">
      <pivotArea dataOnly="0" labelOnly="1" outline="0" fieldPosition="0">
        <references count="1">
          <reference field="13" count="12">
            <x v="1"/>
            <x v="2"/>
            <x v="3"/>
            <x v="4"/>
            <x v="5"/>
            <x v="6"/>
            <x v="7"/>
            <x v="9"/>
            <x v="10"/>
            <x v="13"/>
            <x v="17"/>
            <x v="18"/>
          </reference>
        </references>
      </pivotArea>
    </format>
    <format dxfId="3373">
      <pivotArea dataOnly="0" labelOnly="1" grandRow="1" outline="0" fieldPosition="0"/>
    </format>
    <format dxfId="3372">
      <pivotArea dataOnly="0" labelOnly="1" outline="0" fieldPosition="0">
        <references count="1">
          <reference field="12" count="0"/>
        </references>
      </pivotArea>
    </format>
    <format dxfId="3371">
      <pivotArea dataOnly="0" labelOnly="1" grandCol="1" outline="0" fieldPosition="0"/>
    </format>
    <format dxfId="3370">
      <pivotArea dataOnly="0" labelOnly="1" outline="0" fieldPosition="0">
        <references count="1">
          <reference field="13" count="12">
            <x v="1"/>
            <x v="2"/>
            <x v="3"/>
            <x v="4"/>
            <x v="5"/>
            <x v="6"/>
            <x v="7"/>
            <x v="9"/>
            <x v="10"/>
            <x v="13"/>
            <x v="17"/>
            <x v="18"/>
          </reference>
        </references>
      </pivotArea>
    </format>
    <format dxfId="3369">
      <pivotArea dataOnly="0" labelOnly="1" outline="0" fieldPosition="0">
        <references count="1">
          <reference field="13" count="12">
            <x v="1"/>
            <x v="2"/>
            <x v="3"/>
            <x v="4"/>
            <x v="5"/>
            <x v="6"/>
            <x v="7"/>
            <x v="9"/>
            <x v="10"/>
            <x v="13"/>
            <x v="17"/>
            <x v="18"/>
          </reference>
        </references>
      </pivotArea>
    </format>
    <format dxfId="3368">
      <pivotArea dataOnly="0" labelOnly="1" outline="0" fieldPosition="0">
        <references count="1">
          <reference field="13" count="12">
            <x v="1"/>
            <x v="2"/>
            <x v="3"/>
            <x v="4"/>
            <x v="5"/>
            <x v="6"/>
            <x v="8"/>
            <x v="9"/>
            <x v="10"/>
            <x v="13"/>
            <x v="17"/>
            <x v="18"/>
          </reference>
        </references>
      </pivotArea>
    </format>
    <format dxfId="3367">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7">
        <item x="1"/>
        <item x="14"/>
        <item x="15"/>
        <item x="4"/>
        <item x="16"/>
        <item x="7"/>
        <item x="10"/>
        <item x="23"/>
        <item x="5"/>
        <item x="12"/>
        <item x="17"/>
        <item x="6"/>
        <item x="19"/>
        <item x="3"/>
        <item x="9"/>
        <item x="11"/>
        <item x="21"/>
        <item x="18"/>
        <item x="0"/>
        <item x="22"/>
        <item m="1" x="25"/>
        <item x="13"/>
        <item x="8"/>
        <item x="24"/>
        <item x="2"/>
        <item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3999">
      <pivotArea outline="0" collapsedLevelsAreSubtotals="1" fieldPosition="0"/>
    </format>
    <format dxfId="3998">
      <pivotArea dataOnly="0" labelOnly="1" grandCol="1" outline="0" fieldPosition="0"/>
    </format>
    <format dxfId="3997">
      <pivotArea outline="0" collapsedLevelsAreSubtotals="1" fieldPosition="0"/>
    </format>
    <format dxfId="3996">
      <pivotArea dataOnly="0" labelOnly="1" grandCol="1" outline="0" fieldPosition="0"/>
    </format>
    <format dxfId="3995">
      <pivotArea dataOnly="0" labelOnly="1" grandRow="1" outline="0" fieldPosition="0"/>
    </format>
    <format dxfId="3994">
      <pivotArea dataOnly="0" labelOnly="1" grandCol="1" outline="0" fieldPosition="0"/>
    </format>
    <format dxfId="3993">
      <pivotArea dataOnly="0" labelOnly="1" grandCol="1" outline="0" fieldPosition="0"/>
    </format>
    <format dxfId="3992">
      <pivotArea dataOnly="0" labelOnly="1" outline="0" fieldPosition="0">
        <references count="1">
          <reference field="14" count="0"/>
        </references>
      </pivotArea>
    </format>
    <format dxfId="3991">
      <pivotArea dataOnly="0" labelOnly="1" grandCol="1" outline="0" fieldPosition="0"/>
    </format>
    <format dxfId="3990">
      <pivotArea dataOnly="0" labelOnly="1" outline="0" fieldPosition="0">
        <references count="1">
          <reference field="14" count="0"/>
        </references>
      </pivotArea>
    </format>
    <format dxfId="3989">
      <pivotArea dataOnly="0" labelOnly="1" grandCol="1" outline="0" fieldPosition="0"/>
    </format>
    <format dxfId="3988">
      <pivotArea grandRow="1" outline="0" collapsedLevelsAreSubtotals="1" fieldPosition="0"/>
    </format>
    <format dxfId="3987">
      <pivotArea dataOnly="0" labelOnly="1" grandRow="1" outline="0" fieldPosition="0"/>
    </format>
    <format dxfId="3986">
      <pivotArea dataOnly="0" labelOnly="1" grandRow="1" outline="0" fieldPosition="0"/>
    </format>
    <format dxfId="3985">
      <pivotArea grandRow="1" outline="0" collapsedLevelsAreSubtotals="1" fieldPosition="0"/>
    </format>
    <format dxfId="3984">
      <pivotArea dataOnly="0" labelOnly="1" grandRow="1" outline="0" fieldPosition="0"/>
    </format>
    <format dxfId="3983">
      <pivotArea grandRow="1" outline="0" collapsedLevelsAreSubtotals="1" fieldPosition="0"/>
    </format>
    <format dxfId="3982">
      <pivotArea dataOnly="0" labelOnly="1" grandRow="1" outline="0" fieldPosition="0"/>
    </format>
    <format dxfId="3981">
      <pivotArea grandRow="1" outline="0" collapsedLevelsAreSubtotals="1" fieldPosition="0"/>
    </format>
    <format dxfId="3980">
      <pivotArea grandRow="1" outline="0" collapsedLevelsAreSubtotals="1" fieldPosition="0"/>
    </format>
    <format dxfId="3979">
      <pivotArea dataOnly="0" labelOnly="1" grandRow="1" outline="0" fieldPosition="0"/>
    </format>
    <format dxfId="3978">
      <pivotArea dataOnly="0" labelOnly="1" grandRow="1" outline="0" fieldPosition="0"/>
    </format>
    <format dxfId="3977">
      <pivotArea dataOnly="0" labelOnly="1" grandRow="1" outline="0" fieldPosition="0"/>
    </format>
    <format dxfId="3976">
      <pivotArea dataOnly="0" labelOnly="1" grandRow="1" outline="0" fieldPosition="0"/>
    </format>
    <format dxfId="3975">
      <pivotArea grandRow="1" outline="0" collapsedLevelsAreSubtotals="1" fieldPosition="0"/>
    </format>
    <format dxfId="3974">
      <pivotArea dataOnly="0" labelOnly="1" grandRow="1" outline="0" fieldPosition="0"/>
    </format>
    <format dxfId="3973">
      <pivotArea dataOnly="0" labelOnly="1" outline="0" fieldPosition="0">
        <references count="1">
          <reference field="14" count="0"/>
        </references>
      </pivotArea>
    </format>
    <format dxfId="3972">
      <pivotArea dataOnly="0" labelOnly="1" grandCol="1" outline="0" fieldPosition="0"/>
    </format>
    <format dxfId="3971">
      <pivotArea grandRow="1" outline="0" collapsedLevelsAreSubtotals="1" fieldPosition="0"/>
    </format>
    <format dxfId="3970">
      <pivotArea dataOnly="0" labelOnly="1" grandRow="1" outline="0" fieldPosition="0"/>
    </format>
    <format dxfId="3969">
      <pivotArea grandRow="1" outline="0" collapsedLevelsAreSubtotals="1" fieldPosition="0"/>
    </format>
    <format dxfId="3968">
      <pivotArea dataOnly="0" labelOnly="1" grandRow="1" outline="0" fieldPosition="0"/>
    </format>
    <format dxfId="3967">
      <pivotArea dataOnly="0" labelOnly="1" outline="0" fieldPosition="0">
        <references count="1">
          <reference field="14" count="0"/>
        </references>
      </pivotArea>
    </format>
    <format dxfId="3966">
      <pivotArea dataOnly="0" labelOnly="1" grandCol="1" outline="0" fieldPosition="0"/>
    </format>
    <format dxfId="3965">
      <pivotArea dataOnly="0" labelOnly="1" outline="0" fieldPosition="0">
        <references count="1">
          <reference field="14" count="1">
            <x v="0"/>
          </reference>
        </references>
      </pivotArea>
    </format>
    <format dxfId="3964">
      <pivotArea dataOnly="0" labelOnly="1" grandCol="1" outline="0" fieldPosition="0"/>
    </format>
    <format dxfId="3963">
      <pivotArea field="14" grandRow="1" outline="0" collapsedLevelsAreSubtotals="1" axis="axisCol" fieldPosition="0">
        <references count="1">
          <reference field="14" count="1" selected="0">
            <x v="0"/>
          </reference>
        </references>
      </pivotArea>
    </format>
    <format dxfId="3962">
      <pivotArea grandRow="1" grandCol="1" outline="0" collapsedLevelsAreSubtotals="1" fieldPosition="0"/>
    </format>
    <format dxfId="3961">
      <pivotArea dataOnly="0" labelOnly="1" outline="0" fieldPosition="0">
        <references count="1">
          <reference field="14" count="0"/>
        </references>
      </pivotArea>
    </format>
    <format dxfId="3960">
      <pivotArea dataOnly="0" labelOnly="1" grandCol="1" outline="0" fieldPosition="0"/>
    </format>
    <format dxfId="3959">
      <pivotArea dataOnly="0" labelOnly="1" outline="0" fieldPosition="0">
        <references count="1">
          <reference field="14" count="0"/>
        </references>
      </pivotArea>
    </format>
    <format dxfId="3958">
      <pivotArea dataOnly="0" labelOnly="1" grandCol="1" outline="0" fieldPosition="0"/>
    </format>
    <format dxfId="3957">
      <pivotArea grandRow="1" outline="0" collapsedLevelsAreSubtotals="1" fieldPosition="0"/>
    </format>
    <format dxfId="3956">
      <pivotArea grandRow="1" outline="0" collapsedLevelsAreSubtotals="1" fieldPosition="0"/>
    </format>
    <format dxfId="3955">
      <pivotArea dataOnly="0" labelOnly="1" grandRow="1" outline="0" fieldPosition="0"/>
    </format>
    <format dxfId="3954">
      <pivotArea dataOnly="0" labelOnly="1" outline="0" fieldPosition="0">
        <references count="1">
          <reference field="14" count="0"/>
        </references>
      </pivotArea>
    </format>
    <format dxfId="3953">
      <pivotArea dataOnly="0" labelOnly="1" grandCol="1" outline="0" fieldPosition="0"/>
    </format>
    <format dxfId="3952">
      <pivotArea dataOnly="0" labelOnly="1" grandRow="1" outline="0" fieldPosition="0"/>
    </format>
    <format dxfId="3951">
      <pivotArea dataOnly="0" labelOnly="1" outline="0" fieldPosition="0">
        <references count="1">
          <reference field="14" count="0"/>
        </references>
      </pivotArea>
    </format>
    <format dxfId="3950">
      <pivotArea dataOnly="0" labelOnly="1" grandCol="1" outline="0" fieldPosition="0"/>
    </format>
    <format dxfId="3949">
      <pivotArea dataOnly="0" labelOnly="1" outline="0" fieldPosition="0">
        <references count="1">
          <reference field="14" count="0"/>
        </references>
      </pivotArea>
    </format>
    <format dxfId="3948">
      <pivotArea dataOnly="0" labelOnly="1" grandCol="1" outline="0" fieldPosition="0"/>
    </format>
    <format dxfId="3947">
      <pivotArea type="origin" dataOnly="0" labelOnly="1" outline="0" fieldPosition="0"/>
    </format>
    <format dxfId="3946">
      <pivotArea field="14" type="button" dataOnly="0" labelOnly="1" outline="0" axis="axisCol" fieldPosition="0"/>
    </format>
    <format dxfId="3945">
      <pivotArea type="topRight" dataOnly="0" labelOnly="1" outline="0" fieldPosition="0"/>
    </format>
    <format dxfId="3944">
      <pivotArea dataOnly="0" labelOnly="1" outline="0" fieldPosition="0">
        <references count="1">
          <reference field="14" count="0"/>
        </references>
      </pivotArea>
    </format>
    <format dxfId="3943">
      <pivotArea dataOnly="0" labelOnly="1" grandCol="1" outline="0" fieldPosition="0"/>
    </format>
    <format dxfId="3942">
      <pivotArea type="origin" dataOnly="0" labelOnly="1" outline="0" fieldPosition="0"/>
    </format>
    <format dxfId="3941">
      <pivotArea field="14" type="button" dataOnly="0" labelOnly="1" outline="0" axis="axisCol" fieldPosition="0"/>
    </format>
    <format dxfId="3940">
      <pivotArea type="topRight" dataOnly="0" labelOnly="1" outline="0" fieldPosition="0"/>
    </format>
    <format dxfId="3939">
      <pivotArea dataOnly="0" labelOnly="1" outline="0" fieldPosition="0">
        <references count="1">
          <reference field="14" count="0"/>
        </references>
      </pivotArea>
    </format>
    <format dxfId="3938">
      <pivotArea dataOnly="0" labelOnly="1" grandCol="1" outline="0" fieldPosition="0"/>
    </format>
    <format dxfId="3937">
      <pivotArea grandRow="1" outline="0" collapsedLevelsAreSubtotals="1" fieldPosition="0"/>
    </format>
    <format dxfId="3936">
      <pivotArea dataOnly="0" labelOnly="1" grandRow="1" outline="0" fieldPosition="0"/>
    </format>
    <format dxfId="3935">
      <pivotArea grandRow="1" outline="0" collapsedLevelsAreSubtotals="1" fieldPosition="0"/>
    </format>
    <format dxfId="3934">
      <pivotArea dataOnly="0" labelOnly="1" grandRow="1" outline="0" fieldPosition="0"/>
    </format>
    <format dxfId="3933">
      <pivotArea grandRow="1" outline="0" collapsedLevelsAreSubtotals="1" fieldPosition="0"/>
    </format>
    <format dxfId="3932">
      <pivotArea dataOnly="0" labelOnly="1" grandRow="1" outline="0" fieldPosition="0"/>
    </format>
    <format dxfId="3931">
      <pivotArea grandRow="1" outline="0" collapsedLevelsAreSubtotals="1" fieldPosition="0"/>
    </format>
    <format dxfId="3930">
      <pivotArea dataOnly="0" labelOnly="1" grandRow="1" outline="0" fieldPosition="0"/>
    </format>
    <format dxfId="3929">
      <pivotArea grandRow="1" outline="0" collapsedLevelsAreSubtotals="1" fieldPosition="0"/>
    </format>
    <format dxfId="3928">
      <pivotArea dataOnly="0" labelOnly="1" grandRow="1" outline="0" fieldPosition="0"/>
    </format>
    <format dxfId="3927">
      <pivotArea grandRow="1" outline="0" collapsedLevelsAreSubtotals="1" fieldPosition="0"/>
    </format>
    <format dxfId="3926">
      <pivotArea dataOnly="0" labelOnly="1" grandRow="1" outline="0" fieldPosition="0"/>
    </format>
    <format dxfId="3925">
      <pivotArea grandRow="1" outline="0" collapsedLevelsAreSubtotals="1" fieldPosition="0"/>
    </format>
    <format dxfId="3924">
      <pivotArea dataOnly="0" labelOnly="1" grandRow="1" outline="0" fieldPosition="0"/>
    </format>
    <format dxfId="3923">
      <pivotArea grandRow="1" outline="0" collapsedLevelsAreSubtotals="1" fieldPosition="0"/>
    </format>
    <format dxfId="3922">
      <pivotArea dataOnly="0" labelOnly="1" grandRow="1" outline="0" fieldPosition="0"/>
    </format>
    <format dxfId="3921">
      <pivotArea dataOnly="0" labelOnly="1" grandRow="1" outline="0" fieldPosition="0"/>
    </format>
    <format dxfId="3920">
      <pivotArea dataOnly="0" labelOnly="1" grandRow="1" outline="0" fieldPosition="0"/>
    </format>
    <format dxfId="3919">
      <pivotArea dataOnly="0" labelOnly="1" grandRow="1" outline="0" fieldPosition="0"/>
    </format>
    <format dxfId="3918">
      <pivotArea dataOnly="0" labelOnly="1" grandRow="1" outline="0" fieldPosition="0"/>
    </format>
    <format dxfId="3917">
      <pivotArea dataOnly="0" labelOnly="1" grandRow="1" outline="0" fieldPosition="0"/>
    </format>
    <format dxfId="3916">
      <pivotArea dataOnly="0" labelOnly="1" grandRow="1" outline="0" fieldPosition="0"/>
    </format>
    <format dxfId="3915">
      <pivotArea dataOnly="0" labelOnly="1" grandRow="1" outline="0" fieldPosition="0"/>
    </format>
    <format dxfId="3914">
      <pivotArea dataOnly="0" labelOnly="1" grandRow="1" outline="0" fieldPosition="0"/>
    </format>
    <format dxfId="3913">
      <pivotArea dataOnly="0" labelOnly="1" grandRow="1" outline="0" fieldPosition="0"/>
    </format>
    <format dxfId="3912">
      <pivotArea dataOnly="0" labelOnly="1" grandRow="1" outline="0" fieldPosition="0"/>
    </format>
    <format dxfId="3911">
      <pivotArea dataOnly="0" labelOnly="1" grandRow="1" outline="0" fieldPosition="0"/>
    </format>
    <format dxfId="3910">
      <pivotArea dataOnly="0" labelOnly="1" grandRow="1" outline="0" fieldPosition="0"/>
    </format>
    <format dxfId="3909">
      <pivotArea dataOnly="0" labelOnly="1" grandRow="1" outline="0" fieldPosition="0"/>
    </format>
    <format dxfId="3908">
      <pivotArea dataOnly="0" labelOnly="1" grandRow="1" outline="0" fieldPosition="0"/>
    </format>
    <format dxfId="3907">
      <pivotArea dataOnly="0" labelOnly="1" grandRow="1" outline="0" fieldPosition="0"/>
    </format>
    <format dxfId="3906">
      <pivotArea dataOnly="0" labelOnly="1" grandRow="1" outline="0" fieldPosition="0"/>
    </format>
    <format dxfId="3905">
      <pivotArea dataOnly="0" labelOnly="1" grandRow="1" outline="0" fieldPosition="0"/>
    </format>
    <format dxfId="3904">
      <pivotArea dataOnly="0" labelOnly="1" grandRow="1" outline="0" fieldPosition="0"/>
    </format>
    <format dxfId="3903">
      <pivotArea dataOnly="0" labelOnly="1" grandRow="1" outline="0" fieldPosition="0"/>
    </format>
    <format dxfId="3902">
      <pivotArea dataOnly="0" labelOnly="1" grandRow="1" outline="0" fieldPosition="0"/>
    </format>
    <format dxfId="3901">
      <pivotArea dataOnly="0" labelOnly="1" grandRow="1" outline="0" fieldPosition="0"/>
    </format>
    <format dxfId="3900">
      <pivotArea dataOnly="0" labelOnly="1" grandRow="1" outline="0" fieldPosition="0"/>
    </format>
    <format dxfId="3899">
      <pivotArea dataOnly="0" labelOnly="1" grandRow="1" outline="0" fieldPosition="0"/>
    </format>
    <format dxfId="3898">
      <pivotArea dataOnly="0" labelOnly="1" grandRow="1" outline="0" fieldPosition="0"/>
    </format>
    <format dxfId="3897">
      <pivotArea dataOnly="0" labelOnly="1" grandRow="1" outline="0" fieldPosition="0"/>
    </format>
    <format dxfId="3896">
      <pivotArea dataOnly="0" labelOnly="1" grandRow="1" outline="0" fieldPosition="0"/>
    </format>
    <format dxfId="3895">
      <pivotArea dataOnly="0" labelOnly="1" grandRow="1" outline="0" fieldPosition="0"/>
    </format>
    <format dxfId="3894">
      <pivotArea dataOnly="0" labelOnly="1" grandRow="1" outline="0" fieldPosition="0"/>
    </format>
    <format dxfId="3893">
      <pivotArea dataOnly="0" labelOnly="1" grandRow="1" outline="0" fieldPosition="0"/>
    </format>
    <format dxfId="3892">
      <pivotArea dataOnly="0" labelOnly="1" grandRow="1" outline="0" fieldPosition="0"/>
    </format>
    <format dxfId="3891">
      <pivotArea dataOnly="0" labelOnly="1" grandRow="1" outline="0" fieldPosition="0"/>
    </format>
    <format dxfId="3890">
      <pivotArea dataOnly="0" labelOnly="1" grandRow="1" outline="0" fieldPosition="0"/>
    </format>
    <format dxfId="3889">
      <pivotArea dataOnly="0" labelOnly="1" grandRow="1" outline="0" fieldPosition="0"/>
    </format>
    <format dxfId="3888">
      <pivotArea dataOnly="0" labelOnly="1" grandRow="1" outline="0" fieldPosition="0"/>
    </format>
    <format dxfId="3887">
      <pivotArea type="origin" dataOnly="0" labelOnly="1" outline="0" fieldPosition="0"/>
    </format>
    <format dxfId="3886">
      <pivotArea dataOnly="0" labelOnly="1" grandRow="1" outline="0" fieldPosition="0"/>
    </format>
    <format dxfId="3885">
      <pivotArea type="origin" dataOnly="0" labelOnly="1" outline="0" fieldPosition="0"/>
    </format>
    <format dxfId="3884">
      <pivotArea dataOnly="0" labelOnly="1" grandRow="1" outline="0" fieldPosition="0"/>
    </format>
    <format dxfId="3883">
      <pivotArea dataOnly="0" labelOnly="1" grandRow="1" outline="0" fieldPosition="0"/>
    </format>
    <format dxfId="3882">
      <pivotArea type="origin" dataOnly="0" labelOnly="1" outline="0" fieldPosition="0"/>
    </format>
    <format dxfId="3881">
      <pivotArea dataOnly="0" labelOnly="1" grandRow="1" outline="0" fieldPosition="0"/>
    </format>
    <format dxfId="3880">
      <pivotArea type="origin" dataOnly="0" labelOnly="1" outline="0" fieldPosition="0"/>
    </format>
    <format dxfId="3879">
      <pivotArea dataOnly="0" labelOnly="1" grandRow="1" outline="0" fieldPosition="0"/>
    </format>
    <format dxfId="3878">
      <pivotArea grandRow="1" outline="0" collapsedLevelsAreSubtotals="1" fieldPosition="0"/>
    </format>
    <format dxfId="3877">
      <pivotArea grandRow="1" outline="0" collapsedLevelsAreSubtotals="1" fieldPosition="0"/>
    </format>
    <format dxfId="3876">
      <pivotArea dataOnly="0" labelOnly="1" grandRow="1" outline="0" fieldPosition="0"/>
    </format>
    <format dxfId="3875">
      <pivotArea dataOnly="0" labelOnly="1" outline="0" fieldPosition="0">
        <references count="1">
          <reference field="14" count="0"/>
        </references>
      </pivotArea>
    </format>
    <format dxfId="3874">
      <pivotArea dataOnly="0" labelOnly="1" grandCol="1" outline="0" fieldPosition="0"/>
    </format>
    <format dxfId="3873">
      <pivotArea dataOnly="0" labelOnly="1" outline="0" fieldPosition="0">
        <references count="1">
          <reference field="14" count="0"/>
        </references>
      </pivotArea>
    </format>
    <format dxfId="3872">
      <pivotArea dataOnly="0" labelOnly="1" grandCol="1" outline="0" fieldPosition="0"/>
    </format>
    <format dxfId="3871">
      <pivotArea grandRow="1" outline="0" collapsedLevelsAreSubtotals="1" fieldPosition="0"/>
    </format>
    <format dxfId="3870">
      <pivotArea dataOnly="0" labelOnly="1" grandRow="1" outline="0" fieldPosition="0"/>
    </format>
    <format dxfId="3869">
      <pivotArea grandRow="1" outline="0" collapsedLevelsAreSubtotals="1" fieldPosition="0"/>
    </format>
    <format dxfId="3868">
      <pivotArea dataOnly="0" labelOnly="1" grandRow="1" outline="0" fieldPosition="0"/>
    </format>
    <format dxfId="3867">
      <pivotArea grandRow="1" outline="0" collapsedLevelsAreSubtotals="1" fieldPosition="0"/>
    </format>
    <format dxfId="3866">
      <pivotArea dataOnly="0" labelOnly="1" grandRow="1" outline="0" fieldPosition="0"/>
    </format>
    <format dxfId="3865">
      <pivotArea grandRow="1" outline="0" collapsedLevelsAreSubtotals="1" fieldPosition="0"/>
    </format>
    <format dxfId="3864">
      <pivotArea dataOnly="0" labelOnly="1" grandRow="1" outline="0" fieldPosition="0"/>
    </format>
    <format dxfId="3863">
      <pivotArea grandRow="1" outline="0" collapsedLevelsAreSubtotals="1" fieldPosition="0"/>
    </format>
    <format dxfId="3862">
      <pivotArea dataOnly="0" labelOnly="1" grandRow="1" outline="0" fieldPosition="0"/>
    </format>
    <format dxfId="3861">
      <pivotArea grandRow="1" outline="0" collapsedLevelsAreSubtotals="1" fieldPosition="0"/>
    </format>
    <format dxfId="3860">
      <pivotArea dataOnly="0" labelOnly="1" grandRow="1" outline="0" fieldPosition="0"/>
    </format>
    <format dxfId="3859">
      <pivotArea grandRow="1" outline="0" collapsedLevelsAreSubtotals="1" fieldPosition="0"/>
    </format>
    <format dxfId="3858">
      <pivotArea dataOnly="0" labelOnly="1" grandRow="1" outline="0" fieldPosition="0"/>
    </format>
    <format dxfId="3857">
      <pivotArea grandRow="1" outline="0" collapsedLevelsAreSubtotals="1" fieldPosition="0"/>
    </format>
    <format dxfId="3856">
      <pivotArea dataOnly="0" labelOnly="1" grandRow="1" outline="0" fieldPosition="0"/>
    </format>
    <format dxfId="3855">
      <pivotArea grandRow="1" outline="0" collapsedLevelsAreSubtotals="1" fieldPosition="0"/>
    </format>
    <format dxfId="3854">
      <pivotArea dataOnly="0" labelOnly="1" grandRow="1" outline="0" fieldPosition="0"/>
    </format>
    <format dxfId="3853">
      <pivotArea grandRow="1" outline="0" collapsedLevelsAreSubtotals="1" fieldPosition="0"/>
    </format>
    <format dxfId="3852">
      <pivotArea dataOnly="0" labelOnly="1" grandRow="1" outline="0" fieldPosition="0"/>
    </format>
    <format dxfId="3851">
      <pivotArea dataOnly="0" labelOnly="1" grandRow="1" outline="0" fieldPosition="0"/>
    </format>
    <format dxfId="3850">
      <pivotArea dataOnly="0" labelOnly="1" outline="0" fieldPosition="0">
        <references count="1">
          <reference field="14" count="0"/>
        </references>
      </pivotArea>
    </format>
    <format dxfId="3849">
      <pivotArea dataOnly="0" labelOnly="1" grandCol="1" outline="0" fieldPosition="0"/>
    </format>
    <format dxfId="3848">
      <pivotArea dataOnly="0" labelOnly="1" grandRow="1" outline="0" fieldPosition="0"/>
    </format>
    <format dxfId="3847">
      <pivotArea dataOnly="0" labelOnly="1" outline="0" fieldPosition="0">
        <references count="1">
          <reference field="14" count="0"/>
        </references>
      </pivotArea>
    </format>
    <format dxfId="3846">
      <pivotArea dataOnly="0" labelOnly="1" grandCol="1" outline="0" fieldPosition="0"/>
    </format>
    <format dxfId="3845">
      <pivotArea dataOnly="0" labelOnly="1" outline="0" fieldPosition="0">
        <references count="1">
          <reference field="14" count="0"/>
        </references>
      </pivotArea>
    </format>
    <format dxfId="3844">
      <pivotArea dataOnly="0" labelOnly="1" grandCol="1" outline="0" fieldPosition="0"/>
    </format>
    <format dxfId="3843">
      <pivotArea dataOnly="0" labelOnly="1" grandRow="1" outline="0" fieldPosition="0"/>
    </format>
    <format dxfId="3842">
      <pivotArea dataOnly="0" labelOnly="1" outline="0" fieldPosition="0">
        <references count="1">
          <reference field="14" count="0"/>
        </references>
      </pivotArea>
    </format>
    <format dxfId="3841">
      <pivotArea dataOnly="0" labelOnly="1" grandCol="1" outline="0" fieldPosition="0"/>
    </format>
    <format dxfId="3840">
      <pivotArea dataOnly="0" labelOnly="1" grandRow="1" outline="0" fieldPosition="0"/>
    </format>
    <format dxfId="3839">
      <pivotArea dataOnly="0" labelOnly="1" outline="0" fieldPosition="0">
        <references count="1">
          <reference field="14" count="0"/>
        </references>
      </pivotArea>
    </format>
    <format dxfId="3838">
      <pivotArea dataOnly="0" labelOnly="1" grandCol="1" outline="0" fieldPosition="0"/>
    </format>
    <format dxfId="3837">
      <pivotArea dataOnly="0" labelOnly="1" grandRow="1" outline="0" fieldPosition="0"/>
    </format>
    <format dxfId="3836">
      <pivotArea dataOnly="0" labelOnly="1" outline="0" fieldPosition="0">
        <references count="1">
          <reference field="14" count="0"/>
        </references>
      </pivotArea>
    </format>
    <format dxfId="3835">
      <pivotArea dataOnly="0" labelOnly="1" grandCol="1" outline="0" fieldPosition="0"/>
    </format>
    <format dxfId="3834">
      <pivotArea dataOnly="0" labelOnly="1" grandRow="1" outline="0" fieldPosition="0"/>
    </format>
    <format dxfId="3833">
      <pivotArea dataOnly="0" labelOnly="1" outline="0" fieldPosition="0">
        <references count="1">
          <reference field="14" count="0"/>
        </references>
      </pivotArea>
    </format>
    <format dxfId="3832">
      <pivotArea dataOnly="0" labelOnly="1" grandCol="1" outline="0" fieldPosition="0"/>
    </format>
    <format dxfId="3831">
      <pivotArea dataOnly="0" labelOnly="1" outline="0" fieldPosition="0">
        <references count="1">
          <reference field="14" count="0"/>
        </references>
      </pivotArea>
    </format>
    <format dxfId="3830">
      <pivotArea dataOnly="0" labelOnly="1" grandCol="1" outline="0" fieldPosition="0"/>
    </format>
    <format dxfId="3829">
      <pivotArea grandRow="1" outline="0" collapsedLevelsAreSubtotals="1" fieldPosition="0"/>
    </format>
    <format dxfId="3828">
      <pivotArea dataOnly="0" labelOnly="1" grandRow="1" outline="0" fieldPosition="0"/>
    </format>
    <format dxfId="3827">
      <pivotArea grandRow="1" outline="0" collapsedLevelsAreSubtotals="1" fieldPosition="0"/>
    </format>
    <format dxfId="3826">
      <pivotArea dataOnly="0" labelOnly="1" grandRow="1" outline="0" fieldPosition="0"/>
    </format>
    <format dxfId="3825">
      <pivotArea grandRow="1" outline="0" collapsedLevelsAreSubtotals="1" fieldPosition="0"/>
    </format>
    <format dxfId="3824">
      <pivotArea dataOnly="0" labelOnly="1" grandRow="1" outline="0" fieldPosition="0"/>
    </format>
    <format dxfId="3823">
      <pivotArea grandRow="1" outline="0" collapsedLevelsAreSubtotals="1" fieldPosition="0"/>
    </format>
    <format dxfId="3822">
      <pivotArea dataOnly="0" labelOnly="1" grandRow="1" outline="0" fieldPosition="0"/>
    </format>
    <format dxfId="3821">
      <pivotArea grandRow="1" outline="0" collapsedLevelsAreSubtotals="1" fieldPosition="0"/>
    </format>
    <format dxfId="3820">
      <pivotArea dataOnly="0" labelOnly="1" grandRow="1" outline="0" fieldPosition="0"/>
    </format>
    <format dxfId="3819">
      <pivotArea dataOnly="0" labelOnly="1" grandRow="1" outline="0" fieldPosition="0"/>
    </format>
    <format dxfId="3818">
      <pivotArea dataOnly="0" labelOnly="1" outline="0" fieldPosition="0">
        <references count="1">
          <reference field="14" count="0"/>
        </references>
      </pivotArea>
    </format>
    <format dxfId="3817">
      <pivotArea dataOnly="0" labelOnly="1" grandCol="1" outline="0" fieldPosition="0"/>
    </format>
    <format dxfId="3816">
      <pivotArea dataOnly="0" labelOnly="1" grandRow="1" outline="0" fieldPosition="0"/>
    </format>
    <format dxfId="3815">
      <pivotArea dataOnly="0" labelOnly="1" outline="0" fieldPosition="0">
        <references count="1">
          <reference field="14" count="0"/>
        </references>
      </pivotArea>
    </format>
    <format dxfId="3814">
      <pivotArea dataOnly="0" labelOnly="1" grandCol="1" outline="0" fieldPosition="0"/>
    </format>
    <format dxfId="3813">
      <pivotArea dataOnly="0" labelOnly="1" outline="0" fieldPosition="0">
        <references count="1">
          <reference field="14" count="0"/>
        </references>
      </pivotArea>
    </format>
    <format dxfId="3812">
      <pivotArea dataOnly="0" labelOnly="1" grandCol="1" outline="0" fieldPosition="0"/>
    </format>
    <format dxfId="3811">
      <pivotArea grandRow="1" outline="0" collapsedLevelsAreSubtotals="1" fieldPosition="0"/>
    </format>
    <format dxfId="3810">
      <pivotArea dataOnly="0" labelOnly="1" grandRow="1" outline="0" fieldPosition="0"/>
    </format>
    <format dxfId="3809">
      <pivotArea grandRow="1" outline="0" collapsedLevelsAreSubtotals="1" fieldPosition="0"/>
    </format>
    <format dxfId="3808">
      <pivotArea dataOnly="0" labelOnly="1" grandRow="1" outline="0" fieldPosition="0"/>
    </format>
    <format dxfId="3807">
      <pivotArea grandRow="1" outline="0" collapsedLevelsAreSubtotals="1" fieldPosition="0"/>
    </format>
    <format dxfId="3806">
      <pivotArea dataOnly="0" labelOnly="1" grandRow="1" outline="0" fieldPosition="0"/>
    </format>
    <format dxfId="3805">
      <pivotArea grandRow="1" outline="0" collapsedLevelsAreSubtotals="1" fieldPosition="0"/>
    </format>
    <format dxfId="3804">
      <pivotArea dataOnly="0" labelOnly="1" grandRow="1" outline="0" fieldPosition="0"/>
    </format>
    <format dxfId="3803">
      <pivotArea grandRow="1" outline="0" collapsedLevelsAreSubtotals="1" fieldPosition="0"/>
    </format>
    <format dxfId="3802">
      <pivotArea dataOnly="0" labelOnly="1" grandRow="1" outline="0" fieldPosition="0"/>
    </format>
    <format dxfId="3801">
      <pivotArea grandRow="1" outline="0" collapsedLevelsAreSubtotals="1" fieldPosition="0"/>
    </format>
    <format dxfId="3800">
      <pivotArea dataOnly="0" labelOnly="1" grandRow="1" outline="0" fieldPosition="0"/>
    </format>
    <format dxfId="3799">
      <pivotArea grandRow="1" outline="0" collapsedLevelsAreSubtotals="1" fieldPosition="0"/>
    </format>
    <format dxfId="3798">
      <pivotArea dataOnly="0" labelOnly="1" grandRow="1" outline="0" fieldPosition="0"/>
    </format>
    <format dxfId="3797">
      <pivotArea grandRow="1" outline="0" collapsedLevelsAreSubtotals="1" fieldPosition="0"/>
    </format>
    <format dxfId="3796">
      <pivotArea dataOnly="0" labelOnly="1" grandRow="1" outline="0" fieldPosition="0"/>
    </format>
    <format dxfId="3795">
      <pivotArea grandRow="1" outline="0" collapsedLevelsAreSubtotals="1" fieldPosition="0"/>
    </format>
    <format dxfId="3794">
      <pivotArea dataOnly="0" labelOnly="1" grandRow="1" outline="0" fieldPosition="0"/>
    </format>
    <format dxfId="3793">
      <pivotArea grandRow="1" outline="0" collapsedLevelsAreSubtotals="1" fieldPosition="0"/>
    </format>
    <format dxfId="3792">
      <pivotArea dataOnly="0" labelOnly="1" grandRow="1" outline="0" fieldPosition="0"/>
    </format>
    <format dxfId="3791">
      <pivotArea grandRow="1" outline="0" collapsedLevelsAreSubtotals="1" fieldPosition="0"/>
    </format>
    <format dxfId="3790">
      <pivotArea dataOnly="0" labelOnly="1" grandRow="1" outline="0" fieldPosition="0"/>
    </format>
    <format dxfId="3789">
      <pivotArea grandRow="1" outline="0" collapsedLevelsAreSubtotals="1" fieldPosition="0"/>
    </format>
    <format dxfId="3788">
      <pivotArea dataOnly="0" labelOnly="1" grandRow="1" outline="0" fieldPosition="0"/>
    </format>
    <format dxfId="3787">
      <pivotArea grandRow="1" outline="0" collapsedLevelsAreSubtotals="1" fieldPosition="0"/>
    </format>
    <format dxfId="3786">
      <pivotArea dataOnly="0" labelOnly="1" grandRow="1" outline="0" fieldPosition="0"/>
    </format>
    <format dxfId="3785">
      <pivotArea grandRow="1" outline="0" collapsedLevelsAreSubtotals="1" fieldPosition="0"/>
    </format>
    <format dxfId="3784">
      <pivotArea dataOnly="0" labelOnly="1" grandRow="1" outline="0" fieldPosition="0"/>
    </format>
    <format dxfId="3783">
      <pivotArea dataOnly="0" labelOnly="1" grandRow="1" outline="0" fieldPosition="0"/>
    </format>
    <format dxfId="3782">
      <pivotArea dataOnly="0" labelOnly="1" outline="0" fieldPosition="0">
        <references count="1">
          <reference field="14" count="0"/>
        </references>
      </pivotArea>
    </format>
    <format dxfId="3781">
      <pivotArea dataOnly="0" labelOnly="1" grandCol="1" outline="0" fieldPosition="0"/>
    </format>
    <format dxfId="3780">
      <pivotArea grandRow="1" outline="0" collapsedLevelsAreSubtotals="1" fieldPosition="0"/>
    </format>
    <format dxfId="3779">
      <pivotArea dataOnly="0" labelOnly="1" grandRow="1" outline="0" fieldPosition="0"/>
    </format>
    <format dxfId="3778">
      <pivotArea grandRow="1" outline="0" collapsedLevelsAreSubtotals="1" fieldPosition="0"/>
    </format>
    <format dxfId="3777">
      <pivotArea dataOnly="0" labelOnly="1" grandRow="1" outline="0" fieldPosition="0"/>
    </format>
    <format dxfId="3776">
      <pivotArea dataOnly="0" labelOnly="1" grandRow="1" outline="0" fieldPosition="0"/>
    </format>
    <format dxfId="3775">
      <pivotArea dataOnly="0" labelOnly="1" outline="0" fieldPosition="0">
        <references count="1">
          <reference field="14" count="0"/>
        </references>
      </pivotArea>
    </format>
    <format dxfId="3774">
      <pivotArea dataOnly="0" labelOnly="1" grandCol="1" outline="0" fieldPosition="0"/>
    </format>
    <format dxfId="3773">
      <pivotArea grandRow="1" outline="0" collapsedLevelsAreSubtotals="1" fieldPosition="0"/>
    </format>
    <format dxfId="3772">
      <pivotArea dataOnly="0" labelOnly="1" grandRow="1" outline="0" fieldPosition="0"/>
    </format>
    <format dxfId="3771">
      <pivotArea grandRow="1" outline="0" collapsedLevelsAreSubtotals="1" fieldPosition="0"/>
    </format>
    <format dxfId="3770">
      <pivotArea dataOnly="0" labelOnly="1" grandRow="1" outline="0" fieldPosition="0"/>
    </format>
    <format dxfId="3769">
      <pivotArea dataOnly="0" labelOnly="1" grandRow="1" outline="0" fieldPosition="0"/>
    </format>
    <format dxfId="3768">
      <pivotArea dataOnly="0" labelOnly="1" outline="0" fieldPosition="0">
        <references count="1">
          <reference field="14" count="0"/>
        </references>
      </pivotArea>
    </format>
    <format dxfId="3767">
      <pivotArea dataOnly="0" labelOnly="1" grandCol="1" outline="0" fieldPosition="0"/>
    </format>
    <format dxfId="3766">
      <pivotArea grandRow="1" outline="0" collapsedLevelsAreSubtotals="1" fieldPosition="0"/>
    </format>
    <format dxfId="3765">
      <pivotArea dataOnly="0" labelOnly="1" grandRow="1" outline="0" fieldPosition="0"/>
    </format>
    <format dxfId="3764">
      <pivotArea dataOnly="0" labelOnly="1" outline="0" fieldPosition="0">
        <references count="1">
          <reference field="14" count="0"/>
        </references>
      </pivotArea>
    </format>
    <format dxfId="3763">
      <pivotArea dataOnly="0" labelOnly="1" grandCol="1" outline="0" fieldPosition="0"/>
    </format>
    <format dxfId="3762">
      <pivotArea dataOnly="0" labelOnly="1" outline="0" fieldPosition="0">
        <references count="1">
          <reference field="14" count="0"/>
        </references>
      </pivotArea>
    </format>
    <format dxfId="3761">
      <pivotArea dataOnly="0" labelOnly="1" grandCol="1" outline="0" fieldPosition="0"/>
    </format>
    <format dxfId="3760">
      <pivotArea dataOnly="0" labelOnly="1" outline="0" fieldPosition="0">
        <references count="1">
          <reference field="14" count="0"/>
        </references>
      </pivotArea>
    </format>
    <format dxfId="3759">
      <pivotArea dataOnly="0" labelOnly="1" grandCol="1" outline="0" fieldPosition="0"/>
    </format>
    <format dxfId="3758">
      <pivotArea dataOnly="0" labelOnly="1" outline="0" fieldPosition="0">
        <references count="1">
          <reference field="14" count="0"/>
        </references>
      </pivotArea>
    </format>
    <format dxfId="3757">
      <pivotArea dataOnly="0" labelOnly="1" grandCol="1" outline="0" fieldPosition="0"/>
    </format>
    <format dxfId="3756">
      <pivotArea grandRow="1" outline="0" collapsedLevelsAreSubtotals="1" fieldPosition="0"/>
    </format>
    <format dxfId="3755">
      <pivotArea dataOnly="0" labelOnly="1" grandRow="1" outline="0" fieldPosition="0"/>
    </format>
    <format dxfId="3754">
      <pivotArea grandRow="1" outline="0" collapsedLevelsAreSubtotals="1" fieldPosition="0"/>
    </format>
    <format dxfId="3753">
      <pivotArea dataOnly="0" labelOnly="1" grandRow="1" outline="0" fieldPosition="0"/>
    </format>
    <format dxfId="3752">
      <pivotArea dataOnly="0" labelOnly="1" grandRow="1" outline="0" fieldPosition="0"/>
    </format>
    <format dxfId="3751">
      <pivotArea dataOnly="0" labelOnly="1" outline="0" fieldPosition="0">
        <references count="1">
          <reference field="14" count="0"/>
        </references>
      </pivotArea>
    </format>
    <format dxfId="3750">
      <pivotArea dataOnly="0" labelOnly="1" grandCol="1" outline="0" fieldPosition="0"/>
    </format>
    <format dxfId="3749">
      <pivotArea dataOnly="0" labelOnly="1" grandRow="1" outline="0" fieldPosition="0"/>
    </format>
    <format dxfId="3748">
      <pivotArea dataOnly="0" labelOnly="1" outline="0" fieldPosition="0">
        <references count="1">
          <reference field="14" count="0"/>
        </references>
      </pivotArea>
    </format>
    <format dxfId="3747">
      <pivotArea dataOnly="0" labelOnly="1" grandCol="1" outline="0" fieldPosition="0"/>
    </format>
    <format dxfId="3746">
      <pivotArea dataOnly="0" labelOnly="1" grandRow="1" outline="0" fieldPosition="0"/>
    </format>
    <format dxfId="3745">
      <pivotArea dataOnly="0" labelOnly="1" outline="0" fieldPosition="0">
        <references count="1">
          <reference field="14" count="0"/>
        </references>
      </pivotArea>
    </format>
    <format dxfId="3744">
      <pivotArea dataOnly="0" labelOnly="1" grandCol="1" outline="0" fieldPosition="0"/>
    </format>
    <format dxfId="3743">
      <pivotArea dataOnly="0" labelOnly="1" outline="0" fieldPosition="0">
        <references count="1">
          <reference field="14" count="0"/>
        </references>
      </pivotArea>
    </format>
    <format dxfId="3742">
      <pivotArea dataOnly="0" labelOnly="1" grandCol="1" outline="0" fieldPosition="0"/>
    </format>
    <format dxfId="3741">
      <pivotArea grandRow="1" outline="0" collapsedLevelsAreSubtotals="1" fieldPosition="0"/>
    </format>
    <format dxfId="3740">
      <pivotArea dataOnly="0" labelOnly="1" grandRow="1" outline="0" fieldPosition="0"/>
    </format>
    <format dxfId="3739">
      <pivotArea grandRow="1" outline="0" collapsedLevelsAreSubtotals="1" fieldPosition="0"/>
    </format>
    <format dxfId="3738">
      <pivotArea dataOnly="0" labelOnly="1" grandRow="1" outline="0" fieldPosition="0"/>
    </format>
    <format dxfId="3737">
      <pivotArea dataOnly="0" labelOnly="1" grandRow="1" outline="0" fieldPosition="0"/>
    </format>
    <format dxfId="3736">
      <pivotArea dataOnly="0" labelOnly="1" outline="0" fieldPosition="0">
        <references count="1">
          <reference field="14" count="0"/>
        </references>
      </pivotArea>
    </format>
    <format dxfId="3735">
      <pivotArea dataOnly="0" labelOnly="1" grandCol="1" outline="0" fieldPosition="0"/>
    </format>
    <format dxfId="3734">
      <pivotArea grandRow="1" outline="0" collapsedLevelsAreSubtotals="1" fieldPosition="0"/>
    </format>
    <format dxfId="3733">
      <pivotArea dataOnly="0" labelOnly="1" grandRow="1" outline="0" fieldPosition="0"/>
    </format>
    <format dxfId="3732">
      <pivotArea dataOnly="0" labelOnly="1" grandRow="1" outline="0" fieldPosition="0"/>
    </format>
    <format dxfId="3731">
      <pivotArea dataOnly="0" labelOnly="1" outline="0" fieldPosition="0">
        <references count="1">
          <reference field="14" count="0"/>
        </references>
      </pivotArea>
    </format>
    <format dxfId="3730">
      <pivotArea dataOnly="0" labelOnly="1" grandCol="1" outline="0" fieldPosition="0"/>
    </format>
    <format dxfId="3729">
      <pivotArea grandRow="1" outline="0" collapsedLevelsAreSubtotals="1" fieldPosition="0"/>
    </format>
    <format dxfId="3728">
      <pivotArea dataOnly="0" labelOnly="1" grandRow="1" outline="0" fieldPosition="0"/>
    </format>
    <format dxfId="3727">
      <pivotArea grandRow="1" outline="0" collapsedLevelsAreSubtotals="1" fieldPosition="0"/>
    </format>
    <format dxfId="3726">
      <pivotArea dataOnly="0" labelOnly="1" grandRow="1" outline="0" fieldPosition="0"/>
    </format>
    <format dxfId="3725">
      <pivotArea grandRow="1" outline="0" collapsedLevelsAreSubtotals="1" fieldPosition="0"/>
    </format>
    <format dxfId="3724">
      <pivotArea dataOnly="0" labelOnly="1" grandRow="1" outline="0" fieldPosition="0"/>
    </format>
    <format dxfId="3723">
      <pivotArea grandRow="1" outline="0" collapsedLevelsAreSubtotals="1" fieldPosition="0"/>
    </format>
    <format dxfId="3722">
      <pivotArea dataOnly="0" labelOnly="1" grandRow="1" outline="0" fieldPosition="0"/>
    </format>
    <format dxfId="3721">
      <pivotArea field="14" type="button" dataOnly="0" labelOnly="1" outline="0" axis="axisCol" fieldPosition="0"/>
    </format>
    <format dxfId="3720">
      <pivotArea type="topRight" dataOnly="0" labelOnly="1" outline="0" fieldPosition="0"/>
    </format>
    <format dxfId="3719">
      <pivotArea dataOnly="0" labelOnly="1" outline="0" fieldPosition="0">
        <references count="1">
          <reference field="14" count="0"/>
        </references>
      </pivotArea>
    </format>
    <format dxfId="3718">
      <pivotArea dataOnly="0" labelOnly="1" grandCol="1" outline="0" fieldPosition="0"/>
    </format>
    <format dxfId="3717">
      <pivotArea dataOnly="0" labelOnly="1" grandRow="1" outline="0" fieldPosition="0"/>
    </format>
    <format dxfId="3716">
      <pivotArea dataOnly="0" labelOnly="1" outline="0" fieldPosition="0">
        <references count="1">
          <reference field="14" count="0"/>
        </references>
      </pivotArea>
    </format>
    <format dxfId="3715">
      <pivotArea dataOnly="0" labelOnly="1" grandCol="1" outline="0" fieldPosition="0"/>
    </format>
    <format dxfId="3714">
      <pivotArea dataOnly="0" labelOnly="1" grandRow="1" outline="0" fieldPosition="0"/>
    </format>
    <format dxfId="3713">
      <pivotArea dataOnly="0" labelOnly="1" outline="0" fieldPosition="0">
        <references count="1">
          <reference field="14" count="0"/>
        </references>
      </pivotArea>
    </format>
    <format dxfId="3712">
      <pivotArea dataOnly="0" labelOnly="1" grandCol="1" outline="0" fieldPosition="0"/>
    </format>
    <format dxfId="3711">
      <pivotArea dataOnly="0" labelOnly="1" grandRow="1" outline="0" fieldPosition="0"/>
    </format>
    <format dxfId="3710">
      <pivotArea dataOnly="0" labelOnly="1" outline="0" fieldPosition="0">
        <references count="1">
          <reference field="14" count="0"/>
        </references>
      </pivotArea>
    </format>
    <format dxfId="3709">
      <pivotArea dataOnly="0" labelOnly="1" grandCol="1" outline="0" fieldPosition="0"/>
    </format>
    <format dxfId="3708">
      <pivotArea dataOnly="0" labelOnly="1" grandRow="1" outline="0" fieldPosition="0"/>
    </format>
    <format dxfId="3707">
      <pivotArea dataOnly="0" labelOnly="1" outline="0" fieldPosition="0">
        <references count="1">
          <reference field="14" count="0"/>
        </references>
      </pivotArea>
    </format>
    <format dxfId="3706">
      <pivotArea dataOnly="0" labelOnly="1" grandCol="1" outline="0" fieldPosition="0"/>
    </format>
    <format dxfId="3705">
      <pivotArea dataOnly="0" labelOnly="1" outline="0" fieldPosition="0">
        <references count="1">
          <reference field="14" count="0"/>
        </references>
      </pivotArea>
    </format>
    <format dxfId="3704">
      <pivotArea dataOnly="0" labelOnly="1" grandCol="1" outline="0" fieldPosition="0"/>
    </format>
    <format dxfId="3703">
      <pivotArea dataOnly="0" labelOnly="1" grandRow="1" outline="0" fieldPosition="0"/>
    </format>
    <format dxfId="3702">
      <pivotArea dataOnly="0" labelOnly="1" outline="0" fieldPosition="0">
        <references count="1">
          <reference field="14" count="0"/>
        </references>
      </pivotArea>
    </format>
    <format dxfId="3701">
      <pivotArea dataOnly="0" labelOnly="1" grandCol="1" outline="0" fieldPosition="0"/>
    </format>
    <format dxfId="3700">
      <pivotArea dataOnly="0" labelOnly="1" grandRow="1" outline="0" fieldPosition="0"/>
    </format>
    <format dxfId="3699">
      <pivotArea dataOnly="0" labelOnly="1" outline="0" fieldPosition="0">
        <references count="1">
          <reference field="14" count="0"/>
        </references>
      </pivotArea>
    </format>
    <format dxfId="3698">
      <pivotArea dataOnly="0" labelOnly="1" grandCol="1" outline="0" fieldPosition="0"/>
    </format>
    <format dxfId="3697">
      <pivotArea dataOnly="0" labelOnly="1" grandRow="1" outline="0" fieldPosition="0"/>
    </format>
    <format dxfId="3696">
      <pivotArea dataOnly="0" labelOnly="1" outline="0" fieldPosition="0">
        <references count="1">
          <reference field="14" count="0"/>
        </references>
      </pivotArea>
    </format>
    <format dxfId="3695">
      <pivotArea dataOnly="0" labelOnly="1" grandCol="1" outline="0" fieldPosition="0"/>
    </format>
    <format dxfId="3694">
      <pivotArea dataOnly="0" labelOnly="1" outline="0" fieldPosition="0">
        <references count="1">
          <reference field="14" count="0"/>
        </references>
      </pivotArea>
    </format>
    <format dxfId="3693">
      <pivotArea dataOnly="0" labelOnly="1" grandCol="1" outline="0" fieldPosition="0"/>
    </format>
    <format dxfId="3692">
      <pivotArea grandRow="1" outline="0" collapsedLevelsAreSubtotals="1" fieldPosition="0"/>
    </format>
    <format dxfId="3691">
      <pivotArea dataOnly="0" labelOnly="1" grandRow="1" outline="0" fieldPosition="0"/>
    </format>
    <format dxfId="3690">
      <pivotArea grandRow="1" outline="0" collapsedLevelsAreSubtotals="1" fieldPosition="0"/>
    </format>
    <format dxfId="3689">
      <pivotArea dataOnly="0" labelOnly="1" grandRow="1" outline="0" fieldPosition="0"/>
    </format>
    <format dxfId="3688">
      <pivotArea dataOnly="0" labelOnly="1" grandRow="1" outline="0" fieldPosition="0"/>
    </format>
    <format dxfId="3687">
      <pivotArea dataOnly="0" labelOnly="1" outline="0" fieldPosition="0">
        <references count="1">
          <reference field="14" count="0"/>
        </references>
      </pivotArea>
    </format>
    <format dxfId="3686">
      <pivotArea dataOnly="0" labelOnly="1" grandCol="1" outline="0" fieldPosition="0"/>
    </format>
    <format dxfId="3685">
      <pivotArea dataOnly="0" labelOnly="1" grandRow="1" outline="0" fieldPosition="0"/>
    </format>
    <format dxfId="3684">
      <pivotArea dataOnly="0" labelOnly="1" outline="0" fieldPosition="0">
        <references count="1">
          <reference field="14" count="0"/>
        </references>
      </pivotArea>
    </format>
    <format dxfId="3683">
      <pivotArea dataOnly="0" labelOnly="1" grandCol="1" outline="0" fieldPosition="0"/>
    </format>
    <format dxfId="3682">
      <pivotArea dataOnly="0" labelOnly="1" outline="0" fieldPosition="0">
        <references count="1">
          <reference field="14" count="0"/>
        </references>
      </pivotArea>
    </format>
    <format dxfId="3681">
      <pivotArea dataOnly="0" labelOnly="1" grandCol="1" outline="0" fieldPosition="0"/>
    </format>
    <format dxfId="3680">
      <pivotArea grandRow="1" outline="0" collapsedLevelsAreSubtotals="1" fieldPosition="0"/>
    </format>
    <format dxfId="3679">
      <pivotArea dataOnly="0" labelOnly="1" grandRow="1" outline="0" fieldPosition="0"/>
    </format>
    <format dxfId="3678">
      <pivotArea dataOnly="0" labelOnly="1" grandRow="1" outline="0" fieldPosition="0"/>
    </format>
    <format dxfId="3677">
      <pivotArea dataOnly="0" labelOnly="1" outline="0" fieldPosition="0">
        <references count="1">
          <reference field="14" count="0"/>
        </references>
      </pivotArea>
    </format>
    <format dxfId="3676">
      <pivotArea dataOnly="0" labelOnly="1" grandCol="1" outline="0" fieldPosition="0"/>
    </format>
    <format dxfId="3675">
      <pivotArea grandRow="1" outline="0" collapsedLevelsAreSubtotals="1" fieldPosition="0"/>
    </format>
    <format dxfId="3674">
      <pivotArea dataOnly="0" labelOnly="1" grandRow="1" outline="0" fieldPosition="0"/>
    </format>
    <format dxfId="3673">
      <pivotArea dataOnly="0" labelOnly="1" grandRow="1" outline="0" fieldPosition="0"/>
    </format>
    <format dxfId="3672">
      <pivotArea dataOnly="0" labelOnly="1" outline="0" fieldPosition="0">
        <references count="1">
          <reference field="14" count="0"/>
        </references>
      </pivotArea>
    </format>
    <format dxfId="3671">
      <pivotArea dataOnly="0" labelOnly="1" grandCol="1" outline="0" fieldPosition="0"/>
    </format>
    <format dxfId="3670">
      <pivotArea dataOnly="0" labelOnly="1" grandRow="1" outline="0" fieldPosition="0"/>
    </format>
    <format dxfId="3669">
      <pivotArea dataOnly="0" labelOnly="1" outline="0" fieldPosition="0">
        <references count="1">
          <reference field="14" count="0"/>
        </references>
      </pivotArea>
    </format>
    <format dxfId="3668">
      <pivotArea dataOnly="0" labelOnly="1" grandCol="1" outline="0" fieldPosition="0"/>
    </format>
    <format dxfId="3667">
      <pivotArea dataOnly="0" labelOnly="1" outline="0" fieldPosition="0">
        <references count="1">
          <reference field="14" count="0"/>
        </references>
      </pivotArea>
    </format>
    <format dxfId="3666">
      <pivotArea dataOnly="0" labelOnly="1" grandCol="1" outline="0" fieldPosition="0"/>
    </format>
    <format dxfId="3665">
      <pivotArea grandRow="1" outline="0" collapsedLevelsAreSubtotals="1" fieldPosition="0"/>
    </format>
    <format dxfId="3664">
      <pivotArea dataOnly="0" labelOnly="1" grandRow="1" outline="0" fieldPosition="0"/>
    </format>
    <format dxfId="3663">
      <pivotArea grandRow="1" outline="0" collapsedLevelsAreSubtotals="1" fieldPosition="0"/>
    </format>
    <format dxfId="3662">
      <pivotArea dataOnly="0" labelOnly="1" grandRow="1" outline="0" fieldPosition="0"/>
    </format>
    <format dxfId="3661">
      <pivotArea dataOnly="0" labelOnly="1" grandRow="1" outline="0" fieldPosition="0"/>
    </format>
    <format dxfId="3660">
      <pivotArea dataOnly="0" labelOnly="1" outline="0" fieldPosition="0">
        <references count="1">
          <reference field="14" count="0"/>
        </references>
      </pivotArea>
    </format>
    <format dxfId="3659">
      <pivotArea dataOnly="0" labelOnly="1" grandCol="1" outline="0" fieldPosition="0"/>
    </format>
    <format dxfId="3658">
      <pivotArea dataOnly="0" labelOnly="1" grandRow="1" outline="0" fieldPosition="0"/>
    </format>
    <format dxfId="3657">
      <pivotArea dataOnly="0" labelOnly="1" outline="0" fieldPosition="0">
        <references count="1">
          <reference field="14" count="0"/>
        </references>
      </pivotArea>
    </format>
    <format dxfId="3656">
      <pivotArea dataOnly="0" labelOnly="1" grandCol="1" outline="0" fieldPosition="0"/>
    </format>
    <format dxfId="3655">
      <pivotArea grandRow="1" outline="0" collapsedLevelsAreSubtotals="1" fieldPosition="0"/>
    </format>
    <format dxfId="3654">
      <pivotArea dataOnly="0" labelOnly="1" grandRow="1" outline="0" fieldPosition="0"/>
    </format>
    <format dxfId="3653">
      <pivotArea dataOnly="0" labelOnly="1" outline="0" fieldPosition="0">
        <references count="1">
          <reference field="14" count="0"/>
        </references>
      </pivotArea>
    </format>
    <format dxfId="3652">
      <pivotArea dataOnly="0" labelOnly="1" grandCol="1" outline="0" fieldPosition="0"/>
    </format>
    <format dxfId="3651">
      <pivotArea grandRow="1" outline="0" collapsedLevelsAreSubtotals="1" fieldPosition="0"/>
    </format>
    <format dxfId="3650">
      <pivotArea dataOnly="0" labelOnly="1" grandRow="1" outline="0" fieldPosition="0"/>
    </format>
    <format dxfId="3649">
      <pivotArea grandRow="1" outline="0" collapsedLevelsAreSubtotals="1" fieldPosition="0"/>
    </format>
    <format dxfId="3648">
      <pivotArea dataOnly="0" labelOnly="1" grandRow="1" outline="0" fieldPosition="0"/>
    </format>
    <format dxfId="3647">
      <pivotArea grandRow="1" outline="0" collapsedLevelsAreSubtotals="1" fieldPosition="0"/>
    </format>
    <format dxfId="3646">
      <pivotArea dataOnly="0" labelOnly="1" grandRow="1" outline="0" fieldPosition="0"/>
    </format>
    <format dxfId="3645">
      <pivotArea dataOnly="0" labelOnly="1" grandRow="1" outline="0" fieldPosition="0"/>
    </format>
    <format dxfId="3644">
      <pivotArea dataOnly="0" labelOnly="1" outline="0" fieldPosition="0">
        <references count="1">
          <reference field="14" count="0"/>
        </references>
      </pivotArea>
    </format>
    <format dxfId="3643">
      <pivotArea dataOnly="0" labelOnly="1" grandCol="1" outline="0" fieldPosition="0"/>
    </format>
    <format dxfId="3642">
      <pivotArea grandRow="1" outline="0" collapsedLevelsAreSubtotals="1" fieldPosition="0"/>
    </format>
    <format dxfId="3641">
      <pivotArea dataOnly="0" labelOnly="1" grandRow="1" outline="0" fieldPosition="0"/>
    </format>
    <format dxfId="3640">
      <pivotArea grandRow="1" outline="0" collapsedLevelsAreSubtotals="1" fieldPosition="0"/>
    </format>
    <format dxfId="3639">
      <pivotArea dataOnly="0" labelOnly="1" grandRow="1" outline="0" fieldPosition="0"/>
    </format>
    <format dxfId="3638">
      <pivotArea dataOnly="0" labelOnly="1" grandRow="1" outline="0" fieldPosition="0"/>
    </format>
    <format dxfId="3637">
      <pivotArea dataOnly="0" labelOnly="1" outline="0" fieldPosition="0">
        <references count="1">
          <reference field="14" count="0"/>
        </references>
      </pivotArea>
    </format>
    <format dxfId="3636">
      <pivotArea dataOnly="0" labelOnly="1" grandCol="1" outline="0" fieldPosition="0"/>
    </format>
    <format dxfId="3635">
      <pivotArea dataOnly="0" labelOnly="1" grandRow="1" outline="0" fieldPosition="0"/>
    </format>
    <format dxfId="3634">
      <pivotArea dataOnly="0" labelOnly="1" outline="0" fieldPosition="0">
        <references count="1">
          <reference field="14" count="0"/>
        </references>
      </pivotArea>
    </format>
    <format dxfId="3633">
      <pivotArea dataOnly="0" labelOnly="1" grandCol="1" outline="0" fieldPosition="0"/>
    </format>
    <format dxfId="3632">
      <pivotArea dataOnly="0" labelOnly="1" grandRow="1" outline="0" fieldPosition="0"/>
    </format>
    <format dxfId="3631">
      <pivotArea dataOnly="0" labelOnly="1" outline="0" fieldPosition="0">
        <references count="1">
          <reference field="14" count="0"/>
        </references>
      </pivotArea>
    </format>
    <format dxfId="3630">
      <pivotArea dataOnly="0" labelOnly="1" grandCol="1" outline="0" fieldPosition="0"/>
    </format>
    <format dxfId="3629">
      <pivotArea dataOnly="0" labelOnly="1" grandRow="1" outline="0" fieldPosition="0"/>
    </format>
    <format dxfId="3628">
      <pivotArea dataOnly="0" labelOnly="1" outline="0" fieldPosition="0">
        <references count="1">
          <reference field="14" count="0"/>
        </references>
      </pivotArea>
    </format>
    <format dxfId="3627">
      <pivotArea dataOnly="0" labelOnly="1" grandCol="1" outline="0" fieldPosition="0"/>
    </format>
    <format dxfId="3626">
      <pivotArea grandRow="1" outline="0" collapsedLevelsAreSubtotals="1" fieldPosition="0"/>
    </format>
    <format dxfId="3625">
      <pivotArea dataOnly="0" labelOnly="1" grandRow="1" outline="0" fieldPosition="0"/>
    </format>
    <format dxfId="3624">
      <pivotArea grandRow="1" outline="0" collapsedLevelsAreSubtotals="1" fieldPosition="0"/>
    </format>
    <format dxfId="3623">
      <pivotArea dataOnly="0" labelOnly="1" grandRow="1" outline="0" fieldPosition="0"/>
    </format>
    <format dxfId="3622">
      <pivotArea dataOnly="0" labelOnly="1" outline="0" fieldPosition="0">
        <references count="1">
          <reference field="14" count="0"/>
        </references>
      </pivotArea>
    </format>
    <format dxfId="3621">
      <pivotArea dataOnly="0" labelOnly="1" grandCol="1" outline="0" fieldPosition="0"/>
    </format>
    <format dxfId="3620">
      <pivotArea field="15" type="button" dataOnly="0" labelOnly="1" outline="0" axis="axisRow" fieldPosition="0"/>
    </format>
    <format dxfId="3619">
      <pivotArea dataOnly="0" labelOnly="1" outline="0" fieldPosition="0">
        <references count="1">
          <reference field="14" count="0"/>
        </references>
      </pivotArea>
    </format>
    <format dxfId="3618">
      <pivotArea dataOnly="0" labelOnly="1" grandCol="1" outline="0" fieldPosition="0"/>
    </format>
    <format dxfId="3617">
      <pivotArea field="15" type="button" dataOnly="0" labelOnly="1" outline="0" axis="axisRow" fieldPosition="0"/>
    </format>
    <format dxfId="3616">
      <pivotArea dataOnly="0" labelOnly="1" outline="0" fieldPosition="0">
        <references count="1">
          <reference field="14" count="0"/>
        </references>
      </pivotArea>
    </format>
    <format dxfId="3615">
      <pivotArea dataOnly="0" labelOnly="1" grandCol="1" outline="0" fieldPosition="0"/>
    </format>
    <format dxfId="3614">
      <pivotArea field="15" type="button" dataOnly="0" labelOnly="1" outline="0" axis="axisRow" fieldPosition="0"/>
    </format>
    <format dxfId="3613">
      <pivotArea dataOnly="0" labelOnly="1" outline="0" fieldPosition="0">
        <references count="1">
          <reference field="14" count="0"/>
        </references>
      </pivotArea>
    </format>
    <format dxfId="3612">
      <pivotArea dataOnly="0" labelOnly="1" grandCol="1" outline="0" fieldPosition="0"/>
    </format>
    <format dxfId="3611">
      <pivotArea outline="0" fieldPosition="0">
        <references count="1">
          <reference field="15" count="0" selected="0"/>
        </references>
      </pivotArea>
    </format>
    <format dxfId="3610">
      <pivotArea outline="0" fieldPosition="0">
        <references count="1">
          <reference field="15" count="0" selected="0"/>
        </references>
      </pivotArea>
    </format>
    <format dxfId="3609">
      <pivotArea grandRow="1" outline="0" collapsedLevelsAreSubtotals="1" fieldPosition="0"/>
    </format>
    <format dxfId="3608">
      <pivotArea grandRow="1" outline="0" collapsedLevelsAreSubtotals="1" fieldPosition="0"/>
    </format>
    <format dxfId="3607">
      <pivotArea outline="0" collapsedLevelsAreSubtotals="1" fieldPosition="0"/>
    </format>
    <format dxfId="3606">
      <pivotArea field="15" type="button" dataOnly="0" labelOnly="1" outline="0" axis="axisRow" fieldPosition="0"/>
    </format>
    <format dxfId="3605">
      <pivotArea dataOnly="0" labelOnly="1" outline="0" fieldPosition="0">
        <references count="1">
          <reference field="15" count="0"/>
        </references>
      </pivotArea>
    </format>
    <format dxfId="3604">
      <pivotArea dataOnly="0" labelOnly="1" grandRow="1" outline="0" fieldPosition="0"/>
    </format>
    <format dxfId="3603">
      <pivotArea dataOnly="0" labelOnly="1" outline="0" fieldPosition="0">
        <references count="1">
          <reference field="14" count="0"/>
        </references>
      </pivotArea>
    </format>
    <format dxfId="360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9"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4194">
      <pivotArea type="all" dataOnly="0" outline="0" fieldPosition="0"/>
    </format>
    <format dxfId="4193">
      <pivotArea outline="0" collapsedLevelsAreSubtotals="1" fieldPosition="0"/>
    </format>
    <format dxfId="4192">
      <pivotArea dataOnly="0" labelOnly="1" outline="0" fieldPosition="0">
        <references count="1">
          <reference field="12" count="0"/>
        </references>
      </pivotArea>
    </format>
    <format dxfId="4191">
      <pivotArea field="12" dataOnly="0" labelOnly="1" grandRow="1" outline="0" axis="axisRow" fieldPosition="0">
        <references count="1">
          <reference field="4294967294" count="1" selected="0">
            <x v="1"/>
          </reference>
        </references>
      </pivotArea>
    </format>
    <format dxfId="4190">
      <pivotArea dataOnly="0" labelOnly="1" outline="0" fieldPosition="0">
        <references count="2">
          <reference field="4294967294" count="1">
            <x v="1"/>
          </reference>
          <reference field="12" count="1" selected="0">
            <x v="0"/>
          </reference>
        </references>
      </pivotArea>
    </format>
    <format dxfId="4189">
      <pivotArea dataOnly="0" labelOnly="1" outline="0" fieldPosition="0">
        <references count="2">
          <reference field="4294967294" count="1">
            <x v="1"/>
          </reference>
          <reference field="12" count="1" selected="0">
            <x v="1"/>
          </reference>
        </references>
      </pivotArea>
    </format>
    <format dxfId="4188">
      <pivotArea dataOnly="0" labelOnly="1" outline="0" fieldPosition="0">
        <references count="2">
          <reference field="4294967294" count="1">
            <x v="1"/>
          </reference>
          <reference field="12" count="1" selected="0">
            <x v="2"/>
          </reference>
        </references>
      </pivotArea>
    </format>
    <format dxfId="4187">
      <pivotArea dataOnly="0" labelOnly="1" outline="0" fieldPosition="0">
        <references count="2">
          <reference field="4294967294" count="1">
            <x v="1"/>
          </reference>
          <reference field="12" count="1" selected="0">
            <x v="3"/>
          </reference>
        </references>
      </pivotArea>
    </format>
    <format dxfId="4186">
      <pivotArea dataOnly="0" labelOnly="1" outline="0" fieldPosition="0">
        <references count="2">
          <reference field="4294967294" count="1">
            <x v="1"/>
          </reference>
          <reference field="12" count="1" selected="0">
            <x v="4"/>
          </reference>
        </references>
      </pivotArea>
    </format>
    <format dxfId="4185">
      <pivotArea dataOnly="0" labelOnly="1" outline="0" fieldPosition="0">
        <references count="2">
          <reference field="4294967294" count="1">
            <x v="1"/>
          </reference>
          <reference field="12" count="1" selected="0">
            <x v="5"/>
          </reference>
        </references>
      </pivotArea>
    </format>
    <format dxfId="4184">
      <pivotArea dataOnly="0" labelOnly="1" outline="0" fieldPosition="0">
        <references count="1">
          <reference field="13" count="0"/>
        </references>
      </pivotArea>
    </format>
    <format dxfId="4183">
      <pivotArea dataOnly="0" labelOnly="1" grandCol="1" outline="0" fieldPosition="0"/>
    </format>
    <format dxfId="4182">
      <pivotArea type="all" dataOnly="0" outline="0" fieldPosition="0"/>
    </format>
    <format dxfId="4181">
      <pivotArea outline="0" collapsedLevelsAreSubtotals="1" fieldPosition="0"/>
    </format>
    <format dxfId="4180">
      <pivotArea dataOnly="0" labelOnly="1" outline="0" fieldPosition="0">
        <references count="1">
          <reference field="12" count="0"/>
        </references>
      </pivotArea>
    </format>
    <format dxfId="4179">
      <pivotArea field="12" dataOnly="0" labelOnly="1" grandRow="1" outline="0" axis="axisRow" fieldPosition="0">
        <references count="1">
          <reference field="4294967294" count="1" selected="0">
            <x v="1"/>
          </reference>
        </references>
      </pivotArea>
    </format>
    <format dxfId="4178">
      <pivotArea dataOnly="0" labelOnly="1" outline="0" fieldPosition="0">
        <references count="2">
          <reference field="4294967294" count="1">
            <x v="1"/>
          </reference>
          <reference field="12" count="1" selected="0">
            <x v="0"/>
          </reference>
        </references>
      </pivotArea>
    </format>
    <format dxfId="4177">
      <pivotArea dataOnly="0" labelOnly="1" outline="0" fieldPosition="0">
        <references count="2">
          <reference field="4294967294" count="1">
            <x v="1"/>
          </reference>
          <reference field="12" count="1" selected="0">
            <x v="1"/>
          </reference>
        </references>
      </pivotArea>
    </format>
    <format dxfId="4176">
      <pivotArea dataOnly="0" labelOnly="1" outline="0" fieldPosition="0">
        <references count="2">
          <reference field="4294967294" count="1">
            <x v="1"/>
          </reference>
          <reference field="12" count="1" selected="0">
            <x v="2"/>
          </reference>
        </references>
      </pivotArea>
    </format>
    <format dxfId="4175">
      <pivotArea dataOnly="0" labelOnly="1" outline="0" fieldPosition="0">
        <references count="2">
          <reference field="4294967294" count="1">
            <x v="1"/>
          </reference>
          <reference field="12" count="1" selected="0">
            <x v="3"/>
          </reference>
        </references>
      </pivotArea>
    </format>
    <format dxfId="4174">
      <pivotArea dataOnly="0" labelOnly="1" outline="0" fieldPosition="0">
        <references count="2">
          <reference field="4294967294" count="1">
            <x v="1"/>
          </reference>
          <reference field="12" count="1" selected="0">
            <x v="4"/>
          </reference>
        </references>
      </pivotArea>
    </format>
    <format dxfId="4173">
      <pivotArea dataOnly="0" labelOnly="1" outline="0" fieldPosition="0">
        <references count="2">
          <reference field="4294967294" count="1">
            <x v="1"/>
          </reference>
          <reference field="12" count="1" selected="0">
            <x v="5"/>
          </reference>
        </references>
      </pivotArea>
    </format>
    <format dxfId="4172">
      <pivotArea dataOnly="0" labelOnly="1" outline="0" fieldPosition="0">
        <references count="1">
          <reference field="13" count="0"/>
        </references>
      </pivotArea>
    </format>
    <format dxfId="4171">
      <pivotArea dataOnly="0" labelOnly="1" grandCol="1" outline="0" fieldPosition="0"/>
    </format>
    <format dxfId="4170">
      <pivotArea field="12" dataOnly="0" labelOnly="1" grandRow="1" outline="0" axis="axisRow" fieldPosition="0">
        <references count="1">
          <reference field="4294967294" count="1" selected="0">
            <x v="1"/>
          </reference>
        </references>
      </pivotArea>
    </format>
    <format dxfId="4169">
      <pivotArea field="12" grandRow="1" outline="0" collapsedLevelsAreSubtotals="1" axis="axisRow" fieldPosition="0">
        <references count="1">
          <reference field="4294967294" count="1" selected="0">
            <x v="1"/>
          </reference>
        </references>
      </pivotArea>
    </format>
    <format dxfId="4168">
      <pivotArea field="12" dataOnly="0" labelOnly="1" grandRow="1" outline="0" axis="axisRow" fieldPosition="0">
        <references count="1">
          <reference field="4294967294" count="1" selected="0">
            <x v="1"/>
          </reference>
        </references>
      </pivotArea>
    </format>
    <format dxfId="4167">
      <pivotArea field="12" grandRow="1" outline="0" collapsedLevelsAreSubtotals="1" axis="axisRow" fieldPosition="0">
        <references count="1">
          <reference field="4294967294" count="1" selected="0">
            <x v="1"/>
          </reference>
        </references>
      </pivotArea>
    </format>
    <format dxfId="4166">
      <pivotArea field="12" dataOnly="0" labelOnly="1" grandRow="1" outline="0" axis="axisRow" fieldPosition="0">
        <references count="1">
          <reference field="4294967294" count="1" selected="0">
            <x v="1"/>
          </reference>
        </references>
      </pivotArea>
    </format>
    <format dxfId="4165">
      <pivotArea outline="0" collapsedLevelsAreSubtotals="1" fieldPosition="0"/>
    </format>
    <format dxfId="4164">
      <pivotArea field="12" dataOnly="0" labelOnly="1" grandRow="1" outline="0" axis="axisRow" fieldPosition="0">
        <references count="1">
          <reference field="4294967294" count="1" selected="0">
            <x v="1"/>
          </reference>
        </references>
      </pivotArea>
    </format>
    <format dxfId="4163">
      <pivotArea field="12" dataOnly="0" labelOnly="1" grandRow="1" outline="0" axis="axisRow" fieldPosition="0">
        <references count="1">
          <reference field="4294967294" count="1" selected="0">
            <x v="1"/>
          </reference>
        </references>
      </pivotArea>
    </format>
    <format dxfId="4162">
      <pivotArea field="12" grandRow="1" outline="0" axis="axisRow" fieldPosition="0">
        <references count="1">
          <reference field="4294967294" count="1" selected="0">
            <x v="1"/>
          </reference>
        </references>
      </pivotArea>
    </format>
    <format dxfId="4161">
      <pivotArea field="12" grandRow="1" outline="0" axis="axisRow" fieldPosition="0">
        <references count="1">
          <reference field="4294967294" count="1" selected="0">
            <x v="1"/>
          </reference>
        </references>
      </pivotArea>
    </format>
    <format dxfId="4160">
      <pivotArea field="12" dataOnly="0" labelOnly="1" grandRow="1" outline="0" axis="axisRow" fieldPosition="0">
        <references count="1">
          <reference field="4294967294" count="1" selected="0">
            <x v="1"/>
          </reference>
        </references>
      </pivotArea>
    </format>
    <format dxfId="4159">
      <pivotArea field="12" type="button" dataOnly="0" labelOnly="1" outline="0" axis="axisRow" fieldPosition="0"/>
    </format>
    <format dxfId="4158">
      <pivotArea field="-2" type="button" dataOnly="0" labelOnly="1" outline="0" axis="axisRow" fieldPosition="1"/>
    </format>
    <format dxfId="4157">
      <pivotArea outline="0" collapsedLevelsAreSubtotals="1" fieldPosition="0">
        <references count="2">
          <reference field="4294967294" count="1" selected="0">
            <x v="1"/>
          </reference>
          <reference field="12" count="0" selected="0"/>
        </references>
      </pivotArea>
    </format>
    <format dxfId="4156">
      <pivotArea dataOnly="0" labelOnly="1" outline="0" fieldPosition="0">
        <references count="1">
          <reference field="12" count="0"/>
        </references>
      </pivotArea>
    </format>
    <format dxfId="4155">
      <pivotArea dataOnly="0" labelOnly="1" outline="0" fieldPosition="0">
        <references count="2">
          <reference field="4294967294" count="1">
            <x v="1"/>
          </reference>
          <reference field="12" count="1" selected="0">
            <x v="0"/>
          </reference>
        </references>
      </pivotArea>
    </format>
    <format dxfId="4154">
      <pivotArea dataOnly="0" labelOnly="1" outline="0" fieldPosition="0">
        <references count="2">
          <reference field="4294967294" count="1">
            <x v="1"/>
          </reference>
          <reference field="12" count="1" selected="0">
            <x v="1"/>
          </reference>
        </references>
      </pivotArea>
    </format>
    <format dxfId="4153">
      <pivotArea dataOnly="0" labelOnly="1" outline="0" fieldPosition="0">
        <references count="2">
          <reference field="4294967294" count="1">
            <x v="1"/>
          </reference>
          <reference field="12" count="1" selected="0">
            <x v="2"/>
          </reference>
        </references>
      </pivotArea>
    </format>
    <format dxfId="4152">
      <pivotArea dataOnly="0" labelOnly="1" outline="0" fieldPosition="0">
        <references count="2">
          <reference field="4294967294" count="1">
            <x v="1"/>
          </reference>
          <reference field="12" count="1" selected="0">
            <x v="3"/>
          </reference>
        </references>
      </pivotArea>
    </format>
    <format dxfId="4151">
      <pivotArea dataOnly="0" labelOnly="1" outline="0" fieldPosition="0">
        <references count="2">
          <reference field="4294967294" count="1">
            <x v="1"/>
          </reference>
          <reference field="12" count="1" selected="0">
            <x v="4"/>
          </reference>
        </references>
      </pivotArea>
    </format>
    <format dxfId="4150">
      <pivotArea dataOnly="0" labelOnly="1" outline="0" fieldPosition="0">
        <references count="2">
          <reference field="4294967294" count="1">
            <x v="1"/>
          </reference>
          <reference field="12" count="1" selected="0">
            <x v="5"/>
          </reference>
        </references>
      </pivotArea>
    </format>
    <format dxfId="4149">
      <pivotArea dataOnly="0" labelOnly="1" outline="0" fieldPosition="0">
        <references count="1">
          <reference field="13" count="0"/>
        </references>
      </pivotArea>
    </format>
    <format dxfId="4148">
      <pivotArea dataOnly="0" labelOnly="1" grandCol="1" outline="0" fieldPosition="0"/>
    </format>
    <format dxfId="4147">
      <pivotArea dataOnly="0" labelOnly="1" outline="0" fieldPosition="0">
        <references count="1">
          <reference field="13" count="0"/>
        </references>
      </pivotArea>
    </format>
    <format dxfId="4146">
      <pivotArea dataOnly="0" labelOnly="1" grandCol="1" outline="0" fieldPosition="0"/>
    </format>
    <format dxfId="4145">
      <pivotArea outline="0" collapsedLevelsAreSubtotals="1" fieldPosition="0">
        <references count="2">
          <reference field="4294967294" count="1" selected="0">
            <x v="1"/>
          </reference>
          <reference field="12" count="1" selected="0">
            <x v="0"/>
          </reference>
        </references>
      </pivotArea>
    </format>
    <format dxfId="4144">
      <pivotArea outline="0" collapsedLevelsAreSubtotals="1" fieldPosition="0">
        <references count="2">
          <reference field="4294967294" count="1" selected="0">
            <x v="1"/>
          </reference>
          <reference field="12" count="1" selected="0">
            <x v="1"/>
          </reference>
        </references>
      </pivotArea>
    </format>
    <format dxfId="4143">
      <pivotArea outline="0" collapsedLevelsAreSubtotals="1" fieldPosition="0">
        <references count="2">
          <reference field="4294967294" count="1" selected="0">
            <x v="1"/>
          </reference>
          <reference field="12" count="1" selected="0">
            <x v="3"/>
          </reference>
        </references>
      </pivotArea>
    </format>
    <format dxfId="4142">
      <pivotArea outline="0" collapsedLevelsAreSubtotals="1" fieldPosition="0">
        <references count="2">
          <reference field="4294967294" count="1" selected="0">
            <x v="1"/>
          </reference>
          <reference field="12" count="1" selected="0">
            <x v="2"/>
          </reference>
        </references>
      </pivotArea>
    </format>
    <format dxfId="4141">
      <pivotArea outline="0" collapsedLevelsAreSubtotals="1" fieldPosition="0">
        <references count="2">
          <reference field="4294967294" count="1" selected="0">
            <x v="1"/>
          </reference>
          <reference field="12" count="1" selected="0">
            <x v="4"/>
          </reference>
        </references>
      </pivotArea>
    </format>
    <format dxfId="4140">
      <pivotArea outline="0" collapsedLevelsAreSubtotals="1" fieldPosition="0">
        <references count="2">
          <reference field="4294967294" count="1" selected="0">
            <x v="1"/>
          </reference>
          <reference field="12" count="1" selected="0">
            <x v="5"/>
          </reference>
        </references>
      </pivotArea>
    </format>
    <format dxfId="4139">
      <pivotArea outline="0" fieldPosition="0">
        <references count="2">
          <reference field="4294967294" count="1" selected="0">
            <x v="1"/>
          </reference>
          <reference field="12" count="0" selected="0"/>
        </references>
      </pivotArea>
    </format>
    <format dxfId="4138">
      <pivotArea field="12" type="button" dataOnly="0" labelOnly="1" outline="0" axis="axisRow" fieldPosition="0"/>
    </format>
    <format dxfId="4137">
      <pivotArea field="-2" type="button" dataOnly="0" labelOnly="1" outline="0" axis="axisRow" fieldPosition="1"/>
    </format>
    <format dxfId="4136">
      <pivotArea dataOnly="0" labelOnly="1" outline="0" fieldPosition="0">
        <references count="1">
          <reference field="12" count="0"/>
        </references>
      </pivotArea>
    </format>
    <format dxfId="4135">
      <pivotArea dataOnly="0" labelOnly="1" outline="0" fieldPosition="0">
        <references count="2">
          <reference field="4294967294" count="1">
            <x v="1"/>
          </reference>
          <reference field="12" count="1" selected="0">
            <x v="0"/>
          </reference>
        </references>
      </pivotArea>
    </format>
    <format dxfId="4134">
      <pivotArea dataOnly="0" labelOnly="1" outline="0" fieldPosition="0">
        <references count="2">
          <reference field="4294967294" count="1">
            <x v="1"/>
          </reference>
          <reference field="12" count="1" selected="0">
            <x v="1"/>
          </reference>
        </references>
      </pivotArea>
    </format>
    <format dxfId="4133">
      <pivotArea dataOnly="0" labelOnly="1" outline="0" fieldPosition="0">
        <references count="2">
          <reference field="4294967294" count="1">
            <x v="1"/>
          </reference>
          <reference field="12" count="1" selected="0">
            <x v="2"/>
          </reference>
        </references>
      </pivotArea>
    </format>
    <format dxfId="4132">
      <pivotArea dataOnly="0" labelOnly="1" outline="0" fieldPosition="0">
        <references count="2">
          <reference field="4294967294" count="1">
            <x v="1"/>
          </reference>
          <reference field="12" count="1" selected="0">
            <x v="3"/>
          </reference>
        </references>
      </pivotArea>
    </format>
    <format dxfId="4131">
      <pivotArea dataOnly="0" labelOnly="1" outline="0" fieldPosition="0">
        <references count="2">
          <reference field="4294967294" count="1">
            <x v="1"/>
          </reference>
          <reference field="12" count="1" selected="0">
            <x v="4"/>
          </reference>
        </references>
      </pivotArea>
    </format>
    <format dxfId="4130">
      <pivotArea dataOnly="0" labelOnly="1" outline="0" fieldPosition="0">
        <references count="2">
          <reference field="4294967294" count="1">
            <x v="1"/>
          </reference>
          <reference field="12" count="1" selected="0">
            <x v="5"/>
          </reference>
        </references>
      </pivotArea>
    </format>
    <format dxfId="4129">
      <pivotArea dataOnly="0" labelOnly="1" outline="0" fieldPosition="0">
        <references count="1">
          <reference field="13" count="0"/>
        </references>
      </pivotArea>
    </format>
    <format dxfId="4128">
      <pivotArea dataOnly="0" labelOnly="1" grandCol="1" outline="0" fieldPosition="0"/>
    </format>
    <format dxfId="4127">
      <pivotArea outline="0" fieldPosition="0">
        <references count="2">
          <reference field="4294967294" count="1" selected="0">
            <x v="1"/>
          </reference>
          <reference field="12" count="0" selected="0"/>
        </references>
      </pivotArea>
    </format>
    <format dxfId="4126">
      <pivotArea field="12" type="button" dataOnly="0" labelOnly="1" outline="0" axis="axisRow" fieldPosition="0"/>
    </format>
    <format dxfId="4125">
      <pivotArea field="-2" type="button" dataOnly="0" labelOnly="1" outline="0" axis="axisRow" fieldPosition="1"/>
    </format>
    <format dxfId="4124">
      <pivotArea dataOnly="0" labelOnly="1" outline="0" fieldPosition="0">
        <references count="1">
          <reference field="12" count="0"/>
        </references>
      </pivotArea>
    </format>
    <format dxfId="4123">
      <pivotArea dataOnly="0" labelOnly="1" outline="0" fieldPosition="0">
        <references count="2">
          <reference field="4294967294" count="1">
            <x v="1"/>
          </reference>
          <reference field="12" count="1" selected="0">
            <x v="0"/>
          </reference>
        </references>
      </pivotArea>
    </format>
    <format dxfId="4122">
      <pivotArea dataOnly="0" labelOnly="1" outline="0" fieldPosition="0">
        <references count="2">
          <reference field="4294967294" count="1">
            <x v="1"/>
          </reference>
          <reference field="12" count="1" selected="0">
            <x v="1"/>
          </reference>
        </references>
      </pivotArea>
    </format>
    <format dxfId="4121">
      <pivotArea dataOnly="0" labelOnly="1" outline="0" fieldPosition="0">
        <references count="2">
          <reference field="4294967294" count="1">
            <x v="1"/>
          </reference>
          <reference field="12" count="1" selected="0">
            <x v="2"/>
          </reference>
        </references>
      </pivotArea>
    </format>
    <format dxfId="4120">
      <pivotArea dataOnly="0" labelOnly="1" outline="0" fieldPosition="0">
        <references count="2">
          <reference field="4294967294" count="1">
            <x v="1"/>
          </reference>
          <reference field="12" count="1" selected="0">
            <x v="3"/>
          </reference>
        </references>
      </pivotArea>
    </format>
    <format dxfId="4119">
      <pivotArea dataOnly="0" labelOnly="1" outline="0" fieldPosition="0">
        <references count="2">
          <reference field="4294967294" count="1">
            <x v="1"/>
          </reference>
          <reference field="12" count="1" selected="0">
            <x v="4"/>
          </reference>
        </references>
      </pivotArea>
    </format>
    <format dxfId="4118">
      <pivotArea dataOnly="0" labelOnly="1" outline="0" fieldPosition="0">
        <references count="2">
          <reference field="4294967294" count="1">
            <x v="1"/>
          </reference>
          <reference field="12" count="1" selected="0">
            <x v="5"/>
          </reference>
        </references>
      </pivotArea>
    </format>
    <format dxfId="4117">
      <pivotArea dataOnly="0" labelOnly="1" outline="0" fieldPosition="0">
        <references count="1">
          <reference field="13" count="0"/>
        </references>
      </pivotArea>
    </format>
    <format dxfId="4116">
      <pivotArea dataOnly="0" labelOnly="1" grandCol="1" outline="0" fieldPosition="0"/>
    </format>
    <format dxfId="4115">
      <pivotArea outline="0" fieldPosition="0">
        <references count="2">
          <reference field="4294967294" count="1" selected="0">
            <x v="1"/>
          </reference>
          <reference field="12" count="0" selected="0"/>
        </references>
      </pivotArea>
    </format>
    <format dxfId="4114">
      <pivotArea field="12" type="button" dataOnly="0" labelOnly="1" outline="0" axis="axisRow" fieldPosition="0"/>
    </format>
    <format dxfId="4113">
      <pivotArea field="-2" type="button" dataOnly="0" labelOnly="1" outline="0" axis="axisRow" fieldPosition="1"/>
    </format>
    <format dxfId="4112">
      <pivotArea dataOnly="0" labelOnly="1" outline="0" fieldPosition="0">
        <references count="1">
          <reference field="12" count="0"/>
        </references>
      </pivotArea>
    </format>
    <format dxfId="4111">
      <pivotArea dataOnly="0" labelOnly="1" outline="0" fieldPosition="0">
        <references count="2">
          <reference field="4294967294" count="1">
            <x v="1"/>
          </reference>
          <reference field="12" count="1" selected="0">
            <x v="0"/>
          </reference>
        </references>
      </pivotArea>
    </format>
    <format dxfId="4110">
      <pivotArea dataOnly="0" labelOnly="1" outline="0" fieldPosition="0">
        <references count="2">
          <reference field="4294967294" count="1">
            <x v="1"/>
          </reference>
          <reference field="12" count="1" selected="0">
            <x v="1"/>
          </reference>
        </references>
      </pivotArea>
    </format>
    <format dxfId="4109">
      <pivotArea dataOnly="0" labelOnly="1" outline="0" fieldPosition="0">
        <references count="2">
          <reference field="4294967294" count="1">
            <x v="1"/>
          </reference>
          <reference field="12" count="1" selected="0">
            <x v="2"/>
          </reference>
        </references>
      </pivotArea>
    </format>
    <format dxfId="4108">
      <pivotArea dataOnly="0" labelOnly="1" outline="0" fieldPosition="0">
        <references count="2">
          <reference field="4294967294" count="1">
            <x v="1"/>
          </reference>
          <reference field="12" count="1" selected="0">
            <x v="3"/>
          </reference>
        </references>
      </pivotArea>
    </format>
    <format dxfId="4107">
      <pivotArea dataOnly="0" labelOnly="1" outline="0" fieldPosition="0">
        <references count="2">
          <reference field="4294967294" count="1">
            <x v="1"/>
          </reference>
          <reference field="12" count="1" selected="0">
            <x v="4"/>
          </reference>
        </references>
      </pivotArea>
    </format>
    <format dxfId="4106">
      <pivotArea dataOnly="0" labelOnly="1" outline="0" fieldPosition="0">
        <references count="2">
          <reference field="4294967294" count="1">
            <x v="1"/>
          </reference>
          <reference field="12" count="1" selected="0">
            <x v="5"/>
          </reference>
        </references>
      </pivotArea>
    </format>
    <format dxfId="4105">
      <pivotArea dataOnly="0" labelOnly="1" outline="0" fieldPosition="0">
        <references count="1">
          <reference field="13" count="0"/>
        </references>
      </pivotArea>
    </format>
    <format dxfId="4104">
      <pivotArea dataOnly="0" labelOnly="1" grandCol="1" outline="0" fieldPosition="0"/>
    </format>
    <format dxfId="4103">
      <pivotArea type="origin" dataOnly="0" labelOnly="1" outline="0" fieldPosition="0"/>
    </format>
    <format dxfId="4102">
      <pivotArea field="12" type="button" dataOnly="0" labelOnly="1" outline="0" axis="axisRow" fieldPosition="0"/>
    </format>
    <format dxfId="4101">
      <pivotArea dataOnly="0" labelOnly="1" outline="0" fieldPosition="0">
        <references count="1">
          <reference field="12" count="0"/>
        </references>
      </pivotArea>
    </format>
    <format dxfId="4100">
      <pivotArea field="12" dataOnly="0" labelOnly="1" grandRow="1" outline="0" axis="axisRow" fieldPosition="0">
        <references count="1">
          <reference field="4294967294" count="1" selected="0">
            <x v="1"/>
          </reference>
        </references>
      </pivotArea>
    </format>
    <format dxfId="4099">
      <pivotArea field="12" dataOnly="0" labelOnly="1" grandRow="1" outline="0" axis="axisRow" fieldPosition="0">
        <references count="1">
          <reference field="4294967294" count="1" selected="0">
            <x v="1"/>
          </reference>
        </references>
      </pivotArea>
    </format>
    <format dxfId="4098">
      <pivotArea type="origin" dataOnly="0" labelOnly="1" outline="0" fieldPosition="0"/>
    </format>
    <format dxfId="4097">
      <pivotArea field="12" type="button" dataOnly="0" labelOnly="1" outline="0" axis="axisRow" fieldPosition="0"/>
    </format>
    <format dxfId="4096">
      <pivotArea dataOnly="0" labelOnly="1" outline="0" fieldPosition="0">
        <references count="1">
          <reference field="12" count="0"/>
        </references>
      </pivotArea>
    </format>
    <format dxfId="4095">
      <pivotArea field="12" dataOnly="0" labelOnly="1" grandRow="1" outline="0" axis="axisRow" fieldPosition="0">
        <references count="1">
          <reference field="4294967294" count="1" selected="0">
            <x v="1"/>
          </reference>
        </references>
      </pivotArea>
    </format>
    <format dxfId="4094">
      <pivotArea field="12" dataOnly="0" labelOnly="1" grandRow="1" outline="0" axis="axisRow" fieldPosition="0">
        <references count="1">
          <reference field="4294967294" count="1" selected="0">
            <x v="1"/>
          </reference>
        </references>
      </pivotArea>
    </format>
    <format dxfId="4093">
      <pivotArea type="origin" dataOnly="0" labelOnly="1" outline="0" fieldPosition="0"/>
    </format>
    <format dxfId="4092">
      <pivotArea field="12" type="button" dataOnly="0" labelOnly="1" outline="0" axis="axisRow" fieldPosition="0"/>
    </format>
    <format dxfId="4091">
      <pivotArea dataOnly="0" labelOnly="1" outline="0" fieldPosition="0">
        <references count="1">
          <reference field="12" count="0"/>
        </references>
      </pivotArea>
    </format>
    <format dxfId="4090">
      <pivotArea field="12" dataOnly="0" labelOnly="1" grandRow="1" outline="0" axis="axisRow" fieldPosition="0">
        <references count="1">
          <reference field="4294967294" count="1" selected="0">
            <x v="1"/>
          </reference>
        </references>
      </pivotArea>
    </format>
    <format dxfId="4089">
      <pivotArea field="12" dataOnly="0" labelOnly="1" grandRow="1" outline="0" axis="axisRow" fieldPosition="0">
        <references count="1">
          <reference field="4294967294" count="1" selected="0">
            <x v="1"/>
          </reference>
        </references>
      </pivotArea>
    </format>
    <format dxfId="4088">
      <pivotArea type="origin" dataOnly="0" labelOnly="1" outline="0" fieldPosition="0"/>
    </format>
    <format dxfId="4087">
      <pivotArea field="12" type="button" dataOnly="0" labelOnly="1" outline="0" axis="axisRow" fieldPosition="0"/>
    </format>
    <format dxfId="4086">
      <pivotArea dataOnly="0" labelOnly="1" outline="0" fieldPosition="0">
        <references count="1">
          <reference field="12" count="0"/>
        </references>
      </pivotArea>
    </format>
    <format dxfId="4085">
      <pivotArea field="12" dataOnly="0" labelOnly="1" grandRow="1" outline="0" axis="axisRow" fieldPosition="0">
        <references count="1">
          <reference field="4294967294" count="1" selected="0">
            <x v="1"/>
          </reference>
        </references>
      </pivotArea>
    </format>
    <format dxfId="4084">
      <pivotArea field="12" dataOnly="0" labelOnly="1" grandRow="1" outline="0" axis="axisRow" fieldPosition="0">
        <references count="1">
          <reference field="4294967294" count="1" selected="0">
            <x v="1"/>
          </reference>
        </references>
      </pivotArea>
    </format>
    <format dxfId="4083">
      <pivotArea outline="0" collapsedLevelsAreSubtotals="1" fieldPosition="0"/>
    </format>
    <format dxfId="4082">
      <pivotArea type="origin" dataOnly="0" labelOnly="1" outline="0" offset="B1" fieldPosition="0"/>
    </format>
    <format dxfId="4081">
      <pivotArea field="13" type="button" dataOnly="0" labelOnly="1" outline="0" axis="axisCol" fieldPosition="0"/>
    </format>
    <format dxfId="4080">
      <pivotArea type="topRight" dataOnly="0" labelOnly="1" outline="0" fieldPosition="0"/>
    </format>
    <format dxfId="4079">
      <pivotArea field="-2" type="button" dataOnly="0" labelOnly="1" outline="0" axis="axisRow" fieldPosition="1"/>
    </format>
    <format dxfId="4078">
      <pivotArea dataOnly="0" labelOnly="1" outline="0" fieldPosition="0">
        <references count="2">
          <reference field="4294967294" count="1">
            <x v="1"/>
          </reference>
          <reference field="12" count="1" selected="0">
            <x v="0"/>
          </reference>
        </references>
      </pivotArea>
    </format>
    <format dxfId="4077">
      <pivotArea dataOnly="0" labelOnly="1" outline="0" fieldPosition="0">
        <references count="2">
          <reference field="4294967294" count="1">
            <x v="1"/>
          </reference>
          <reference field="12" count="1" selected="0">
            <x v="1"/>
          </reference>
        </references>
      </pivotArea>
    </format>
    <format dxfId="4076">
      <pivotArea dataOnly="0" labelOnly="1" outline="0" fieldPosition="0">
        <references count="2">
          <reference field="4294967294" count="1">
            <x v="1"/>
          </reference>
          <reference field="12" count="1" selected="0">
            <x v="2"/>
          </reference>
        </references>
      </pivotArea>
    </format>
    <format dxfId="4075">
      <pivotArea dataOnly="0" labelOnly="1" outline="0" fieldPosition="0">
        <references count="2">
          <reference field="4294967294" count="1">
            <x v="1"/>
          </reference>
          <reference field="12" count="1" selected="0">
            <x v="3"/>
          </reference>
        </references>
      </pivotArea>
    </format>
    <format dxfId="4074">
      <pivotArea dataOnly="0" labelOnly="1" outline="0" fieldPosition="0">
        <references count="2">
          <reference field="4294967294" count="1">
            <x v="1"/>
          </reference>
          <reference field="12" count="1" selected="0">
            <x v="4"/>
          </reference>
        </references>
      </pivotArea>
    </format>
    <format dxfId="4073">
      <pivotArea dataOnly="0" labelOnly="1" outline="0" fieldPosition="0">
        <references count="2">
          <reference field="4294967294" count="1">
            <x v="1"/>
          </reference>
          <reference field="12" count="1" selected="0">
            <x v="5"/>
          </reference>
        </references>
      </pivotArea>
    </format>
    <format dxfId="4072">
      <pivotArea dataOnly="0" labelOnly="1" outline="0" fieldPosition="0">
        <references count="1">
          <reference field="13" count="0"/>
        </references>
      </pivotArea>
    </format>
    <format dxfId="4071">
      <pivotArea dataOnly="0" labelOnly="1" grandCol="1" outline="0" fieldPosition="0"/>
    </format>
    <format dxfId="4070">
      <pivotArea outline="0" collapsedLevelsAreSubtotals="1" fieldPosition="0"/>
    </format>
    <format dxfId="4069">
      <pivotArea field="12" type="button" dataOnly="0" labelOnly="1" outline="0" axis="axisRow" fieldPosition="0"/>
    </format>
    <format dxfId="4068">
      <pivotArea field="-2" type="button" dataOnly="0" labelOnly="1" outline="0" axis="axisRow" fieldPosition="1"/>
    </format>
    <format dxfId="4067">
      <pivotArea dataOnly="0" labelOnly="1" outline="0" fieldPosition="0">
        <references count="1">
          <reference field="12" count="0"/>
        </references>
      </pivotArea>
    </format>
    <format dxfId="4066">
      <pivotArea field="12" dataOnly="0" labelOnly="1" grandRow="1" outline="0" axis="axisRow" fieldPosition="0">
        <references count="1">
          <reference field="4294967294" count="1" selected="0">
            <x v="0"/>
          </reference>
        </references>
      </pivotArea>
    </format>
    <format dxfId="4065">
      <pivotArea field="12" dataOnly="0" labelOnly="1" grandRow="1" outline="0" axis="axisRow" fieldPosition="0">
        <references count="1">
          <reference field="4294967294" count="1" selected="0">
            <x v="1"/>
          </reference>
        </references>
      </pivotArea>
    </format>
    <format dxfId="4064">
      <pivotArea field="12" dataOnly="0" labelOnly="1" grandRow="1" outline="0" axis="axisRow" fieldPosition="0">
        <references count="1">
          <reference field="4294967294" count="1" selected="0">
            <x v="0"/>
          </reference>
        </references>
      </pivotArea>
    </format>
    <format dxfId="4063">
      <pivotArea field="12" dataOnly="0" labelOnly="1" grandRow="1" outline="0" axis="axisRow" fieldPosition="0">
        <references count="1">
          <reference field="4294967294" count="1" selected="0">
            <x v="1"/>
          </reference>
        </references>
      </pivotArea>
    </format>
    <format dxfId="4062">
      <pivotArea dataOnly="0" labelOnly="1" outline="0" fieldPosition="0">
        <references count="2">
          <reference field="4294967294" count="2">
            <x v="0"/>
            <x v="1"/>
          </reference>
          <reference field="12" count="1" selected="0">
            <x v="0"/>
          </reference>
        </references>
      </pivotArea>
    </format>
    <format dxfId="4061">
      <pivotArea dataOnly="0" labelOnly="1" outline="0" fieldPosition="0">
        <references count="2">
          <reference field="4294967294" count="2">
            <x v="0"/>
            <x v="1"/>
          </reference>
          <reference field="12" count="1" selected="0">
            <x v="1"/>
          </reference>
        </references>
      </pivotArea>
    </format>
    <format dxfId="4060">
      <pivotArea dataOnly="0" labelOnly="1" outline="0" fieldPosition="0">
        <references count="2">
          <reference field="4294967294" count="2">
            <x v="0"/>
            <x v="1"/>
          </reference>
          <reference field="12" count="1" selected="0">
            <x v="2"/>
          </reference>
        </references>
      </pivotArea>
    </format>
    <format dxfId="4059">
      <pivotArea dataOnly="0" labelOnly="1" outline="0" fieldPosition="0">
        <references count="2">
          <reference field="4294967294" count="2">
            <x v="0"/>
            <x v="1"/>
          </reference>
          <reference field="12" count="1" selected="0">
            <x v="3"/>
          </reference>
        </references>
      </pivotArea>
    </format>
    <format dxfId="4058">
      <pivotArea dataOnly="0" labelOnly="1" outline="0" fieldPosition="0">
        <references count="2">
          <reference field="4294967294" count="2">
            <x v="0"/>
            <x v="1"/>
          </reference>
          <reference field="12" count="1" selected="0">
            <x v="4"/>
          </reference>
        </references>
      </pivotArea>
    </format>
    <format dxfId="4057">
      <pivotArea dataOnly="0" labelOnly="1" outline="0" fieldPosition="0">
        <references count="2">
          <reference field="4294967294" count="2">
            <x v="0"/>
            <x v="1"/>
          </reference>
          <reference field="12" count="1" selected="0">
            <x v="5"/>
          </reference>
        </references>
      </pivotArea>
    </format>
    <format dxfId="4056">
      <pivotArea dataOnly="0" labelOnly="1" outline="0" fieldPosition="0">
        <references count="1">
          <reference field="13" count="0"/>
        </references>
      </pivotArea>
    </format>
    <format dxfId="4055">
      <pivotArea dataOnly="0" labelOnly="1" grandCol="1" outline="0" fieldPosition="0"/>
    </format>
    <format dxfId="4054">
      <pivotArea outline="0" collapsedLevelsAreSubtotals="1" fieldPosition="0"/>
    </format>
    <format dxfId="4053">
      <pivotArea field="12" type="button" dataOnly="0" labelOnly="1" outline="0" axis="axisRow" fieldPosition="0"/>
    </format>
    <format dxfId="4052">
      <pivotArea field="-2" type="button" dataOnly="0" labelOnly="1" outline="0" axis="axisRow" fieldPosition="1"/>
    </format>
    <format dxfId="4051">
      <pivotArea dataOnly="0" labelOnly="1" outline="0" fieldPosition="0">
        <references count="1">
          <reference field="12" count="0"/>
        </references>
      </pivotArea>
    </format>
    <format dxfId="4050">
      <pivotArea field="12" dataOnly="0" labelOnly="1" grandRow="1" outline="0" axis="axisRow" fieldPosition="0">
        <references count="1">
          <reference field="4294967294" count="1" selected="0">
            <x v="0"/>
          </reference>
        </references>
      </pivotArea>
    </format>
    <format dxfId="4049">
      <pivotArea field="12" dataOnly="0" labelOnly="1" grandRow="1" outline="0" axis="axisRow" fieldPosition="0">
        <references count="1">
          <reference field="4294967294" count="1" selected="0">
            <x v="1"/>
          </reference>
        </references>
      </pivotArea>
    </format>
    <format dxfId="4048">
      <pivotArea field="12" dataOnly="0" labelOnly="1" grandRow="1" outline="0" axis="axisRow" fieldPosition="0">
        <references count="1">
          <reference field="4294967294" count="1" selected="0">
            <x v="0"/>
          </reference>
        </references>
      </pivotArea>
    </format>
    <format dxfId="4047">
      <pivotArea field="12" dataOnly="0" labelOnly="1" grandRow="1" outline="0" axis="axisRow" fieldPosition="0">
        <references count="1">
          <reference field="4294967294" count="1" selected="0">
            <x v="1"/>
          </reference>
        </references>
      </pivotArea>
    </format>
    <format dxfId="4046">
      <pivotArea dataOnly="0" labelOnly="1" outline="0" fieldPosition="0">
        <references count="2">
          <reference field="4294967294" count="2">
            <x v="0"/>
            <x v="1"/>
          </reference>
          <reference field="12" count="1" selected="0">
            <x v="0"/>
          </reference>
        </references>
      </pivotArea>
    </format>
    <format dxfId="4045">
      <pivotArea dataOnly="0" labelOnly="1" outline="0" fieldPosition="0">
        <references count="2">
          <reference field="4294967294" count="2">
            <x v="0"/>
            <x v="1"/>
          </reference>
          <reference field="12" count="1" selected="0">
            <x v="1"/>
          </reference>
        </references>
      </pivotArea>
    </format>
    <format dxfId="4044">
      <pivotArea dataOnly="0" labelOnly="1" outline="0" fieldPosition="0">
        <references count="2">
          <reference field="4294967294" count="2">
            <x v="0"/>
            <x v="1"/>
          </reference>
          <reference field="12" count="1" selected="0">
            <x v="2"/>
          </reference>
        </references>
      </pivotArea>
    </format>
    <format dxfId="4043">
      <pivotArea dataOnly="0" labelOnly="1" outline="0" fieldPosition="0">
        <references count="2">
          <reference field="4294967294" count="2">
            <x v="0"/>
            <x v="1"/>
          </reference>
          <reference field="12" count="1" selected="0">
            <x v="3"/>
          </reference>
        </references>
      </pivotArea>
    </format>
    <format dxfId="4042">
      <pivotArea dataOnly="0" labelOnly="1" outline="0" fieldPosition="0">
        <references count="2">
          <reference field="4294967294" count="2">
            <x v="0"/>
            <x v="1"/>
          </reference>
          <reference field="12" count="1" selected="0">
            <x v="4"/>
          </reference>
        </references>
      </pivotArea>
    </format>
    <format dxfId="4041">
      <pivotArea dataOnly="0" labelOnly="1" outline="0" fieldPosition="0">
        <references count="2">
          <reference field="4294967294" count="2">
            <x v="0"/>
            <x v="1"/>
          </reference>
          <reference field="12" count="1" selected="0">
            <x v="5"/>
          </reference>
        </references>
      </pivotArea>
    </format>
    <format dxfId="4040">
      <pivotArea dataOnly="0" labelOnly="1" outline="0" fieldPosition="0">
        <references count="1">
          <reference field="13" count="0"/>
        </references>
      </pivotArea>
    </format>
    <format dxfId="4039">
      <pivotArea dataOnly="0" labelOnly="1" grandCol="1" outline="0" fieldPosition="0"/>
    </format>
    <format dxfId="4038">
      <pivotArea outline="0" collapsedLevelsAreSubtotals="1" fieldPosition="0"/>
    </format>
    <format dxfId="4037">
      <pivotArea field="12" type="button" dataOnly="0" labelOnly="1" outline="0" axis="axisRow" fieldPosition="0"/>
    </format>
    <format dxfId="4036">
      <pivotArea field="-2" type="button" dataOnly="0" labelOnly="1" outline="0" axis="axisRow" fieldPosition="1"/>
    </format>
    <format dxfId="4035">
      <pivotArea dataOnly="0" labelOnly="1" outline="0" fieldPosition="0">
        <references count="1">
          <reference field="12" count="0"/>
        </references>
      </pivotArea>
    </format>
    <format dxfId="4034">
      <pivotArea field="12" dataOnly="0" labelOnly="1" grandRow="1" outline="0" axis="axisRow" fieldPosition="0">
        <references count="1">
          <reference field="4294967294" count="1" selected="0">
            <x v="0"/>
          </reference>
        </references>
      </pivotArea>
    </format>
    <format dxfId="4033">
      <pivotArea field="12" dataOnly="0" labelOnly="1" grandRow="1" outline="0" axis="axisRow" fieldPosition="0">
        <references count="1">
          <reference field="4294967294" count="1" selected="0">
            <x v="1"/>
          </reference>
        </references>
      </pivotArea>
    </format>
    <format dxfId="4032">
      <pivotArea field="12" dataOnly="0" labelOnly="1" grandRow="1" outline="0" axis="axisRow" fieldPosition="0">
        <references count="1">
          <reference field="4294967294" count="1" selected="0">
            <x v="0"/>
          </reference>
        </references>
      </pivotArea>
    </format>
    <format dxfId="4031">
      <pivotArea field="12" dataOnly="0" labelOnly="1" grandRow="1" outline="0" axis="axisRow" fieldPosition="0">
        <references count="1">
          <reference field="4294967294" count="1" selected="0">
            <x v="1"/>
          </reference>
        </references>
      </pivotArea>
    </format>
    <format dxfId="4030">
      <pivotArea dataOnly="0" labelOnly="1" outline="0" fieldPosition="0">
        <references count="2">
          <reference field="4294967294" count="2">
            <x v="0"/>
            <x v="1"/>
          </reference>
          <reference field="12" count="1" selected="0">
            <x v="0"/>
          </reference>
        </references>
      </pivotArea>
    </format>
    <format dxfId="4029">
      <pivotArea dataOnly="0" labelOnly="1" outline="0" fieldPosition="0">
        <references count="2">
          <reference field="4294967294" count="2">
            <x v="0"/>
            <x v="1"/>
          </reference>
          <reference field="12" count="1" selected="0">
            <x v="1"/>
          </reference>
        </references>
      </pivotArea>
    </format>
    <format dxfId="4028">
      <pivotArea dataOnly="0" labelOnly="1" outline="0" fieldPosition="0">
        <references count="2">
          <reference field="4294967294" count="2">
            <x v="0"/>
            <x v="1"/>
          </reference>
          <reference field="12" count="1" selected="0">
            <x v="2"/>
          </reference>
        </references>
      </pivotArea>
    </format>
    <format dxfId="4027">
      <pivotArea dataOnly="0" labelOnly="1" outline="0" fieldPosition="0">
        <references count="2">
          <reference field="4294967294" count="2">
            <x v="0"/>
            <x v="1"/>
          </reference>
          <reference field="12" count="1" selected="0">
            <x v="3"/>
          </reference>
        </references>
      </pivotArea>
    </format>
    <format dxfId="4026">
      <pivotArea dataOnly="0" labelOnly="1" outline="0" fieldPosition="0">
        <references count="2">
          <reference field="4294967294" count="2">
            <x v="0"/>
            <x v="1"/>
          </reference>
          <reference field="12" count="1" selected="0">
            <x v="4"/>
          </reference>
        </references>
      </pivotArea>
    </format>
    <format dxfId="4025">
      <pivotArea dataOnly="0" labelOnly="1" outline="0" fieldPosition="0">
        <references count="2">
          <reference field="4294967294" count="2">
            <x v="0"/>
            <x v="1"/>
          </reference>
          <reference field="12" count="1" selected="0">
            <x v="5"/>
          </reference>
        </references>
      </pivotArea>
    </format>
    <format dxfId="4024">
      <pivotArea dataOnly="0" labelOnly="1" outline="0" fieldPosition="0">
        <references count="1">
          <reference field="13" count="0"/>
        </references>
      </pivotArea>
    </format>
    <format dxfId="4023">
      <pivotArea dataOnly="0" labelOnly="1" grandCol="1" outline="0" fieldPosition="0"/>
    </format>
    <format dxfId="4022">
      <pivotArea outline="0" collapsedLevelsAreSubtotals="1" fieldPosition="0"/>
    </format>
    <format dxfId="4021">
      <pivotArea field="12" type="button" dataOnly="0" labelOnly="1" outline="0" axis="axisRow" fieldPosition="0"/>
    </format>
    <format dxfId="4020">
      <pivotArea field="-2" type="button" dataOnly="0" labelOnly="1" outline="0" axis="axisRow" fieldPosition="1"/>
    </format>
    <format dxfId="4019">
      <pivotArea dataOnly="0" labelOnly="1" outline="0" fieldPosition="0">
        <references count="1">
          <reference field="12" count="0"/>
        </references>
      </pivotArea>
    </format>
    <format dxfId="4018">
      <pivotArea field="12" dataOnly="0" labelOnly="1" grandRow="1" outline="0" axis="axisRow" fieldPosition="0">
        <references count="1">
          <reference field="4294967294" count="1" selected="0">
            <x v="0"/>
          </reference>
        </references>
      </pivotArea>
    </format>
    <format dxfId="4017">
      <pivotArea field="12" dataOnly="0" labelOnly="1" grandRow="1" outline="0" axis="axisRow" fieldPosition="0">
        <references count="1">
          <reference field="4294967294" count="1" selected="0">
            <x v="1"/>
          </reference>
        </references>
      </pivotArea>
    </format>
    <format dxfId="4016">
      <pivotArea field="12" dataOnly="0" labelOnly="1" grandRow="1" outline="0" axis="axisRow" fieldPosition="0">
        <references count="1">
          <reference field="4294967294" count="1" selected="0">
            <x v="0"/>
          </reference>
        </references>
      </pivotArea>
    </format>
    <format dxfId="4015">
      <pivotArea field="12" dataOnly="0" labelOnly="1" grandRow="1" outline="0" axis="axisRow" fieldPosition="0">
        <references count="1">
          <reference field="4294967294" count="1" selected="0">
            <x v="1"/>
          </reference>
        </references>
      </pivotArea>
    </format>
    <format dxfId="4014">
      <pivotArea dataOnly="0" labelOnly="1" outline="0" fieldPosition="0">
        <references count="2">
          <reference field="4294967294" count="2">
            <x v="0"/>
            <x v="1"/>
          </reference>
          <reference field="12" count="1" selected="0">
            <x v="0"/>
          </reference>
        </references>
      </pivotArea>
    </format>
    <format dxfId="4013">
      <pivotArea dataOnly="0" labelOnly="1" outline="0" fieldPosition="0">
        <references count="2">
          <reference field="4294967294" count="2">
            <x v="0"/>
            <x v="1"/>
          </reference>
          <reference field="12" count="1" selected="0">
            <x v="1"/>
          </reference>
        </references>
      </pivotArea>
    </format>
    <format dxfId="4012">
      <pivotArea dataOnly="0" labelOnly="1" outline="0" fieldPosition="0">
        <references count="2">
          <reference field="4294967294" count="2">
            <x v="0"/>
            <x v="1"/>
          </reference>
          <reference field="12" count="1" selected="0">
            <x v="2"/>
          </reference>
        </references>
      </pivotArea>
    </format>
    <format dxfId="4011">
      <pivotArea dataOnly="0" labelOnly="1" outline="0" fieldPosition="0">
        <references count="2">
          <reference field="4294967294" count="2">
            <x v="0"/>
            <x v="1"/>
          </reference>
          <reference field="12" count="1" selected="0">
            <x v="3"/>
          </reference>
        </references>
      </pivotArea>
    </format>
    <format dxfId="4010">
      <pivotArea dataOnly="0" labelOnly="1" outline="0" fieldPosition="0">
        <references count="2">
          <reference field="4294967294" count="2">
            <x v="0"/>
            <x v="1"/>
          </reference>
          <reference field="12" count="1" selected="0">
            <x v="4"/>
          </reference>
        </references>
      </pivotArea>
    </format>
    <format dxfId="4009">
      <pivotArea dataOnly="0" labelOnly="1" outline="0" fieldPosition="0">
        <references count="2">
          <reference field="4294967294" count="2">
            <x v="0"/>
            <x v="1"/>
          </reference>
          <reference field="12" count="1" selected="0">
            <x v="5"/>
          </reference>
        </references>
      </pivotArea>
    </format>
    <format dxfId="4008">
      <pivotArea dataOnly="0" labelOnly="1" outline="0" fieldPosition="0">
        <references count="1">
          <reference field="13" count="0"/>
        </references>
      </pivotArea>
    </format>
    <format dxfId="4007">
      <pivotArea dataOnly="0" labelOnly="1" grandCol="1" outline="0" fieldPosition="0"/>
    </format>
    <format dxfId="4006">
      <pivotArea field="12" type="button" dataOnly="0" labelOnly="1" outline="0" axis="axisRow" fieldPosition="0"/>
    </format>
    <format dxfId="4005">
      <pivotArea field="-2" type="button" dataOnly="0" labelOnly="1" outline="0" axis="axisRow" fieldPosition="1"/>
    </format>
    <format dxfId="4004">
      <pivotArea dataOnly="0" labelOnly="1" outline="0" fieldPosition="0">
        <references count="1">
          <reference field="13" count="0"/>
        </references>
      </pivotArea>
    </format>
    <format dxfId="4003">
      <pivotArea dataOnly="0" labelOnly="1" grandCol="1" outline="0" fieldPosition="0"/>
    </format>
    <format dxfId="4002">
      <pivotArea field="12" grandRow="1" outline="0" axis="axisRow" fieldPosition="0">
        <references count="1">
          <reference field="4294967294" count="1" selected="0">
            <x v="1"/>
          </reference>
        </references>
      </pivotArea>
    </format>
    <format dxfId="4001">
      <pivotArea field="12" dataOnly="0" labelOnly="1" grandRow="1" outline="0" axis="axisRow" fieldPosition="0">
        <references count="1">
          <reference field="4294967294" count="1" selected="0">
            <x v="0"/>
          </reference>
        </references>
      </pivotArea>
    </format>
    <format dxfId="4000">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4453">
      <pivotArea outline="0" collapsedLevelsAreSubtotals="1" fieldPosition="0"/>
    </format>
    <format dxfId="4452">
      <pivotArea dataOnly="0" labelOnly="1" grandCol="1" outline="0" fieldPosition="0"/>
    </format>
    <format dxfId="4451">
      <pivotArea outline="0" collapsedLevelsAreSubtotals="1" fieldPosition="0"/>
    </format>
    <format dxfId="4450">
      <pivotArea dataOnly="0" labelOnly="1" grandCol="1" outline="0" fieldPosition="0"/>
    </format>
    <format dxfId="4449">
      <pivotArea dataOnly="0" labelOnly="1" grandRow="1" outline="0" fieldPosition="0"/>
    </format>
    <format dxfId="4448">
      <pivotArea dataOnly="0" labelOnly="1" grandCol="1" outline="0" fieldPosition="0"/>
    </format>
    <format dxfId="4447">
      <pivotArea dataOnly="0" labelOnly="1" grandCol="1" outline="0" fieldPosition="0"/>
    </format>
    <format dxfId="4446">
      <pivotArea dataOnly="0" labelOnly="1" outline="0" fieldPosition="0">
        <references count="1">
          <reference field="12" count="0"/>
        </references>
      </pivotArea>
    </format>
    <format dxfId="4445">
      <pivotArea dataOnly="0" labelOnly="1" grandCol="1" outline="0" fieldPosition="0"/>
    </format>
    <format dxfId="4444">
      <pivotArea dataOnly="0" labelOnly="1" outline="0" fieldPosition="0">
        <references count="1">
          <reference field="12" count="0"/>
        </references>
      </pivotArea>
    </format>
    <format dxfId="4443">
      <pivotArea dataOnly="0" labelOnly="1" grandCol="1" outline="0" fieldPosition="0"/>
    </format>
    <format dxfId="4442">
      <pivotArea grandRow="1" outline="0" collapsedLevelsAreSubtotals="1" fieldPosition="0"/>
    </format>
    <format dxfId="4441">
      <pivotArea dataOnly="0" labelOnly="1" grandRow="1" outline="0" fieldPosition="0"/>
    </format>
    <format dxfId="4440">
      <pivotArea dataOnly="0" labelOnly="1" grandRow="1" outline="0" fieldPosition="0"/>
    </format>
    <format dxfId="4439">
      <pivotArea grandRow="1" outline="0" collapsedLevelsAreSubtotals="1" fieldPosition="0"/>
    </format>
    <format dxfId="4438">
      <pivotArea dataOnly="0" labelOnly="1" grandRow="1" outline="0" fieldPosition="0"/>
    </format>
    <format dxfId="4437">
      <pivotArea grandRow="1" outline="0" collapsedLevelsAreSubtotals="1" fieldPosition="0"/>
    </format>
    <format dxfId="4436">
      <pivotArea dataOnly="0" labelOnly="1" grandRow="1" outline="0" fieldPosition="0"/>
    </format>
    <format dxfId="4435">
      <pivotArea grandRow="1" outline="0" collapsedLevelsAreSubtotals="1" fieldPosition="0"/>
    </format>
    <format dxfId="4434">
      <pivotArea grandRow="1" outline="0" collapsedLevelsAreSubtotals="1" fieldPosition="0"/>
    </format>
    <format dxfId="4433">
      <pivotArea dataOnly="0" labelOnly="1" grandRow="1" outline="0" fieldPosition="0"/>
    </format>
    <format dxfId="4432">
      <pivotArea dataOnly="0" labelOnly="1" grandRow="1" outline="0" fieldPosition="0"/>
    </format>
    <format dxfId="4431">
      <pivotArea dataOnly="0" labelOnly="1" grandRow="1" outline="0" fieldPosition="0"/>
    </format>
    <format dxfId="4430">
      <pivotArea dataOnly="0" labelOnly="1" grandRow="1" outline="0" fieldPosition="0"/>
    </format>
    <format dxfId="4429">
      <pivotArea grandRow="1" outline="0" collapsedLevelsAreSubtotals="1" fieldPosition="0"/>
    </format>
    <format dxfId="4428">
      <pivotArea dataOnly="0" labelOnly="1" grandRow="1" outline="0" fieldPosition="0"/>
    </format>
    <format dxfId="4427">
      <pivotArea dataOnly="0" labelOnly="1" outline="0" fieldPosition="0">
        <references count="1">
          <reference field="12" count="0"/>
        </references>
      </pivotArea>
    </format>
    <format dxfId="4426">
      <pivotArea dataOnly="0" labelOnly="1" grandCol="1" outline="0" fieldPosition="0"/>
    </format>
    <format dxfId="4425">
      <pivotArea grandRow="1" outline="0" collapsedLevelsAreSubtotals="1" fieldPosition="0"/>
    </format>
    <format dxfId="4424">
      <pivotArea dataOnly="0" labelOnly="1" grandRow="1" outline="0" fieldPosition="0"/>
    </format>
    <format dxfId="4423">
      <pivotArea grandRow="1" outline="0" collapsedLevelsAreSubtotals="1" fieldPosition="0"/>
    </format>
    <format dxfId="4422">
      <pivotArea dataOnly="0" labelOnly="1" grandRow="1" outline="0" fieldPosition="0"/>
    </format>
    <format dxfId="4421">
      <pivotArea dataOnly="0" labelOnly="1" outline="0" fieldPosition="0">
        <references count="1">
          <reference field="12" count="0"/>
        </references>
      </pivotArea>
    </format>
    <format dxfId="4420">
      <pivotArea dataOnly="0" labelOnly="1" grandCol="1" outline="0" fieldPosition="0"/>
    </format>
    <format dxfId="4419">
      <pivotArea dataOnly="0" labelOnly="1" grandCol="1" outline="0" fieldPosition="0"/>
    </format>
    <format dxfId="4418">
      <pivotArea grandRow="1" grandCol="1" outline="0" collapsedLevelsAreSubtotals="1" fieldPosition="0"/>
    </format>
    <format dxfId="4417">
      <pivotArea dataOnly="0" labelOnly="1" outline="0" fieldPosition="0">
        <references count="1">
          <reference field="12" count="0"/>
        </references>
      </pivotArea>
    </format>
    <format dxfId="4416">
      <pivotArea dataOnly="0" labelOnly="1" grandCol="1" outline="0" fieldPosition="0"/>
    </format>
    <format dxfId="4415">
      <pivotArea dataOnly="0" labelOnly="1" outline="0" fieldPosition="0">
        <references count="1">
          <reference field="12" count="0"/>
        </references>
      </pivotArea>
    </format>
    <format dxfId="4414">
      <pivotArea dataOnly="0" labelOnly="1" grandCol="1" outline="0" fieldPosition="0"/>
    </format>
    <format dxfId="4413">
      <pivotArea grandRow="1" outline="0" collapsedLevelsAreSubtotals="1" fieldPosition="0"/>
    </format>
    <format dxfId="4412">
      <pivotArea grandRow="1" outline="0" collapsedLevelsAreSubtotals="1" fieldPosition="0"/>
    </format>
    <format dxfId="4411">
      <pivotArea type="origin" dataOnly="0" labelOnly="1" outline="0" fieldPosition="0"/>
    </format>
    <format dxfId="4410">
      <pivotArea type="origin" dataOnly="0" labelOnly="1" outline="0" fieldPosition="0"/>
    </format>
    <format dxfId="4409">
      <pivotArea type="origin" dataOnly="0" labelOnly="1" outline="0" fieldPosition="0"/>
    </format>
    <format dxfId="4408">
      <pivotArea dataOnly="0" labelOnly="1" outline="0" fieldPosition="0">
        <references count="1">
          <reference field="12" count="0"/>
        </references>
      </pivotArea>
    </format>
    <format dxfId="4407">
      <pivotArea type="topRight" dataOnly="0" labelOnly="1" outline="0" fieldPosition="0"/>
    </format>
    <format dxfId="4406">
      <pivotArea outline="0" collapsedLevelsAreSubtotals="1" fieldPosition="0"/>
    </format>
    <format dxfId="4405">
      <pivotArea dataOnly="0" labelOnly="1" grandRow="1" outline="0" fieldPosition="0"/>
    </format>
    <format dxfId="4404">
      <pivotArea dataOnly="0" labelOnly="1" outline="0" fieldPosition="0">
        <references count="1">
          <reference field="12" count="0"/>
        </references>
      </pivotArea>
    </format>
    <format dxfId="4403">
      <pivotArea dataOnly="0" labelOnly="1" grandCol="1" outline="0" fieldPosition="0"/>
    </format>
    <format dxfId="4402">
      <pivotArea dataOnly="0" labelOnly="1" outline="0" fieldPosition="0">
        <references count="1">
          <reference field="12" count="0"/>
        </references>
      </pivotArea>
    </format>
    <format dxfId="4401">
      <pivotArea dataOnly="0" labelOnly="1" grandCol="1" outline="0" fieldPosition="0"/>
    </format>
    <format dxfId="4400">
      <pivotArea grandRow="1" outline="0" collapsedLevelsAreSubtotals="1" fieldPosition="0"/>
    </format>
    <format dxfId="4399">
      <pivotArea dataOnly="0" labelOnly="1" grandRow="1" outline="0" fieldPosition="0"/>
    </format>
    <format dxfId="4398">
      <pivotArea outline="0" collapsedLevelsAreSubtotals="1" fieldPosition="0"/>
    </format>
    <format dxfId="4397">
      <pivotArea dataOnly="0" labelOnly="1" grandRow="1" outline="0" fieldPosition="0"/>
    </format>
    <format dxfId="4396">
      <pivotArea dataOnly="0" labelOnly="1" outline="0" fieldPosition="0">
        <references count="1">
          <reference field="12" count="0"/>
        </references>
      </pivotArea>
    </format>
    <format dxfId="4395">
      <pivotArea dataOnly="0" labelOnly="1" grandCol="1" outline="0" fieldPosition="0"/>
    </format>
    <format dxfId="4394">
      <pivotArea grandRow="1" outline="0" collapsedLevelsAreSubtotals="1" fieldPosition="0"/>
    </format>
    <format dxfId="4393">
      <pivotArea dataOnly="0" labelOnly="1" grandRow="1" outline="0" fieldPosition="0"/>
    </format>
    <format dxfId="4392">
      <pivotArea grandRow="1" outline="0" collapsedLevelsAreSubtotals="1" fieldPosition="0"/>
    </format>
    <format dxfId="4391">
      <pivotArea dataOnly="0" labelOnly="1" grandRow="1" outline="0" fieldPosition="0"/>
    </format>
    <format dxfId="4390">
      <pivotArea dataOnly="0" labelOnly="1" outline="0" fieldPosition="0">
        <references count="1">
          <reference field="12" count="0"/>
        </references>
      </pivotArea>
    </format>
    <format dxfId="4389">
      <pivotArea dataOnly="0" labelOnly="1" grandCol="1" outline="0" fieldPosition="0"/>
    </format>
    <format dxfId="4388">
      <pivotArea grandRow="1" outline="0" collapsedLevelsAreSubtotals="1" fieldPosition="0"/>
    </format>
    <format dxfId="4387">
      <pivotArea dataOnly="0" labelOnly="1" grandRow="1" outline="0" fieldPosition="0"/>
    </format>
    <format dxfId="4386">
      <pivotArea dataOnly="0" labelOnly="1" outline="0" fieldPosition="0">
        <references count="1">
          <reference field="12" count="0"/>
        </references>
      </pivotArea>
    </format>
    <format dxfId="4385">
      <pivotArea dataOnly="0" labelOnly="1" grandCol="1" outline="0" fieldPosition="0"/>
    </format>
    <format dxfId="4384">
      <pivotArea grandRow="1" outline="0" collapsedLevelsAreSubtotals="1" fieldPosition="0"/>
    </format>
    <format dxfId="4383">
      <pivotArea dataOnly="0" labelOnly="1" grandRow="1" outline="0" fieldPosition="0"/>
    </format>
    <format dxfId="4382">
      <pivotArea outline="0" collapsedLevelsAreSubtotals="1" fieldPosition="0"/>
    </format>
    <format dxfId="4381">
      <pivotArea dataOnly="0" labelOnly="1" grandRow="1" outline="0" fieldPosition="0"/>
    </format>
    <format dxfId="4380">
      <pivotArea dataOnly="0" labelOnly="1" outline="0" fieldPosition="0">
        <references count="1">
          <reference field="12" count="0"/>
        </references>
      </pivotArea>
    </format>
    <format dxfId="4379">
      <pivotArea dataOnly="0" labelOnly="1" grandCol="1" outline="0" fieldPosition="0"/>
    </format>
    <format dxfId="4378">
      <pivotArea field="10" type="button" dataOnly="0" labelOnly="1" outline="0" axis="axisPage" fieldPosition="0"/>
    </format>
    <format dxfId="4377">
      <pivotArea type="origin" dataOnly="0" labelOnly="1" outline="0" fieldPosition="0"/>
    </format>
    <format dxfId="4376">
      <pivotArea dataOnly="0" labelOnly="1" grandRow="1" outline="0" fieldPosition="0"/>
    </format>
    <format dxfId="4375">
      <pivotArea field="10" type="button" dataOnly="0" labelOnly="1" outline="0" axis="axisPage" fieldPosition="0"/>
    </format>
    <format dxfId="4374">
      <pivotArea type="origin" dataOnly="0" labelOnly="1" outline="0" fieldPosition="0"/>
    </format>
    <format dxfId="4373">
      <pivotArea dataOnly="0" labelOnly="1" grandRow="1" outline="0" fieldPosition="0"/>
    </format>
    <format dxfId="4372">
      <pivotArea field="10" type="button" dataOnly="0" labelOnly="1" outline="0" axis="axisPage" fieldPosition="0"/>
    </format>
    <format dxfId="4371">
      <pivotArea type="origin" dataOnly="0" labelOnly="1" outline="0" fieldPosition="0"/>
    </format>
    <format dxfId="4370">
      <pivotArea dataOnly="0" labelOnly="1" grandRow="1" outline="0" fieldPosition="0"/>
    </format>
    <format dxfId="4369">
      <pivotArea field="10" type="button" dataOnly="0" labelOnly="1" outline="0" axis="axisPage" fieldPosition="0"/>
    </format>
    <format dxfId="4368">
      <pivotArea type="origin" dataOnly="0" labelOnly="1" outline="0" fieldPosition="0"/>
    </format>
    <format dxfId="4367">
      <pivotArea dataOnly="0" labelOnly="1" grandRow="1" outline="0" fieldPosition="0"/>
    </format>
    <format dxfId="4366">
      <pivotArea grandRow="1" outline="0" collapsedLevelsAreSubtotals="1" fieldPosition="0"/>
    </format>
    <format dxfId="4365">
      <pivotArea dataOnly="0" labelOnly="1" grandRow="1" outline="0" fieldPosition="0"/>
    </format>
    <format dxfId="4364">
      <pivotArea grandRow="1" outline="0" collapsedLevelsAreSubtotals="1" fieldPosition="0"/>
    </format>
    <format dxfId="4363">
      <pivotArea dataOnly="0" labelOnly="1" grandRow="1" outline="0" fieldPosition="0"/>
    </format>
    <format dxfId="4362">
      <pivotArea outline="0" collapsedLevelsAreSubtotals="1" fieldPosition="0"/>
    </format>
    <format dxfId="4361">
      <pivotArea dataOnly="0" labelOnly="1" grandRow="1" outline="0" fieldPosition="0"/>
    </format>
    <format dxfId="4360">
      <pivotArea outline="0" collapsedLevelsAreSubtotals="1" fieldPosition="0"/>
    </format>
    <format dxfId="4359">
      <pivotArea dataOnly="0" labelOnly="1" grandRow="1" outline="0" fieldPosition="0"/>
    </format>
    <format dxfId="4358">
      <pivotArea dataOnly="0" labelOnly="1" outline="0" fieldPosition="0">
        <references count="1">
          <reference field="12" count="0"/>
        </references>
      </pivotArea>
    </format>
    <format dxfId="4357">
      <pivotArea dataOnly="0" labelOnly="1" grandCol="1" outline="0" fieldPosition="0"/>
    </format>
    <format dxfId="4356">
      <pivotArea dataOnly="0" labelOnly="1" outline="0" fieldPosition="0">
        <references count="1">
          <reference field="12" count="0"/>
        </references>
      </pivotArea>
    </format>
    <format dxfId="4355">
      <pivotArea dataOnly="0" labelOnly="1" grandCol="1" outline="0" fieldPosition="0"/>
    </format>
    <format dxfId="4354">
      <pivotArea outline="0" fieldPosition="0">
        <references count="1">
          <reference field="12" count="0" selected="0"/>
        </references>
      </pivotArea>
    </format>
    <format dxfId="4353">
      <pivotArea dataOnly="0" labelOnly="1" grandRow="1" outline="0" fieldPosition="0"/>
    </format>
    <format dxfId="4352">
      <pivotArea dataOnly="0" labelOnly="1" outline="0" fieldPosition="0">
        <references count="1">
          <reference field="12" count="0"/>
        </references>
      </pivotArea>
    </format>
    <format dxfId="4351">
      <pivotArea grandRow="1" outline="0" collapsedLevelsAreSubtotals="1" fieldPosition="0"/>
    </format>
    <format dxfId="4350">
      <pivotArea dataOnly="0" labelOnly="1" grandRow="1" outline="0" fieldPosition="0"/>
    </format>
    <format dxfId="4349">
      <pivotArea outline="0" collapsedLevelsAreSubtotals="1" fieldPosition="0"/>
    </format>
    <format dxfId="4348">
      <pivotArea dataOnly="0" labelOnly="1" grandRow="1" outline="0" fieldPosition="0"/>
    </format>
    <format dxfId="4347">
      <pivotArea dataOnly="0" labelOnly="1" outline="0" fieldPosition="0">
        <references count="1">
          <reference field="12" count="0"/>
        </references>
      </pivotArea>
    </format>
    <format dxfId="4346">
      <pivotArea dataOnly="0" labelOnly="1" grandCol="1" outline="0" fieldPosition="0"/>
    </format>
    <format dxfId="4345">
      <pivotArea outline="0" collapsedLevelsAreSubtotals="1" fieldPosition="0"/>
    </format>
    <format dxfId="4344">
      <pivotArea dataOnly="0" labelOnly="1" grandRow="1" outline="0" fieldPosition="0"/>
    </format>
    <format dxfId="4343">
      <pivotArea dataOnly="0" labelOnly="1" outline="0" fieldPosition="0">
        <references count="1">
          <reference field="12" count="0"/>
        </references>
      </pivotArea>
    </format>
    <format dxfId="4342">
      <pivotArea dataOnly="0" labelOnly="1" grandCol="1" outline="0" fieldPosition="0"/>
    </format>
    <format dxfId="4341">
      <pivotArea outline="0" collapsedLevelsAreSubtotals="1" fieldPosition="0"/>
    </format>
    <format dxfId="4340">
      <pivotArea dataOnly="0" labelOnly="1" grandRow="1" outline="0" fieldPosition="0"/>
    </format>
    <format dxfId="4339">
      <pivotArea dataOnly="0" labelOnly="1" outline="0" fieldPosition="0">
        <references count="1">
          <reference field="12" count="0"/>
        </references>
      </pivotArea>
    </format>
    <format dxfId="4338">
      <pivotArea dataOnly="0" labelOnly="1" grandCol="1" outline="0" fieldPosition="0"/>
    </format>
    <format dxfId="4337">
      <pivotArea dataOnly="0" labelOnly="1" outline="0" fieldPosition="0">
        <references count="1">
          <reference field="12" count="0"/>
        </references>
      </pivotArea>
    </format>
    <format dxfId="4336">
      <pivotArea dataOnly="0" labelOnly="1" grandCol="1" outline="0" fieldPosition="0"/>
    </format>
    <format dxfId="4335">
      <pivotArea grandRow="1" outline="0" collapsedLevelsAreSubtotals="1" fieldPosition="0"/>
    </format>
    <format dxfId="4334">
      <pivotArea dataOnly="0" labelOnly="1" grandRow="1" outline="0" fieldPosition="0"/>
    </format>
    <format dxfId="4333">
      <pivotArea outline="0" collapsedLevelsAreSubtotals="1" fieldPosition="0"/>
    </format>
    <format dxfId="4332">
      <pivotArea dataOnly="0" labelOnly="1" grandRow="1" outline="0" fieldPosition="0"/>
    </format>
    <format dxfId="4331">
      <pivotArea dataOnly="0" labelOnly="1" outline="0" fieldPosition="0">
        <references count="1">
          <reference field="12" count="0"/>
        </references>
      </pivotArea>
    </format>
    <format dxfId="4330">
      <pivotArea dataOnly="0" labelOnly="1" grandCol="1" outline="0" fieldPosition="0"/>
    </format>
    <format dxfId="4329">
      <pivotArea outline="0" collapsedLevelsAreSubtotals="1" fieldPosition="0"/>
    </format>
    <format dxfId="4328">
      <pivotArea field="13" type="button" dataOnly="0" labelOnly="1" outline="0" axis="axisRow" fieldPosition="0"/>
    </format>
    <format dxfId="4327">
      <pivotArea dataOnly="0" labelOnly="1" outline="0" fieldPosition="0">
        <references count="1">
          <reference field="13" count="0"/>
        </references>
      </pivotArea>
    </format>
    <format dxfId="4326">
      <pivotArea dataOnly="0" labelOnly="1" grandRow="1" outline="0" fieldPosition="0"/>
    </format>
    <format dxfId="4325">
      <pivotArea dataOnly="0" labelOnly="1" outline="0" fieldPosition="0">
        <references count="1">
          <reference field="12" count="0"/>
        </references>
      </pivotArea>
    </format>
    <format dxfId="4324">
      <pivotArea dataOnly="0" labelOnly="1" grandCol="1" outline="0" fieldPosition="0"/>
    </format>
    <format dxfId="4323">
      <pivotArea outline="0" collapsedLevelsAreSubtotals="1" fieldPosition="0"/>
    </format>
    <format dxfId="4322">
      <pivotArea field="13" type="button" dataOnly="0" labelOnly="1" outline="0" axis="axisRow" fieldPosition="0"/>
    </format>
    <format dxfId="4321">
      <pivotArea dataOnly="0" labelOnly="1" outline="0" fieldPosition="0">
        <references count="1">
          <reference field="13" count="0"/>
        </references>
      </pivotArea>
    </format>
    <format dxfId="4320">
      <pivotArea dataOnly="0" labelOnly="1" grandRow="1" outline="0" fieldPosition="0"/>
    </format>
    <format dxfId="4319">
      <pivotArea dataOnly="0" labelOnly="1" outline="0" fieldPosition="0">
        <references count="1">
          <reference field="12" count="0"/>
        </references>
      </pivotArea>
    </format>
    <format dxfId="4318">
      <pivotArea dataOnly="0" labelOnly="1" grandCol="1" outline="0" fieldPosition="0"/>
    </format>
    <format dxfId="4317">
      <pivotArea outline="0" collapsedLevelsAreSubtotals="1" fieldPosition="0"/>
    </format>
    <format dxfId="4316">
      <pivotArea field="13" type="button" dataOnly="0" labelOnly="1" outline="0" axis="axisRow" fieldPosition="0"/>
    </format>
    <format dxfId="4315">
      <pivotArea dataOnly="0" labelOnly="1" outline="0" fieldPosition="0">
        <references count="1">
          <reference field="13" count="0"/>
        </references>
      </pivotArea>
    </format>
    <format dxfId="4314">
      <pivotArea dataOnly="0" labelOnly="1" grandRow="1" outline="0" fieldPosition="0"/>
    </format>
    <format dxfId="4313">
      <pivotArea dataOnly="0" labelOnly="1" outline="0" fieldPosition="0">
        <references count="1">
          <reference field="12" count="0"/>
        </references>
      </pivotArea>
    </format>
    <format dxfId="4312">
      <pivotArea dataOnly="0" labelOnly="1" grandCol="1" outline="0" fieldPosition="0"/>
    </format>
    <format dxfId="4311">
      <pivotArea outline="0" collapsedLevelsAreSubtotals="1" fieldPosition="0"/>
    </format>
    <format dxfId="4310">
      <pivotArea field="13" type="button" dataOnly="0" labelOnly="1" outline="0" axis="axisRow" fieldPosition="0"/>
    </format>
    <format dxfId="4309">
      <pivotArea dataOnly="0" labelOnly="1" outline="0" fieldPosition="0">
        <references count="1">
          <reference field="13" count="0"/>
        </references>
      </pivotArea>
    </format>
    <format dxfId="4308">
      <pivotArea dataOnly="0" labelOnly="1" grandRow="1" outline="0" fieldPosition="0"/>
    </format>
    <format dxfId="4307">
      <pivotArea dataOnly="0" labelOnly="1" outline="0" fieldPosition="0">
        <references count="1">
          <reference field="12" count="0"/>
        </references>
      </pivotArea>
    </format>
    <format dxfId="4306">
      <pivotArea dataOnly="0" labelOnly="1" grandCol="1" outline="0" fieldPosition="0"/>
    </format>
    <format dxfId="4305">
      <pivotArea grandRow="1" outline="0" collapsedLevelsAreSubtotals="1" fieldPosition="0"/>
    </format>
    <format dxfId="4304">
      <pivotArea dataOnly="0" labelOnly="1" grandRow="1" outline="0" fieldPosition="0"/>
    </format>
    <format dxfId="4303">
      <pivotArea grandRow="1" outline="0" collapsedLevelsAreSubtotals="1" fieldPosition="0"/>
    </format>
    <format dxfId="4302">
      <pivotArea dataOnly="0" labelOnly="1" grandRow="1" outline="0" fieldPosition="0"/>
    </format>
    <format dxfId="4301">
      <pivotArea outline="0" collapsedLevelsAreSubtotals="1" fieldPosition="0"/>
    </format>
    <format dxfId="4300">
      <pivotArea dataOnly="0" labelOnly="1" outline="0" fieldPosition="0">
        <references count="1">
          <reference field="12" count="0"/>
        </references>
      </pivotArea>
    </format>
    <format dxfId="4299">
      <pivotArea dataOnly="0" labelOnly="1" grandCol="1" outline="0" fieldPosition="0"/>
    </format>
    <format dxfId="4298">
      <pivotArea outline="0" collapsedLevelsAreSubtotals="1" fieldPosition="0"/>
    </format>
    <format dxfId="4297">
      <pivotArea dataOnly="0" labelOnly="1" outline="0" fieldPosition="0">
        <references count="1">
          <reference field="12" count="0"/>
        </references>
      </pivotArea>
    </format>
    <format dxfId="4296">
      <pivotArea dataOnly="0" labelOnly="1" grandCol="1" outline="0" fieldPosition="0"/>
    </format>
    <format dxfId="4295">
      <pivotArea outline="0" collapsedLevelsAreSubtotals="1" fieldPosition="0"/>
    </format>
    <format dxfId="4294">
      <pivotArea field="13" type="button" dataOnly="0" labelOnly="1" outline="0" axis="axisRow" fieldPosition="0"/>
    </format>
    <format dxfId="4293">
      <pivotArea dataOnly="0" labelOnly="1" outline="0" fieldPosition="0">
        <references count="1">
          <reference field="13" count="17">
            <x v="0"/>
            <x v="1"/>
            <x v="2"/>
            <x v="3"/>
            <x v="4"/>
            <x v="5"/>
            <x v="6"/>
            <x v="7"/>
            <x v="8"/>
            <x v="9"/>
            <x v="10"/>
            <x v="11"/>
            <x v="13"/>
            <x v="14"/>
            <x v="15"/>
            <x v="16"/>
            <x v="17"/>
          </reference>
        </references>
      </pivotArea>
    </format>
    <format dxfId="4292">
      <pivotArea dataOnly="0" labelOnly="1" grandRow="1" outline="0" fieldPosition="0"/>
    </format>
    <format dxfId="4291">
      <pivotArea dataOnly="0" labelOnly="1" outline="0" fieldPosition="0">
        <references count="1">
          <reference field="12" count="0"/>
        </references>
      </pivotArea>
    </format>
    <format dxfId="4290">
      <pivotArea dataOnly="0" labelOnly="1" grandCol="1" outline="0" fieldPosition="0"/>
    </format>
    <format dxfId="4289">
      <pivotArea outline="0" collapsedLevelsAreSubtotals="1" fieldPosition="0"/>
    </format>
    <format dxfId="4288">
      <pivotArea field="13" type="button" dataOnly="0" labelOnly="1" outline="0" axis="axisRow" fieldPosition="0"/>
    </format>
    <format dxfId="4287">
      <pivotArea dataOnly="0" labelOnly="1" outline="0" fieldPosition="0">
        <references count="1">
          <reference field="13" count="17">
            <x v="0"/>
            <x v="1"/>
            <x v="2"/>
            <x v="3"/>
            <x v="4"/>
            <x v="5"/>
            <x v="6"/>
            <x v="7"/>
            <x v="8"/>
            <x v="9"/>
            <x v="10"/>
            <x v="11"/>
            <x v="13"/>
            <x v="14"/>
            <x v="15"/>
            <x v="16"/>
            <x v="17"/>
          </reference>
        </references>
      </pivotArea>
    </format>
    <format dxfId="4286">
      <pivotArea dataOnly="0" labelOnly="1" grandRow="1" outline="0" fieldPosition="0"/>
    </format>
    <format dxfId="4285">
      <pivotArea dataOnly="0" labelOnly="1" outline="0" fieldPosition="0">
        <references count="1">
          <reference field="12" count="0"/>
        </references>
      </pivotArea>
    </format>
    <format dxfId="4284">
      <pivotArea dataOnly="0" labelOnly="1" grandCol="1" outline="0" fieldPosition="0"/>
    </format>
    <format dxfId="4283">
      <pivotArea grandRow="1" outline="0" collapsedLevelsAreSubtotals="1" fieldPosition="0"/>
    </format>
    <format dxfId="4282">
      <pivotArea dataOnly="0" labelOnly="1" grandRow="1" outline="0" fieldPosition="0"/>
    </format>
    <format dxfId="4281">
      <pivotArea field="13" type="button" dataOnly="0" labelOnly="1" outline="0" axis="axisRow" fieldPosition="0"/>
    </format>
    <format dxfId="4280">
      <pivotArea dataOnly="0" labelOnly="1" outline="0" fieldPosition="0">
        <references count="1">
          <reference field="12" count="0"/>
        </references>
      </pivotArea>
    </format>
    <format dxfId="4279">
      <pivotArea dataOnly="0" labelOnly="1" grandCol="1" outline="0" fieldPosition="0"/>
    </format>
    <format dxfId="4278">
      <pivotArea outline="0" collapsedLevelsAreSubtotals="1" fieldPosition="0"/>
    </format>
    <format dxfId="4277">
      <pivotArea field="13" type="button" dataOnly="0" labelOnly="1" outline="0" axis="axisRow" fieldPosition="0"/>
    </format>
    <format dxfId="4276">
      <pivotArea dataOnly="0" labelOnly="1" outline="0" fieldPosition="0">
        <references count="1">
          <reference field="13" count="8">
            <x v="1"/>
            <x v="2"/>
            <x v="3"/>
            <x v="4"/>
            <x v="5"/>
            <x v="8"/>
            <x v="9"/>
            <x v="11"/>
          </reference>
        </references>
      </pivotArea>
    </format>
    <format dxfId="4275">
      <pivotArea dataOnly="0" labelOnly="1" grandRow="1" outline="0" fieldPosition="0"/>
    </format>
    <format dxfId="4274">
      <pivotArea dataOnly="0" labelOnly="1" outline="0" fieldPosition="0">
        <references count="1">
          <reference field="12" count="0"/>
        </references>
      </pivotArea>
    </format>
    <format dxfId="4273">
      <pivotArea dataOnly="0" labelOnly="1" grandCol="1" outline="0" fieldPosition="0"/>
    </format>
    <format dxfId="4272">
      <pivotArea outline="0" collapsedLevelsAreSubtotals="1" fieldPosition="0"/>
    </format>
    <format dxfId="4271">
      <pivotArea field="13" type="button" dataOnly="0" labelOnly="1" outline="0" axis="axisRow" fieldPosition="0"/>
    </format>
    <format dxfId="4270">
      <pivotArea dataOnly="0" labelOnly="1" outline="0" fieldPosition="0">
        <references count="1">
          <reference field="13" count="10">
            <x v="1"/>
            <x v="2"/>
            <x v="3"/>
            <x v="4"/>
            <x v="5"/>
            <x v="6"/>
            <x v="8"/>
            <x v="9"/>
            <x v="11"/>
            <x v="16"/>
          </reference>
        </references>
      </pivotArea>
    </format>
    <format dxfId="4269">
      <pivotArea dataOnly="0" labelOnly="1" grandRow="1" outline="0" fieldPosition="0"/>
    </format>
    <format dxfId="4268">
      <pivotArea dataOnly="0" labelOnly="1" outline="0" fieldPosition="0">
        <references count="1">
          <reference field="12" count="0"/>
        </references>
      </pivotArea>
    </format>
    <format dxfId="4267">
      <pivotArea dataOnly="0" labelOnly="1" grandCol="1" outline="0" fieldPosition="0"/>
    </format>
    <format dxfId="4266">
      <pivotArea outline="0" collapsedLevelsAreSubtotals="1" fieldPosition="0"/>
    </format>
    <format dxfId="4265">
      <pivotArea field="13" type="button" dataOnly="0" labelOnly="1" outline="0" axis="axisRow" fieldPosition="0"/>
    </format>
    <format dxfId="4264">
      <pivotArea dataOnly="0" labelOnly="1" outline="0" fieldPosition="0">
        <references count="1">
          <reference field="13" count="10">
            <x v="1"/>
            <x v="2"/>
            <x v="3"/>
            <x v="4"/>
            <x v="5"/>
            <x v="6"/>
            <x v="8"/>
            <x v="9"/>
            <x v="11"/>
            <x v="16"/>
          </reference>
        </references>
      </pivotArea>
    </format>
    <format dxfId="4263">
      <pivotArea dataOnly="0" labelOnly="1" grandRow="1" outline="0" fieldPosition="0"/>
    </format>
    <format dxfId="4262">
      <pivotArea dataOnly="0" labelOnly="1" outline="0" fieldPosition="0">
        <references count="1">
          <reference field="12" count="0"/>
        </references>
      </pivotArea>
    </format>
    <format dxfId="4261">
      <pivotArea dataOnly="0" labelOnly="1" grandCol="1" outline="0" fieldPosition="0"/>
    </format>
    <format dxfId="4260">
      <pivotArea field="13" type="button" dataOnly="0" labelOnly="1" outline="0" axis="axisRow" fieldPosition="0"/>
    </format>
    <format dxfId="4259">
      <pivotArea dataOnly="0" labelOnly="1" outline="0" fieldPosition="0">
        <references count="1">
          <reference field="12" count="0"/>
        </references>
      </pivotArea>
    </format>
    <format dxfId="4258">
      <pivotArea dataOnly="0" labelOnly="1" grandCol="1" outline="0" fieldPosition="0"/>
    </format>
    <format dxfId="4257">
      <pivotArea grandRow="1" outline="0" collapsedLevelsAreSubtotals="1" fieldPosition="0"/>
    </format>
    <format dxfId="4256">
      <pivotArea dataOnly="0" labelOnly="1" grandRow="1" outline="0" fieldPosition="0"/>
    </format>
    <format dxfId="4255">
      <pivotArea outline="0" fieldPosition="0">
        <references count="1">
          <reference field="13" count="1" selected="0">
            <x v="16"/>
          </reference>
        </references>
      </pivotArea>
    </format>
    <format dxfId="4254">
      <pivotArea grandRow="1" outline="0" collapsedLevelsAreSubtotals="1" fieldPosition="0"/>
    </format>
    <format dxfId="4253">
      <pivotArea outline="0" collapsedLevelsAreSubtotals="1" fieldPosition="0"/>
    </format>
    <format dxfId="4252">
      <pivotArea dataOnly="0" labelOnly="1" outline="0" fieldPosition="0">
        <references count="1">
          <reference field="13" count="11">
            <x v="1"/>
            <x v="2"/>
            <x v="3"/>
            <x v="4"/>
            <x v="5"/>
            <x v="6"/>
            <x v="8"/>
            <x v="9"/>
            <x v="11"/>
            <x v="15"/>
            <x v="16"/>
          </reference>
        </references>
      </pivotArea>
    </format>
    <format dxfId="4251">
      <pivotArea dataOnly="0" labelOnly="1" grandRow="1" outline="0" fieldPosition="0"/>
    </format>
    <format dxfId="4250">
      <pivotArea field="13" type="button" dataOnly="0" labelOnly="1" outline="0" axis="axisRow" fieldPosition="0"/>
    </format>
    <format dxfId="4249">
      <pivotArea dataOnly="0" labelOnly="1" outline="0" fieldPosition="0">
        <references count="1">
          <reference field="12" count="0"/>
        </references>
      </pivotArea>
    </format>
    <format dxfId="4248">
      <pivotArea dataOnly="0" labelOnly="1" grandCol="1" outline="0" fieldPosition="0"/>
    </format>
    <format dxfId="4247">
      <pivotArea dataOnly="0" labelOnly="1" grandRow="1" outline="0" fieldPosition="0"/>
    </format>
    <format dxfId="4246">
      <pivotArea outline="0" collapsedLevelsAreSubtotals="1" fieldPosition="0"/>
    </format>
    <format dxfId="4245">
      <pivotArea field="13" type="button" dataOnly="0" labelOnly="1" outline="0" axis="axisRow" fieldPosition="0"/>
    </format>
    <format dxfId="4244">
      <pivotArea dataOnly="0" labelOnly="1" outline="0" fieldPosition="0">
        <references count="1">
          <reference field="13" count="11">
            <x v="1"/>
            <x v="2"/>
            <x v="3"/>
            <x v="4"/>
            <x v="5"/>
            <x v="6"/>
            <x v="8"/>
            <x v="9"/>
            <x v="11"/>
            <x v="15"/>
            <x v="16"/>
          </reference>
        </references>
      </pivotArea>
    </format>
    <format dxfId="4243">
      <pivotArea dataOnly="0" labelOnly="1" grandRow="1" outline="0" fieldPosition="0"/>
    </format>
    <format dxfId="4242">
      <pivotArea dataOnly="0" labelOnly="1" outline="0" fieldPosition="0">
        <references count="1">
          <reference field="12" count="0"/>
        </references>
      </pivotArea>
    </format>
    <format dxfId="4241">
      <pivotArea dataOnly="0" labelOnly="1" grandCol="1" outline="0" fieldPosition="0"/>
    </format>
    <format dxfId="4240">
      <pivotArea outline="0" collapsedLevelsAreSubtotals="1" fieldPosition="0"/>
    </format>
    <format dxfId="4239">
      <pivotArea field="13" type="button" dataOnly="0" labelOnly="1" outline="0" axis="axisRow" fieldPosition="0"/>
    </format>
    <format dxfId="4238">
      <pivotArea dataOnly="0" labelOnly="1" outline="0" fieldPosition="0">
        <references count="1">
          <reference field="13" count="11">
            <x v="1"/>
            <x v="2"/>
            <x v="3"/>
            <x v="4"/>
            <x v="5"/>
            <x v="6"/>
            <x v="8"/>
            <x v="9"/>
            <x v="11"/>
            <x v="15"/>
            <x v="16"/>
          </reference>
        </references>
      </pivotArea>
    </format>
    <format dxfId="4237">
      <pivotArea dataOnly="0" labelOnly="1" grandRow="1" outline="0" fieldPosition="0"/>
    </format>
    <format dxfId="4236">
      <pivotArea dataOnly="0" labelOnly="1" outline="0" fieldPosition="0">
        <references count="1">
          <reference field="12" count="0"/>
        </references>
      </pivotArea>
    </format>
    <format dxfId="4235">
      <pivotArea dataOnly="0" labelOnly="1" grandCol="1" outline="0" fieldPosition="0"/>
    </format>
    <format dxfId="4234">
      <pivotArea outline="0" collapsedLevelsAreSubtotals="1" fieldPosition="0"/>
    </format>
    <format dxfId="4233">
      <pivotArea field="13" type="button" dataOnly="0" labelOnly="1" outline="0" axis="axisRow" fieldPosition="0"/>
    </format>
    <format dxfId="4232">
      <pivotArea dataOnly="0" labelOnly="1" outline="0" fieldPosition="0">
        <references count="1">
          <reference field="13" count="11">
            <x v="1"/>
            <x v="2"/>
            <x v="3"/>
            <x v="4"/>
            <x v="5"/>
            <x v="6"/>
            <x v="8"/>
            <x v="9"/>
            <x v="11"/>
            <x v="15"/>
            <x v="16"/>
          </reference>
        </references>
      </pivotArea>
    </format>
    <format dxfId="4231">
      <pivotArea dataOnly="0" labelOnly="1" grandRow="1" outline="0" fieldPosition="0"/>
    </format>
    <format dxfId="4230">
      <pivotArea dataOnly="0" labelOnly="1" outline="0" fieldPosition="0">
        <references count="1">
          <reference field="12" count="0"/>
        </references>
      </pivotArea>
    </format>
    <format dxfId="4229">
      <pivotArea dataOnly="0" labelOnly="1" grandCol="1" outline="0" fieldPosition="0"/>
    </format>
    <format dxfId="4228">
      <pivotArea field="13" type="button" dataOnly="0" labelOnly="1" outline="0" axis="axisRow" fieldPosition="0"/>
    </format>
    <format dxfId="4227">
      <pivotArea dataOnly="0" labelOnly="1" outline="0" fieldPosition="0">
        <references count="1">
          <reference field="12" count="0"/>
        </references>
      </pivotArea>
    </format>
    <format dxfId="4226">
      <pivotArea dataOnly="0" labelOnly="1" grandCol="1" outline="0" fieldPosition="0"/>
    </format>
    <format dxfId="4225">
      <pivotArea dataOnly="0" labelOnly="1" outline="0" fieldPosition="0">
        <references count="1">
          <reference field="13" count="11">
            <x v="1"/>
            <x v="2"/>
            <x v="3"/>
            <x v="4"/>
            <x v="5"/>
            <x v="6"/>
            <x v="8"/>
            <x v="9"/>
            <x v="11"/>
            <x v="15"/>
            <x v="16"/>
          </reference>
        </references>
      </pivotArea>
    </format>
    <format dxfId="4224">
      <pivotArea dataOnly="0" labelOnly="1" outline="0" fieldPosition="0">
        <references count="1">
          <reference field="13" count="0"/>
        </references>
      </pivotArea>
    </format>
    <format dxfId="4223">
      <pivotArea outline="0" collapsedLevelsAreSubtotals="1" fieldPosition="0"/>
    </format>
    <format dxfId="4222">
      <pivotArea field="13" type="button" dataOnly="0" labelOnly="1" outline="0" axis="axisRow" fieldPosition="0"/>
    </format>
    <format dxfId="4221">
      <pivotArea dataOnly="0" labelOnly="1" outline="0" fieldPosition="0">
        <references count="1">
          <reference field="13" count="11">
            <x v="1"/>
            <x v="2"/>
            <x v="3"/>
            <x v="4"/>
            <x v="5"/>
            <x v="7"/>
            <x v="8"/>
            <x v="9"/>
            <x v="11"/>
            <x v="15"/>
            <x v="16"/>
          </reference>
        </references>
      </pivotArea>
    </format>
    <format dxfId="4220">
      <pivotArea dataOnly="0" labelOnly="1" grandRow="1" outline="0" fieldPosition="0"/>
    </format>
    <format dxfId="4219">
      <pivotArea dataOnly="0" labelOnly="1" outline="0" fieldPosition="0">
        <references count="1">
          <reference field="12" count="0"/>
        </references>
      </pivotArea>
    </format>
    <format dxfId="4218">
      <pivotArea dataOnly="0" labelOnly="1" grandCol="1" outline="0" fieldPosition="0"/>
    </format>
    <format dxfId="4217">
      <pivotArea dataOnly="0" labelOnly="1" outline="0" fieldPosition="0">
        <references count="1">
          <reference field="13" count="15">
            <x v="1"/>
            <x v="2"/>
            <x v="3"/>
            <x v="4"/>
            <x v="5"/>
            <x v="6"/>
            <x v="7"/>
            <x v="8"/>
            <x v="9"/>
            <x v="10"/>
            <x v="11"/>
            <x v="12"/>
            <x v="13"/>
            <x v="15"/>
            <x v="16"/>
          </reference>
        </references>
      </pivotArea>
    </format>
    <format dxfId="4216">
      <pivotArea outline="0" fieldPosition="0">
        <references count="1">
          <reference field="13" count="14" selected="0">
            <x v="1"/>
            <x v="2"/>
            <x v="3"/>
            <x v="4"/>
            <x v="5"/>
            <x v="6"/>
            <x v="8"/>
            <x v="9"/>
            <x v="10"/>
            <x v="11"/>
            <x v="12"/>
            <x v="13"/>
            <x v="15"/>
            <x v="16"/>
          </reference>
        </references>
      </pivotArea>
    </format>
    <format dxfId="4215">
      <pivotArea dataOnly="0" labelOnly="1" outline="0" fieldPosition="0">
        <references count="1">
          <reference field="13" count="14">
            <x v="1"/>
            <x v="2"/>
            <x v="3"/>
            <x v="4"/>
            <x v="5"/>
            <x v="6"/>
            <x v="8"/>
            <x v="9"/>
            <x v="10"/>
            <x v="11"/>
            <x v="12"/>
            <x v="13"/>
            <x v="15"/>
            <x v="16"/>
          </reference>
        </references>
      </pivotArea>
    </format>
    <format dxfId="4214">
      <pivotArea dataOnly="0" labelOnly="1" outline="0" fieldPosition="0">
        <references count="1">
          <reference field="13" count="10">
            <x v="0"/>
            <x v="1"/>
            <x v="3"/>
            <x v="4"/>
            <x v="5"/>
            <x v="7"/>
            <x v="8"/>
            <x v="9"/>
            <x v="11"/>
            <x v="15"/>
          </reference>
        </references>
      </pivotArea>
    </format>
    <format dxfId="4213">
      <pivotArea dataOnly="0" labelOnly="1" outline="0" fieldPosition="0">
        <references count="1">
          <reference field="13" count="10">
            <x v="0"/>
            <x v="1"/>
            <x v="3"/>
            <x v="4"/>
            <x v="5"/>
            <x v="7"/>
            <x v="8"/>
            <x v="9"/>
            <x v="11"/>
            <x v="15"/>
          </reference>
        </references>
      </pivotArea>
    </format>
    <format dxfId="4212">
      <pivotArea dataOnly="0" labelOnly="1" outline="0" fieldPosition="0">
        <references count="1">
          <reference field="13" count="10">
            <x v="0"/>
            <x v="1"/>
            <x v="3"/>
            <x v="4"/>
            <x v="5"/>
            <x v="7"/>
            <x v="8"/>
            <x v="9"/>
            <x v="11"/>
            <x v="15"/>
          </reference>
        </references>
      </pivotArea>
    </format>
    <format dxfId="4211">
      <pivotArea type="all" dataOnly="0" outline="0" fieldPosition="0"/>
    </format>
    <format dxfId="4210">
      <pivotArea type="origin" dataOnly="0" labelOnly="1" outline="0" fieldPosition="0"/>
    </format>
    <format dxfId="4209">
      <pivotArea field="12" type="button" dataOnly="0" labelOnly="1" outline="0" axis="axisCol" fieldPosition="0"/>
    </format>
    <format dxfId="4208">
      <pivotArea type="topRight" dataOnly="0" labelOnly="1" outline="0" fieldPosition="0"/>
    </format>
    <format dxfId="4207">
      <pivotArea type="all" dataOnly="0" outline="0" fieldPosition="0"/>
    </format>
    <format dxfId="4206">
      <pivotArea type="origin" dataOnly="0" labelOnly="1" outline="0" fieldPosition="0"/>
    </format>
    <format dxfId="4205">
      <pivotArea field="12" type="button" dataOnly="0" labelOnly="1" outline="0" axis="axisCol" fieldPosition="0"/>
    </format>
    <format dxfId="4204">
      <pivotArea type="topRight" dataOnly="0" labelOnly="1" outline="0" fieldPosition="0"/>
    </format>
    <format dxfId="4203">
      <pivotArea outline="0" collapsedLevelsAreSubtotals="1" fieldPosition="0"/>
    </format>
    <format dxfId="4202">
      <pivotArea dataOnly="0" labelOnly="1" outline="0" fieldPosition="0">
        <references count="1">
          <reference field="13" count="10">
            <x v="0"/>
            <x v="1"/>
            <x v="3"/>
            <x v="4"/>
            <x v="5"/>
            <x v="7"/>
            <x v="8"/>
            <x v="9"/>
            <x v="11"/>
            <x v="15"/>
          </reference>
        </references>
      </pivotArea>
    </format>
    <format dxfId="4201">
      <pivotArea field="13" type="button" dataOnly="0" labelOnly="1" outline="0" axis="axisRow" fieldPosition="0"/>
    </format>
    <format dxfId="4200">
      <pivotArea dataOnly="0" labelOnly="1" outline="0" fieldPosition="0">
        <references count="1">
          <reference field="12" count="0"/>
        </references>
      </pivotArea>
    </format>
    <format dxfId="4199">
      <pivotArea dataOnly="0" labelOnly="1" grandCol="1" outline="0" fieldPosition="0"/>
    </format>
    <format dxfId="4198">
      <pivotArea grandRow="1" outline="0" collapsedLevelsAreSubtotals="1" fieldPosition="0"/>
    </format>
    <format dxfId="4197">
      <pivotArea dataOnly="0" labelOnly="1" grandRow="1" outline="0" fieldPosition="0"/>
    </format>
    <format dxfId="4196">
      <pivotArea outline="0" fieldPosition="0">
        <references count="1">
          <reference field="13" count="10" selected="0">
            <x v="0"/>
            <x v="1"/>
            <x v="3"/>
            <x v="4"/>
            <x v="5"/>
            <x v="7"/>
            <x v="8"/>
            <x v="9"/>
            <x v="11"/>
            <x v="15"/>
          </reference>
        </references>
      </pivotArea>
    </format>
    <format dxfId="4195">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9"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4562">
      <pivotArea outline="0" collapsedLevelsAreSubtotals="1" fieldPosition="0"/>
    </format>
    <format dxfId="4561">
      <pivotArea dataOnly="0" labelOnly="1" grandRow="1" outline="0" fieldPosition="0"/>
    </format>
    <format dxfId="4560">
      <pivotArea dataOnly="0" labelOnly="1" outline="0" fieldPosition="0">
        <references count="1">
          <reference field="13" count="0"/>
        </references>
      </pivotArea>
    </format>
    <format dxfId="4559">
      <pivotArea dataOnly="0" labelOnly="1" grandCol="1" outline="0" fieldPosition="0"/>
    </format>
    <format dxfId="4558">
      <pivotArea outline="0" collapsedLevelsAreSubtotals="1" fieldPosition="0"/>
    </format>
    <format dxfId="4557">
      <pivotArea dataOnly="0" labelOnly="1" grandRow="1" outline="0" fieldPosition="0"/>
    </format>
    <format dxfId="4556">
      <pivotArea dataOnly="0" labelOnly="1" outline="0" fieldPosition="0">
        <references count="1">
          <reference field="13" count="0"/>
        </references>
      </pivotArea>
    </format>
    <format dxfId="4555">
      <pivotArea dataOnly="0" labelOnly="1" grandCol="1" outline="0" fieldPosition="0"/>
    </format>
    <format dxfId="4554">
      <pivotArea type="all" dataOnly="0" outline="0" fieldPosition="0"/>
    </format>
    <format dxfId="4553">
      <pivotArea outline="0" collapsedLevelsAreSubtotals="1" fieldPosition="0"/>
    </format>
    <format dxfId="4552">
      <pivotArea outline="0" collapsedLevelsAreSubtotals="1" fieldPosition="0"/>
    </format>
    <format dxfId="4551">
      <pivotArea type="origin" dataOnly="0" labelOnly="1" outline="0" fieldPosition="0"/>
    </format>
    <format dxfId="4550">
      <pivotArea type="origin" dataOnly="0" labelOnly="1" outline="0" fieldPosition="0"/>
    </format>
    <format dxfId="4549">
      <pivotArea type="origin" dataOnly="0" labelOnly="1" outline="0" fieldPosition="0"/>
    </format>
    <format dxfId="4548">
      <pivotArea field="13" type="button" dataOnly="0" labelOnly="1" outline="0" axis="axisCol" fieldPosition="0"/>
    </format>
    <format dxfId="4547">
      <pivotArea type="topRight" dataOnly="0" labelOnly="1" outline="0" fieldPosition="0"/>
    </format>
    <format dxfId="4546">
      <pivotArea dataOnly="0" labelOnly="1" outline="0" fieldPosition="0">
        <references count="1">
          <reference field="13" count="0"/>
        </references>
      </pivotArea>
    </format>
    <format dxfId="4545">
      <pivotArea dataOnly="0" labelOnly="1" grandCol="1" outline="0" fieldPosition="0"/>
    </format>
    <format dxfId="4544">
      <pivotArea outline="0" collapsedLevelsAreSubtotals="1" fieldPosition="0"/>
    </format>
    <format dxfId="4543">
      <pivotArea dataOnly="0" labelOnly="1" outline="0" fieldPosition="0">
        <references count="1">
          <reference field="13" count="0"/>
        </references>
      </pivotArea>
    </format>
    <format dxfId="4542">
      <pivotArea dataOnly="0" labelOnly="1" grandCol="1" outline="0" fieldPosition="0"/>
    </format>
    <format dxfId="4541">
      <pivotArea outline="0" collapsedLevelsAreSubtotals="1" fieldPosition="0"/>
    </format>
    <format dxfId="4540">
      <pivotArea dataOnly="0" labelOnly="1" outline="0" fieldPosition="0">
        <references count="1">
          <reference field="13" count="0"/>
        </references>
      </pivotArea>
    </format>
    <format dxfId="4539">
      <pivotArea dataOnly="0" labelOnly="1" grandCol="1" outline="0" fieldPosition="0"/>
    </format>
    <format dxfId="4538">
      <pivotArea outline="0" collapsedLevelsAreSubtotals="1" fieldPosition="0"/>
    </format>
    <format dxfId="4537">
      <pivotArea dataOnly="0" labelOnly="1" grandRow="1" outline="0" fieldPosition="0"/>
    </format>
    <format dxfId="4536">
      <pivotArea dataOnly="0" labelOnly="1" outline="0" fieldPosition="0">
        <references count="1">
          <reference field="13" count="0"/>
        </references>
      </pivotArea>
    </format>
    <format dxfId="4535">
      <pivotArea dataOnly="0" labelOnly="1" grandCol="1" outline="0" fieldPosition="0"/>
    </format>
    <format dxfId="4534">
      <pivotArea dataOnly="0" labelOnly="1" outline="0" fieldPosition="0">
        <references count="1">
          <reference field="13" count="0"/>
        </references>
      </pivotArea>
    </format>
    <format dxfId="4533">
      <pivotArea dataOnly="0" labelOnly="1" grandCol="1" outline="0" fieldPosition="0"/>
    </format>
    <format dxfId="4532">
      <pivotArea dataOnly="0" labelOnly="1" outline="0" fieldPosition="0">
        <references count="1">
          <reference field="13" count="0"/>
        </references>
      </pivotArea>
    </format>
    <format dxfId="4531">
      <pivotArea dataOnly="0" labelOnly="1" grandCol="1" outline="0" fieldPosition="0"/>
    </format>
    <format dxfId="4530">
      <pivotArea outline="0" collapsedLevelsAreSubtotals="1" fieldPosition="0"/>
    </format>
    <format dxfId="4529">
      <pivotArea dataOnly="0" labelOnly="1" outline="0" fieldPosition="0">
        <references count="1">
          <reference field="13" count="0"/>
        </references>
      </pivotArea>
    </format>
    <format dxfId="4528">
      <pivotArea dataOnly="0" labelOnly="1" grandCol="1" outline="0" fieldPosition="0"/>
    </format>
    <format dxfId="4527">
      <pivotArea grandRow="1" outline="0" collapsedLevelsAreSubtotals="1" fieldPosition="0"/>
    </format>
    <format dxfId="4526">
      <pivotArea dataOnly="0" labelOnly="1" grandRow="1" outline="0" fieldPosition="0"/>
    </format>
    <format dxfId="4525">
      <pivotArea dataOnly="0" labelOnly="1" outline="0" fieldPosition="0">
        <references count="1">
          <reference field="13" count="0"/>
        </references>
      </pivotArea>
    </format>
    <format dxfId="4524">
      <pivotArea outline="0" collapsedLevelsAreSubtotals="1" fieldPosition="0"/>
    </format>
    <format dxfId="4523">
      <pivotArea dataOnly="0" labelOnly="1" grandRow="1" outline="0" fieldPosition="0"/>
    </format>
    <format dxfId="4522">
      <pivotArea dataOnly="0" labelOnly="1" outline="0" fieldPosition="0">
        <references count="1">
          <reference field="13" count="0"/>
        </references>
      </pivotArea>
    </format>
    <format dxfId="4521">
      <pivotArea dataOnly="0" labelOnly="1" grandCol="1" outline="0" fieldPosition="0"/>
    </format>
    <format dxfId="4520">
      <pivotArea outline="0" collapsedLevelsAreSubtotals="1" fieldPosition="0"/>
    </format>
    <format dxfId="4519">
      <pivotArea dataOnly="0" labelOnly="1" grandRow="1" outline="0" fieldPosition="0"/>
    </format>
    <format dxfId="4518">
      <pivotArea dataOnly="0" labelOnly="1" outline="0" fieldPosition="0">
        <references count="1">
          <reference field="13" count="0"/>
        </references>
      </pivotArea>
    </format>
    <format dxfId="4517">
      <pivotArea dataOnly="0" labelOnly="1" grandCol="1" outline="0" fieldPosition="0"/>
    </format>
    <format dxfId="4516">
      <pivotArea outline="0" collapsedLevelsAreSubtotals="1" fieldPosition="0"/>
    </format>
    <format dxfId="4515">
      <pivotArea dataOnly="0" labelOnly="1" grandRow="1" outline="0" fieldPosition="0"/>
    </format>
    <format dxfId="4514">
      <pivotArea dataOnly="0" labelOnly="1" outline="0" fieldPosition="0">
        <references count="1">
          <reference field="13" count="0"/>
        </references>
      </pivotArea>
    </format>
    <format dxfId="4513">
      <pivotArea dataOnly="0" labelOnly="1" grandCol="1" outline="0" fieldPosition="0"/>
    </format>
    <format dxfId="4512">
      <pivotArea dataOnly="0" labelOnly="1" outline="0" fieldPosition="0">
        <references count="1">
          <reference field="13" count="0"/>
        </references>
      </pivotArea>
    </format>
    <format dxfId="4511">
      <pivotArea dataOnly="0" labelOnly="1" grandCol="1" outline="0" fieldPosition="0"/>
    </format>
    <format dxfId="4510">
      <pivotArea grandRow="1" outline="0" collapsedLevelsAreSubtotals="1" fieldPosition="0"/>
    </format>
    <format dxfId="4509">
      <pivotArea dataOnly="0" labelOnly="1" grandRow="1" outline="0" fieldPosition="0"/>
    </format>
    <format dxfId="4508">
      <pivotArea outline="0" collapsedLevelsAreSubtotals="1" fieldPosition="0"/>
    </format>
    <format dxfId="4507">
      <pivotArea dataOnly="0" labelOnly="1" grandRow="1" outline="0" fieldPosition="0"/>
    </format>
    <format dxfId="4506">
      <pivotArea dataOnly="0" labelOnly="1" outline="0" fieldPosition="0">
        <references count="1">
          <reference field="13" count="0"/>
        </references>
      </pivotArea>
    </format>
    <format dxfId="4505">
      <pivotArea dataOnly="0" labelOnly="1" grandCol="1" outline="0" fieldPosition="0"/>
    </format>
    <format dxfId="4504">
      <pivotArea dataOnly="0" labelOnly="1" grandRow="1" outline="0" fieldPosition="0"/>
    </format>
    <format dxfId="4503">
      <pivotArea dataOnly="0" labelOnly="1" grandRow="1" outline="0" fieldPosition="0"/>
    </format>
    <format dxfId="4502">
      <pivotArea type="origin" dataOnly="0" labelOnly="1" outline="0" fieldPosition="0"/>
    </format>
    <format dxfId="4501">
      <pivotArea dataOnly="0" labelOnly="1" grandRow="1" outline="0" fieldPosition="0"/>
    </format>
    <format dxfId="4500">
      <pivotArea type="origin" dataOnly="0" labelOnly="1" outline="0" fieldPosition="0"/>
    </format>
    <format dxfId="4499">
      <pivotArea dataOnly="0" labelOnly="1" grandRow="1" outline="0" fieldPosition="0"/>
    </format>
    <format dxfId="4498">
      <pivotArea field="15" type="button" dataOnly="0" labelOnly="1" outline="0" axis="axisRow" fieldPosition="0"/>
    </format>
    <format dxfId="4497">
      <pivotArea dataOnly="0" labelOnly="1" outline="0" fieldPosition="0">
        <references count="1">
          <reference field="13" count="0"/>
        </references>
      </pivotArea>
    </format>
    <format dxfId="4496">
      <pivotArea dataOnly="0" labelOnly="1" grandCol="1" outline="0" fieldPosition="0"/>
    </format>
    <format dxfId="4495">
      <pivotArea field="15" type="button" dataOnly="0" labelOnly="1" outline="0" axis="axisRow" fieldPosition="0"/>
    </format>
    <format dxfId="4494">
      <pivotArea dataOnly="0" labelOnly="1" outline="0" fieldPosition="0">
        <references count="1">
          <reference field="13" count="0"/>
        </references>
      </pivotArea>
    </format>
    <format dxfId="4493">
      <pivotArea dataOnly="0" labelOnly="1" grandCol="1" outline="0" fieldPosition="0"/>
    </format>
    <format dxfId="4492">
      <pivotArea field="15" type="button" dataOnly="0" labelOnly="1" outline="0" axis="axisRow" fieldPosition="0"/>
    </format>
    <format dxfId="4491">
      <pivotArea dataOnly="0" labelOnly="1" outline="0" fieldPosition="0">
        <references count="1">
          <reference field="13" count="0"/>
        </references>
      </pivotArea>
    </format>
    <format dxfId="4490">
      <pivotArea dataOnly="0" labelOnly="1" grandCol="1" outline="0" fieldPosition="0"/>
    </format>
    <format dxfId="4489">
      <pivotArea field="15" type="button" dataOnly="0" labelOnly="1" outline="0" axis="axisRow" fieldPosition="0"/>
    </format>
    <format dxfId="4488">
      <pivotArea dataOnly="0" labelOnly="1" outline="0" fieldPosition="0">
        <references count="1">
          <reference field="13" count="0"/>
        </references>
      </pivotArea>
    </format>
    <format dxfId="4487">
      <pivotArea dataOnly="0" labelOnly="1" grandCol="1" outline="0" fieldPosition="0"/>
    </format>
    <format dxfId="4486">
      <pivotArea field="15" type="button" dataOnly="0" labelOnly="1" outline="0" axis="axisRow" fieldPosition="0"/>
    </format>
    <format dxfId="4485">
      <pivotArea dataOnly="0" labelOnly="1" outline="0" fieldPosition="0">
        <references count="1">
          <reference field="13" count="0"/>
        </references>
      </pivotArea>
    </format>
    <format dxfId="4484">
      <pivotArea dataOnly="0" labelOnly="1" grandCol="1" outline="0" fieldPosition="0"/>
    </format>
    <format dxfId="4483">
      <pivotArea field="15" type="button" dataOnly="0" labelOnly="1" outline="0" axis="axisRow" fieldPosition="0"/>
    </format>
    <format dxfId="4482">
      <pivotArea dataOnly="0" labelOnly="1" outline="0" fieldPosition="0">
        <references count="1">
          <reference field="13" count="0"/>
        </references>
      </pivotArea>
    </format>
    <format dxfId="4481">
      <pivotArea dataOnly="0" labelOnly="1" grandCol="1" outline="0" fieldPosition="0"/>
    </format>
    <format dxfId="4480">
      <pivotArea grandCol="1" outline="0" collapsedLevelsAreSubtotals="1" fieldPosition="0"/>
    </format>
    <format dxfId="4479">
      <pivotArea dataOnly="0" labelOnly="1" grandCol="1" outline="0" fieldPosition="0"/>
    </format>
    <format dxfId="4478">
      <pivotArea outline="0" fieldPosition="0">
        <references count="1">
          <reference field="13" count="1" selected="0">
            <x v="0"/>
          </reference>
        </references>
      </pivotArea>
    </format>
    <format dxfId="4477">
      <pivotArea type="origin" dataOnly="0" labelOnly="1" outline="0" fieldPosition="0"/>
    </format>
    <format dxfId="4476">
      <pivotArea field="13" type="button" dataOnly="0" labelOnly="1" outline="0" axis="axisCol" fieldPosition="0"/>
    </format>
    <format dxfId="4475">
      <pivotArea field="15" type="button" dataOnly="0" labelOnly="1" outline="0" axis="axisRow" fieldPosition="0"/>
    </format>
    <format dxfId="4474">
      <pivotArea dataOnly="0" labelOnly="1" outline="0" fieldPosition="0">
        <references count="1">
          <reference field="15" count="15">
            <x v="0"/>
            <x v="1"/>
            <x v="3"/>
            <x v="4"/>
            <x v="5"/>
            <x v="8"/>
            <x v="9"/>
            <x v="10"/>
            <x v="11"/>
            <x v="12"/>
            <x v="13"/>
            <x v="14"/>
            <x v="15"/>
            <x v="16"/>
            <x v="17"/>
          </reference>
        </references>
      </pivotArea>
    </format>
    <format dxfId="4473">
      <pivotArea dataOnly="0" labelOnly="1" grandRow="1" outline="0" fieldPosition="0"/>
    </format>
    <format dxfId="4472">
      <pivotArea dataOnly="0" labelOnly="1" outline="0" fieldPosition="0">
        <references count="1">
          <reference field="13" count="1">
            <x v="0"/>
          </reference>
        </references>
      </pivotArea>
    </format>
    <format dxfId="4471">
      <pivotArea outline="0" collapsedLevelsAreSubtotals="1" fieldPosition="0"/>
    </format>
    <format dxfId="4470">
      <pivotArea field="15" type="button" dataOnly="0" labelOnly="1" outline="0" axis="axisRow" fieldPosition="0"/>
    </format>
    <format dxfId="4469">
      <pivotArea dataOnly="0" labelOnly="1" outline="0" fieldPosition="0">
        <references count="1">
          <reference field="15" count="15">
            <x v="0"/>
            <x v="1"/>
            <x v="3"/>
            <x v="4"/>
            <x v="5"/>
            <x v="8"/>
            <x v="9"/>
            <x v="10"/>
            <x v="11"/>
            <x v="12"/>
            <x v="13"/>
            <x v="14"/>
            <x v="15"/>
            <x v="16"/>
            <x v="17"/>
          </reference>
        </references>
      </pivotArea>
    </format>
    <format dxfId="4468">
      <pivotArea dataOnly="0" labelOnly="1" grandRow="1" outline="0" fieldPosition="0"/>
    </format>
    <format dxfId="4467">
      <pivotArea dataOnly="0" labelOnly="1" outline="0" fieldPosition="0">
        <references count="1">
          <reference field="13" count="0"/>
        </references>
      </pivotArea>
    </format>
    <format dxfId="4466">
      <pivotArea dataOnly="0" labelOnly="1" grandCol="1" outline="0" fieldPosition="0"/>
    </format>
    <format dxfId="4465">
      <pivotArea outline="0" collapsedLevelsAreSubtotals="1" fieldPosition="0"/>
    </format>
    <format dxfId="4464">
      <pivotArea field="15" type="button" dataOnly="0" labelOnly="1" outline="0" axis="axisRow" fieldPosition="0"/>
    </format>
    <format dxfId="4463">
      <pivotArea dataOnly="0" labelOnly="1" outline="0" fieldPosition="0">
        <references count="1">
          <reference field="15" count="15">
            <x v="0"/>
            <x v="1"/>
            <x v="3"/>
            <x v="4"/>
            <x v="5"/>
            <x v="8"/>
            <x v="9"/>
            <x v="10"/>
            <x v="11"/>
            <x v="12"/>
            <x v="13"/>
            <x v="14"/>
            <x v="15"/>
            <x v="16"/>
            <x v="17"/>
          </reference>
        </references>
      </pivotArea>
    </format>
    <format dxfId="4462">
      <pivotArea dataOnly="0" labelOnly="1" grandRow="1" outline="0" fieldPosition="0"/>
    </format>
    <format dxfId="4461">
      <pivotArea dataOnly="0" labelOnly="1" outline="0" fieldPosition="0">
        <references count="1">
          <reference field="13" count="0"/>
        </references>
      </pivotArea>
    </format>
    <format dxfId="4460">
      <pivotArea dataOnly="0" labelOnly="1" grandCol="1" outline="0" fieldPosition="0"/>
    </format>
    <format dxfId="4459">
      <pivotArea outline="0" collapsedLevelsAreSubtotals="1" fieldPosition="0"/>
    </format>
    <format dxfId="4458">
      <pivotArea field="15" type="button" dataOnly="0" labelOnly="1" outline="0" axis="axisRow" fieldPosition="0"/>
    </format>
    <format dxfId="4457">
      <pivotArea dataOnly="0" labelOnly="1" outline="0" fieldPosition="0">
        <references count="1">
          <reference field="15" count="15">
            <x v="0"/>
            <x v="1"/>
            <x v="3"/>
            <x v="4"/>
            <x v="5"/>
            <x v="8"/>
            <x v="9"/>
            <x v="10"/>
            <x v="11"/>
            <x v="12"/>
            <x v="13"/>
            <x v="14"/>
            <x v="15"/>
            <x v="16"/>
            <x v="17"/>
          </reference>
        </references>
      </pivotArea>
    </format>
    <format dxfId="4456">
      <pivotArea dataOnly="0" labelOnly="1" grandRow="1" outline="0" fieldPosition="0"/>
    </format>
    <format dxfId="4455">
      <pivotArea dataOnly="0" labelOnly="1" outline="0" fieldPosition="0">
        <references count="1">
          <reference field="13" count="0"/>
        </references>
      </pivotArea>
    </format>
    <format dxfId="4454">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4684">
      <pivotArea dataOnly="0" labelOnly="1" grandCol="1" outline="0" fieldPosition="0"/>
    </format>
    <format dxfId="4683">
      <pivotArea dataOnly="0" labelOnly="1" grandCol="1" outline="0" fieldPosition="0"/>
    </format>
    <format dxfId="4682">
      <pivotArea dataOnly="0" labelOnly="1" grandCol="1" outline="0" fieldPosition="0"/>
    </format>
    <format dxfId="4681">
      <pivotArea outline="0" collapsedLevelsAreSubtotals="1" fieldPosition="0"/>
    </format>
    <format dxfId="4680">
      <pivotArea dataOnly="0" labelOnly="1" grandRow="1" outline="0" fieldPosition="0"/>
    </format>
    <format dxfId="4679">
      <pivotArea outline="0" collapsedLevelsAreSubtotals="1" fieldPosition="0"/>
    </format>
    <format dxfId="4678">
      <pivotArea dataOnly="0" labelOnly="1" grandRow="1" outline="0" fieldPosition="0"/>
    </format>
    <format dxfId="4677">
      <pivotArea type="all" dataOnly="0" outline="0" fieldPosition="0"/>
    </format>
    <format dxfId="4676">
      <pivotArea dataOnly="0" labelOnly="1" outline="0" fieldPosition="0">
        <references count="1">
          <reference field="12" count="0"/>
        </references>
      </pivotArea>
    </format>
    <format dxfId="4675">
      <pivotArea dataOnly="0" labelOnly="1" outline="0" fieldPosition="0">
        <references count="1">
          <reference field="12" count="0"/>
        </references>
      </pivotArea>
    </format>
    <format dxfId="4674">
      <pivotArea type="all" dataOnly="0" outline="0" fieldPosition="0"/>
    </format>
    <format dxfId="4673">
      <pivotArea grandCol="1" outline="0" collapsedLevelsAreSubtotals="1" fieldPosition="0"/>
    </format>
    <format dxfId="4672">
      <pivotArea grandRow="1" grandCol="1" outline="0" collapsedLevelsAreSubtotals="1" fieldPosition="0"/>
    </format>
    <format dxfId="4671">
      <pivotArea dataOnly="0" labelOnly="1" grandRow="1" outline="0" fieldPosition="0"/>
    </format>
    <format dxfId="4670">
      <pivotArea dataOnly="0" labelOnly="1" grandRow="1" outline="0" fieldPosition="0"/>
    </format>
    <format dxfId="4669">
      <pivotArea dataOnly="0" labelOnly="1" grandRow="1" outline="0" fieldPosition="0"/>
    </format>
    <format dxfId="4668">
      <pivotArea dataOnly="0" labelOnly="1" grandRow="1" outline="0" fieldPosition="0"/>
    </format>
    <format dxfId="4667">
      <pivotArea dataOnly="0" labelOnly="1" grandRow="1" outline="0" fieldPosition="0"/>
    </format>
    <format dxfId="4666">
      <pivotArea dataOnly="0" labelOnly="1" grandRow="1" outline="0" fieldPosition="0"/>
    </format>
    <format dxfId="4665">
      <pivotArea dataOnly="0" labelOnly="1" grandRow="1" outline="0" fieldPosition="0"/>
    </format>
    <format dxfId="4664">
      <pivotArea dataOnly="0" labelOnly="1" grandRow="1" outline="0" fieldPosition="0"/>
    </format>
    <format dxfId="4663">
      <pivotArea dataOnly="0" labelOnly="1" grandCol="1" outline="0" fieldPosition="0"/>
    </format>
    <format dxfId="4662">
      <pivotArea dataOnly="0" labelOnly="1" grandCol="1" outline="0" fieldPosition="0"/>
    </format>
    <format dxfId="4661">
      <pivotArea dataOnly="0" labelOnly="1" outline="0" fieldPosition="0">
        <references count="1">
          <reference field="23" count="0"/>
        </references>
      </pivotArea>
    </format>
    <format dxfId="4660">
      <pivotArea dataOnly="0" labelOnly="1" grandCol="1" outline="0" fieldPosition="0"/>
    </format>
    <format dxfId="4659">
      <pivotArea dataOnly="0" labelOnly="1" outline="0" fieldPosition="0">
        <references count="1">
          <reference field="23" count="0"/>
        </references>
      </pivotArea>
    </format>
    <format dxfId="4658">
      <pivotArea dataOnly="0" labelOnly="1" grandCol="1" outline="0" fieldPosition="0"/>
    </format>
    <format dxfId="4657">
      <pivotArea field="23" grandRow="1" outline="0" axis="axisCol" fieldPosition="0">
        <references count="1">
          <reference field="23" count="0" selected="0"/>
        </references>
      </pivotArea>
    </format>
    <format dxfId="4656">
      <pivotArea grandCol="1" outline="0" collapsedLevelsAreSubtotals="1" fieldPosition="0"/>
    </format>
    <format dxfId="4655">
      <pivotArea dataOnly="0" labelOnly="1" outline="0" fieldPosition="0">
        <references count="1">
          <reference field="23" count="0"/>
        </references>
      </pivotArea>
    </format>
    <format dxfId="4654">
      <pivotArea dataOnly="0" labelOnly="1" grandCol="1" outline="0" fieldPosition="0"/>
    </format>
    <format dxfId="4653">
      <pivotArea dataOnly="0" labelOnly="1" outline="0" fieldPosition="0">
        <references count="1">
          <reference field="23" count="0"/>
        </references>
      </pivotArea>
    </format>
    <format dxfId="4652">
      <pivotArea dataOnly="0" labelOnly="1" grandCol="1" outline="0" fieldPosition="0"/>
    </format>
    <format dxfId="4651">
      <pivotArea dataOnly="0" labelOnly="1" outline="0" fieldPosition="0">
        <references count="1">
          <reference field="23" count="0"/>
        </references>
      </pivotArea>
    </format>
    <format dxfId="4650">
      <pivotArea dataOnly="0" labelOnly="1" grandCol="1" outline="0" fieldPosition="0"/>
    </format>
    <format dxfId="4649">
      <pivotArea dataOnly="0" labelOnly="1" outline="0" fieldPosition="0">
        <references count="1">
          <reference field="23" count="0"/>
        </references>
      </pivotArea>
    </format>
    <format dxfId="4648">
      <pivotArea dataOnly="0" labelOnly="1" grandCol="1" outline="0" fieldPosition="0"/>
    </format>
    <format dxfId="4647">
      <pivotArea outline="0" collapsedLevelsAreSubtotals="1" fieldPosition="0"/>
    </format>
    <format dxfId="4646">
      <pivotArea dataOnly="0" labelOnly="1" grandRow="1" outline="0" fieldPosition="0"/>
    </format>
    <format dxfId="4645">
      <pivotArea dataOnly="0" labelOnly="1" outline="0" fieldPosition="0">
        <references count="1">
          <reference field="23" count="0"/>
        </references>
      </pivotArea>
    </format>
    <format dxfId="4644">
      <pivotArea dataOnly="0" labelOnly="1" grandCol="1" outline="0" fieldPosition="0"/>
    </format>
    <format dxfId="4643">
      <pivotArea outline="0" collapsedLevelsAreSubtotals="1" fieldPosition="0"/>
    </format>
    <format dxfId="4642">
      <pivotArea dataOnly="0" labelOnly="1" grandRow="1" outline="0" fieldPosition="0"/>
    </format>
    <format dxfId="4641">
      <pivotArea dataOnly="0" labelOnly="1" outline="0" fieldPosition="0">
        <references count="1">
          <reference field="23" count="0"/>
        </references>
      </pivotArea>
    </format>
    <format dxfId="4640">
      <pivotArea dataOnly="0" labelOnly="1" grandCol="1" outline="0" fieldPosition="0"/>
    </format>
    <format dxfId="4639">
      <pivotArea outline="0" collapsedLevelsAreSubtotals="1" fieldPosition="0"/>
    </format>
    <format dxfId="4638">
      <pivotArea dataOnly="0" labelOnly="1" grandRow="1" outline="0" fieldPosition="0"/>
    </format>
    <format dxfId="4637">
      <pivotArea dataOnly="0" labelOnly="1" outline="0" fieldPosition="0">
        <references count="1">
          <reference field="23" count="0"/>
        </references>
      </pivotArea>
    </format>
    <format dxfId="4636">
      <pivotArea dataOnly="0" labelOnly="1" grandCol="1" outline="0" fieldPosition="0"/>
    </format>
    <format dxfId="4635">
      <pivotArea outline="0" collapsedLevelsAreSubtotals="1" fieldPosition="0"/>
    </format>
    <format dxfId="4634">
      <pivotArea dataOnly="0" labelOnly="1" outline="0" fieldPosition="0">
        <references count="1">
          <reference field="23" count="0"/>
        </references>
      </pivotArea>
    </format>
    <format dxfId="4633">
      <pivotArea dataOnly="0" labelOnly="1" grandCol="1" outline="0" fieldPosition="0"/>
    </format>
    <format dxfId="4632">
      <pivotArea dataOnly="0" labelOnly="1" grandRow="1" outline="0" fieldPosition="0"/>
    </format>
    <format dxfId="4631">
      <pivotArea outline="0" collapsedLevelsAreSubtotals="1" fieldPosition="0"/>
    </format>
    <format dxfId="4630">
      <pivotArea dataOnly="0" labelOnly="1" grandRow="1" outline="0" fieldPosition="0"/>
    </format>
    <format dxfId="4629">
      <pivotArea dataOnly="0" labelOnly="1" outline="0" fieldPosition="0">
        <references count="1">
          <reference field="23" count="0"/>
        </references>
      </pivotArea>
    </format>
    <format dxfId="4628">
      <pivotArea dataOnly="0" labelOnly="1" grandCol="1" outline="0" fieldPosition="0"/>
    </format>
    <format dxfId="4627">
      <pivotArea dataOnly="0" labelOnly="1" outline="0" fieldPosition="0">
        <references count="1">
          <reference field="23" count="0"/>
        </references>
      </pivotArea>
    </format>
    <format dxfId="4626">
      <pivotArea dataOnly="0" labelOnly="1" grandCol="1" outline="0" fieldPosition="0"/>
    </format>
    <format dxfId="4625">
      <pivotArea dataOnly="0" labelOnly="1" grandRow="1" outline="0" fieldPosition="0"/>
    </format>
    <format dxfId="4624">
      <pivotArea outline="0" collapsedLevelsAreSubtotals="1" fieldPosition="0"/>
    </format>
    <format dxfId="4623">
      <pivotArea dataOnly="0" labelOnly="1" grandRow="1" outline="0" fieldPosition="0"/>
    </format>
    <format dxfId="4622">
      <pivotArea dataOnly="0" labelOnly="1" outline="0" fieldPosition="0">
        <references count="1">
          <reference field="23" count="0"/>
        </references>
      </pivotArea>
    </format>
    <format dxfId="4621">
      <pivotArea dataOnly="0" labelOnly="1" grandCol="1" outline="0" fieldPosition="0"/>
    </format>
    <format dxfId="4620">
      <pivotArea dataOnly="0" labelOnly="1" grandRow="1" outline="0" fieldPosition="0"/>
    </format>
    <format dxfId="4619">
      <pivotArea type="origin" dataOnly="0" labelOnly="1" outline="0" fieldPosition="0"/>
    </format>
    <format dxfId="4618">
      <pivotArea dataOnly="0" labelOnly="1" grandRow="1" outline="0" fieldPosition="0"/>
    </format>
    <format dxfId="4617">
      <pivotArea type="origin" dataOnly="0" labelOnly="1" outline="0" fieldPosition="0"/>
    </format>
    <format dxfId="4616">
      <pivotArea dataOnly="0" labelOnly="1" grandRow="1" outline="0" fieldPosition="0"/>
    </format>
    <format dxfId="4615">
      <pivotArea type="origin" dataOnly="0" labelOnly="1" outline="0" fieldPosition="0"/>
    </format>
    <format dxfId="4614">
      <pivotArea dataOnly="0" labelOnly="1" grandRow="1" outline="0" fieldPosition="0"/>
    </format>
    <format dxfId="4613">
      <pivotArea type="origin" dataOnly="0" labelOnly="1" outline="0" fieldPosition="0"/>
    </format>
    <format dxfId="4612">
      <pivotArea dataOnly="0" labelOnly="1" grandRow="1" outline="0" fieldPosition="0"/>
    </format>
    <format dxfId="4611">
      <pivotArea outline="0" collapsedLevelsAreSubtotals="1" fieldPosition="0"/>
    </format>
    <format dxfId="4610">
      <pivotArea dataOnly="0" labelOnly="1" grandRow="1" outline="0" fieldPosition="0"/>
    </format>
    <format dxfId="4609">
      <pivotArea dataOnly="0" labelOnly="1" outline="0" fieldPosition="0">
        <references count="1">
          <reference field="23" count="0"/>
        </references>
      </pivotArea>
    </format>
    <format dxfId="4608">
      <pivotArea dataOnly="0" labelOnly="1" grandCol="1" outline="0" fieldPosition="0"/>
    </format>
    <format dxfId="4607">
      <pivotArea outline="0" collapsedLevelsAreSubtotals="1" fieldPosition="0"/>
    </format>
    <format dxfId="4606">
      <pivotArea dataOnly="0" labelOnly="1" grandRow="1" outline="0" fieldPosition="0"/>
    </format>
    <format dxfId="4605">
      <pivotArea dataOnly="0" labelOnly="1" outline="0" fieldPosition="0">
        <references count="1">
          <reference field="23" count="0"/>
        </references>
      </pivotArea>
    </format>
    <format dxfId="4604">
      <pivotArea dataOnly="0" labelOnly="1" grandCol="1" outline="0" fieldPosition="0"/>
    </format>
    <format dxfId="4603">
      <pivotArea outline="0" collapsedLevelsAreSubtotals="1" fieldPosition="0"/>
    </format>
    <format dxfId="4602">
      <pivotArea dataOnly="0" labelOnly="1" grandRow="1" outline="0" fieldPosition="0"/>
    </format>
    <format dxfId="4601">
      <pivotArea dataOnly="0" labelOnly="1" outline="0" fieldPosition="0">
        <references count="1">
          <reference field="23" count="0"/>
        </references>
      </pivotArea>
    </format>
    <format dxfId="4600">
      <pivotArea dataOnly="0" labelOnly="1" grandCol="1" outline="0" fieldPosition="0"/>
    </format>
    <format dxfId="4599">
      <pivotArea dataOnly="0" labelOnly="1" outline="0" fieldPosition="0">
        <references count="1">
          <reference field="23" count="0"/>
        </references>
      </pivotArea>
    </format>
    <format dxfId="4598">
      <pivotArea dataOnly="0" labelOnly="1" grandCol="1" outline="0" fieldPosition="0"/>
    </format>
    <format dxfId="4597">
      <pivotArea outline="0" collapsedLevelsAreSubtotals="1" fieldPosition="0"/>
    </format>
    <format dxfId="4596">
      <pivotArea dataOnly="0" labelOnly="1" grandRow="1" outline="0" fieldPosition="0"/>
    </format>
    <format dxfId="4595">
      <pivotArea dataOnly="0" labelOnly="1" outline="0" fieldPosition="0">
        <references count="1">
          <reference field="23" count="0"/>
        </references>
      </pivotArea>
    </format>
    <format dxfId="4594">
      <pivotArea dataOnly="0" labelOnly="1" grandCol="1" outline="0" fieldPosition="0"/>
    </format>
    <format dxfId="4593">
      <pivotArea outline="0" collapsedLevelsAreSubtotals="1" fieldPosition="0"/>
    </format>
    <format dxfId="4592">
      <pivotArea dataOnly="0" labelOnly="1" grandRow="1" outline="0" fieldPosition="0"/>
    </format>
    <format dxfId="4591">
      <pivotArea dataOnly="0" labelOnly="1" outline="0" fieldPosition="0">
        <references count="1">
          <reference field="23" count="0"/>
        </references>
      </pivotArea>
    </format>
    <format dxfId="4590">
      <pivotArea dataOnly="0" labelOnly="1" grandCol="1" outline="0" fieldPosition="0"/>
    </format>
    <format dxfId="4589">
      <pivotArea dataOnly="0" labelOnly="1" outline="0" fieldPosition="0">
        <references count="1">
          <reference field="23" count="0"/>
        </references>
      </pivotArea>
    </format>
    <format dxfId="4588">
      <pivotArea dataOnly="0" labelOnly="1" grandCol="1" outline="0" fieldPosition="0"/>
    </format>
    <format dxfId="4587">
      <pivotArea type="all" dataOnly="0" outline="0" fieldPosition="0"/>
    </format>
    <format dxfId="4586">
      <pivotArea outline="0" collapsedLevelsAreSubtotals="1" fieldPosition="0"/>
    </format>
    <format dxfId="4585">
      <pivotArea type="origin" dataOnly="0" labelOnly="1" outline="0" fieldPosition="0"/>
    </format>
    <format dxfId="4584">
      <pivotArea field="23" type="button" dataOnly="0" labelOnly="1" outline="0" axis="axisCol" fieldPosition="0"/>
    </format>
    <format dxfId="4583">
      <pivotArea type="topRight" dataOnly="0" labelOnly="1" outline="0" fieldPosition="0"/>
    </format>
    <format dxfId="4582">
      <pivotArea dataOnly="0" labelOnly="1" grandRow="1" outline="0" fieldPosition="0"/>
    </format>
    <format dxfId="4581">
      <pivotArea dataOnly="0" labelOnly="1" outline="0" fieldPosition="0">
        <references count="1">
          <reference field="23" count="0"/>
        </references>
      </pivotArea>
    </format>
    <format dxfId="4580">
      <pivotArea dataOnly="0" labelOnly="1" grandCol="1" outline="0" fieldPosition="0"/>
    </format>
    <format dxfId="4579">
      <pivotArea type="all" dataOnly="0" outline="0" fieldPosition="0"/>
    </format>
    <format dxfId="4578">
      <pivotArea outline="0" collapsedLevelsAreSubtotals="1" fieldPosition="0"/>
    </format>
    <format dxfId="4577">
      <pivotArea type="origin" dataOnly="0" labelOnly="1" outline="0" fieldPosition="0"/>
    </format>
    <format dxfId="4576">
      <pivotArea field="23" type="button" dataOnly="0" labelOnly="1" outline="0" axis="axisCol" fieldPosition="0"/>
    </format>
    <format dxfId="4575">
      <pivotArea type="topRight" dataOnly="0" labelOnly="1" outline="0" fieldPosition="0"/>
    </format>
    <format dxfId="4574">
      <pivotArea dataOnly="0" labelOnly="1" grandRow="1" outline="0" fieldPosition="0"/>
    </format>
    <format dxfId="4573">
      <pivotArea dataOnly="0" labelOnly="1" outline="0" fieldPosition="0">
        <references count="1">
          <reference field="23" count="0"/>
        </references>
      </pivotArea>
    </format>
    <format dxfId="4572">
      <pivotArea dataOnly="0" labelOnly="1" grandCol="1" outline="0" fieldPosition="0"/>
    </format>
    <format dxfId="4571">
      <pivotArea field="23" type="button" dataOnly="0" labelOnly="1" outline="0" axis="axisCol" fieldPosition="0"/>
    </format>
    <format dxfId="4570">
      <pivotArea type="topRight" dataOnly="0" labelOnly="1" outline="0" fieldPosition="0"/>
    </format>
    <format dxfId="4569">
      <pivotArea outline="0" collapsedLevelsAreSubtotals="1" fieldPosition="0"/>
    </format>
    <format dxfId="4568">
      <pivotArea dataOnly="0" labelOnly="1" outline="0" fieldPosition="0">
        <references count="1">
          <reference field="15" count="0"/>
        </references>
      </pivotArea>
    </format>
    <format dxfId="4567">
      <pivotArea grandRow="1" outline="0" collapsedLevelsAreSubtotals="1" fieldPosition="0"/>
    </format>
    <format dxfId="4566">
      <pivotArea dataOnly="0" labelOnly="1" grandRow="1" outline="0" fieldPosition="0"/>
    </format>
    <format dxfId="4565">
      <pivotArea field="15" type="button" dataOnly="0" labelOnly="1" outline="0" axis="axisRow" fieldPosition="0"/>
    </format>
    <format dxfId="4564">
      <pivotArea dataOnly="0" labelOnly="1" outline="0" fieldPosition="0">
        <references count="1">
          <reference field="23" count="0"/>
        </references>
      </pivotArea>
    </format>
    <format dxfId="4563">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4806">
      <pivotArea dataOnly="0" labelOnly="1" grandCol="1" outline="0" fieldPosition="0"/>
    </format>
    <format dxfId="4805">
      <pivotArea dataOnly="0" labelOnly="1" grandCol="1" outline="0" fieldPosition="0"/>
    </format>
    <format dxfId="4804">
      <pivotArea dataOnly="0" labelOnly="1" grandCol="1" outline="0" fieldPosition="0"/>
    </format>
    <format dxfId="4803">
      <pivotArea outline="0" collapsedLevelsAreSubtotals="1" fieldPosition="0"/>
    </format>
    <format dxfId="4802">
      <pivotArea dataOnly="0" labelOnly="1" grandRow="1" outline="0" fieldPosition="0"/>
    </format>
    <format dxfId="4801">
      <pivotArea outline="0" collapsedLevelsAreSubtotals="1" fieldPosition="0"/>
    </format>
    <format dxfId="4800">
      <pivotArea dataOnly="0" labelOnly="1" grandRow="1" outline="0" fieldPosition="0"/>
    </format>
    <format dxfId="4799">
      <pivotArea type="all" dataOnly="0" outline="0" fieldPosition="0"/>
    </format>
    <format dxfId="4798">
      <pivotArea dataOnly="0" labelOnly="1" outline="0" fieldPosition="0">
        <references count="1">
          <reference field="12" count="0"/>
        </references>
      </pivotArea>
    </format>
    <format dxfId="4797">
      <pivotArea dataOnly="0" labelOnly="1" outline="0" fieldPosition="0">
        <references count="1">
          <reference field="12" count="0"/>
        </references>
      </pivotArea>
    </format>
    <format dxfId="4796">
      <pivotArea type="all" dataOnly="0" outline="0" fieldPosition="0"/>
    </format>
    <format dxfId="4795">
      <pivotArea grandCol="1" outline="0" collapsedLevelsAreSubtotals="1" fieldPosition="0"/>
    </format>
    <format dxfId="4794">
      <pivotArea grandRow="1" grandCol="1" outline="0" collapsedLevelsAreSubtotals="1" fieldPosition="0"/>
    </format>
    <format dxfId="4793">
      <pivotArea dataOnly="0" labelOnly="1" grandRow="1" outline="0" fieldPosition="0"/>
    </format>
    <format dxfId="4792">
      <pivotArea dataOnly="0" labelOnly="1" grandRow="1" outline="0" fieldPosition="0"/>
    </format>
    <format dxfId="4791">
      <pivotArea dataOnly="0" labelOnly="1" grandRow="1" outline="0" fieldPosition="0"/>
    </format>
    <format dxfId="4790">
      <pivotArea dataOnly="0" labelOnly="1" grandRow="1" outline="0" fieldPosition="0"/>
    </format>
    <format dxfId="4789">
      <pivotArea dataOnly="0" labelOnly="1" grandRow="1" outline="0" fieldPosition="0"/>
    </format>
    <format dxfId="4788">
      <pivotArea dataOnly="0" labelOnly="1" grandRow="1" outline="0" fieldPosition="0"/>
    </format>
    <format dxfId="4787">
      <pivotArea dataOnly="0" labelOnly="1" grandRow="1" outline="0" fieldPosition="0"/>
    </format>
    <format dxfId="4786">
      <pivotArea dataOnly="0" labelOnly="1" grandRow="1" outline="0" fieldPosition="0"/>
    </format>
    <format dxfId="4785">
      <pivotArea dataOnly="0" labelOnly="1" grandCol="1" outline="0" fieldPosition="0"/>
    </format>
    <format dxfId="4784">
      <pivotArea dataOnly="0" labelOnly="1" grandCol="1" outline="0" fieldPosition="0"/>
    </format>
    <format dxfId="4783">
      <pivotArea dataOnly="0" labelOnly="1" outline="0" fieldPosition="0">
        <references count="1">
          <reference field="23" count="0"/>
        </references>
      </pivotArea>
    </format>
    <format dxfId="4782">
      <pivotArea dataOnly="0" labelOnly="1" grandCol="1" outline="0" fieldPosition="0"/>
    </format>
    <format dxfId="4781">
      <pivotArea dataOnly="0" labelOnly="1" outline="0" fieldPosition="0">
        <references count="1">
          <reference field="23" count="0"/>
        </references>
      </pivotArea>
    </format>
    <format dxfId="4780">
      <pivotArea dataOnly="0" labelOnly="1" grandCol="1" outline="0" fieldPosition="0"/>
    </format>
    <format dxfId="4779">
      <pivotArea field="23" grandRow="1" outline="0" axis="axisCol" fieldPosition="0">
        <references count="1">
          <reference field="23" count="0" selected="0"/>
        </references>
      </pivotArea>
    </format>
    <format dxfId="4778">
      <pivotArea grandCol="1" outline="0" collapsedLevelsAreSubtotals="1" fieldPosition="0"/>
    </format>
    <format dxfId="4777">
      <pivotArea dataOnly="0" labelOnly="1" outline="0" fieldPosition="0">
        <references count="1">
          <reference field="23" count="0"/>
        </references>
      </pivotArea>
    </format>
    <format dxfId="4776">
      <pivotArea dataOnly="0" labelOnly="1" grandCol="1" outline="0" fieldPosition="0"/>
    </format>
    <format dxfId="4775">
      <pivotArea dataOnly="0" labelOnly="1" outline="0" fieldPosition="0">
        <references count="1">
          <reference field="23" count="0"/>
        </references>
      </pivotArea>
    </format>
    <format dxfId="4774">
      <pivotArea dataOnly="0" labelOnly="1" grandCol="1" outline="0" fieldPosition="0"/>
    </format>
    <format dxfId="4773">
      <pivotArea dataOnly="0" labelOnly="1" outline="0" fieldPosition="0">
        <references count="1">
          <reference field="23" count="0"/>
        </references>
      </pivotArea>
    </format>
    <format dxfId="4772">
      <pivotArea dataOnly="0" labelOnly="1" grandCol="1" outline="0" fieldPosition="0"/>
    </format>
    <format dxfId="4771">
      <pivotArea dataOnly="0" labelOnly="1" outline="0" fieldPosition="0">
        <references count="1">
          <reference field="23" count="0"/>
        </references>
      </pivotArea>
    </format>
    <format dxfId="4770">
      <pivotArea dataOnly="0" labelOnly="1" grandCol="1" outline="0" fieldPosition="0"/>
    </format>
    <format dxfId="4769">
      <pivotArea outline="0" collapsedLevelsAreSubtotals="1" fieldPosition="0"/>
    </format>
    <format dxfId="4768">
      <pivotArea dataOnly="0" labelOnly="1" grandRow="1" outline="0" fieldPosition="0"/>
    </format>
    <format dxfId="4767">
      <pivotArea dataOnly="0" labelOnly="1" outline="0" fieldPosition="0">
        <references count="1">
          <reference field="23" count="0"/>
        </references>
      </pivotArea>
    </format>
    <format dxfId="4766">
      <pivotArea dataOnly="0" labelOnly="1" grandCol="1" outline="0" fieldPosition="0"/>
    </format>
    <format dxfId="4765">
      <pivotArea outline="0" collapsedLevelsAreSubtotals="1" fieldPosition="0"/>
    </format>
    <format dxfId="4764">
      <pivotArea dataOnly="0" labelOnly="1" grandRow="1" outline="0" fieldPosition="0"/>
    </format>
    <format dxfId="4763">
      <pivotArea dataOnly="0" labelOnly="1" outline="0" fieldPosition="0">
        <references count="1">
          <reference field="23" count="0"/>
        </references>
      </pivotArea>
    </format>
    <format dxfId="4762">
      <pivotArea dataOnly="0" labelOnly="1" grandCol="1" outline="0" fieldPosition="0"/>
    </format>
    <format dxfId="4761">
      <pivotArea outline="0" collapsedLevelsAreSubtotals="1" fieldPosition="0"/>
    </format>
    <format dxfId="4760">
      <pivotArea dataOnly="0" labelOnly="1" grandRow="1" outline="0" fieldPosition="0"/>
    </format>
    <format dxfId="4759">
      <pivotArea dataOnly="0" labelOnly="1" outline="0" fieldPosition="0">
        <references count="1">
          <reference field="23" count="0"/>
        </references>
      </pivotArea>
    </format>
    <format dxfId="4758">
      <pivotArea dataOnly="0" labelOnly="1" grandCol="1" outline="0" fieldPosition="0"/>
    </format>
    <format dxfId="4757">
      <pivotArea outline="0" collapsedLevelsAreSubtotals="1" fieldPosition="0"/>
    </format>
    <format dxfId="4756">
      <pivotArea dataOnly="0" labelOnly="1" outline="0" fieldPosition="0">
        <references count="1">
          <reference field="23" count="0"/>
        </references>
      </pivotArea>
    </format>
    <format dxfId="4755">
      <pivotArea dataOnly="0" labelOnly="1" grandCol="1" outline="0" fieldPosition="0"/>
    </format>
    <format dxfId="4754">
      <pivotArea dataOnly="0" labelOnly="1" grandRow="1" outline="0" fieldPosition="0"/>
    </format>
    <format dxfId="4753">
      <pivotArea outline="0" collapsedLevelsAreSubtotals="1" fieldPosition="0"/>
    </format>
    <format dxfId="4752">
      <pivotArea dataOnly="0" labelOnly="1" grandRow="1" outline="0" fieldPosition="0"/>
    </format>
    <format dxfId="4751">
      <pivotArea dataOnly="0" labelOnly="1" outline="0" fieldPosition="0">
        <references count="1">
          <reference field="23" count="0"/>
        </references>
      </pivotArea>
    </format>
    <format dxfId="4750">
      <pivotArea dataOnly="0" labelOnly="1" grandCol="1" outline="0" fieldPosition="0"/>
    </format>
    <format dxfId="4749">
      <pivotArea dataOnly="0" labelOnly="1" outline="0" fieldPosition="0">
        <references count="1">
          <reference field="23" count="0"/>
        </references>
      </pivotArea>
    </format>
    <format dxfId="4748">
      <pivotArea dataOnly="0" labelOnly="1" grandCol="1" outline="0" fieldPosition="0"/>
    </format>
    <format dxfId="4747">
      <pivotArea dataOnly="0" labelOnly="1" grandRow="1" outline="0" fieldPosition="0"/>
    </format>
    <format dxfId="4746">
      <pivotArea outline="0" collapsedLevelsAreSubtotals="1" fieldPosition="0"/>
    </format>
    <format dxfId="4745">
      <pivotArea dataOnly="0" labelOnly="1" grandRow="1" outline="0" fieldPosition="0"/>
    </format>
    <format dxfId="4744">
      <pivotArea dataOnly="0" labelOnly="1" outline="0" fieldPosition="0">
        <references count="1">
          <reference field="23" count="0"/>
        </references>
      </pivotArea>
    </format>
    <format dxfId="4743">
      <pivotArea dataOnly="0" labelOnly="1" grandCol="1" outline="0" fieldPosition="0"/>
    </format>
    <format dxfId="4742">
      <pivotArea dataOnly="0" labelOnly="1" grandRow="1" outline="0" fieldPosition="0"/>
    </format>
    <format dxfId="4741">
      <pivotArea type="origin" dataOnly="0" labelOnly="1" outline="0" fieldPosition="0"/>
    </format>
    <format dxfId="4740">
      <pivotArea dataOnly="0" labelOnly="1" grandRow="1" outline="0" fieldPosition="0"/>
    </format>
    <format dxfId="4739">
      <pivotArea type="origin" dataOnly="0" labelOnly="1" outline="0" fieldPosition="0"/>
    </format>
    <format dxfId="4738">
      <pivotArea dataOnly="0" labelOnly="1" grandRow="1" outline="0" fieldPosition="0"/>
    </format>
    <format dxfId="4737">
      <pivotArea type="origin" dataOnly="0" labelOnly="1" outline="0" fieldPosition="0"/>
    </format>
    <format dxfId="4736">
      <pivotArea dataOnly="0" labelOnly="1" grandRow="1" outline="0" fieldPosition="0"/>
    </format>
    <format dxfId="4735">
      <pivotArea type="origin" dataOnly="0" labelOnly="1" outline="0" fieldPosition="0"/>
    </format>
    <format dxfId="4734">
      <pivotArea dataOnly="0" labelOnly="1" grandRow="1" outline="0" fieldPosition="0"/>
    </format>
    <format dxfId="4733">
      <pivotArea outline="0" collapsedLevelsAreSubtotals="1" fieldPosition="0"/>
    </format>
    <format dxfId="4732">
      <pivotArea dataOnly="0" labelOnly="1" grandRow="1" outline="0" fieldPosition="0"/>
    </format>
    <format dxfId="4731">
      <pivotArea dataOnly="0" labelOnly="1" outline="0" fieldPosition="0">
        <references count="1">
          <reference field="23" count="0"/>
        </references>
      </pivotArea>
    </format>
    <format dxfId="4730">
      <pivotArea dataOnly="0" labelOnly="1" grandCol="1" outline="0" fieldPosition="0"/>
    </format>
    <format dxfId="4729">
      <pivotArea outline="0" collapsedLevelsAreSubtotals="1" fieldPosition="0"/>
    </format>
    <format dxfId="4728">
      <pivotArea dataOnly="0" labelOnly="1" grandRow="1" outline="0" fieldPosition="0"/>
    </format>
    <format dxfId="4727">
      <pivotArea dataOnly="0" labelOnly="1" outline="0" fieldPosition="0">
        <references count="1">
          <reference field="23" count="0"/>
        </references>
      </pivotArea>
    </format>
    <format dxfId="4726">
      <pivotArea dataOnly="0" labelOnly="1" grandCol="1" outline="0" fieldPosition="0"/>
    </format>
    <format dxfId="4725">
      <pivotArea outline="0" collapsedLevelsAreSubtotals="1" fieldPosition="0"/>
    </format>
    <format dxfId="4724">
      <pivotArea dataOnly="0" labelOnly="1" grandRow="1" outline="0" fieldPosition="0"/>
    </format>
    <format dxfId="4723">
      <pivotArea dataOnly="0" labelOnly="1" outline="0" fieldPosition="0">
        <references count="1">
          <reference field="23" count="0"/>
        </references>
      </pivotArea>
    </format>
    <format dxfId="4722">
      <pivotArea dataOnly="0" labelOnly="1" grandCol="1" outline="0" fieldPosition="0"/>
    </format>
    <format dxfId="4721">
      <pivotArea dataOnly="0" labelOnly="1" outline="0" fieldPosition="0">
        <references count="1">
          <reference field="23" count="0"/>
        </references>
      </pivotArea>
    </format>
    <format dxfId="4720">
      <pivotArea dataOnly="0" labelOnly="1" grandCol="1" outline="0" fieldPosition="0"/>
    </format>
    <format dxfId="4719">
      <pivotArea outline="0" collapsedLevelsAreSubtotals="1" fieldPosition="0"/>
    </format>
    <format dxfId="4718">
      <pivotArea dataOnly="0" labelOnly="1" grandRow="1" outline="0" fieldPosition="0"/>
    </format>
    <format dxfId="4717">
      <pivotArea dataOnly="0" labelOnly="1" outline="0" fieldPosition="0">
        <references count="1">
          <reference field="23" count="0"/>
        </references>
      </pivotArea>
    </format>
    <format dxfId="4716">
      <pivotArea dataOnly="0" labelOnly="1" grandCol="1" outline="0" fieldPosition="0"/>
    </format>
    <format dxfId="4715">
      <pivotArea outline="0" collapsedLevelsAreSubtotals="1" fieldPosition="0"/>
    </format>
    <format dxfId="4714">
      <pivotArea dataOnly="0" labelOnly="1" grandRow="1" outline="0" fieldPosition="0"/>
    </format>
    <format dxfId="4713">
      <pivotArea dataOnly="0" labelOnly="1" outline="0" fieldPosition="0">
        <references count="1">
          <reference field="23" count="0"/>
        </references>
      </pivotArea>
    </format>
    <format dxfId="4712">
      <pivotArea dataOnly="0" labelOnly="1" grandCol="1" outline="0" fieldPosition="0"/>
    </format>
    <format dxfId="4711">
      <pivotArea dataOnly="0" labelOnly="1" outline="0" fieldPosition="0">
        <references count="1">
          <reference field="23" count="0"/>
        </references>
      </pivotArea>
    </format>
    <format dxfId="4710">
      <pivotArea dataOnly="0" labelOnly="1" grandCol="1" outline="0" fieldPosition="0"/>
    </format>
    <format dxfId="4709">
      <pivotArea type="all" dataOnly="0" outline="0" fieldPosition="0"/>
    </format>
    <format dxfId="4708">
      <pivotArea outline="0" collapsedLevelsAreSubtotals="1" fieldPosition="0"/>
    </format>
    <format dxfId="4707">
      <pivotArea type="origin" dataOnly="0" labelOnly="1" outline="0" fieldPosition="0"/>
    </format>
    <format dxfId="4706">
      <pivotArea field="23" type="button" dataOnly="0" labelOnly="1" outline="0" axis="axisCol" fieldPosition="0"/>
    </format>
    <format dxfId="4705">
      <pivotArea type="topRight" dataOnly="0" labelOnly="1" outline="0" fieldPosition="0"/>
    </format>
    <format dxfId="4704">
      <pivotArea dataOnly="0" labelOnly="1" grandRow="1" outline="0" fieldPosition="0"/>
    </format>
    <format dxfId="4703">
      <pivotArea dataOnly="0" labelOnly="1" outline="0" fieldPosition="0">
        <references count="1">
          <reference field="23" count="0"/>
        </references>
      </pivotArea>
    </format>
    <format dxfId="4702">
      <pivotArea dataOnly="0" labelOnly="1" grandCol="1" outline="0" fieldPosition="0"/>
    </format>
    <format dxfId="4701">
      <pivotArea type="all" dataOnly="0" outline="0" fieldPosition="0"/>
    </format>
    <format dxfId="4700">
      <pivotArea outline="0" collapsedLevelsAreSubtotals="1" fieldPosition="0"/>
    </format>
    <format dxfId="4699">
      <pivotArea type="origin" dataOnly="0" labelOnly="1" outline="0" fieldPosition="0"/>
    </format>
    <format dxfId="4698">
      <pivotArea field="23" type="button" dataOnly="0" labelOnly="1" outline="0" axis="axisCol" fieldPosition="0"/>
    </format>
    <format dxfId="4697">
      <pivotArea type="topRight" dataOnly="0" labelOnly="1" outline="0" fieldPosition="0"/>
    </format>
    <format dxfId="4696">
      <pivotArea dataOnly="0" labelOnly="1" grandRow="1" outline="0" fieldPosition="0"/>
    </format>
    <format dxfId="4695">
      <pivotArea dataOnly="0" labelOnly="1" outline="0" fieldPosition="0">
        <references count="1">
          <reference field="23" count="0"/>
        </references>
      </pivotArea>
    </format>
    <format dxfId="4694">
      <pivotArea dataOnly="0" labelOnly="1" grandCol="1" outline="0" fieldPosition="0"/>
    </format>
    <format dxfId="4693">
      <pivotArea field="23" type="button" dataOnly="0" labelOnly="1" outline="0" axis="axisCol" fieldPosition="0"/>
    </format>
    <format dxfId="4692">
      <pivotArea type="topRight" dataOnly="0" labelOnly="1" outline="0" fieldPosition="0"/>
    </format>
    <format dxfId="4691">
      <pivotArea grandRow="1" outline="0" collapsedLevelsAreSubtotals="1" fieldPosition="0"/>
    </format>
    <format dxfId="4690">
      <pivotArea outline="0" collapsedLevelsAreSubtotals="1" fieldPosition="0"/>
    </format>
    <format dxfId="4689">
      <pivotArea field="15" type="button" dataOnly="0" labelOnly="1" outline="0" axis="axisRow" fieldPosition="0"/>
    </format>
    <format dxfId="4688">
      <pivotArea dataOnly="0" labelOnly="1" outline="0" fieldPosition="0">
        <references count="1">
          <reference field="15" count="0"/>
        </references>
      </pivotArea>
    </format>
    <format dxfId="4687">
      <pivotArea dataOnly="0" labelOnly="1" grandRow="1" outline="0" fieldPosition="0"/>
    </format>
    <format dxfId="4686">
      <pivotArea dataOnly="0" labelOnly="1" outline="0" fieldPosition="0">
        <references count="1">
          <reference field="23" count="0"/>
        </references>
      </pivotArea>
    </format>
    <format dxfId="4685">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4938">
      <pivotArea dataOnly="0" labelOnly="1" outline="0" fieldPosition="0">
        <references count="1">
          <reference field="12" count="0"/>
        </references>
      </pivotArea>
    </format>
    <format dxfId="4937">
      <pivotArea dataOnly="0" labelOnly="1" outline="0" fieldPosition="0">
        <references count="1">
          <reference field="12" count="0"/>
        </references>
      </pivotArea>
    </format>
    <format dxfId="4936">
      <pivotArea field="12" type="button" dataOnly="0" labelOnly="1" outline="0" axis="axisRow" fieldPosition="0"/>
    </format>
    <format dxfId="4935">
      <pivotArea dataOnly="0" labelOnly="1" outline="0" fieldPosition="0">
        <references count="1">
          <reference field="14" count="0"/>
        </references>
      </pivotArea>
    </format>
    <format dxfId="4934">
      <pivotArea dataOnly="0" labelOnly="1" grandCol="1" outline="0" fieldPosition="0"/>
    </format>
    <format dxfId="4933">
      <pivotArea outline="0" collapsedLevelsAreSubtotals="1" fieldPosition="0"/>
    </format>
    <format dxfId="4932">
      <pivotArea field="12" type="button" dataOnly="0" labelOnly="1" outline="0" axis="axisRow" fieldPosition="0"/>
    </format>
    <format dxfId="4931">
      <pivotArea dataOnly="0" labelOnly="1" outline="0" fieldPosition="0">
        <references count="1">
          <reference field="12" count="0"/>
        </references>
      </pivotArea>
    </format>
    <format dxfId="4930">
      <pivotArea dataOnly="0" labelOnly="1" grandRow="1" outline="0" fieldPosition="0"/>
    </format>
    <format dxfId="4929">
      <pivotArea dataOnly="0" labelOnly="1" outline="0" fieldPosition="0">
        <references count="1">
          <reference field="14" count="0"/>
        </references>
      </pivotArea>
    </format>
    <format dxfId="4928">
      <pivotArea dataOnly="0" labelOnly="1" grandCol="1" outline="0" fieldPosition="0"/>
    </format>
    <format dxfId="4927">
      <pivotArea outline="0" collapsedLevelsAreSubtotals="1" fieldPosition="0"/>
    </format>
    <format dxfId="4926">
      <pivotArea field="12" type="button" dataOnly="0" labelOnly="1" outline="0" axis="axisRow" fieldPosition="0"/>
    </format>
    <format dxfId="4925">
      <pivotArea dataOnly="0" labelOnly="1" outline="0" fieldPosition="0">
        <references count="1">
          <reference field="12" count="0"/>
        </references>
      </pivotArea>
    </format>
    <format dxfId="4924">
      <pivotArea dataOnly="0" labelOnly="1" grandRow="1" outline="0" fieldPosition="0"/>
    </format>
    <format dxfId="4923">
      <pivotArea dataOnly="0" labelOnly="1" outline="0" fieldPosition="0">
        <references count="1">
          <reference field="14" count="0"/>
        </references>
      </pivotArea>
    </format>
    <format dxfId="4922">
      <pivotArea dataOnly="0" labelOnly="1" grandCol="1" outline="0" fieldPosition="0"/>
    </format>
    <format dxfId="4921">
      <pivotArea grandRow="1" outline="0" collapsedLevelsAreSubtotals="1" fieldPosition="0"/>
    </format>
    <format dxfId="4920">
      <pivotArea grandRow="1" outline="0" collapsedLevelsAreSubtotals="1" fieldPosition="0"/>
    </format>
    <format dxfId="4919">
      <pivotArea outline="0" collapsedLevelsAreSubtotals="1" fieldPosition="0">
        <references count="1">
          <reference field="12" count="0" selected="0"/>
        </references>
      </pivotArea>
    </format>
    <format dxfId="4918">
      <pivotArea dataOnly="0" labelOnly="1" grandRow="1" outline="0" fieldPosition="0"/>
    </format>
    <format dxfId="4917">
      <pivotArea grandRow="1" outline="0" collapsedLevelsAreSubtotals="1" fieldPosition="0"/>
    </format>
    <format dxfId="4916">
      <pivotArea dataOnly="0" labelOnly="1" grandRow="1" outline="0" fieldPosition="0"/>
    </format>
    <format dxfId="4915">
      <pivotArea grandRow="1" outline="0" collapsedLevelsAreSubtotals="1" fieldPosition="0"/>
    </format>
    <format dxfId="4914">
      <pivotArea dataOnly="0" labelOnly="1" grandRow="1" outline="0" fieldPosition="0"/>
    </format>
    <format dxfId="4913">
      <pivotArea grandRow="1" outline="0" collapsedLevelsAreSubtotals="1" fieldPosition="0"/>
    </format>
    <format dxfId="4912">
      <pivotArea dataOnly="0" labelOnly="1" grandRow="1" outline="0" fieldPosition="0"/>
    </format>
    <format dxfId="4911">
      <pivotArea outline="0" collapsedLevelsAreSubtotals="1" fieldPosition="0"/>
    </format>
    <format dxfId="4910">
      <pivotArea field="12" type="button" dataOnly="0" labelOnly="1" outline="0" axis="axisRow" fieldPosition="0"/>
    </format>
    <format dxfId="4909">
      <pivotArea dataOnly="0" labelOnly="1" outline="0" fieldPosition="0">
        <references count="1">
          <reference field="12" count="0"/>
        </references>
      </pivotArea>
    </format>
    <format dxfId="4908">
      <pivotArea dataOnly="0" labelOnly="1" grandRow="1" outline="0" fieldPosition="0"/>
    </format>
    <format dxfId="4907">
      <pivotArea dataOnly="0" labelOnly="1" outline="0" fieldPosition="0">
        <references count="1">
          <reference field="14" count="0"/>
        </references>
      </pivotArea>
    </format>
    <format dxfId="4906">
      <pivotArea dataOnly="0" labelOnly="1" grandCol="1" outline="0" fieldPosition="0"/>
    </format>
    <format dxfId="4905">
      <pivotArea outline="0" collapsedLevelsAreSubtotals="1" fieldPosition="0"/>
    </format>
    <format dxfId="4904">
      <pivotArea field="12" type="button" dataOnly="0" labelOnly="1" outline="0" axis="axisRow" fieldPosition="0"/>
    </format>
    <format dxfId="4903">
      <pivotArea dataOnly="0" labelOnly="1" outline="0" fieldPosition="0">
        <references count="1">
          <reference field="12" count="0"/>
        </references>
      </pivotArea>
    </format>
    <format dxfId="4902">
      <pivotArea dataOnly="0" labelOnly="1" grandRow="1" outline="0" fieldPosition="0"/>
    </format>
    <format dxfId="4901">
      <pivotArea dataOnly="0" labelOnly="1" outline="0" fieldPosition="0">
        <references count="1">
          <reference field="14" count="0"/>
        </references>
      </pivotArea>
    </format>
    <format dxfId="4900">
      <pivotArea dataOnly="0" labelOnly="1" grandCol="1" outline="0" fieldPosition="0"/>
    </format>
    <format dxfId="4899">
      <pivotArea outline="0" collapsedLevelsAreSubtotals="1" fieldPosition="0"/>
    </format>
    <format dxfId="4898">
      <pivotArea field="12" type="button" dataOnly="0" labelOnly="1" outline="0" axis="axisRow" fieldPosition="0"/>
    </format>
    <format dxfId="4897">
      <pivotArea dataOnly="0" labelOnly="1" outline="0" fieldPosition="0">
        <references count="1">
          <reference field="12" count="0"/>
        </references>
      </pivotArea>
    </format>
    <format dxfId="4896">
      <pivotArea dataOnly="0" labelOnly="1" outline="0" fieldPosition="0">
        <references count="1">
          <reference field="14" count="0"/>
        </references>
      </pivotArea>
    </format>
    <format dxfId="4895">
      <pivotArea dataOnly="0" labelOnly="1" grandCol="1" outline="0" fieldPosition="0"/>
    </format>
    <format dxfId="4894">
      <pivotArea dataOnly="0" labelOnly="1" grandRow="1" outline="0" fieldPosition="0"/>
    </format>
    <format dxfId="4893">
      <pivotArea dataOnly="0" labelOnly="1" grandRow="1" outline="0" fieldPosition="0"/>
    </format>
    <format dxfId="4892">
      <pivotArea outline="0" collapsedLevelsAreSubtotals="1" fieldPosition="0"/>
    </format>
    <format dxfId="4891">
      <pivotArea dataOnly="0" labelOnly="1" outline="0" fieldPosition="0">
        <references count="1">
          <reference field="12" count="0"/>
        </references>
      </pivotArea>
    </format>
    <format dxfId="4890">
      <pivotArea dataOnly="0" labelOnly="1" grandRow="1" outline="0" fieldPosition="0"/>
    </format>
    <format dxfId="4889">
      <pivotArea outline="0" collapsedLevelsAreSubtotals="1" fieldPosition="0"/>
    </format>
    <format dxfId="4888">
      <pivotArea dataOnly="0" labelOnly="1" outline="0" fieldPosition="0">
        <references count="1">
          <reference field="12" count="0"/>
        </references>
      </pivotArea>
    </format>
    <format dxfId="4887">
      <pivotArea dataOnly="0" labelOnly="1" grandRow="1" outline="0" fieldPosition="0"/>
    </format>
    <format dxfId="4886">
      <pivotArea outline="0" collapsedLevelsAreSubtotals="1" fieldPosition="0"/>
    </format>
    <format dxfId="4885">
      <pivotArea dataOnly="0" labelOnly="1" outline="0" fieldPosition="0">
        <references count="1">
          <reference field="12" count="0"/>
        </references>
      </pivotArea>
    </format>
    <format dxfId="4884">
      <pivotArea dataOnly="0" labelOnly="1" grandRow="1" outline="0" fieldPosition="0"/>
    </format>
    <format dxfId="4883">
      <pivotArea dataOnly="0" labelOnly="1" grandRow="1" outline="0" fieldPosition="0"/>
    </format>
    <format dxfId="4882">
      <pivotArea dataOnly="0" labelOnly="1" grandRow="1" outline="0" fieldPosition="0"/>
    </format>
    <format dxfId="4881">
      <pivotArea outline="0" collapsedLevelsAreSubtotals="1" fieldPosition="0"/>
    </format>
    <format dxfId="4880">
      <pivotArea dataOnly="0" labelOnly="1" outline="0" fieldPosition="0">
        <references count="1">
          <reference field="12" count="0"/>
        </references>
      </pivotArea>
    </format>
    <format dxfId="4879">
      <pivotArea dataOnly="0" labelOnly="1" grandRow="1" outline="0" fieldPosition="0"/>
    </format>
    <format dxfId="4878">
      <pivotArea outline="0" fieldPosition="0">
        <references count="1">
          <reference field="12" count="0" selected="0"/>
        </references>
      </pivotArea>
    </format>
    <format dxfId="4877">
      <pivotArea dataOnly="0" labelOnly="1" outline="0" fieldPosition="0">
        <references count="1">
          <reference field="12" count="0"/>
        </references>
      </pivotArea>
    </format>
    <format dxfId="4876">
      <pivotArea outline="0" collapsedLevelsAreSubtotals="1" fieldPosition="0"/>
    </format>
    <format dxfId="4875">
      <pivotArea field="12" type="button" dataOnly="0" labelOnly="1" outline="0" axis="axisRow" fieldPosition="0"/>
    </format>
    <format dxfId="4874">
      <pivotArea dataOnly="0" labelOnly="1" outline="0" fieldPosition="0">
        <references count="1">
          <reference field="12" count="0"/>
        </references>
      </pivotArea>
    </format>
    <format dxfId="4873">
      <pivotArea dataOnly="0" labelOnly="1" grandRow="1" outline="0" fieldPosition="0"/>
    </format>
    <format dxfId="4872">
      <pivotArea dataOnly="0" labelOnly="1" outline="0" fieldPosition="0">
        <references count="1">
          <reference field="14" count="0"/>
        </references>
      </pivotArea>
    </format>
    <format dxfId="4871">
      <pivotArea dataOnly="0" labelOnly="1" grandCol="1" outline="0" fieldPosition="0"/>
    </format>
    <format dxfId="4870">
      <pivotArea dataOnly="0" labelOnly="1" grandRow="1" outline="0" fieldPosition="0"/>
    </format>
    <format dxfId="4869">
      <pivotArea field="12" type="button" dataOnly="0" labelOnly="1" outline="0" axis="axisRow" fieldPosition="0"/>
    </format>
    <format dxfId="4868">
      <pivotArea dataOnly="0" labelOnly="1" outline="0" fieldPosition="0">
        <references count="1">
          <reference field="14" count="0"/>
        </references>
      </pivotArea>
    </format>
    <format dxfId="4867">
      <pivotArea dataOnly="0" labelOnly="1" grandCol="1" outline="0" fieldPosition="0"/>
    </format>
    <format dxfId="4866">
      <pivotArea dataOnly="0" labelOnly="1" grandRow="1" outline="0" fieldPosition="0"/>
    </format>
    <format dxfId="4865">
      <pivotArea dataOnly="0" labelOnly="1" grandRow="1" outline="0" fieldPosition="0"/>
    </format>
    <format dxfId="4864">
      <pivotArea dataOnly="0" labelOnly="1" grandRow="1" outline="0" fieldPosition="0"/>
    </format>
    <format dxfId="4863">
      <pivotArea dataOnly="0" labelOnly="1" grandRow="1" outline="0" fieldPosition="0"/>
    </format>
    <format dxfId="4862">
      <pivotArea dataOnly="0" labelOnly="1" grandRow="1" outline="0" fieldPosition="0"/>
    </format>
    <format dxfId="4861">
      <pivotArea dataOnly="0" labelOnly="1" grandRow="1" outline="0" fieldPosition="0"/>
    </format>
    <format dxfId="4860">
      <pivotArea dataOnly="0" labelOnly="1" grandRow="1" outline="0" fieldPosition="0"/>
    </format>
    <format dxfId="4859">
      <pivotArea dataOnly="0" labelOnly="1" grandRow="1" outline="0" fieldPosition="0"/>
    </format>
    <format dxfId="4858">
      <pivotArea dataOnly="0" labelOnly="1" grandRow="1" outline="0" fieldPosition="0"/>
    </format>
    <format dxfId="4857">
      <pivotArea dataOnly="0" labelOnly="1" grandRow="1" outline="0" fieldPosition="0"/>
    </format>
    <format dxfId="4856">
      <pivotArea dataOnly="0" labelOnly="1" grandRow="1" outline="0" fieldPosition="0"/>
    </format>
    <format dxfId="4855">
      <pivotArea dataOnly="0" labelOnly="1" grandRow="1" outline="0" fieldPosition="0"/>
    </format>
    <format dxfId="4854">
      <pivotArea dataOnly="0" labelOnly="1" grandRow="1" outline="0" fieldPosition="0"/>
    </format>
    <format dxfId="4853">
      <pivotArea dataOnly="0" labelOnly="1" grandRow="1" outline="0" fieldPosition="0"/>
    </format>
    <format dxfId="4852">
      <pivotArea dataOnly="0" labelOnly="1" grandRow="1" outline="0" fieldPosition="0"/>
    </format>
    <format dxfId="4851">
      <pivotArea dataOnly="0" labelOnly="1" grandRow="1" outline="0" fieldPosition="0"/>
    </format>
    <format dxfId="4850">
      <pivotArea dataOnly="0" labelOnly="1" grandRow="1" outline="0" fieldPosition="0"/>
    </format>
    <format dxfId="4849">
      <pivotArea type="origin" dataOnly="0" labelOnly="1" outline="0" fieldPosition="0"/>
    </format>
    <format dxfId="4848">
      <pivotArea field="12" type="button" dataOnly="0" labelOnly="1" outline="0" axis="axisRow" fieldPosition="0"/>
    </format>
    <format dxfId="4847">
      <pivotArea dataOnly="0" labelOnly="1" outline="0" fieldPosition="0">
        <references count="1">
          <reference field="12" count="0"/>
        </references>
      </pivotArea>
    </format>
    <format dxfId="4846">
      <pivotArea dataOnly="0" labelOnly="1" grandRow="1" outline="0" fieldPosition="0"/>
    </format>
    <format dxfId="4845">
      <pivotArea type="origin" dataOnly="0" labelOnly="1" outline="0" fieldPosition="0"/>
    </format>
    <format dxfId="4844">
      <pivotArea field="12" type="button" dataOnly="0" labelOnly="1" outline="0" axis="axisRow" fieldPosition="0"/>
    </format>
    <format dxfId="4843">
      <pivotArea dataOnly="0" labelOnly="1" outline="0" fieldPosition="0">
        <references count="1">
          <reference field="12" count="0"/>
        </references>
      </pivotArea>
    </format>
    <format dxfId="4842">
      <pivotArea dataOnly="0" labelOnly="1" grandRow="1" outline="0" fieldPosition="0"/>
    </format>
    <format dxfId="4841">
      <pivotArea type="origin" dataOnly="0" labelOnly="1" outline="0" fieldPosition="0"/>
    </format>
    <format dxfId="4840">
      <pivotArea field="12" type="button" dataOnly="0" labelOnly="1" outline="0" axis="axisRow" fieldPosition="0"/>
    </format>
    <format dxfId="4839">
      <pivotArea dataOnly="0" labelOnly="1" outline="0" fieldPosition="0">
        <references count="1">
          <reference field="12" count="0"/>
        </references>
      </pivotArea>
    </format>
    <format dxfId="4838">
      <pivotArea dataOnly="0" labelOnly="1" grandRow="1" outline="0" fieldPosition="0"/>
    </format>
    <format dxfId="4837">
      <pivotArea type="origin" dataOnly="0" labelOnly="1" outline="0" fieldPosition="0"/>
    </format>
    <format dxfId="4836">
      <pivotArea field="12" type="button" dataOnly="0" labelOnly="1" outline="0" axis="axisRow" fieldPosition="0"/>
    </format>
    <format dxfId="4835">
      <pivotArea dataOnly="0" labelOnly="1" outline="0" fieldPosition="0">
        <references count="1">
          <reference field="12" count="0"/>
        </references>
      </pivotArea>
    </format>
    <format dxfId="4834">
      <pivotArea dataOnly="0" labelOnly="1" grandRow="1" outline="0" fieldPosition="0"/>
    </format>
    <format dxfId="4833">
      <pivotArea outline="0" collapsedLevelsAreSubtotals="1" fieldPosition="0"/>
    </format>
    <format dxfId="4832">
      <pivotArea field="12" type="button" dataOnly="0" labelOnly="1" outline="0" axis="axisRow" fieldPosition="0"/>
    </format>
    <format dxfId="4831">
      <pivotArea dataOnly="0" labelOnly="1" outline="0" fieldPosition="0">
        <references count="1">
          <reference field="12" count="0"/>
        </references>
      </pivotArea>
    </format>
    <format dxfId="4830">
      <pivotArea dataOnly="0" labelOnly="1" outline="0" fieldPosition="0">
        <references count="1">
          <reference field="14" count="0"/>
        </references>
      </pivotArea>
    </format>
    <format dxfId="4829">
      <pivotArea dataOnly="0" labelOnly="1" grandCol="1" outline="0" fieldPosition="0"/>
    </format>
    <format dxfId="4828">
      <pivotArea outline="0" collapsedLevelsAreSubtotals="1" fieldPosition="0"/>
    </format>
    <format dxfId="4827">
      <pivotArea field="12" type="button" dataOnly="0" labelOnly="1" outline="0" axis="axisRow" fieldPosition="0"/>
    </format>
    <format dxfId="4826">
      <pivotArea dataOnly="0" labelOnly="1" outline="0" fieldPosition="0">
        <references count="1">
          <reference field="12" count="0"/>
        </references>
      </pivotArea>
    </format>
    <format dxfId="4825">
      <pivotArea dataOnly="0" labelOnly="1" outline="0" fieldPosition="0">
        <references count="1">
          <reference field="14" count="0"/>
        </references>
      </pivotArea>
    </format>
    <format dxfId="4824">
      <pivotArea dataOnly="0" labelOnly="1" grandCol="1" outline="0" fieldPosition="0"/>
    </format>
    <format dxfId="4823">
      <pivotArea field="12" type="button" dataOnly="0" labelOnly="1" outline="0" axis="axisRow" fieldPosition="0"/>
    </format>
    <format dxfId="4822">
      <pivotArea dataOnly="0" labelOnly="1" outline="0" fieldPosition="0">
        <references count="1">
          <reference field="14" count="0"/>
        </references>
      </pivotArea>
    </format>
    <format dxfId="4821">
      <pivotArea dataOnly="0" labelOnly="1" grandCol="1" outline="0" fieldPosition="0"/>
    </format>
    <format dxfId="4820">
      <pivotArea outline="0" collapsedLevelsAreSubtotals="1" fieldPosition="0"/>
    </format>
    <format dxfId="4819">
      <pivotArea field="14" type="button" dataOnly="0" labelOnly="1" outline="0" axis="axisCol" fieldPosition="0"/>
    </format>
    <format dxfId="4818">
      <pivotArea type="topRight" dataOnly="0" labelOnly="1" outline="0" fieldPosition="0"/>
    </format>
    <format dxfId="4817">
      <pivotArea dataOnly="0" labelOnly="1" outline="0" fieldPosition="0">
        <references count="1">
          <reference field="14" count="0"/>
        </references>
      </pivotArea>
    </format>
    <format dxfId="4816">
      <pivotArea dataOnly="0" labelOnly="1" grandCol="1" outline="0" fieldPosition="0"/>
    </format>
    <format dxfId="4815">
      <pivotArea outline="0" collapsedLevelsAreSubtotals="1" fieldPosition="0"/>
    </format>
    <format dxfId="4814">
      <pivotArea field="12" type="button" dataOnly="0" labelOnly="1" outline="0" axis="axisRow" fieldPosition="0"/>
    </format>
    <format dxfId="4813">
      <pivotArea dataOnly="0" labelOnly="1" outline="0" fieldPosition="0">
        <references count="1">
          <reference field="12" count="0"/>
        </references>
      </pivotArea>
    </format>
    <format dxfId="4812">
      <pivotArea dataOnly="0" labelOnly="1" outline="0" fieldPosition="0">
        <references count="1">
          <reference field="14" count="0"/>
        </references>
      </pivotArea>
    </format>
    <format dxfId="4811">
      <pivotArea dataOnly="0" labelOnly="1" grandCol="1" outline="0" fieldPosition="0"/>
    </format>
    <format dxfId="4810">
      <pivotArea grandRow="1" outline="0" collapsedLevelsAreSubtotals="1" fieldPosition="0"/>
    </format>
    <format dxfId="4809">
      <pivotArea dataOnly="0" labelOnly="1" grandRow="1" outline="0" fieldPosition="0"/>
    </format>
    <format dxfId="4808">
      <pivotArea grandRow="1" outline="0" collapsedLevelsAreSubtotals="1" fieldPosition="0"/>
    </format>
    <format dxfId="4807">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5106">
      <pivotArea dataOnly="0" labelOnly="1" outline="0" fieldPosition="0">
        <references count="1">
          <reference field="13" count="0"/>
        </references>
      </pivotArea>
    </format>
    <format dxfId="5105">
      <pivotArea dataOnly="0" labelOnly="1" grandCol="1" outline="0" fieldPosition="0"/>
    </format>
    <format dxfId="5104">
      <pivotArea dataOnly="0" labelOnly="1" outline="0" fieldPosition="0">
        <references count="1">
          <reference field="13" count="0"/>
        </references>
      </pivotArea>
    </format>
    <format dxfId="5103">
      <pivotArea dataOnly="0" labelOnly="1" grandCol="1" outline="0" fieldPosition="0"/>
    </format>
    <format dxfId="5102">
      <pivotArea dataOnly="0" labelOnly="1" outline="0" fieldPosition="0">
        <references count="1">
          <reference field="13" count="0"/>
        </references>
      </pivotArea>
    </format>
    <format dxfId="5101">
      <pivotArea dataOnly="0" labelOnly="1" grandCol="1" outline="0" fieldPosition="0"/>
    </format>
    <format dxfId="5100">
      <pivotArea outline="0" collapsedLevelsAreSubtotals="1" fieldPosition="0"/>
    </format>
    <format dxfId="5099">
      <pivotArea dataOnly="0" labelOnly="1" grandRow="1" outline="0" fieldPosition="0"/>
    </format>
    <format dxfId="5098">
      <pivotArea outline="0" collapsedLevelsAreSubtotals="1" fieldPosition="0"/>
    </format>
    <format dxfId="5097">
      <pivotArea dataOnly="0" labelOnly="1" grandRow="1" outline="0" fieldPosition="0"/>
    </format>
    <format dxfId="5096">
      <pivotArea type="all" dataOnly="0" outline="0" fieldPosition="0"/>
    </format>
    <format dxfId="5095">
      <pivotArea dataOnly="0" labelOnly="1" outline="0" fieldPosition="0">
        <references count="1">
          <reference field="12" count="0"/>
        </references>
      </pivotArea>
    </format>
    <format dxfId="5094">
      <pivotArea dataOnly="0" labelOnly="1" outline="0" fieldPosition="0">
        <references count="1">
          <reference field="12" count="0"/>
        </references>
      </pivotArea>
    </format>
    <format dxfId="5093">
      <pivotArea type="all" dataOnly="0" outline="0" fieldPosition="0"/>
    </format>
    <format dxfId="5092">
      <pivotArea grandCol="1" outline="0" collapsedLevelsAreSubtotals="1" fieldPosition="0"/>
    </format>
    <format dxfId="5091">
      <pivotArea grandRow="1" grandCol="1" outline="0" collapsedLevelsAreSubtotals="1" fieldPosition="0"/>
    </format>
    <format dxfId="5090">
      <pivotArea dataOnly="0" labelOnly="1" grandRow="1" outline="0" fieldPosition="0"/>
    </format>
    <format dxfId="5089">
      <pivotArea dataOnly="0" labelOnly="1" grandRow="1" outline="0" fieldPosition="0"/>
    </format>
    <format dxfId="5088">
      <pivotArea field="13" grandRow="1" outline="0" collapsedLevelsAreSubtotals="1" axis="axisCol" fieldPosition="0">
        <references count="1">
          <reference field="13" count="1" selected="0">
            <x v="1"/>
          </reference>
        </references>
      </pivotArea>
    </format>
    <format dxfId="5087">
      <pivotArea dataOnly="0" labelOnly="1" grandRow="1" outline="0" fieldPosition="0"/>
    </format>
    <format dxfId="5086">
      <pivotArea dataOnly="0" labelOnly="1" grandRow="1" outline="0" fieldPosition="0"/>
    </format>
    <format dxfId="5085">
      <pivotArea dataOnly="0" labelOnly="1" grandRow="1" outline="0" fieldPosition="0"/>
    </format>
    <format dxfId="5084">
      <pivotArea dataOnly="0" labelOnly="1" grandRow="1" outline="0" fieldPosition="0"/>
    </format>
    <format dxfId="5083">
      <pivotArea dataOnly="0" labelOnly="1" grandRow="1" outline="0" fieldPosition="0"/>
    </format>
    <format dxfId="5082">
      <pivotArea dataOnly="0" labelOnly="1" grandRow="1" outline="0" fieldPosition="0"/>
    </format>
    <format dxfId="5081">
      <pivotArea outline="0" collapsedLevelsAreSubtotals="1" fieldPosition="0"/>
    </format>
    <format dxfId="5080">
      <pivotArea grandRow="1" outline="0" collapsedLevelsAreSubtotals="1" fieldPosition="0"/>
    </format>
    <format dxfId="5079">
      <pivotArea outline="0" collapsedLevelsAreSubtotals="1" fieldPosition="0"/>
    </format>
    <format dxfId="5078">
      <pivotArea outline="0" collapsedLevelsAreSubtotals="1" fieldPosition="0"/>
    </format>
    <format dxfId="5077">
      <pivotArea grandRow="1" grandCol="1" outline="0" collapsedLevelsAreSubtotals="1" fieldPosition="0"/>
    </format>
    <format dxfId="5076">
      <pivotArea dataOnly="0" labelOnly="1" outline="0" fieldPosition="0">
        <references count="1">
          <reference field="13" count="0"/>
        </references>
      </pivotArea>
    </format>
    <format dxfId="5075">
      <pivotArea dataOnly="0" labelOnly="1" grandCol="1" outline="0" fieldPosition="0"/>
    </format>
    <format dxfId="5074">
      <pivotArea dataOnly="0" labelOnly="1" outline="0" fieldPosition="0">
        <references count="1">
          <reference field="13" count="0"/>
        </references>
      </pivotArea>
    </format>
    <format dxfId="5073">
      <pivotArea dataOnly="0" labelOnly="1" grandCol="1" outline="0" fieldPosition="0"/>
    </format>
    <format dxfId="5072">
      <pivotArea dataOnly="0" labelOnly="1" outline="0" fieldPosition="0">
        <references count="1">
          <reference field="13" count="0"/>
        </references>
      </pivotArea>
    </format>
    <format dxfId="5071">
      <pivotArea dataOnly="0" labelOnly="1" grandCol="1" outline="0" fieldPosition="0"/>
    </format>
    <format dxfId="5070">
      <pivotArea outline="0" collapsedLevelsAreSubtotals="1" fieldPosition="0"/>
    </format>
    <format dxfId="5069">
      <pivotArea dataOnly="0" labelOnly="1" grandRow="1" outline="0" fieldPosition="0"/>
    </format>
    <format dxfId="5068">
      <pivotArea dataOnly="0" labelOnly="1" outline="0" fieldPosition="0">
        <references count="1">
          <reference field="13" count="0"/>
        </references>
      </pivotArea>
    </format>
    <format dxfId="5067">
      <pivotArea dataOnly="0" labelOnly="1" grandCol="1" outline="0" fieldPosition="0"/>
    </format>
    <format dxfId="5066">
      <pivotArea dataOnly="0" labelOnly="1" grandRow="1" outline="0" fieldPosition="0"/>
    </format>
    <format dxfId="5065">
      <pivotArea grandRow="1" outline="0" collapsedLevelsAreSubtotals="1" fieldPosition="0"/>
    </format>
    <format dxfId="5064">
      <pivotArea dataOnly="0" labelOnly="1" grandRow="1" outline="0" fieldPosition="0"/>
    </format>
    <format dxfId="5063">
      <pivotArea type="all" dataOnly="0" outline="0" fieldPosition="0"/>
    </format>
    <format dxfId="5062">
      <pivotArea outline="0" collapsedLevelsAreSubtotals="1" fieldPosition="0"/>
    </format>
    <format dxfId="5061">
      <pivotArea dataOnly="0" labelOnly="1" grandRow="1" outline="0" fieldPosition="0"/>
    </format>
    <format dxfId="5060">
      <pivotArea dataOnly="0" labelOnly="1" outline="0" fieldPosition="0">
        <references count="1">
          <reference field="13" count="0"/>
        </references>
      </pivotArea>
    </format>
    <format dxfId="5059">
      <pivotArea dataOnly="0" labelOnly="1" grandCol="1" outline="0" fieldPosition="0"/>
    </format>
    <format dxfId="5058">
      <pivotArea dataOnly="0" labelOnly="1" grandRow="1" outline="0" fieldPosition="0"/>
    </format>
    <format dxfId="5057">
      <pivotArea dataOnly="0" labelOnly="1" outline="0" fieldPosition="0">
        <references count="1">
          <reference field="13" count="0"/>
        </references>
      </pivotArea>
    </format>
    <format dxfId="5056">
      <pivotArea dataOnly="0" labelOnly="1" grandCol="1" outline="0" fieldPosition="0"/>
    </format>
    <format dxfId="5055">
      <pivotArea dataOnly="0" labelOnly="1" grandRow="1" outline="0" fieldPosition="0"/>
    </format>
    <format dxfId="5054">
      <pivotArea dataOnly="0" labelOnly="1" outline="0" fieldPosition="0">
        <references count="1">
          <reference field="13" count="0"/>
        </references>
      </pivotArea>
    </format>
    <format dxfId="5053">
      <pivotArea dataOnly="0" labelOnly="1" grandCol="1" outline="0" fieldPosition="0"/>
    </format>
    <format dxfId="5052">
      <pivotArea dataOnly="0" labelOnly="1" grandRow="1" outline="0" fieldPosition="0"/>
    </format>
    <format dxfId="5051">
      <pivotArea dataOnly="0" labelOnly="1" outline="0" fieldPosition="0">
        <references count="1">
          <reference field="13" count="0"/>
        </references>
      </pivotArea>
    </format>
    <format dxfId="5050">
      <pivotArea dataOnly="0" labelOnly="1" grandCol="1" outline="0" fieldPosition="0"/>
    </format>
    <format dxfId="5049">
      <pivotArea dataOnly="0" labelOnly="1" outline="0" fieldPosition="0">
        <references count="1">
          <reference field="13" count="0"/>
        </references>
      </pivotArea>
    </format>
    <format dxfId="5048">
      <pivotArea dataOnly="0" labelOnly="1" grandCol="1" outline="0" fieldPosition="0"/>
    </format>
    <format dxfId="5047">
      <pivotArea dataOnly="0" labelOnly="1" grandRow="1" outline="0" fieldPosition="0"/>
    </format>
    <format dxfId="5046">
      <pivotArea grandRow="1" outline="0" collapsedLevelsAreSubtotals="1" fieldPosition="0"/>
    </format>
    <format dxfId="5045">
      <pivotArea dataOnly="0" labelOnly="1" grandRow="1" outline="0" fieldPosition="0"/>
    </format>
    <format dxfId="5044">
      <pivotArea dataOnly="0" labelOnly="1" outline="0" fieldPosition="0">
        <references count="1">
          <reference field="13" count="0"/>
        </references>
      </pivotArea>
    </format>
    <format dxfId="5043">
      <pivotArea dataOnly="0" labelOnly="1" grandCol="1" outline="0" fieldPosition="0"/>
    </format>
    <format dxfId="5042">
      <pivotArea dataOnly="0" labelOnly="1" outline="0" fieldPosition="0">
        <references count="1">
          <reference field="13" count="0"/>
        </references>
      </pivotArea>
    </format>
    <format dxfId="5041">
      <pivotArea dataOnly="0" labelOnly="1" grandCol="1" outline="0" fieldPosition="0"/>
    </format>
    <format dxfId="5040">
      <pivotArea dataOnly="0" labelOnly="1" outline="0" fieldPosition="0">
        <references count="1">
          <reference field="13" count="0"/>
        </references>
      </pivotArea>
    </format>
    <format dxfId="5039">
      <pivotArea dataOnly="0" labelOnly="1" grandCol="1" outline="0" fieldPosition="0"/>
    </format>
    <format dxfId="5038">
      <pivotArea dataOnly="0" labelOnly="1" outline="0" fieldPosition="0">
        <references count="1">
          <reference field="13" count="0"/>
        </references>
      </pivotArea>
    </format>
    <format dxfId="5037">
      <pivotArea dataOnly="0" labelOnly="1" grandCol="1" outline="0" fieldPosition="0"/>
    </format>
    <format dxfId="5036">
      <pivotArea dataOnly="0" labelOnly="1" outline="0" fieldPosition="0">
        <references count="1">
          <reference field="13" count="0"/>
        </references>
      </pivotArea>
    </format>
    <format dxfId="5035">
      <pivotArea dataOnly="0" labelOnly="1" grandCol="1" outline="0" fieldPosition="0"/>
    </format>
    <format dxfId="5034">
      <pivotArea dataOnly="0" labelOnly="1" grandRow="1" outline="0" fieldPosition="0"/>
    </format>
    <format dxfId="5033">
      <pivotArea dataOnly="0" labelOnly="1" outline="0" fieldPosition="0">
        <references count="1">
          <reference field="13" count="0"/>
        </references>
      </pivotArea>
    </format>
    <format dxfId="5032">
      <pivotArea dataOnly="0" labelOnly="1" grandCol="1" outline="0" fieldPosition="0"/>
    </format>
    <format dxfId="5031">
      <pivotArea dataOnly="0" labelOnly="1" outline="0" fieldPosition="0">
        <references count="1">
          <reference field="13" count="0"/>
        </references>
      </pivotArea>
    </format>
    <format dxfId="5030">
      <pivotArea dataOnly="0" labelOnly="1" grandCol="1" outline="0" fieldPosition="0"/>
    </format>
    <format dxfId="5029">
      <pivotArea grandRow="1" outline="0" collapsedLevelsAreSubtotals="1" fieldPosition="0"/>
    </format>
    <format dxfId="5028">
      <pivotArea dataOnly="0" labelOnly="1" grandRow="1" outline="0" fieldPosition="0"/>
    </format>
    <format dxfId="5027">
      <pivotArea dataOnly="0" labelOnly="1" grandRow="1" outline="0" fieldPosition="0"/>
    </format>
    <format dxfId="5026">
      <pivotArea type="origin" dataOnly="0" labelOnly="1" outline="0" fieldPosition="0"/>
    </format>
    <format dxfId="5025">
      <pivotArea dataOnly="0" labelOnly="1" grandRow="1" outline="0" fieldPosition="0"/>
    </format>
    <format dxfId="5024">
      <pivotArea type="origin" dataOnly="0" labelOnly="1" outline="0" fieldPosition="0"/>
    </format>
    <format dxfId="5023">
      <pivotArea dataOnly="0" labelOnly="1" grandRow="1" outline="0" fieldPosition="0"/>
    </format>
    <format dxfId="5022">
      <pivotArea type="origin" dataOnly="0" labelOnly="1" outline="0" fieldPosition="0"/>
    </format>
    <format dxfId="5021">
      <pivotArea dataOnly="0" labelOnly="1" grandRow="1" outline="0" fieldPosition="0"/>
    </format>
    <format dxfId="5020">
      <pivotArea type="origin" dataOnly="0" labelOnly="1" outline="0" fieldPosition="0"/>
    </format>
    <format dxfId="5019">
      <pivotArea dataOnly="0" labelOnly="1" grandRow="1" outline="0" fieldPosition="0"/>
    </format>
    <format dxfId="5018">
      <pivotArea dataOnly="0" labelOnly="1" grandRow="1" outline="0" fieldPosition="0"/>
    </format>
    <format dxfId="5017">
      <pivotArea grandRow="1" outline="0" collapsedLevelsAreSubtotals="1" fieldPosition="0"/>
    </format>
    <format dxfId="5016">
      <pivotArea grandRow="1" outline="0" collapsedLevelsAreSubtotals="1" fieldPosition="0"/>
    </format>
    <format dxfId="5015">
      <pivotArea grandRow="1" outline="0" collapsedLevelsAreSubtotals="1" fieldPosition="0"/>
    </format>
    <format dxfId="5014">
      <pivotArea grandRow="1" outline="0" collapsedLevelsAreSubtotals="1" fieldPosition="0"/>
    </format>
    <format dxfId="5013">
      <pivotArea dataOnly="0" labelOnly="1" outline="0" fieldPosition="0">
        <references count="1">
          <reference field="13" count="0"/>
        </references>
      </pivotArea>
    </format>
    <format dxfId="5012">
      <pivotArea dataOnly="0" labelOnly="1" grandCol="1" outline="0" fieldPosition="0"/>
    </format>
    <format dxfId="5011">
      <pivotArea dataOnly="0" labelOnly="1" outline="0" fieldPosition="0">
        <references count="1">
          <reference field="13" count="0"/>
        </references>
      </pivotArea>
    </format>
    <format dxfId="5010">
      <pivotArea dataOnly="0" labelOnly="1" grandCol="1" outline="0" fieldPosition="0"/>
    </format>
    <format dxfId="5009">
      <pivotArea dataOnly="0" labelOnly="1" outline="0" fieldPosition="0">
        <references count="1">
          <reference field="13" count="0"/>
        </references>
      </pivotArea>
    </format>
    <format dxfId="5008">
      <pivotArea dataOnly="0" labelOnly="1" grandCol="1" outline="0" fieldPosition="0"/>
    </format>
    <format dxfId="5007">
      <pivotArea dataOnly="0" labelOnly="1" outline="0" fieldPosition="0">
        <references count="1">
          <reference field="13" count="0"/>
        </references>
      </pivotArea>
    </format>
    <format dxfId="5006">
      <pivotArea dataOnly="0" labelOnly="1" grandCol="1" outline="0" fieldPosition="0"/>
    </format>
    <format dxfId="5005">
      <pivotArea dataOnly="0" labelOnly="1" outline="0" fieldPosition="0">
        <references count="1">
          <reference field="13" count="0"/>
        </references>
      </pivotArea>
    </format>
    <format dxfId="5004">
      <pivotArea dataOnly="0" labelOnly="1" grandCol="1" outline="0" fieldPosition="0"/>
    </format>
    <format dxfId="5003">
      <pivotArea dataOnly="0" labelOnly="1" outline="0" fieldPosition="0">
        <references count="1">
          <reference field="13" count="0"/>
        </references>
      </pivotArea>
    </format>
    <format dxfId="5002">
      <pivotArea dataOnly="0" labelOnly="1" grandCol="1" outline="0" fieldPosition="0"/>
    </format>
    <format dxfId="5001">
      <pivotArea grandRow="1" outline="0" collapsedLevelsAreSubtotals="1" fieldPosition="0"/>
    </format>
    <format dxfId="5000">
      <pivotArea grandRow="1" outline="0" collapsedLevelsAreSubtotals="1" fieldPosition="0"/>
    </format>
    <format dxfId="4999">
      <pivotArea dataOnly="0" labelOnly="1" outline="0" fieldPosition="0">
        <references count="1">
          <reference field="13" count="0"/>
        </references>
      </pivotArea>
    </format>
    <format dxfId="4998">
      <pivotArea dataOnly="0" labelOnly="1" grandCol="1" outline="0" fieldPosition="0"/>
    </format>
    <format dxfId="4997">
      <pivotArea dataOnly="0" labelOnly="1" outline="0" fieldPosition="0">
        <references count="1">
          <reference field="13" count="0"/>
        </references>
      </pivotArea>
    </format>
    <format dxfId="4996">
      <pivotArea dataOnly="0" labelOnly="1" grandCol="1" outline="0" fieldPosition="0"/>
    </format>
    <format dxfId="4995">
      <pivotArea dataOnly="0" labelOnly="1" outline="0" fieldPosition="0">
        <references count="1">
          <reference field="13" count="0"/>
        </references>
      </pivotArea>
    </format>
    <format dxfId="4994">
      <pivotArea dataOnly="0" labelOnly="1" grandCol="1" outline="0" fieldPosition="0"/>
    </format>
    <format dxfId="4993">
      <pivotArea dataOnly="0" labelOnly="1" outline="0" fieldPosition="0">
        <references count="1">
          <reference field="13" count="0"/>
        </references>
      </pivotArea>
    </format>
    <format dxfId="4992">
      <pivotArea dataOnly="0" labelOnly="1" grandCol="1" outline="0" fieldPosition="0"/>
    </format>
    <format dxfId="4991">
      <pivotArea dataOnly="0" labelOnly="1" outline="0" fieldPosition="0">
        <references count="1">
          <reference field="13" count="0"/>
        </references>
      </pivotArea>
    </format>
    <format dxfId="4990">
      <pivotArea dataOnly="0" labelOnly="1" grandCol="1" outline="0" fieldPosition="0"/>
    </format>
    <format dxfId="4989">
      <pivotArea grandRow="1" outline="0" collapsedLevelsAreSubtotals="1" fieldPosition="0"/>
    </format>
    <format dxfId="4988">
      <pivotArea dataOnly="0" labelOnly="1" outline="0" fieldPosition="0">
        <references count="1">
          <reference field="13" count="0"/>
        </references>
      </pivotArea>
    </format>
    <format dxfId="4987">
      <pivotArea dataOnly="0" labelOnly="1" grandCol="1" outline="0" fieldPosition="0"/>
    </format>
    <format dxfId="4986">
      <pivotArea dataOnly="0" labelOnly="1" outline="0" fieldPosition="0">
        <references count="1">
          <reference field="13" count="0"/>
        </references>
      </pivotArea>
    </format>
    <format dxfId="4985">
      <pivotArea dataOnly="0" labelOnly="1" grandCol="1" outline="0" fieldPosition="0"/>
    </format>
    <format dxfId="4984">
      <pivotArea dataOnly="0" labelOnly="1" outline="0" fieldPosition="0">
        <references count="1">
          <reference field="13" count="0"/>
        </references>
      </pivotArea>
    </format>
    <format dxfId="4983">
      <pivotArea dataOnly="0" labelOnly="1" grandCol="1" outline="0" fieldPosition="0"/>
    </format>
    <format dxfId="4982">
      <pivotArea dataOnly="0" labelOnly="1" outline="0" fieldPosition="0">
        <references count="1">
          <reference field="13" count="0"/>
        </references>
      </pivotArea>
    </format>
    <format dxfId="4981">
      <pivotArea dataOnly="0" labelOnly="1" grandCol="1" outline="0" fieldPosition="0"/>
    </format>
    <format dxfId="4980">
      <pivotArea dataOnly="0" labelOnly="1" outline="0" fieldPosition="0">
        <references count="1">
          <reference field="13" count="0"/>
        </references>
      </pivotArea>
    </format>
    <format dxfId="4979">
      <pivotArea dataOnly="0" labelOnly="1" grandCol="1" outline="0" fieldPosition="0"/>
    </format>
    <format dxfId="4978">
      <pivotArea dataOnly="0" labelOnly="1" outline="0" fieldPosition="0">
        <references count="1">
          <reference field="13" count="0"/>
        </references>
      </pivotArea>
    </format>
    <format dxfId="4977">
      <pivotArea dataOnly="0" labelOnly="1" grandCol="1" outline="0" fieldPosition="0"/>
    </format>
    <format dxfId="4976">
      <pivotArea dataOnly="0" labelOnly="1" outline="0" fieldPosition="0">
        <references count="1">
          <reference field="13" count="0"/>
        </references>
      </pivotArea>
    </format>
    <format dxfId="4975">
      <pivotArea dataOnly="0" labelOnly="1" grandCol="1" outline="0" fieldPosition="0"/>
    </format>
    <format dxfId="4974">
      <pivotArea dataOnly="0" labelOnly="1" outline="0" fieldPosition="0">
        <references count="1">
          <reference field="13" count="0"/>
        </references>
      </pivotArea>
    </format>
    <format dxfId="4973">
      <pivotArea dataOnly="0" labelOnly="1" grandCol="1" outline="0" fieldPosition="0"/>
    </format>
    <format dxfId="4972">
      <pivotArea dataOnly="0" labelOnly="1" outline="0" fieldPosition="0">
        <references count="1">
          <reference field="13" count="0"/>
        </references>
      </pivotArea>
    </format>
    <format dxfId="4971">
      <pivotArea dataOnly="0" labelOnly="1" grandCol="1" outline="0" fieldPosition="0"/>
    </format>
    <format dxfId="4970">
      <pivotArea dataOnly="0" labelOnly="1" outline="0" fieldPosition="0">
        <references count="1">
          <reference field="13" count="0"/>
        </references>
      </pivotArea>
    </format>
    <format dxfId="4969">
      <pivotArea dataOnly="0" labelOnly="1" grandCol="1" outline="0" fieldPosition="0"/>
    </format>
    <format dxfId="4968">
      <pivotArea dataOnly="0" labelOnly="1" outline="0" fieldPosition="0">
        <references count="1">
          <reference field="13" count="0"/>
        </references>
      </pivotArea>
    </format>
    <format dxfId="4967">
      <pivotArea dataOnly="0" labelOnly="1" grandCol="1" outline="0" fieldPosition="0"/>
    </format>
    <format dxfId="4966">
      <pivotArea dataOnly="0" labelOnly="1" outline="0" fieldPosition="0">
        <references count="1">
          <reference field="13" count="0"/>
        </references>
      </pivotArea>
    </format>
    <format dxfId="4965">
      <pivotArea dataOnly="0" labelOnly="1" grandCol="1" outline="0" fieldPosition="0"/>
    </format>
    <format dxfId="4964">
      <pivotArea dataOnly="0" labelOnly="1" outline="0" fieldPosition="0">
        <references count="1">
          <reference field="13" count="0"/>
        </references>
      </pivotArea>
    </format>
    <format dxfId="4963">
      <pivotArea dataOnly="0" labelOnly="1" grandCol="1" outline="0" fieldPosition="0"/>
    </format>
    <format dxfId="4962">
      <pivotArea dataOnly="0" labelOnly="1" outline="0" fieldPosition="0">
        <references count="1">
          <reference field="13" count="0"/>
        </references>
      </pivotArea>
    </format>
    <format dxfId="4961">
      <pivotArea dataOnly="0" labelOnly="1" grandCol="1" outline="0" fieldPosition="0"/>
    </format>
    <format dxfId="4960">
      <pivotArea dataOnly="0" labelOnly="1" outline="0" fieldPosition="0">
        <references count="1">
          <reference field="13" count="0"/>
        </references>
      </pivotArea>
    </format>
    <format dxfId="4959">
      <pivotArea dataOnly="0" labelOnly="1" grandCol="1" outline="0" fieldPosition="0"/>
    </format>
    <format dxfId="4958">
      <pivotArea field="13" type="button" dataOnly="0" labelOnly="1" outline="0" axis="axisCol" fieldPosition="0"/>
    </format>
    <format dxfId="4957">
      <pivotArea type="topRight" dataOnly="0" labelOnly="1" outline="0" fieldPosition="0"/>
    </format>
    <format dxfId="4956">
      <pivotArea grandRow="1" outline="0" collapsedLevelsAreSubtotals="1" fieldPosition="0"/>
    </format>
    <format dxfId="4955">
      <pivotArea grandRow="1" outline="0" collapsedLevelsAreSubtotals="1" fieldPosition="0"/>
    </format>
    <format dxfId="4954">
      <pivotArea grandRow="1" outline="0" collapsedLevelsAreSubtotals="1" fieldPosition="0"/>
    </format>
    <format dxfId="4953">
      <pivotArea grandRow="1" outline="0" collapsedLevelsAreSubtotals="1" fieldPosition="0"/>
    </format>
    <format dxfId="4952">
      <pivotArea outline="0" collapsedLevelsAreSubtotals="1" fieldPosition="0"/>
    </format>
    <format dxfId="4951">
      <pivotArea field="15" type="button" dataOnly="0" labelOnly="1" outline="0" axis="axisRow" fieldPosition="0"/>
    </format>
    <format dxfId="4950">
      <pivotArea dataOnly="0" labelOnly="1" outline="0" fieldPosition="0">
        <references count="1">
          <reference field="15" count="0"/>
        </references>
      </pivotArea>
    </format>
    <format dxfId="4949">
      <pivotArea dataOnly="0" labelOnly="1" grandRow="1" outline="0" fieldPosition="0"/>
    </format>
    <format dxfId="4948">
      <pivotArea dataOnly="0" labelOnly="1" outline="0" fieldPosition="0">
        <references count="1">
          <reference field="13" count="0"/>
        </references>
      </pivotArea>
    </format>
    <format dxfId="4947">
      <pivotArea dataOnly="0" labelOnly="1" grandCol="1" outline="0" fieldPosition="0"/>
    </format>
    <format dxfId="4946">
      <pivotArea outline="0" collapsedLevelsAreSubtotals="1" fieldPosition="0"/>
    </format>
    <format dxfId="4945">
      <pivotArea dataOnly="0" labelOnly="1" outline="0" fieldPosition="0">
        <references count="1">
          <reference field="15" count="0"/>
        </references>
      </pivotArea>
    </format>
    <format dxfId="4944">
      <pivotArea dataOnly="0" labelOnly="1" grandRow="1" outline="0" fieldPosition="0"/>
    </format>
    <format dxfId="4943">
      <pivotArea grandRow="1" outline="0" collapsedLevelsAreSubtotals="1" fieldPosition="0"/>
    </format>
    <format dxfId="4942">
      <pivotArea dataOnly="0" labelOnly="1" grandRow="1" outline="0" fieldPosition="0"/>
    </format>
    <format dxfId="4941">
      <pivotArea field="15" type="button" dataOnly="0" labelOnly="1" outline="0" axis="axisRow" fieldPosition="0"/>
    </format>
    <format dxfId="4940">
      <pivotArea dataOnly="0" labelOnly="1" outline="0" fieldPosition="0">
        <references count="1">
          <reference field="13" count="0"/>
        </references>
      </pivotArea>
    </format>
    <format dxfId="493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5247">
      <pivotArea outline="0" collapsedLevelsAreSubtotals="1" fieldPosition="0"/>
    </format>
    <format dxfId="5246">
      <pivotArea dataOnly="0" labelOnly="1" grandCol="1" outline="0" fieldPosition="0"/>
    </format>
    <format dxfId="5245">
      <pivotArea outline="0" collapsedLevelsAreSubtotals="1" fieldPosition="0"/>
    </format>
    <format dxfId="5244">
      <pivotArea dataOnly="0" labelOnly="1" grandCol="1" outline="0" fieldPosition="0"/>
    </format>
    <format dxfId="5243">
      <pivotArea dataOnly="0" labelOnly="1" grandRow="1" outline="0" fieldPosition="0"/>
    </format>
    <format dxfId="5242">
      <pivotArea dataOnly="0" labelOnly="1" grandCol="1" outline="0" fieldPosition="0"/>
    </format>
    <format dxfId="5241">
      <pivotArea dataOnly="0" labelOnly="1" grandCol="1" outline="0" fieldPosition="0"/>
    </format>
    <format dxfId="5240">
      <pivotArea dataOnly="0" labelOnly="1" outline="0" fieldPosition="0">
        <references count="1">
          <reference field="12" count="0"/>
        </references>
      </pivotArea>
    </format>
    <format dxfId="5239">
      <pivotArea dataOnly="0" labelOnly="1" grandCol="1" outline="0" fieldPosition="0"/>
    </format>
    <format dxfId="5238">
      <pivotArea dataOnly="0" labelOnly="1" outline="0" fieldPosition="0">
        <references count="1">
          <reference field="12" count="0"/>
        </references>
      </pivotArea>
    </format>
    <format dxfId="5237">
      <pivotArea dataOnly="0" labelOnly="1" grandCol="1" outline="0" fieldPosition="0"/>
    </format>
    <format dxfId="5236">
      <pivotArea grandRow="1" outline="0" collapsedLevelsAreSubtotals="1" fieldPosition="0"/>
    </format>
    <format dxfId="5235">
      <pivotArea dataOnly="0" labelOnly="1" grandRow="1" outline="0" fieldPosition="0"/>
    </format>
    <format dxfId="5234">
      <pivotArea dataOnly="0" labelOnly="1" grandRow="1" outline="0" fieldPosition="0"/>
    </format>
    <format dxfId="5233">
      <pivotArea grandRow="1" outline="0" collapsedLevelsAreSubtotals="1" fieldPosition="0"/>
    </format>
    <format dxfId="5232">
      <pivotArea dataOnly="0" labelOnly="1" grandRow="1" outline="0" fieldPosition="0"/>
    </format>
    <format dxfId="5231">
      <pivotArea grandRow="1" outline="0" collapsedLevelsAreSubtotals="1" fieldPosition="0"/>
    </format>
    <format dxfId="5230">
      <pivotArea dataOnly="0" labelOnly="1" grandRow="1" outline="0" fieldPosition="0"/>
    </format>
    <format dxfId="5229">
      <pivotArea grandRow="1" outline="0" collapsedLevelsAreSubtotals="1" fieldPosition="0"/>
    </format>
    <format dxfId="5228">
      <pivotArea grandRow="1" outline="0" collapsedLevelsAreSubtotals="1" fieldPosition="0"/>
    </format>
    <format dxfId="5227">
      <pivotArea dataOnly="0" labelOnly="1" grandRow="1" outline="0" fieldPosition="0"/>
    </format>
    <format dxfId="5226">
      <pivotArea dataOnly="0" labelOnly="1" grandRow="1" outline="0" fieldPosition="0"/>
    </format>
    <format dxfId="5225">
      <pivotArea dataOnly="0" labelOnly="1" grandRow="1" outline="0" fieldPosition="0"/>
    </format>
    <format dxfId="5224">
      <pivotArea dataOnly="0" labelOnly="1" grandRow="1" outline="0" fieldPosition="0"/>
    </format>
    <format dxfId="5223">
      <pivotArea grandRow="1" outline="0" collapsedLevelsAreSubtotals="1" fieldPosition="0"/>
    </format>
    <format dxfId="5222">
      <pivotArea dataOnly="0" labelOnly="1" grandRow="1" outline="0" fieldPosition="0"/>
    </format>
    <format dxfId="5221">
      <pivotArea dataOnly="0" labelOnly="1" outline="0" fieldPosition="0">
        <references count="1">
          <reference field="12" count="0"/>
        </references>
      </pivotArea>
    </format>
    <format dxfId="5220">
      <pivotArea dataOnly="0" labelOnly="1" grandCol="1" outline="0" fieldPosition="0"/>
    </format>
    <format dxfId="5219">
      <pivotArea grandRow="1" outline="0" collapsedLevelsAreSubtotals="1" fieldPosition="0"/>
    </format>
    <format dxfId="5218">
      <pivotArea dataOnly="0" labelOnly="1" grandRow="1" outline="0" fieldPosition="0"/>
    </format>
    <format dxfId="5217">
      <pivotArea grandRow="1" outline="0" collapsedLevelsAreSubtotals="1" fieldPosition="0"/>
    </format>
    <format dxfId="5216">
      <pivotArea dataOnly="0" labelOnly="1" grandRow="1" outline="0" fieldPosition="0"/>
    </format>
    <format dxfId="5215">
      <pivotArea dataOnly="0" labelOnly="1" outline="0" fieldPosition="0">
        <references count="1">
          <reference field="12" count="0"/>
        </references>
      </pivotArea>
    </format>
    <format dxfId="5214">
      <pivotArea dataOnly="0" labelOnly="1" grandCol="1" outline="0" fieldPosition="0"/>
    </format>
    <format dxfId="5213">
      <pivotArea dataOnly="0" labelOnly="1" grandCol="1" outline="0" fieldPosition="0"/>
    </format>
    <format dxfId="5212">
      <pivotArea grandRow="1" grandCol="1" outline="0" collapsedLevelsAreSubtotals="1" fieldPosition="0"/>
    </format>
    <format dxfId="5211">
      <pivotArea dataOnly="0" labelOnly="1" outline="0" fieldPosition="0">
        <references count="1">
          <reference field="12" count="0"/>
        </references>
      </pivotArea>
    </format>
    <format dxfId="5210">
      <pivotArea dataOnly="0" labelOnly="1" grandCol="1" outline="0" fieldPosition="0"/>
    </format>
    <format dxfId="5209">
      <pivotArea dataOnly="0" labelOnly="1" outline="0" fieldPosition="0">
        <references count="1">
          <reference field="12" count="0"/>
        </references>
      </pivotArea>
    </format>
    <format dxfId="5208">
      <pivotArea dataOnly="0" labelOnly="1" grandCol="1" outline="0" fieldPosition="0"/>
    </format>
    <format dxfId="5207">
      <pivotArea grandRow="1" outline="0" collapsedLevelsAreSubtotals="1" fieldPosition="0"/>
    </format>
    <format dxfId="5206">
      <pivotArea grandRow="1" outline="0" collapsedLevelsAreSubtotals="1" fieldPosition="0"/>
    </format>
    <format dxfId="5205">
      <pivotArea type="origin" dataOnly="0" labelOnly="1" outline="0" fieldPosition="0"/>
    </format>
    <format dxfId="5204">
      <pivotArea type="origin" dataOnly="0" labelOnly="1" outline="0" fieldPosition="0"/>
    </format>
    <format dxfId="5203">
      <pivotArea type="origin" dataOnly="0" labelOnly="1" outline="0" fieldPosition="0"/>
    </format>
    <format dxfId="5202">
      <pivotArea type="topRight" dataOnly="0" labelOnly="1" outline="0" fieldPosition="0"/>
    </format>
    <format dxfId="5201">
      <pivotArea dataOnly="0" labelOnly="1" grandRow="1" outline="0" fieldPosition="0"/>
    </format>
    <format dxfId="5200">
      <pivotArea grandRow="1" outline="0" collapsedLevelsAreSubtotals="1" fieldPosition="0"/>
    </format>
    <format dxfId="5199">
      <pivotArea dataOnly="0" labelOnly="1" grandRow="1" outline="0" fieldPosition="0"/>
    </format>
    <format dxfId="5198">
      <pivotArea dataOnly="0" labelOnly="1" grandRow="1" outline="0" fieldPosition="0"/>
    </format>
    <format dxfId="5197">
      <pivotArea grandRow="1" outline="0" collapsedLevelsAreSubtotals="1" fieldPosition="0"/>
    </format>
    <format dxfId="5196">
      <pivotArea dataOnly="0" labelOnly="1" grandRow="1" outline="0" fieldPosition="0"/>
    </format>
    <format dxfId="5195">
      <pivotArea grandRow="1" outline="0" collapsedLevelsAreSubtotals="1" fieldPosition="0"/>
    </format>
    <format dxfId="5194">
      <pivotArea dataOnly="0" labelOnly="1" grandRow="1" outline="0" fieldPosition="0"/>
    </format>
    <format dxfId="5193">
      <pivotArea grandRow="1" outline="0" collapsedLevelsAreSubtotals="1" fieldPosition="0"/>
    </format>
    <format dxfId="5192">
      <pivotArea dataOnly="0" labelOnly="1" grandRow="1" outline="0" fieldPosition="0"/>
    </format>
    <format dxfId="5191">
      <pivotArea grandRow="1" outline="0" collapsedLevelsAreSubtotals="1" fieldPosition="0"/>
    </format>
    <format dxfId="5190">
      <pivotArea dataOnly="0" labelOnly="1" grandRow="1" outline="0" fieldPosition="0"/>
    </format>
    <format dxfId="5189">
      <pivotArea dataOnly="0" labelOnly="1" grandRow="1" outline="0" fieldPosition="0"/>
    </format>
    <format dxfId="5188">
      <pivotArea field="10" type="button" dataOnly="0" labelOnly="1" outline="0" axis="axisPage" fieldPosition="0"/>
    </format>
    <format dxfId="5187">
      <pivotArea type="origin" dataOnly="0" labelOnly="1" outline="0" fieldPosition="0"/>
    </format>
    <format dxfId="5186">
      <pivotArea dataOnly="0" labelOnly="1" grandRow="1" outline="0" fieldPosition="0"/>
    </format>
    <format dxfId="5185">
      <pivotArea field="10" type="button" dataOnly="0" labelOnly="1" outline="0" axis="axisPage" fieldPosition="0"/>
    </format>
    <format dxfId="5184">
      <pivotArea type="origin" dataOnly="0" labelOnly="1" outline="0" fieldPosition="0"/>
    </format>
    <format dxfId="5183">
      <pivotArea dataOnly="0" labelOnly="1" grandRow="1" outline="0" fieldPosition="0"/>
    </format>
    <format dxfId="5182">
      <pivotArea field="10" type="button" dataOnly="0" labelOnly="1" outline="0" axis="axisPage" fieldPosition="0"/>
    </format>
    <format dxfId="5181">
      <pivotArea type="origin" dataOnly="0" labelOnly="1" outline="0" fieldPosition="0"/>
    </format>
    <format dxfId="5180">
      <pivotArea dataOnly="0" labelOnly="1" grandRow="1" outline="0" fieldPosition="0"/>
    </format>
    <format dxfId="5179">
      <pivotArea field="10" type="button" dataOnly="0" labelOnly="1" outline="0" axis="axisPage" fieldPosition="0"/>
    </format>
    <format dxfId="5178">
      <pivotArea type="origin" dataOnly="0" labelOnly="1" outline="0" fieldPosition="0"/>
    </format>
    <format dxfId="5177">
      <pivotArea dataOnly="0" labelOnly="1" grandRow="1" outline="0" fieldPosition="0"/>
    </format>
    <format dxfId="5176">
      <pivotArea grandRow="1" outline="0" collapsedLevelsAreSubtotals="1" fieldPosition="0"/>
    </format>
    <format dxfId="5175">
      <pivotArea dataOnly="0" labelOnly="1" grandRow="1" outline="0" fieldPosition="0"/>
    </format>
    <format dxfId="5174">
      <pivotArea grandRow="1" outline="0" collapsedLevelsAreSubtotals="1" fieldPosition="0"/>
    </format>
    <format dxfId="5173">
      <pivotArea dataOnly="0" labelOnly="1" grandRow="1" outline="0" fieldPosition="0"/>
    </format>
    <format dxfId="5172">
      <pivotArea dataOnly="0" labelOnly="1" grandRow="1" outline="0" fieldPosition="0"/>
    </format>
    <format dxfId="5171">
      <pivotArea dataOnly="0" labelOnly="1" grandRow="1" outline="0" fieldPosition="0"/>
    </format>
    <format dxfId="5170">
      <pivotArea outline="0" fieldPosition="0">
        <references count="1">
          <reference field="12" count="0" selected="0"/>
        </references>
      </pivotArea>
    </format>
    <format dxfId="5169">
      <pivotArea type="origin" dataOnly="0" labelOnly="1" outline="0" fieldPosition="0"/>
    </format>
    <format dxfId="5168">
      <pivotArea field="12" type="button" dataOnly="0" labelOnly="1" outline="0" axis="axisCol" fieldPosition="0"/>
    </format>
    <format dxfId="5167">
      <pivotArea type="topRight" dataOnly="0" labelOnly="1" outline="0" offset="A1" fieldPosition="0"/>
    </format>
    <format dxfId="5166">
      <pivotArea dataOnly="0" labelOnly="1" grandRow="1" outline="0" fieldPosition="0"/>
    </format>
    <format dxfId="5165">
      <pivotArea grandRow="1" outline="0" collapsedLevelsAreSubtotals="1" fieldPosition="0"/>
    </format>
    <format dxfId="5164">
      <pivotArea dataOnly="0" labelOnly="1" grandRow="1" outline="0" fieldPosition="0"/>
    </format>
    <format dxfId="5163">
      <pivotArea dataOnly="0" labelOnly="1" grandRow="1" outline="0" fieldPosition="0"/>
    </format>
    <format dxfId="5162">
      <pivotArea dataOnly="0" labelOnly="1" grandRow="1" outline="0" fieldPosition="0"/>
    </format>
    <format dxfId="5161">
      <pivotArea dataOnly="0" labelOnly="1" grandRow="1" outline="0" fieldPosition="0"/>
    </format>
    <format dxfId="5160">
      <pivotArea grandRow="1" outline="0" collapsedLevelsAreSubtotals="1" fieldPosition="0"/>
    </format>
    <format dxfId="5159">
      <pivotArea dataOnly="0" labelOnly="1" grandRow="1" outline="0" fieldPosition="0"/>
    </format>
    <format dxfId="5158">
      <pivotArea dataOnly="0" labelOnly="1" grandRow="1" outline="0" fieldPosition="0"/>
    </format>
    <format dxfId="5157">
      <pivotArea dataOnly="0" labelOnly="1" outline="0" fieldPosition="0">
        <references count="1">
          <reference field="13" count="0"/>
        </references>
      </pivotArea>
    </format>
    <format dxfId="5156">
      <pivotArea dataOnly="0" labelOnly="1" grandRow="1" outline="0" fieldPosition="0"/>
    </format>
    <format dxfId="5155">
      <pivotArea dataOnly="0" labelOnly="1" outline="0" fieldPosition="0">
        <references count="1">
          <reference field="13" count="0"/>
        </references>
      </pivotArea>
    </format>
    <format dxfId="5154">
      <pivotArea dataOnly="0" labelOnly="1" grandRow="1" outline="0" fieldPosition="0"/>
    </format>
    <format dxfId="5153">
      <pivotArea dataOnly="0" labelOnly="1" outline="0" fieldPosition="0">
        <references count="1">
          <reference field="13" count="0"/>
        </references>
      </pivotArea>
    </format>
    <format dxfId="5152">
      <pivotArea dataOnly="0" labelOnly="1" grandRow="1" outline="0" fieldPosition="0"/>
    </format>
    <format dxfId="5151">
      <pivotArea dataOnly="0" labelOnly="1" outline="0" fieldPosition="0">
        <references count="1">
          <reference field="13" count="0"/>
        </references>
      </pivotArea>
    </format>
    <format dxfId="5150">
      <pivotArea dataOnly="0" labelOnly="1" grandRow="1" outline="0" fieldPosition="0"/>
    </format>
    <format dxfId="5149">
      <pivotArea grandRow="1" outline="0" collapsedLevelsAreSubtotals="1" fieldPosition="0"/>
    </format>
    <format dxfId="5148">
      <pivotArea dataOnly="0" labelOnly="1" grandRow="1" outline="0" fieldPosition="0"/>
    </format>
    <format dxfId="5147">
      <pivotArea grandRow="1" outline="0" collapsedLevelsAreSubtotals="1" fieldPosition="0"/>
    </format>
    <format dxfId="5146">
      <pivotArea dataOnly="0" labelOnly="1" grandRow="1" outline="0" fieldPosition="0"/>
    </format>
    <format dxfId="5145">
      <pivotArea dataOnly="0" labelOnly="1" outline="0" fieldPosition="0">
        <references count="1">
          <reference field="13" count="19">
            <x v="0"/>
            <x v="1"/>
            <x v="2"/>
            <x v="3"/>
            <x v="4"/>
            <x v="5"/>
            <x v="6"/>
            <x v="7"/>
            <x v="8"/>
            <x v="9"/>
            <x v="10"/>
            <x v="11"/>
            <x v="12"/>
            <x v="13"/>
            <x v="15"/>
            <x v="16"/>
            <x v="17"/>
            <x v="18"/>
            <x v="19"/>
          </reference>
        </references>
      </pivotArea>
    </format>
    <format dxfId="5144">
      <pivotArea dataOnly="0" labelOnly="1" grandRow="1" outline="0" fieldPosition="0"/>
    </format>
    <format dxfId="5143">
      <pivotArea dataOnly="0" labelOnly="1" outline="0" fieldPosition="0">
        <references count="1">
          <reference field="13" count="19">
            <x v="0"/>
            <x v="1"/>
            <x v="2"/>
            <x v="3"/>
            <x v="4"/>
            <x v="5"/>
            <x v="6"/>
            <x v="7"/>
            <x v="8"/>
            <x v="9"/>
            <x v="10"/>
            <x v="11"/>
            <x v="12"/>
            <x v="13"/>
            <x v="15"/>
            <x v="16"/>
            <x v="17"/>
            <x v="18"/>
            <x v="19"/>
          </reference>
        </references>
      </pivotArea>
    </format>
    <format dxfId="5142">
      <pivotArea dataOnly="0" labelOnly="1" grandRow="1" outline="0" fieldPosition="0"/>
    </format>
    <format dxfId="5141">
      <pivotArea grandRow="1" outline="0" collapsedLevelsAreSubtotals="1" fieldPosition="0"/>
    </format>
    <format dxfId="5140">
      <pivotArea dataOnly="0" labelOnly="1" grandRow="1" outline="0" fieldPosition="0"/>
    </format>
    <format dxfId="5139">
      <pivotArea dataOnly="0" labelOnly="1" grandRow="1" outline="0" fieldPosition="0"/>
    </format>
    <format dxfId="5138">
      <pivotArea dataOnly="0" labelOnly="1" outline="0" fieldPosition="0">
        <references count="1">
          <reference field="13" count="11">
            <x v="1"/>
            <x v="2"/>
            <x v="3"/>
            <x v="4"/>
            <x v="5"/>
            <x v="6"/>
            <x v="7"/>
            <x v="9"/>
            <x v="10"/>
            <x v="13"/>
            <x v="18"/>
          </reference>
        </references>
      </pivotArea>
    </format>
    <format dxfId="5137">
      <pivotArea dataOnly="0" labelOnly="1" grandRow="1" outline="0" fieldPosition="0"/>
    </format>
    <format dxfId="5136">
      <pivotArea dataOnly="0" labelOnly="1" outline="0" fieldPosition="0">
        <references count="1">
          <reference field="13" count="11">
            <x v="1"/>
            <x v="2"/>
            <x v="3"/>
            <x v="4"/>
            <x v="5"/>
            <x v="6"/>
            <x v="7"/>
            <x v="9"/>
            <x v="10"/>
            <x v="13"/>
            <x v="18"/>
          </reference>
        </references>
      </pivotArea>
    </format>
    <format dxfId="5135">
      <pivotArea dataOnly="0" labelOnly="1" grandRow="1" outline="0" fieldPosition="0"/>
    </format>
    <format dxfId="5134">
      <pivotArea grandRow="1" outline="0" collapsedLevelsAreSubtotals="1" fieldPosition="0"/>
    </format>
    <format dxfId="5133">
      <pivotArea dataOnly="0" labelOnly="1" grandRow="1" outline="0" fieldPosition="0"/>
    </format>
    <format dxfId="5132">
      <pivotArea outline="0" fieldPosition="0">
        <references count="1">
          <reference field="13" count="1" selected="0">
            <x v="18"/>
          </reference>
        </references>
      </pivotArea>
    </format>
    <format dxfId="5131">
      <pivotArea grandRow="1" outline="0" collapsedLevelsAreSubtotals="1" fieldPosition="0"/>
    </format>
    <format dxfId="5130">
      <pivotArea dataOnly="0" labelOnly="1" outline="0" fieldPosition="0">
        <references count="1">
          <reference field="13" count="12">
            <x v="1"/>
            <x v="2"/>
            <x v="3"/>
            <x v="4"/>
            <x v="5"/>
            <x v="6"/>
            <x v="7"/>
            <x v="9"/>
            <x v="10"/>
            <x v="13"/>
            <x v="17"/>
            <x v="18"/>
          </reference>
        </references>
      </pivotArea>
    </format>
    <format dxfId="5129">
      <pivotArea dataOnly="0" labelOnly="1" grandRow="1" outline="0" fieldPosition="0"/>
    </format>
    <format dxfId="5128">
      <pivotArea grandRow="1" outline="0" collapsedLevelsAreSubtotals="1" fieldPosition="0"/>
    </format>
    <format dxfId="5127">
      <pivotArea dataOnly="0" labelOnly="1" grandRow="1" outline="0" fieldPosition="0"/>
    </format>
    <format dxfId="5126">
      <pivotArea dataOnly="0" labelOnly="1" outline="0" fieldPosition="0">
        <references count="1">
          <reference field="13" count="12">
            <x v="1"/>
            <x v="2"/>
            <x v="3"/>
            <x v="4"/>
            <x v="5"/>
            <x v="6"/>
            <x v="7"/>
            <x v="9"/>
            <x v="10"/>
            <x v="13"/>
            <x v="17"/>
            <x v="18"/>
          </reference>
        </references>
      </pivotArea>
    </format>
    <format dxfId="5125">
      <pivotArea dataOnly="0" labelOnly="1" grandRow="1" outline="0" fieldPosition="0"/>
    </format>
    <format dxfId="5124">
      <pivotArea dataOnly="0" labelOnly="1" outline="0" fieldPosition="0">
        <references count="1">
          <reference field="13" count="12">
            <x v="1"/>
            <x v="2"/>
            <x v="3"/>
            <x v="4"/>
            <x v="5"/>
            <x v="6"/>
            <x v="7"/>
            <x v="9"/>
            <x v="10"/>
            <x v="13"/>
            <x v="17"/>
            <x v="18"/>
          </reference>
        </references>
      </pivotArea>
    </format>
    <format dxfId="5123">
      <pivotArea dataOnly="0" labelOnly="1" grandRow="1" outline="0" fieldPosition="0"/>
    </format>
    <format dxfId="5122">
      <pivotArea dataOnly="0" labelOnly="1" outline="0" fieldPosition="0">
        <references count="1">
          <reference field="13" count="12">
            <x v="1"/>
            <x v="2"/>
            <x v="3"/>
            <x v="4"/>
            <x v="5"/>
            <x v="6"/>
            <x v="7"/>
            <x v="9"/>
            <x v="10"/>
            <x v="13"/>
            <x v="17"/>
            <x v="18"/>
          </reference>
        </references>
      </pivotArea>
    </format>
    <format dxfId="5121">
      <pivotArea dataOnly="0" labelOnly="1" grandRow="1" outline="0" fieldPosition="0"/>
    </format>
    <format dxfId="5120">
      <pivotArea dataOnly="0" labelOnly="1" outline="0" fieldPosition="0">
        <references count="1">
          <reference field="13" count="12">
            <x v="1"/>
            <x v="2"/>
            <x v="3"/>
            <x v="4"/>
            <x v="5"/>
            <x v="6"/>
            <x v="7"/>
            <x v="9"/>
            <x v="10"/>
            <x v="13"/>
            <x v="17"/>
            <x v="18"/>
          </reference>
        </references>
      </pivotArea>
    </format>
    <format dxfId="5119">
      <pivotArea dataOnly="0" labelOnly="1" outline="0" fieldPosition="0">
        <references count="1">
          <reference field="13" count="0"/>
        </references>
      </pivotArea>
    </format>
    <format dxfId="5118">
      <pivotArea dataOnly="0" labelOnly="1" grandRow="1" outline="0" fieldPosition="0"/>
    </format>
    <format dxfId="5117">
      <pivotArea outline="0" collapsedLevelsAreSubtotals="1" fieldPosition="0"/>
    </format>
    <format dxfId="5116">
      <pivotArea field="13" type="button" dataOnly="0" labelOnly="1" outline="0" axis="axisRow" fieldPosition="0"/>
    </format>
    <format dxfId="5115">
      <pivotArea dataOnly="0" labelOnly="1" outline="0" fieldPosition="0">
        <references count="1">
          <reference field="13" count="12">
            <x v="1"/>
            <x v="2"/>
            <x v="3"/>
            <x v="4"/>
            <x v="5"/>
            <x v="6"/>
            <x v="8"/>
            <x v="9"/>
            <x v="10"/>
            <x v="13"/>
            <x v="17"/>
            <x v="18"/>
          </reference>
        </references>
      </pivotArea>
    </format>
    <format dxfId="5114">
      <pivotArea dataOnly="0" labelOnly="1" grandRow="1" outline="0" fieldPosition="0"/>
    </format>
    <format dxfId="5113">
      <pivotArea dataOnly="0" labelOnly="1" outline="0" fieldPosition="0">
        <references count="1">
          <reference field="12" count="0"/>
        </references>
      </pivotArea>
    </format>
    <format dxfId="5112">
      <pivotArea dataOnly="0" labelOnly="1" grandCol="1" outline="0" fieldPosition="0"/>
    </format>
    <format dxfId="5111">
      <pivotArea field="13" type="button" dataOnly="0" labelOnly="1" outline="0" axis="axisRow" fieldPosition="0"/>
    </format>
    <format dxfId="5110">
      <pivotArea dataOnly="0" labelOnly="1" outline="0" fieldPosition="0">
        <references count="1">
          <reference field="12" count="0"/>
        </references>
      </pivotArea>
    </format>
    <format dxfId="5109">
      <pivotArea dataOnly="0" labelOnly="1" grandCol="1" outline="0" fieldPosition="0"/>
    </format>
    <format dxfId="5108">
      <pivotArea grandRow="1" outline="0" collapsedLevelsAreSubtotals="1" fieldPosition="0"/>
    </format>
    <format dxfId="5107">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5885">
      <pivotArea type="all" dataOnly="0" outline="0" fieldPosition="0"/>
    </format>
    <format dxfId="5884">
      <pivotArea outline="0" collapsedLevelsAreSubtotals="1" fieldPosition="0"/>
    </format>
    <format dxfId="5883">
      <pivotArea dataOnly="0" labelOnly="1" outline="0" axis="axisValues" fieldPosition="0"/>
    </format>
    <format dxfId="5882">
      <pivotArea dataOnly="0" labelOnly="1" grandRow="1" outline="0" fieldPosition="0"/>
    </format>
    <format dxfId="5881">
      <pivotArea dataOnly="0" labelOnly="1" outline="0" axis="axisValues" fieldPosition="0"/>
    </format>
    <format dxfId="5880">
      <pivotArea type="all" dataOnly="0" outline="0" fieldPosition="0"/>
    </format>
    <format dxfId="5879">
      <pivotArea outline="0" collapsedLevelsAreSubtotals="1" fieldPosition="0"/>
    </format>
    <format dxfId="5878">
      <pivotArea dataOnly="0" labelOnly="1" outline="0" axis="axisValues" fieldPosition="0"/>
    </format>
    <format dxfId="5877">
      <pivotArea dataOnly="0" labelOnly="1" grandRow="1" outline="0" fieldPosition="0"/>
    </format>
    <format dxfId="5876">
      <pivotArea dataOnly="0" labelOnly="1" outline="0" axis="axisValues" fieldPosition="0"/>
    </format>
    <format dxfId="5875">
      <pivotArea outline="0" collapsedLevelsAreSubtotals="1" fieldPosition="0"/>
    </format>
    <format dxfId="5874">
      <pivotArea dataOnly="0" labelOnly="1" grandRow="1" outline="0" fieldPosition="0"/>
    </format>
    <format dxfId="5873">
      <pivotArea dataOnly="0" labelOnly="1" grandCol="1" outline="0" fieldPosition="0"/>
    </format>
    <format dxfId="5872">
      <pivotArea outline="0" collapsedLevelsAreSubtotals="1" fieldPosition="0"/>
    </format>
    <format dxfId="5871">
      <pivotArea dataOnly="0" labelOnly="1" grandRow="1" outline="0" fieldPosition="0"/>
    </format>
    <format dxfId="5870">
      <pivotArea dataOnly="0" labelOnly="1" grandCol="1" outline="0" fieldPosition="0"/>
    </format>
    <format dxfId="5869">
      <pivotArea dataOnly="0" labelOnly="1" grandRow="1" outline="0" fieldPosition="0"/>
    </format>
    <format dxfId="5868">
      <pivotArea grandRow="1" outline="0" collapsedLevelsAreSubtotals="1" fieldPosition="0"/>
    </format>
    <format dxfId="5867">
      <pivotArea dataOnly="0" labelOnly="1" grandRow="1" outline="0" fieldPosition="0"/>
    </format>
    <format dxfId="5866">
      <pivotArea type="origin" dataOnly="0" labelOnly="1" outline="0" fieldPosition="0"/>
    </format>
    <format dxfId="5865">
      <pivotArea field="12" type="button" dataOnly="0" labelOnly="1" outline="0" axis="axisCol" fieldPosition="0"/>
    </format>
    <format dxfId="5864">
      <pivotArea type="topRight" dataOnly="0" labelOnly="1" outline="0" fieldPosition="0"/>
    </format>
    <format dxfId="5863">
      <pivotArea dataOnly="0" labelOnly="1" grandCol="1" outline="0" fieldPosition="0"/>
    </format>
    <format dxfId="5862">
      <pivotArea grandRow="1" outline="0" collapsedLevelsAreSubtotals="1" fieldPosition="0"/>
    </format>
    <format dxfId="5861">
      <pivotArea dataOnly="0" labelOnly="1" grandRow="1" outline="0" fieldPosition="0"/>
    </format>
    <format dxfId="5860">
      <pivotArea grandRow="1" outline="0" collapsedLevelsAreSubtotals="1" fieldPosition="0"/>
    </format>
    <format dxfId="5859">
      <pivotArea dataOnly="0" labelOnly="1" grandRow="1" outline="0" fieldPosition="0"/>
    </format>
    <format dxfId="5858">
      <pivotArea grandRow="1" outline="0" collapsedLevelsAreSubtotals="1" fieldPosition="0"/>
    </format>
    <format dxfId="5857">
      <pivotArea dataOnly="0" labelOnly="1" grandRow="1" outline="0" fieldPosition="0"/>
    </format>
    <format dxfId="5856">
      <pivotArea outline="0" fieldPosition="0">
        <references count="1">
          <reference field="4294967294" count="1">
            <x v="1"/>
          </reference>
        </references>
      </pivotArea>
    </format>
    <format dxfId="5855">
      <pivotArea type="all" dataOnly="0" outline="0" fieldPosition="0"/>
    </format>
    <format dxfId="5854">
      <pivotArea outline="0" collapsedLevelsAreSubtotals="1" fieldPosition="0"/>
    </format>
    <format dxfId="5853">
      <pivotArea type="origin" dataOnly="0" labelOnly="1" outline="0" fieldPosition="0"/>
    </format>
    <format dxfId="5852">
      <pivotArea field="12" type="button" dataOnly="0" labelOnly="1" outline="0" axis="axisCol" fieldPosition="0"/>
    </format>
    <format dxfId="5851">
      <pivotArea field="-2" type="button" dataOnly="0" labelOnly="1" outline="0" axis="axisCol" fieldPosition="1"/>
    </format>
    <format dxfId="5850">
      <pivotArea type="topRight" dataOnly="0" labelOnly="1" outline="0" fieldPosition="0"/>
    </format>
    <format dxfId="5849">
      <pivotArea dataOnly="0" labelOnly="1" grandRow="1" outline="0" fieldPosition="0"/>
    </format>
    <format dxfId="5848">
      <pivotArea dataOnly="0" labelOnly="1" fieldPosition="0">
        <references count="1">
          <reference field="12" count="0"/>
        </references>
      </pivotArea>
    </format>
    <format dxfId="5847">
      <pivotArea field="12" dataOnly="0" labelOnly="1" grandCol="1" outline="0" axis="axisCol" fieldPosition="0">
        <references count="1">
          <reference field="4294967294" count="1" selected="0">
            <x v="0"/>
          </reference>
        </references>
      </pivotArea>
    </format>
    <format dxfId="5846">
      <pivotArea field="12" dataOnly="0" labelOnly="1" grandCol="1" outline="0" axis="axisCol" fieldPosition="0">
        <references count="1">
          <reference field="4294967294" count="1" selected="0">
            <x v="1"/>
          </reference>
        </references>
      </pivotArea>
    </format>
    <format dxfId="5845">
      <pivotArea field="12" dataOnly="0" labelOnly="1" grandCol="1" outline="0" axis="axisCol" fieldPosition="0">
        <references count="1">
          <reference field="4294967294" count="1" selected="0">
            <x v="0"/>
          </reference>
        </references>
      </pivotArea>
    </format>
    <format dxfId="5844">
      <pivotArea field="12" dataOnly="0" labelOnly="1" grandCol="1" outline="0" axis="axisCol" fieldPosition="0">
        <references count="1">
          <reference field="4294967294" count="1" selected="0">
            <x v="1"/>
          </reference>
        </references>
      </pivotArea>
    </format>
    <format dxfId="5843">
      <pivotArea dataOnly="0" labelOnly="1" outline="0" fieldPosition="0">
        <references count="2">
          <reference field="4294967294" count="2">
            <x v="0"/>
            <x v="1"/>
          </reference>
          <reference field="12" count="1" selected="0">
            <x v="0"/>
          </reference>
        </references>
      </pivotArea>
    </format>
    <format dxfId="5842">
      <pivotArea dataOnly="0" labelOnly="1" outline="0" fieldPosition="0">
        <references count="2">
          <reference field="4294967294" count="2">
            <x v="0"/>
            <x v="1"/>
          </reference>
          <reference field="12" count="1" selected="0">
            <x v="1"/>
          </reference>
        </references>
      </pivotArea>
    </format>
    <format dxfId="5841">
      <pivotArea type="all" dataOnly="0" outline="0" fieldPosition="0"/>
    </format>
    <format dxfId="5840">
      <pivotArea outline="0" collapsedLevelsAreSubtotals="1" fieldPosition="0"/>
    </format>
    <format dxfId="5839">
      <pivotArea type="origin" dataOnly="0" labelOnly="1" outline="0" fieldPosition="0"/>
    </format>
    <format dxfId="5838">
      <pivotArea field="12" type="button" dataOnly="0" labelOnly="1" outline="0" axis="axisCol" fieldPosition="0"/>
    </format>
    <format dxfId="5837">
      <pivotArea field="-2" type="button" dataOnly="0" labelOnly="1" outline="0" axis="axisCol" fieldPosition="1"/>
    </format>
    <format dxfId="5836">
      <pivotArea type="topRight" dataOnly="0" labelOnly="1" outline="0" fieldPosition="0"/>
    </format>
    <format dxfId="5835">
      <pivotArea dataOnly="0" labelOnly="1" grandRow="1" outline="0" fieldPosition="0"/>
    </format>
    <format dxfId="5834">
      <pivotArea dataOnly="0" labelOnly="1" fieldPosition="0">
        <references count="1">
          <reference field="12" count="0"/>
        </references>
      </pivotArea>
    </format>
    <format dxfId="5833">
      <pivotArea field="12" dataOnly="0" labelOnly="1" grandCol="1" outline="0" axis="axisCol" fieldPosition="0">
        <references count="1">
          <reference field="4294967294" count="1" selected="0">
            <x v="0"/>
          </reference>
        </references>
      </pivotArea>
    </format>
    <format dxfId="5832">
      <pivotArea field="12" dataOnly="0" labelOnly="1" grandCol="1" outline="0" axis="axisCol" fieldPosition="0">
        <references count="1">
          <reference field="4294967294" count="1" selected="0">
            <x v="1"/>
          </reference>
        </references>
      </pivotArea>
    </format>
    <format dxfId="5831">
      <pivotArea field="12" dataOnly="0" labelOnly="1" grandCol="1" outline="0" axis="axisCol" fieldPosition="0">
        <references count="1">
          <reference field="4294967294" count="1" selected="0">
            <x v="0"/>
          </reference>
        </references>
      </pivotArea>
    </format>
    <format dxfId="5830">
      <pivotArea field="12" dataOnly="0" labelOnly="1" grandCol="1" outline="0" axis="axisCol" fieldPosition="0">
        <references count="1">
          <reference field="4294967294" count="1" selected="0">
            <x v="1"/>
          </reference>
        </references>
      </pivotArea>
    </format>
    <format dxfId="5829">
      <pivotArea dataOnly="0" labelOnly="1" outline="0" fieldPosition="0">
        <references count="2">
          <reference field="4294967294" count="2">
            <x v="0"/>
            <x v="1"/>
          </reference>
          <reference field="12" count="1" selected="0">
            <x v="0"/>
          </reference>
        </references>
      </pivotArea>
    </format>
    <format dxfId="5828">
      <pivotArea dataOnly="0" labelOnly="1" outline="0" fieldPosition="0">
        <references count="2">
          <reference field="4294967294" count="2">
            <x v="0"/>
            <x v="1"/>
          </reference>
          <reference field="12" count="1" selected="0">
            <x v="1"/>
          </reference>
        </references>
      </pivotArea>
    </format>
    <format dxfId="5827">
      <pivotArea grandRow="1" outline="0" collapsedLevelsAreSubtotals="1" fieldPosition="0"/>
    </format>
    <format dxfId="5826">
      <pivotArea dataOnly="0" labelOnly="1" grandRow="1" outline="0" fieldPosition="0"/>
    </format>
    <format dxfId="5825">
      <pivotArea type="origin" dataOnly="0" labelOnly="1" outline="0" fieldPosition="0"/>
    </format>
    <format dxfId="5824">
      <pivotArea dataOnly="0" labelOnly="1" grandRow="1" outline="0" fieldPosition="0"/>
    </format>
    <format dxfId="5823">
      <pivotArea type="all" dataOnly="0" outline="0" fieldPosition="0"/>
    </format>
    <format dxfId="5822">
      <pivotArea outline="0" collapsedLevelsAreSubtotals="1" fieldPosition="0"/>
    </format>
    <format dxfId="5821">
      <pivotArea type="origin" dataOnly="0" labelOnly="1" outline="0" fieldPosition="0"/>
    </format>
    <format dxfId="5820">
      <pivotArea field="12" type="button" dataOnly="0" labelOnly="1" outline="0" axis="axisCol" fieldPosition="0"/>
    </format>
    <format dxfId="5819">
      <pivotArea field="-2" type="button" dataOnly="0" labelOnly="1" outline="0" axis="axisCol" fieldPosition="1"/>
    </format>
    <format dxfId="5818">
      <pivotArea type="topRight" dataOnly="0" labelOnly="1" outline="0" fieldPosition="0"/>
    </format>
    <format dxfId="5817">
      <pivotArea dataOnly="0" labelOnly="1" grandRow="1" outline="0" fieldPosition="0"/>
    </format>
    <format dxfId="5816">
      <pivotArea dataOnly="0" labelOnly="1" fieldPosition="0">
        <references count="1">
          <reference field="12" count="0"/>
        </references>
      </pivotArea>
    </format>
    <format dxfId="5815">
      <pivotArea field="12" dataOnly="0" labelOnly="1" grandCol="1" outline="0" axis="axisCol" fieldPosition="0">
        <references count="1">
          <reference field="4294967294" count="1" selected="0">
            <x v="0"/>
          </reference>
        </references>
      </pivotArea>
    </format>
    <format dxfId="5814">
      <pivotArea field="12" dataOnly="0" labelOnly="1" grandCol="1" outline="0" axis="axisCol" fieldPosition="0">
        <references count="1">
          <reference field="4294967294" count="1" selected="0">
            <x v="1"/>
          </reference>
        </references>
      </pivotArea>
    </format>
    <format dxfId="5813">
      <pivotArea field="12" dataOnly="0" labelOnly="1" grandCol="1" outline="0" axis="axisCol" fieldPosition="0">
        <references count="1">
          <reference field="4294967294" count="1" selected="0">
            <x v="0"/>
          </reference>
        </references>
      </pivotArea>
    </format>
    <format dxfId="5812">
      <pivotArea field="12" dataOnly="0" labelOnly="1" grandCol="1" outline="0" axis="axisCol" fieldPosition="0">
        <references count="1">
          <reference field="4294967294" count="1" selected="0">
            <x v="1"/>
          </reference>
        </references>
      </pivotArea>
    </format>
    <format dxfId="5811">
      <pivotArea dataOnly="0" labelOnly="1" outline="0" fieldPosition="0">
        <references count="2">
          <reference field="4294967294" count="2">
            <x v="0"/>
            <x v="1"/>
          </reference>
          <reference field="12" count="1" selected="0">
            <x v="0"/>
          </reference>
        </references>
      </pivotArea>
    </format>
    <format dxfId="5810">
      <pivotArea dataOnly="0" labelOnly="1" outline="0" fieldPosition="0">
        <references count="2">
          <reference field="4294967294" count="2">
            <x v="0"/>
            <x v="1"/>
          </reference>
          <reference field="12" count="1" selected="0">
            <x v="1"/>
          </reference>
        </references>
      </pivotArea>
    </format>
    <format dxfId="5809">
      <pivotArea type="all" dataOnly="0" outline="0" fieldPosition="0"/>
    </format>
    <format dxfId="5808">
      <pivotArea outline="0" collapsedLevelsAreSubtotals="1" fieldPosition="0"/>
    </format>
    <format dxfId="5807">
      <pivotArea type="origin" dataOnly="0" labelOnly="1" outline="0" fieldPosition="0"/>
    </format>
    <format dxfId="5806">
      <pivotArea field="12" type="button" dataOnly="0" labelOnly="1" outline="0" axis="axisCol" fieldPosition="0"/>
    </format>
    <format dxfId="5805">
      <pivotArea field="-2" type="button" dataOnly="0" labelOnly="1" outline="0" axis="axisCol" fieldPosition="1"/>
    </format>
    <format dxfId="5804">
      <pivotArea type="topRight" dataOnly="0" labelOnly="1" outline="0" fieldPosition="0"/>
    </format>
    <format dxfId="5803">
      <pivotArea dataOnly="0" labelOnly="1" grandRow="1" outline="0" fieldPosition="0"/>
    </format>
    <format dxfId="5802">
      <pivotArea dataOnly="0" labelOnly="1" fieldPosition="0">
        <references count="1">
          <reference field="12" count="0"/>
        </references>
      </pivotArea>
    </format>
    <format dxfId="5801">
      <pivotArea field="12" dataOnly="0" labelOnly="1" grandCol="1" outline="0" axis="axisCol" fieldPosition="0">
        <references count="1">
          <reference field="4294967294" count="1" selected="0">
            <x v="0"/>
          </reference>
        </references>
      </pivotArea>
    </format>
    <format dxfId="5800">
      <pivotArea field="12" dataOnly="0" labelOnly="1" grandCol="1" outline="0" axis="axisCol" fieldPosition="0">
        <references count="1">
          <reference field="4294967294" count="1" selected="0">
            <x v="1"/>
          </reference>
        </references>
      </pivotArea>
    </format>
    <format dxfId="5799">
      <pivotArea field="12" dataOnly="0" labelOnly="1" grandCol="1" outline="0" axis="axisCol" fieldPosition="0">
        <references count="1">
          <reference field="4294967294" count="1" selected="0">
            <x v="0"/>
          </reference>
        </references>
      </pivotArea>
    </format>
    <format dxfId="5798">
      <pivotArea field="12" dataOnly="0" labelOnly="1" grandCol="1" outline="0" axis="axisCol" fieldPosition="0">
        <references count="1">
          <reference field="4294967294" count="1" selected="0">
            <x v="1"/>
          </reference>
        </references>
      </pivotArea>
    </format>
    <format dxfId="5797">
      <pivotArea dataOnly="0" labelOnly="1" outline="0" fieldPosition="0">
        <references count="2">
          <reference field="4294967294" count="2">
            <x v="0"/>
            <x v="1"/>
          </reference>
          <reference field="12" count="1" selected="0">
            <x v="0"/>
          </reference>
        </references>
      </pivotArea>
    </format>
    <format dxfId="5796">
      <pivotArea dataOnly="0" labelOnly="1" outline="0" fieldPosition="0">
        <references count="2">
          <reference field="4294967294" count="2">
            <x v="0"/>
            <x v="1"/>
          </reference>
          <reference field="12" count="1" selected="0">
            <x v="1"/>
          </reference>
        </references>
      </pivotArea>
    </format>
    <format dxfId="5795">
      <pivotArea dataOnly="0" labelOnly="1" grandRow="1" outline="0" fieldPosition="0"/>
    </format>
    <format dxfId="5794">
      <pivotArea grandRow="1" outline="0" collapsedLevelsAreSubtotals="1" fieldPosition="0"/>
    </format>
    <format dxfId="5793">
      <pivotArea dataOnly="0" labelOnly="1" grandRow="1" outline="0" fieldPosition="0"/>
    </format>
    <format dxfId="5792">
      <pivotArea outline="0" collapsedLevelsAreSubtotals="1" fieldPosition="0"/>
    </format>
    <format dxfId="5791">
      <pivotArea dataOnly="0" labelOnly="1" grandRow="1" outline="0" fieldPosition="0"/>
    </format>
    <format dxfId="5790">
      <pivotArea type="all" dataOnly="0" outline="0" fieldPosition="0"/>
    </format>
    <format dxfId="5789">
      <pivotArea outline="0" collapsedLevelsAreSubtotals="1" fieldPosition="0"/>
    </format>
    <format dxfId="5788">
      <pivotArea type="origin" dataOnly="0" labelOnly="1" outline="0" fieldPosition="0"/>
    </format>
    <format dxfId="5787">
      <pivotArea field="12" type="button" dataOnly="0" labelOnly="1" outline="0" axis="axisCol" fieldPosition="0"/>
    </format>
    <format dxfId="5786">
      <pivotArea field="-2" type="button" dataOnly="0" labelOnly="1" outline="0" axis="axisCol" fieldPosition="1"/>
    </format>
    <format dxfId="5785">
      <pivotArea type="topRight" dataOnly="0" labelOnly="1" outline="0" fieldPosition="0"/>
    </format>
    <format dxfId="5784">
      <pivotArea dataOnly="0" labelOnly="1" grandRow="1" outline="0" fieldPosition="0"/>
    </format>
    <format dxfId="5783">
      <pivotArea dataOnly="0" labelOnly="1" fieldPosition="0">
        <references count="1">
          <reference field="12" count="0"/>
        </references>
      </pivotArea>
    </format>
    <format dxfId="5782">
      <pivotArea field="12" dataOnly="0" labelOnly="1" grandCol="1" outline="0" axis="axisCol" fieldPosition="0">
        <references count="1">
          <reference field="4294967294" count="1" selected="0">
            <x v="0"/>
          </reference>
        </references>
      </pivotArea>
    </format>
    <format dxfId="5781">
      <pivotArea field="12" dataOnly="0" labelOnly="1" grandCol="1" outline="0" axis="axisCol" fieldPosition="0">
        <references count="1">
          <reference field="4294967294" count="1" selected="0">
            <x v="1"/>
          </reference>
        </references>
      </pivotArea>
    </format>
    <format dxfId="5780">
      <pivotArea field="12" dataOnly="0" labelOnly="1" grandCol="1" outline="0" axis="axisCol" fieldPosition="0">
        <references count="1">
          <reference field="4294967294" count="1" selected="0">
            <x v="0"/>
          </reference>
        </references>
      </pivotArea>
    </format>
    <format dxfId="5779">
      <pivotArea field="12" dataOnly="0" labelOnly="1" grandCol="1" outline="0" axis="axisCol" fieldPosition="0">
        <references count="1">
          <reference field="4294967294" count="1" selected="0">
            <x v="1"/>
          </reference>
        </references>
      </pivotArea>
    </format>
    <format dxfId="5778">
      <pivotArea dataOnly="0" labelOnly="1" outline="0" fieldPosition="0">
        <references count="2">
          <reference field="4294967294" count="2">
            <x v="0"/>
            <x v="1"/>
          </reference>
          <reference field="12" count="1" selected="0">
            <x v="0"/>
          </reference>
        </references>
      </pivotArea>
    </format>
    <format dxfId="5777">
      <pivotArea dataOnly="0" labelOnly="1" outline="0" fieldPosition="0">
        <references count="2">
          <reference field="4294967294" count="2">
            <x v="0"/>
            <x v="1"/>
          </reference>
          <reference field="12" count="1" selected="0">
            <x v="1"/>
          </reference>
        </references>
      </pivotArea>
    </format>
    <format dxfId="5776">
      <pivotArea outline="0" collapsedLevelsAreSubtotals="1" fieldPosition="0">
        <references count="2">
          <reference field="4294967294" count="2" selected="0">
            <x v="0"/>
            <x v="1"/>
          </reference>
          <reference field="12" count="1" selected="0">
            <x v="0"/>
          </reference>
        </references>
      </pivotArea>
    </format>
    <format dxfId="5775">
      <pivotArea dataOnly="0" labelOnly="1" fieldPosition="0">
        <references count="1">
          <reference field="12" count="1">
            <x v="0"/>
          </reference>
        </references>
      </pivotArea>
    </format>
    <format dxfId="5774">
      <pivotArea dataOnly="0" labelOnly="1" outline="0" fieldPosition="0">
        <references count="2">
          <reference field="4294967294" count="2">
            <x v="0"/>
            <x v="1"/>
          </reference>
          <reference field="12" count="1" selected="0">
            <x v="0"/>
          </reference>
        </references>
      </pivotArea>
    </format>
    <format dxfId="5773">
      <pivotArea outline="0" collapsedLevelsAreSubtotals="1" fieldPosition="0">
        <references count="2">
          <reference field="4294967294" count="2" selected="0">
            <x v="0"/>
            <x v="1"/>
          </reference>
          <reference field="12" count="1" selected="0">
            <x v="1"/>
          </reference>
        </references>
      </pivotArea>
    </format>
    <format dxfId="5772">
      <pivotArea dataOnly="0" labelOnly="1" fieldPosition="0">
        <references count="1">
          <reference field="12" count="1">
            <x v="1"/>
          </reference>
        </references>
      </pivotArea>
    </format>
    <format dxfId="5771">
      <pivotArea dataOnly="0" labelOnly="1" outline="0" fieldPosition="0">
        <references count="2">
          <reference field="4294967294" count="2">
            <x v="0"/>
            <x v="1"/>
          </reference>
          <reference field="12" count="1" selected="0">
            <x v="1"/>
          </reference>
        </references>
      </pivotArea>
    </format>
    <format dxfId="5770">
      <pivotArea field="12" grandRow="1" outline="0" collapsedLevelsAreSubtotals="1" axis="axisCol" fieldPosition="0">
        <references count="2">
          <reference field="4294967294" count="2" selected="0">
            <x v="0"/>
            <x v="1"/>
          </reference>
          <reference field="12" count="0" selected="0"/>
        </references>
      </pivotArea>
    </format>
    <format dxfId="5769">
      <pivotArea dataOnly="0" labelOnly="1" fieldPosition="0">
        <references count="1">
          <reference field="12" count="0"/>
        </references>
      </pivotArea>
    </format>
    <format dxfId="5768">
      <pivotArea dataOnly="0" labelOnly="1" outline="0" fieldPosition="0">
        <references count="2">
          <reference field="4294967294" count="2">
            <x v="0"/>
            <x v="1"/>
          </reference>
          <reference field="12" count="1" selected="0">
            <x v="0"/>
          </reference>
        </references>
      </pivotArea>
    </format>
    <format dxfId="5767">
      <pivotArea dataOnly="0" labelOnly="1" outline="0" fieldPosition="0">
        <references count="2">
          <reference field="4294967294" count="2">
            <x v="0"/>
            <x v="1"/>
          </reference>
          <reference field="12" count="1" selected="0">
            <x v="1"/>
          </reference>
        </references>
      </pivotArea>
    </format>
    <format dxfId="5766">
      <pivotArea type="origin" dataOnly="0" labelOnly="1" outline="0" fieldPosition="0"/>
    </format>
    <format dxfId="5765">
      <pivotArea field="12" type="button" dataOnly="0" labelOnly="1" outline="0" axis="axisCol" fieldPosition="0"/>
    </format>
    <format dxfId="5764">
      <pivotArea field="-2" type="button" dataOnly="0" labelOnly="1" outline="0" axis="axisCol" fieldPosition="1"/>
    </format>
    <format dxfId="5763">
      <pivotArea type="topRight" dataOnly="0" labelOnly="1" outline="0" fieldPosition="0"/>
    </format>
    <format dxfId="5762">
      <pivotArea dataOnly="0" labelOnly="1" fieldPosition="0">
        <references count="1">
          <reference field="12" count="0"/>
        </references>
      </pivotArea>
    </format>
    <format dxfId="5761">
      <pivotArea field="12" dataOnly="0" labelOnly="1" grandCol="1" outline="0" axis="axisCol" fieldPosition="0">
        <references count="1">
          <reference field="4294967294" count="1" selected="0">
            <x v="0"/>
          </reference>
        </references>
      </pivotArea>
    </format>
    <format dxfId="5760">
      <pivotArea field="12" dataOnly="0" labelOnly="1" grandCol="1" outline="0" axis="axisCol" fieldPosition="0">
        <references count="1">
          <reference field="4294967294" count="1" selected="0">
            <x v="1"/>
          </reference>
        </references>
      </pivotArea>
    </format>
    <format dxfId="5759">
      <pivotArea field="12" dataOnly="0" labelOnly="1" grandCol="1" outline="0" axis="axisCol" fieldPosition="0">
        <references count="1">
          <reference field="4294967294" count="1" selected="0">
            <x v="0"/>
          </reference>
        </references>
      </pivotArea>
    </format>
    <format dxfId="5758">
      <pivotArea field="12" dataOnly="0" labelOnly="1" grandCol="1" outline="0" axis="axisCol" fieldPosition="0">
        <references count="1">
          <reference field="4294967294" count="1" selected="0">
            <x v="1"/>
          </reference>
        </references>
      </pivotArea>
    </format>
    <format dxfId="5757">
      <pivotArea dataOnly="0" labelOnly="1" outline="0" fieldPosition="0">
        <references count="2">
          <reference field="4294967294" count="2">
            <x v="0"/>
            <x v="1"/>
          </reference>
          <reference field="12" count="1" selected="0">
            <x v="0"/>
          </reference>
        </references>
      </pivotArea>
    </format>
    <format dxfId="5756">
      <pivotArea dataOnly="0" labelOnly="1" outline="0" fieldPosition="0">
        <references count="2">
          <reference field="4294967294" count="2">
            <x v="0"/>
            <x v="1"/>
          </reference>
          <reference field="12" count="1" selected="0">
            <x v="1"/>
          </reference>
        </references>
      </pivotArea>
    </format>
    <format dxfId="5755">
      <pivotArea type="all" dataOnly="0" outline="0" fieldPosition="0"/>
    </format>
    <format dxfId="5754">
      <pivotArea outline="0" collapsedLevelsAreSubtotals="1" fieldPosition="0"/>
    </format>
    <format dxfId="5753">
      <pivotArea type="origin" dataOnly="0" labelOnly="1" outline="0" fieldPosition="0"/>
    </format>
    <format dxfId="5752">
      <pivotArea field="12" type="button" dataOnly="0" labelOnly="1" outline="0" axis="axisCol" fieldPosition="0"/>
    </format>
    <format dxfId="5751">
      <pivotArea field="-2" type="button" dataOnly="0" labelOnly="1" outline="0" axis="axisCol" fieldPosition="1"/>
    </format>
    <format dxfId="5750">
      <pivotArea type="topRight" dataOnly="0" labelOnly="1" outline="0" fieldPosition="0"/>
    </format>
    <format dxfId="5749">
      <pivotArea dataOnly="0" labelOnly="1" grandRow="1" outline="0" fieldPosition="0"/>
    </format>
    <format dxfId="5748">
      <pivotArea dataOnly="0" labelOnly="1" fieldPosition="0">
        <references count="1">
          <reference field="12" count="0"/>
        </references>
      </pivotArea>
    </format>
    <format dxfId="5747">
      <pivotArea field="12" dataOnly="0" labelOnly="1" grandCol="1" outline="0" axis="axisCol" fieldPosition="0">
        <references count="1">
          <reference field="4294967294" count="1" selected="0">
            <x v="0"/>
          </reference>
        </references>
      </pivotArea>
    </format>
    <format dxfId="5746">
      <pivotArea field="12" dataOnly="0" labelOnly="1" grandCol="1" outline="0" axis="axisCol" fieldPosition="0">
        <references count="1">
          <reference field="4294967294" count="1" selected="0">
            <x v="1"/>
          </reference>
        </references>
      </pivotArea>
    </format>
    <format dxfId="5745">
      <pivotArea field="12" dataOnly="0" labelOnly="1" grandCol="1" outline="0" axis="axisCol" fieldPosition="0">
        <references count="1">
          <reference field="4294967294" count="1" selected="0">
            <x v="0"/>
          </reference>
        </references>
      </pivotArea>
    </format>
    <format dxfId="5744">
      <pivotArea field="12" dataOnly="0" labelOnly="1" grandCol="1" outline="0" axis="axisCol" fieldPosition="0">
        <references count="1">
          <reference field="4294967294" count="1" selected="0">
            <x v="1"/>
          </reference>
        </references>
      </pivotArea>
    </format>
    <format dxfId="5743">
      <pivotArea dataOnly="0" labelOnly="1" outline="0" fieldPosition="0">
        <references count="2">
          <reference field="4294967294" count="2">
            <x v="0"/>
            <x v="1"/>
          </reference>
          <reference field="12" count="1" selected="0">
            <x v="0"/>
          </reference>
        </references>
      </pivotArea>
    </format>
    <format dxfId="5742">
      <pivotArea dataOnly="0" labelOnly="1" outline="0" fieldPosition="0">
        <references count="2">
          <reference field="4294967294" count="2">
            <x v="0"/>
            <x v="1"/>
          </reference>
          <reference field="12" count="1" selected="0">
            <x v="1"/>
          </reference>
        </references>
      </pivotArea>
    </format>
    <format dxfId="5741">
      <pivotArea type="all" dataOnly="0" outline="0" fieldPosition="0"/>
    </format>
    <format dxfId="5740">
      <pivotArea outline="0" collapsedLevelsAreSubtotals="1" fieldPosition="0"/>
    </format>
    <format dxfId="5739">
      <pivotArea type="origin" dataOnly="0" labelOnly="1" outline="0" fieldPosition="0"/>
    </format>
    <format dxfId="5738">
      <pivotArea field="12" type="button" dataOnly="0" labelOnly="1" outline="0" axis="axisCol" fieldPosition="0"/>
    </format>
    <format dxfId="5737">
      <pivotArea field="-2" type="button" dataOnly="0" labelOnly="1" outline="0" axis="axisCol" fieldPosition="1"/>
    </format>
    <format dxfId="5736">
      <pivotArea type="topRight" dataOnly="0" labelOnly="1" outline="0" fieldPosition="0"/>
    </format>
    <format dxfId="5735">
      <pivotArea dataOnly="0" labelOnly="1" grandRow="1" outline="0" fieldPosition="0"/>
    </format>
    <format dxfId="5734">
      <pivotArea dataOnly="0" labelOnly="1" fieldPosition="0">
        <references count="1">
          <reference field="12" count="0"/>
        </references>
      </pivotArea>
    </format>
    <format dxfId="5733">
      <pivotArea field="12" dataOnly="0" labelOnly="1" grandCol="1" outline="0" axis="axisCol" fieldPosition="0">
        <references count="1">
          <reference field="4294967294" count="1" selected="0">
            <x v="0"/>
          </reference>
        </references>
      </pivotArea>
    </format>
    <format dxfId="5732">
      <pivotArea field="12" dataOnly="0" labelOnly="1" grandCol="1" outline="0" axis="axisCol" fieldPosition="0">
        <references count="1">
          <reference field="4294967294" count="1" selected="0">
            <x v="1"/>
          </reference>
        </references>
      </pivotArea>
    </format>
    <format dxfId="5731">
      <pivotArea field="12" dataOnly="0" labelOnly="1" grandCol="1" outline="0" axis="axisCol" fieldPosition="0">
        <references count="1">
          <reference field="4294967294" count="1" selected="0">
            <x v="0"/>
          </reference>
        </references>
      </pivotArea>
    </format>
    <format dxfId="5730">
      <pivotArea field="12" dataOnly="0" labelOnly="1" grandCol="1" outline="0" axis="axisCol" fieldPosition="0">
        <references count="1">
          <reference field="4294967294" count="1" selected="0">
            <x v="1"/>
          </reference>
        </references>
      </pivotArea>
    </format>
    <format dxfId="5729">
      <pivotArea dataOnly="0" labelOnly="1" outline="0" fieldPosition="0">
        <references count="2">
          <reference field="4294967294" count="2">
            <x v="0"/>
            <x v="1"/>
          </reference>
          <reference field="12" count="1" selected="0">
            <x v="0"/>
          </reference>
        </references>
      </pivotArea>
    </format>
    <format dxfId="5728">
      <pivotArea dataOnly="0" labelOnly="1" outline="0" fieldPosition="0">
        <references count="2">
          <reference field="4294967294" count="2">
            <x v="0"/>
            <x v="1"/>
          </reference>
          <reference field="12" count="1" selected="0">
            <x v="1"/>
          </reference>
        </references>
      </pivotArea>
    </format>
    <format dxfId="5727">
      <pivotArea grandRow="1" outline="0" collapsedLevelsAreSubtotals="1" fieldPosition="0"/>
    </format>
    <format dxfId="5726">
      <pivotArea dataOnly="0" labelOnly="1" grandRow="1" outline="0" fieldPosition="0"/>
    </format>
    <format dxfId="5725">
      <pivotArea type="origin" dataOnly="0" labelOnly="1" outline="0" offset="A1" fieldPosition="0"/>
    </format>
    <format dxfId="5724">
      <pivotArea field="12" type="button" dataOnly="0" labelOnly="1" outline="0" axis="axisCol" fieldPosition="0"/>
    </format>
    <format dxfId="5723">
      <pivotArea field="-2" type="button" dataOnly="0" labelOnly="1" outline="0" axis="axisCol" fieldPosition="1"/>
    </format>
    <format dxfId="5722">
      <pivotArea type="topRight" dataOnly="0" labelOnly="1" outline="0" fieldPosition="0"/>
    </format>
    <format dxfId="5721">
      <pivotArea grandRow="1" outline="0" collapsedLevelsAreSubtotals="1" fieldPosition="0"/>
    </format>
    <format dxfId="5720">
      <pivotArea dataOnly="0" labelOnly="1" grandRow="1" outline="0" fieldPosition="0"/>
    </format>
    <format dxfId="5719">
      <pivotArea grandRow="1" outline="0" collapsedLevelsAreSubtotals="1" fieldPosition="0"/>
    </format>
    <format dxfId="5718">
      <pivotArea dataOnly="0" labelOnly="1" grandRow="1" outline="0" fieldPosition="0"/>
    </format>
    <format dxfId="5717">
      <pivotArea type="origin" dataOnly="0" labelOnly="1" outline="0" offset="A1" fieldPosition="0"/>
    </format>
    <format dxfId="5716">
      <pivotArea field="12" type="button" dataOnly="0" labelOnly="1" outline="0" axis="axisCol" fieldPosition="0"/>
    </format>
    <format dxfId="5715">
      <pivotArea field="-2" type="button" dataOnly="0" labelOnly="1" outline="0" axis="axisCol" fieldPosition="1"/>
    </format>
    <format dxfId="5714">
      <pivotArea type="topRight" dataOnly="0" labelOnly="1" outline="0" fieldPosition="0"/>
    </format>
    <format dxfId="5713">
      <pivotArea grandRow="1" outline="0" collapsedLevelsAreSubtotals="1" fieldPosition="0"/>
    </format>
    <format dxfId="5712">
      <pivotArea dataOnly="0" labelOnly="1" grandRow="1" outline="0" fieldPosition="0"/>
    </format>
    <format dxfId="5711">
      <pivotArea grandRow="1" outline="0" collapsedLevelsAreSubtotals="1" fieldPosition="0"/>
    </format>
    <format dxfId="5710">
      <pivotArea dataOnly="0" labelOnly="1" grandRow="1" outline="0" fieldPosition="0"/>
    </format>
    <format dxfId="5709">
      <pivotArea outline="0" collapsedLevelsAreSubtotals="1" fieldPosition="0"/>
    </format>
    <format dxfId="5708">
      <pivotArea dataOnly="0" labelOnly="1" grandRow="1" outline="0" fieldPosition="0"/>
    </format>
    <format dxfId="5707">
      <pivotArea field="12" dataOnly="0" labelOnly="1" grandCol="1" outline="0" axis="axisCol" fieldPosition="0">
        <references count="1">
          <reference field="4294967294" count="1" selected="0">
            <x v="0"/>
          </reference>
        </references>
      </pivotArea>
    </format>
    <format dxfId="5706">
      <pivotArea field="12" dataOnly="0" labelOnly="1" grandCol="1" outline="0" axis="axisCol" fieldPosition="0">
        <references count="1">
          <reference field="4294967294" count="1" selected="0">
            <x v="1"/>
          </reference>
        </references>
      </pivotArea>
    </format>
    <format dxfId="5705">
      <pivotArea field="12" dataOnly="0" labelOnly="1" grandCol="1" outline="0" axis="axisCol" fieldPosition="0">
        <references count="1">
          <reference field="4294967294" count="1" selected="0">
            <x v="0"/>
          </reference>
        </references>
      </pivotArea>
    </format>
    <format dxfId="5704">
      <pivotArea field="12" dataOnly="0" labelOnly="1" grandCol="1" outline="0" axis="axisCol" fieldPosition="0">
        <references count="1">
          <reference field="4294967294" count="1" selected="0">
            <x v="1"/>
          </reference>
        </references>
      </pivotArea>
    </format>
    <format dxfId="5703">
      <pivotArea dataOnly="0" labelOnly="1" outline="0" fieldPosition="0">
        <references count="2">
          <reference field="4294967294" count="2">
            <x v="0"/>
            <x v="1"/>
          </reference>
          <reference field="12" count="1" selected="0">
            <x v="0"/>
          </reference>
        </references>
      </pivotArea>
    </format>
    <format dxfId="5702">
      <pivotArea dataOnly="0" labelOnly="1" outline="0" fieldPosition="0">
        <references count="2">
          <reference field="4294967294" count="2">
            <x v="0"/>
            <x v="1"/>
          </reference>
          <reference field="12" count="1" selected="0">
            <x v="1"/>
          </reference>
        </references>
      </pivotArea>
    </format>
    <format dxfId="5701">
      <pivotArea field="12" dataOnly="0" labelOnly="1" grandCol="1" outline="0" axis="axisCol" fieldPosition="0">
        <references count="1">
          <reference field="4294967294" count="1" selected="0">
            <x v="0"/>
          </reference>
        </references>
      </pivotArea>
    </format>
    <format dxfId="5700">
      <pivotArea field="12" dataOnly="0" labelOnly="1" grandCol="1" outline="0" axis="axisCol" fieldPosition="0">
        <references count="1">
          <reference field="4294967294" count="1" selected="0">
            <x v="1"/>
          </reference>
        </references>
      </pivotArea>
    </format>
    <format dxfId="5699">
      <pivotArea field="12" dataOnly="0" labelOnly="1" grandCol="1" outline="0" axis="axisCol" fieldPosition="0">
        <references count="1">
          <reference field="4294967294" count="1" selected="0">
            <x v="0"/>
          </reference>
        </references>
      </pivotArea>
    </format>
    <format dxfId="5698">
      <pivotArea field="12" dataOnly="0" labelOnly="1" grandCol="1" outline="0" axis="axisCol" fieldPosition="0">
        <references count="1">
          <reference field="4294967294" count="1" selected="0">
            <x v="1"/>
          </reference>
        </references>
      </pivotArea>
    </format>
    <format dxfId="5697">
      <pivotArea dataOnly="0" labelOnly="1" outline="0" fieldPosition="0">
        <references count="2">
          <reference field="4294967294" count="2">
            <x v="0"/>
            <x v="1"/>
          </reference>
          <reference field="12" count="1" selected="0">
            <x v="0"/>
          </reference>
        </references>
      </pivotArea>
    </format>
    <format dxfId="5696">
      <pivotArea dataOnly="0" labelOnly="1" outline="0" fieldPosition="0">
        <references count="2">
          <reference field="4294967294" count="2">
            <x v="0"/>
            <x v="1"/>
          </reference>
          <reference field="12" count="1" selected="0">
            <x v="1"/>
          </reference>
        </references>
      </pivotArea>
    </format>
    <format dxfId="5695">
      <pivotArea outline="0" collapsedLevelsAreSubtotals="1" fieldPosition="0"/>
    </format>
    <format dxfId="5694">
      <pivotArea type="origin" dataOnly="0" labelOnly="1" outline="0" offset="A2" fieldPosition="0"/>
    </format>
    <format dxfId="5693">
      <pivotArea dataOnly="0" labelOnly="1" grandRow="1" outline="0" fieldPosition="0"/>
    </format>
    <format dxfId="5692">
      <pivotArea dataOnly="0" labelOnly="1" fieldPosition="0">
        <references count="1">
          <reference field="12" count="0"/>
        </references>
      </pivotArea>
    </format>
    <format dxfId="5691">
      <pivotArea field="12" dataOnly="0" labelOnly="1" grandCol="1" outline="0" axis="axisCol" fieldPosition="0">
        <references count="1">
          <reference field="4294967294" count="1" selected="0">
            <x v="0"/>
          </reference>
        </references>
      </pivotArea>
    </format>
    <format dxfId="5690">
      <pivotArea field="12" dataOnly="0" labelOnly="1" grandCol="1" outline="0" axis="axisCol" fieldPosition="0">
        <references count="1">
          <reference field="4294967294" count="1" selected="0">
            <x v="1"/>
          </reference>
        </references>
      </pivotArea>
    </format>
    <format dxfId="5689">
      <pivotArea field="12" dataOnly="0" labelOnly="1" grandCol="1" outline="0" axis="axisCol" fieldPosition="0">
        <references count="1">
          <reference field="4294967294" count="1" selected="0">
            <x v="0"/>
          </reference>
        </references>
      </pivotArea>
    </format>
    <format dxfId="5688">
      <pivotArea field="12" dataOnly="0" labelOnly="1" grandCol="1" outline="0" axis="axisCol" fieldPosition="0">
        <references count="1">
          <reference field="4294967294" count="1" selected="0">
            <x v="1"/>
          </reference>
        </references>
      </pivotArea>
    </format>
    <format dxfId="5687">
      <pivotArea dataOnly="0" labelOnly="1" outline="0" fieldPosition="0">
        <references count="2">
          <reference field="4294967294" count="2">
            <x v="0"/>
            <x v="1"/>
          </reference>
          <reference field="12" count="1" selected="0">
            <x v="0"/>
          </reference>
        </references>
      </pivotArea>
    </format>
    <format dxfId="5686">
      <pivotArea dataOnly="0" labelOnly="1" outline="0" fieldPosition="0">
        <references count="2">
          <reference field="4294967294" count="2">
            <x v="0"/>
            <x v="1"/>
          </reference>
          <reference field="12" count="1" selected="0">
            <x v="1"/>
          </reference>
        </references>
      </pivotArea>
    </format>
    <format dxfId="5685">
      <pivotArea outline="0" collapsedLevelsAreSubtotals="1" fieldPosition="0"/>
    </format>
    <format dxfId="5684">
      <pivotArea type="origin" dataOnly="0" labelOnly="1" outline="0" offset="A2" fieldPosition="0"/>
    </format>
    <format dxfId="5683">
      <pivotArea dataOnly="0" labelOnly="1" grandRow="1" outline="0" fieldPosition="0"/>
    </format>
    <format dxfId="5682">
      <pivotArea dataOnly="0" labelOnly="1" fieldPosition="0">
        <references count="1">
          <reference field="12" count="0"/>
        </references>
      </pivotArea>
    </format>
    <format dxfId="5681">
      <pivotArea field="12" dataOnly="0" labelOnly="1" grandCol="1" outline="0" axis="axisCol" fieldPosition="0">
        <references count="1">
          <reference field="4294967294" count="1" selected="0">
            <x v="0"/>
          </reference>
        </references>
      </pivotArea>
    </format>
    <format dxfId="5680">
      <pivotArea field="12" dataOnly="0" labelOnly="1" grandCol="1" outline="0" axis="axisCol" fieldPosition="0">
        <references count="1">
          <reference field="4294967294" count="1" selected="0">
            <x v="1"/>
          </reference>
        </references>
      </pivotArea>
    </format>
    <format dxfId="5679">
      <pivotArea field="12" dataOnly="0" labelOnly="1" grandCol="1" outline="0" axis="axisCol" fieldPosition="0">
        <references count="1">
          <reference field="4294967294" count="1" selected="0">
            <x v="0"/>
          </reference>
        </references>
      </pivotArea>
    </format>
    <format dxfId="5678">
      <pivotArea field="12" dataOnly="0" labelOnly="1" grandCol="1" outline="0" axis="axisCol" fieldPosition="0">
        <references count="1">
          <reference field="4294967294" count="1" selected="0">
            <x v="1"/>
          </reference>
        </references>
      </pivotArea>
    </format>
    <format dxfId="5677">
      <pivotArea dataOnly="0" labelOnly="1" outline="0" fieldPosition="0">
        <references count="2">
          <reference field="4294967294" count="2">
            <x v="0"/>
            <x v="1"/>
          </reference>
          <reference field="12" count="1" selected="0">
            <x v="0"/>
          </reference>
        </references>
      </pivotArea>
    </format>
    <format dxfId="5676">
      <pivotArea dataOnly="0" labelOnly="1" outline="0" fieldPosition="0">
        <references count="2">
          <reference field="4294967294" count="2">
            <x v="0"/>
            <x v="1"/>
          </reference>
          <reference field="12" count="1" selected="0">
            <x v="1"/>
          </reference>
        </references>
      </pivotArea>
    </format>
    <format dxfId="5675">
      <pivotArea grandRow="1" outline="0" collapsedLevelsAreSubtotals="1" fieldPosition="0"/>
    </format>
    <format dxfId="5674">
      <pivotArea dataOnly="0" labelOnly="1" grandRow="1" outline="0" fieldPosition="0"/>
    </format>
    <format dxfId="5673">
      <pivotArea field="12" dataOnly="0" labelOnly="1" grandCol="1" outline="0" axis="axisCol" fieldPosition="0">
        <references count="1">
          <reference field="4294967294" count="1" selected="0">
            <x v="0"/>
          </reference>
        </references>
      </pivotArea>
    </format>
    <format dxfId="5672">
      <pivotArea field="12" dataOnly="0" labelOnly="1" grandCol="1" outline="0" axis="axisCol" fieldPosition="0">
        <references count="1">
          <reference field="4294967294" count="1" selected="0">
            <x v="1"/>
          </reference>
        </references>
      </pivotArea>
    </format>
    <format dxfId="5671">
      <pivotArea field="12" dataOnly="0" labelOnly="1" grandCol="1" outline="0" axis="axisCol" fieldPosition="0">
        <references count="1">
          <reference field="4294967294" count="1" selected="0">
            <x v="0"/>
          </reference>
        </references>
      </pivotArea>
    </format>
    <format dxfId="5670">
      <pivotArea field="12" dataOnly="0" labelOnly="1" grandCol="1" outline="0" axis="axisCol" fieldPosition="0">
        <references count="1">
          <reference field="4294967294" count="1" selected="0">
            <x v="1"/>
          </reference>
        </references>
      </pivotArea>
    </format>
    <format dxfId="5669">
      <pivotArea dataOnly="0" labelOnly="1" outline="0" fieldPosition="0">
        <references count="2">
          <reference field="4294967294" count="2">
            <x v="0"/>
            <x v="1"/>
          </reference>
          <reference field="12" count="1" selected="0">
            <x v="0"/>
          </reference>
        </references>
      </pivotArea>
    </format>
    <format dxfId="5668">
      <pivotArea dataOnly="0" labelOnly="1" outline="0" fieldPosition="0">
        <references count="2">
          <reference field="4294967294" count="2">
            <x v="0"/>
            <x v="1"/>
          </reference>
          <reference field="12" count="1" selected="0">
            <x v="1"/>
          </reference>
        </references>
      </pivotArea>
    </format>
    <format dxfId="5667">
      <pivotArea field="12" dataOnly="0" labelOnly="1" grandCol="1" outline="0" axis="axisCol" fieldPosition="0">
        <references count="1">
          <reference field="4294967294" count="1" selected="0">
            <x v="0"/>
          </reference>
        </references>
      </pivotArea>
    </format>
    <format dxfId="5666">
      <pivotArea field="12" dataOnly="0" labelOnly="1" grandCol="1" outline="0" axis="axisCol" fieldPosition="0">
        <references count="1">
          <reference field="4294967294" count="1" selected="0">
            <x v="1"/>
          </reference>
        </references>
      </pivotArea>
    </format>
    <format dxfId="5665">
      <pivotArea field="12" dataOnly="0" labelOnly="1" grandCol="1" outline="0" axis="axisCol" fieldPosition="0">
        <references count="1">
          <reference field="4294967294" count="1" selected="0">
            <x v="0"/>
          </reference>
        </references>
      </pivotArea>
    </format>
    <format dxfId="5664">
      <pivotArea field="12" dataOnly="0" labelOnly="1" grandCol="1" outline="0" axis="axisCol" fieldPosition="0">
        <references count="1">
          <reference field="4294967294" count="1" selected="0">
            <x v="1"/>
          </reference>
        </references>
      </pivotArea>
    </format>
    <format dxfId="5663">
      <pivotArea dataOnly="0" labelOnly="1" outline="0" fieldPosition="0">
        <references count="2">
          <reference field="4294967294" count="2">
            <x v="0"/>
            <x v="1"/>
          </reference>
          <reference field="12" count="1" selected="0">
            <x v="0"/>
          </reference>
        </references>
      </pivotArea>
    </format>
    <format dxfId="5662">
      <pivotArea dataOnly="0" labelOnly="1" outline="0" fieldPosition="0">
        <references count="2">
          <reference field="4294967294" count="2">
            <x v="0"/>
            <x v="1"/>
          </reference>
          <reference field="12" count="1" selected="0">
            <x v="1"/>
          </reference>
        </references>
      </pivotArea>
    </format>
    <format dxfId="5661">
      <pivotArea field="12" dataOnly="0" labelOnly="1" grandCol="1" outline="0" offset="IV256" axis="axisCol" fieldPosition="0">
        <references count="1">
          <reference field="4294967294" count="1" selected="0">
            <x v="0"/>
          </reference>
        </references>
      </pivotArea>
    </format>
    <format dxfId="5660">
      <pivotArea field="12" dataOnly="0" labelOnly="1" grandCol="1" outline="0" offset="IV256" axis="axisCol" fieldPosition="0">
        <references count="1">
          <reference field="4294967294" count="1" selected="0">
            <x v="1"/>
          </reference>
        </references>
      </pivotArea>
    </format>
    <format dxfId="5659">
      <pivotArea field="12" dataOnly="0" labelOnly="1" grandCol="1" outline="0" offset="IV256" axis="axisCol" fieldPosition="0">
        <references count="1">
          <reference field="4294967294" count="1" selected="0">
            <x v="0"/>
          </reference>
        </references>
      </pivotArea>
    </format>
    <format dxfId="5658">
      <pivotArea field="12" dataOnly="0" labelOnly="1" grandCol="1" outline="0" offset="IV256" axis="axisCol" fieldPosition="0">
        <references count="1">
          <reference field="4294967294" count="1" selected="0">
            <x v="1"/>
          </reference>
        </references>
      </pivotArea>
    </format>
    <format dxfId="5657">
      <pivotArea dataOnly="0" labelOnly="1" outline="0" fieldPosition="0">
        <references count="2">
          <reference field="4294967294" count="2">
            <x v="0"/>
            <x v="1"/>
          </reference>
          <reference field="12" count="1" selected="0">
            <x v="0"/>
          </reference>
        </references>
      </pivotArea>
    </format>
    <format dxfId="5656">
      <pivotArea dataOnly="0" labelOnly="1" outline="0" fieldPosition="0">
        <references count="2">
          <reference field="4294967294" count="2">
            <x v="0"/>
            <x v="1"/>
          </reference>
          <reference field="12" count="1" selected="0">
            <x v="1"/>
          </reference>
        </references>
      </pivotArea>
    </format>
    <format dxfId="5655">
      <pivotArea grandRow="1" outline="0" collapsedLevelsAreSubtotals="1" fieldPosition="0"/>
    </format>
    <format dxfId="5654">
      <pivotArea dataOnly="0" labelOnly="1" grandRow="1" outline="0" fieldPosition="0"/>
    </format>
    <format dxfId="5653">
      <pivotArea grandRow="1" outline="0" collapsedLevelsAreSubtotals="1" fieldPosition="0"/>
    </format>
    <format dxfId="5652">
      <pivotArea dataOnly="0" labelOnly="1" grandRow="1" outline="0" fieldPosition="0"/>
    </format>
    <format dxfId="5651">
      <pivotArea field="12" dataOnly="0" labelOnly="1" grandCol="1" outline="0" offset="IV256" axis="axisCol" fieldPosition="0">
        <references count="1">
          <reference field="4294967294" count="1" selected="0">
            <x v="0"/>
          </reference>
        </references>
      </pivotArea>
    </format>
    <format dxfId="5650">
      <pivotArea field="12" dataOnly="0" labelOnly="1" grandCol="1" outline="0" offset="IV256" axis="axisCol" fieldPosition="0">
        <references count="1">
          <reference field="4294967294" count="1" selected="0">
            <x v="1"/>
          </reference>
        </references>
      </pivotArea>
    </format>
    <format dxfId="5649">
      <pivotArea field="12" dataOnly="0" labelOnly="1" grandCol="1" outline="0" offset="IV256" axis="axisCol" fieldPosition="0">
        <references count="1">
          <reference field="4294967294" count="1" selected="0">
            <x v="0"/>
          </reference>
        </references>
      </pivotArea>
    </format>
    <format dxfId="5648">
      <pivotArea field="12" dataOnly="0" labelOnly="1" grandCol="1" outline="0" offset="IV256" axis="axisCol" fieldPosition="0">
        <references count="1">
          <reference field="4294967294" count="1" selected="0">
            <x v="1"/>
          </reference>
        </references>
      </pivotArea>
    </format>
    <format dxfId="5647">
      <pivotArea dataOnly="0" labelOnly="1" outline="0" fieldPosition="0">
        <references count="2">
          <reference field="4294967294" count="2">
            <x v="0"/>
            <x v="1"/>
          </reference>
          <reference field="12" count="1" selected="0">
            <x v="0"/>
          </reference>
        </references>
      </pivotArea>
    </format>
    <format dxfId="5646">
      <pivotArea dataOnly="0" labelOnly="1" outline="0" fieldPosition="0">
        <references count="2">
          <reference field="4294967294" count="2">
            <x v="0"/>
            <x v="1"/>
          </reference>
          <reference field="12" count="1" selected="0">
            <x v="1"/>
          </reference>
        </references>
      </pivotArea>
    </format>
    <format dxfId="5645">
      <pivotArea field="12" dataOnly="0" labelOnly="1" grandCol="1" outline="0" offset="IV256" axis="axisCol" fieldPosition="0">
        <references count="1">
          <reference field="4294967294" count="1" selected="0">
            <x v="0"/>
          </reference>
        </references>
      </pivotArea>
    </format>
    <format dxfId="5644">
      <pivotArea field="12" dataOnly="0" labelOnly="1" grandCol="1" outline="0" offset="IV256" axis="axisCol" fieldPosition="0">
        <references count="1">
          <reference field="4294967294" count="1" selected="0">
            <x v="1"/>
          </reference>
        </references>
      </pivotArea>
    </format>
    <format dxfId="5643">
      <pivotArea field="12" dataOnly="0" labelOnly="1" grandCol="1" outline="0" offset="IV256" axis="axisCol" fieldPosition="0">
        <references count="1">
          <reference field="4294967294" count="1" selected="0">
            <x v="0"/>
          </reference>
        </references>
      </pivotArea>
    </format>
    <format dxfId="5642">
      <pivotArea field="12" dataOnly="0" labelOnly="1" grandCol="1" outline="0" offset="IV256" axis="axisCol" fieldPosition="0">
        <references count="1">
          <reference field="4294967294" count="1" selected="0">
            <x v="1"/>
          </reference>
        </references>
      </pivotArea>
    </format>
    <format dxfId="5641">
      <pivotArea dataOnly="0" labelOnly="1" outline="0" fieldPosition="0">
        <references count="2">
          <reference field="4294967294" count="2">
            <x v="0"/>
            <x v="1"/>
          </reference>
          <reference field="12" count="1" selected="0">
            <x v="0"/>
          </reference>
        </references>
      </pivotArea>
    </format>
    <format dxfId="5640">
      <pivotArea dataOnly="0" labelOnly="1" outline="0" fieldPosition="0">
        <references count="2">
          <reference field="4294967294" count="2">
            <x v="0"/>
            <x v="1"/>
          </reference>
          <reference field="12" count="1" selected="0">
            <x v="1"/>
          </reference>
        </references>
      </pivotArea>
    </format>
    <format dxfId="5639">
      <pivotArea outline="0" collapsedLevelsAreSubtotals="1" fieldPosition="0"/>
    </format>
    <format dxfId="5638">
      <pivotArea type="origin" dataOnly="0" labelOnly="1" outline="0" offset="A2" fieldPosition="0"/>
    </format>
    <format dxfId="5637">
      <pivotArea dataOnly="0" labelOnly="1" grandRow="1" outline="0" fieldPosition="0"/>
    </format>
    <format dxfId="5636">
      <pivotArea dataOnly="0" labelOnly="1" fieldPosition="0">
        <references count="1">
          <reference field="12" count="0"/>
        </references>
      </pivotArea>
    </format>
    <format dxfId="5635">
      <pivotArea field="12" dataOnly="0" labelOnly="1" grandCol="1" outline="0" axis="axisCol" fieldPosition="0">
        <references count="1">
          <reference field="4294967294" count="1" selected="0">
            <x v="0"/>
          </reference>
        </references>
      </pivotArea>
    </format>
    <format dxfId="5634">
      <pivotArea field="12" dataOnly="0" labelOnly="1" grandCol="1" outline="0" axis="axisCol" fieldPosition="0">
        <references count="1">
          <reference field="4294967294" count="1" selected="0">
            <x v="1"/>
          </reference>
        </references>
      </pivotArea>
    </format>
    <format dxfId="5633">
      <pivotArea field="12" dataOnly="0" labelOnly="1" grandCol="1" outline="0" axis="axisCol" fieldPosition="0">
        <references count="1">
          <reference field="4294967294" count="1" selected="0">
            <x v="0"/>
          </reference>
        </references>
      </pivotArea>
    </format>
    <format dxfId="5632">
      <pivotArea field="12" dataOnly="0" labelOnly="1" grandCol="1" outline="0" axis="axisCol" fieldPosition="0">
        <references count="1">
          <reference field="4294967294" count="1" selected="0">
            <x v="1"/>
          </reference>
        </references>
      </pivotArea>
    </format>
    <format dxfId="5631">
      <pivotArea dataOnly="0" labelOnly="1" outline="0" fieldPosition="0">
        <references count="2">
          <reference field="4294967294" count="2">
            <x v="0"/>
            <x v="1"/>
          </reference>
          <reference field="12" count="1" selected="0">
            <x v="0"/>
          </reference>
        </references>
      </pivotArea>
    </format>
    <format dxfId="5630">
      <pivotArea dataOnly="0" labelOnly="1" outline="0" fieldPosition="0">
        <references count="2">
          <reference field="4294967294" count="2">
            <x v="0"/>
            <x v="1"/>
          </reference>
          <reference field="12" count="1" selected="0">
            <x v="1"/>
          </reference>
        </references>
      </pivotArea>
    </format>
    <format dxfId="5629">
      <pivotArea outline="0" collapsedLevelsAreSubtotals="1" fieldPosition="0"/>
    </format>
    <format dxfId="5628">
      <pivotArea type="origin" dataOnly="0" labelOnly="1" outline="0" offset="A2" fieldPosition="0"/>
    </format>
    <format dxfId="5627">
      <pivotArea dataOnly="0" labelOnly="1" grandRow="1" outline="0" fieldPosition="0"/>
    </format>
    <format dxfId="5626">
      <pivotArea dataOnly="0" labelOnly="1" fieldPosition="0">
        <references count="1">
          <reference field="12" count="0"/>
        </references>
      </pivotArea>
    </format>
    <format dxfId="5625">
      <pivotArea field="12" dataOnly="0" labelOnly="1" grandCol="1" outline="0" axis="axisCol" fieldPosition="0">
        <references count="1">
          <reference field="4294967294" count="1" selected="0">
            <x v="0"/>
          </reference>
        </references>
      </pivotArea>
    </format>
    <format dxfId="5624">
      <pivotArea field="12" dataOnly="0" labelOnly="1" grandCol="1" outline="0" axis="axisCol" fieldPosition="0">
        <references count="1">
          <reference field="4294967294" count="1" selected="0">
            <x v="1"/>
          </reference>
        </references>
      </pivotArea>
    </format>
    <format dxfId="5623">
      <pivotArea field="12" dataOnly="0" labelOnly="1" grandCol="1" outline="0" axis="axisCol" fieldPosition="0">
        <references count="1">
          <reference field="4294967294" count="1" selected="0">
            <x v="0"/>
          </reference>
        </references>
      </pivotArea>
    </format>
    <format dxfId="5622">
      <pivotArea field="12" dataOnly="0" labelOnly="1" grandCol="1" outline="0" axis="axisCol" fieldPosition="0">
        <references count="1">
          <reference field="4294967294" count="1" selected="0">
            <x v="1"/>
          </reference>
        </references>
      </pivotArea>
    </format>
    <format dxfId="5621">
      <pivotArea dataOnly="0" labelOnly="1" outline="0" fieldPosition="0">
        <references count="2">
          <reference field="4294967294" count="2">
            <x v="0"/>
            <x v="1"/>
          </reference>
          <reference field="12" count="1" selected="0">
            <x v="0"/>
          </reference>
        </references>
      </pivotArea>
    </format>
    <format dxfId="5620">
      <pivotArea dataOnly="0" labelOnly="1" outline="0" fieldPosition="0">
        <references count="2">
          <reference field="4294967294" count="2">
            <x v="0"/>
            <x v="1"/>
          </reference>
          <reference field="12" count="1" selected="0">
            <x v="1"/>
          </reference>
        </references>
      </pivotArea>
    </format>
    <format dxfId="5619">
      <pivotArea grandRow="1" outline="0" collapsedLevelsAreSubtotals="1" fieldPosition="0"/>
    </format>
    <format dxfId="5618">
      <pivotArea dataOnly="0" labelOnly="1" grandRow="1" outline="0" fieldPosition="0"/>
    </format>
    <format dxfId="5617">
      <pivotArea grandRow="1" outline="0" collapsedLevelsAreSubtotals="1" fieldPosition="0"/>
    </format>
    <format dxfId="5616">
      <pivotArea dataOnly="0" labelOnly="1" grandRow="1" outline="0" fieldPosition="0"/>
    </format>
    <format dxfId="5615">
      <pivotArea outline="0" collapsedLevelsAreSubtotals="1" fieldPosition="0"/>
    </format>
    <format dxfId="5614">
      <pivotArea type="origin" dataOnly="0" labelOnly="1" outline="0" offset="A2" fieldPosition="0"/>
    </format>
    <format dxfId="5613">
      <pivotArea dataOnly="0" labelOnly="1" grandRow="1" outline="0" fieldPosition="0"/>
    </format>
    <format dxfId="5612">
      <pivotArea dataOnly="0" labelOnly="1" fieldPosition="0">
        <references count="1">
          <reference field="12" count="0"/>
        </references>
      </pivotArea>
    </format>
    <format dxfId="5611">
      <pivotArea field="12" dataOnly="0" labelOnly="1" grandCol="1" outline="0" axis="axisCol" fieldPosition="0">
        <references count="1">
          <reference field="4294967294" count="1" selected="0">
            <x v="0"/>
          </reference>
        </references>
      </pivotArea>
    </format>
    <format dxfId="5610">
      <pivotArea field="12" dataOnly="0" labelOnly="1" grandCol="1" outline="0" axis="axisCol" fieldPosition="0">
        <references count="1">
          <reference field="4294967294" count="1" selected="0">
            <x v="1"/>
          </reference>
        </references>
      </pivotArea>
    </format>
    <format dxfId="5609">
      <pivotArea field="12" dataOnly="0" labelOnly="1" grandCol="1" outline="0" axis="axisCol" fieldPosition="0">
        <references count="1">
          <reference field="4294967294" count="1" selected="0">
            <x v="0"/>
          </reference>
        </references>
      </pivotArea>
    </format>
    <format dxfId="5608">
      <pivotArea field="12" dataOnly="0" labelOnly="1" grandCol="1" outline="0" axis="axisCol" fieldPosition="0">
        <references count="1">
          <reference field="4294967294" count="1" selected="0">
            <x v="1"/>
          </reference>
        </references>
      </pivotArea>
    </format>
    <format dxfId="5607">
      <pivotArea dataOnly="0" labelOnly="1" outline="0" fieldPosition="0">
        <references count="2">
          <reference field="4294967294" count="2">
            <x v="0"/>
            <x v="1"/>
          </reference>
          <reference field="12" count="1" selected="0">
            <x v="0"/>
          </reference>
        </references>
      </pivotArea>
    </format>
    <format dxfId="5606">
      <pivotArea dataOnly="0" labelOnly="1" outline="0" fieldPosition="0">
        <references count="2">
          <reference field="4294967294" count="2">
            <x v="0"/>
            <x v="1"/>
          </reference>
          <reference field="12" count="1" selected="0">
            <x v="1"/>
          </reference>
        </references>
      </pivotArea>
    </format>
    <format dxfId="5605">
      <pivotArea outline="0" collapsedLevelsAreSubtotals="1" fieldPosition="0"/>
    </format>
    <format dxfId="5604">
      <pivotArea outline="0" collapsedLevelsAreSubtotals="1" fieldPosition="0"/>
    </format>
    <format dxfId="5603">
      <pivotArea outline="0" collapsedLevelsAreSubtotals="1" fieldPosition="0"/>
    </format>
    <format dxfId="5602">
      <pivotArea type="origin" dataOnly="0" labelOnly="1" outline="0" offset="A2" fieldPosition="0"/>
    </format>
    <format dxfId="5601">
      <pivotArea field="13" type="button" dataOnly="0" labelOnly="1" outline="0" axis="axisRow" fieldPosition="0"/>
    </format>
    <format dxfId="5600">
      <pivotArea dataOnly="0" labelOnly="1" fieldPosition="0">
        <references count="1">
          <reference field="13" count="15">
            <x v="0"/>
            <x v="1"/>
            <x v="2"/>
            <x v="3"/>
            <x v="5"/>
            <x v="7"/>
            <x v="8"/>
            <x v="10"/>
            <x v="11"/>
            <x v="12"/>
            <x v="14"/>
            <x v="15"/>
            <x v="16"/>
            <x v="17"/>
            <x v="18"/>
          </reference>
        </references>
      </pivotArea>
    </format>
    <format dxfId="5599">
      <pivotArea dataOnly="0" labelOnly="1" grandRow="1" outline="0" fieldPosition="0"/>
    </format>
    <format dxfId="5598">
      <pivotArea dataOnly="0" labelOnly="1" fieldPosition="0">
        <references count="1">
          <reference field="12" count="0"/>
        </references>
      </pivotArea>
    </format>
    <format dxfId="5597">
      <pivotArea field="12" dataOnly="0" labelOnly="1" grandCol="1" outline="0" axis="axisCol" fieldPosition="0">
        <references count="1">
          <reference field="4294967294" count="1" selected="0">
            <x v="0"/>
          </reference>
        </references>
      </pivotArea>
    </format>
    <format dxfId="5596">
      <pivotArea field="12" dataOnly="0" labelOnly="1" grandCol="1" outline="0" axis="axisCol" fieldPosition="0">
        <references count="1">
          <reference field="4294967294" count="1" selected="0">
            <x v="1"/>
          </reference>
        </references>
      </pivotArea>
    </format>
    <format dxfId="5595">
      <pivotArea field="12" dataOnly="0" labelOnly="1" grandCol="1" outline="0" axis="axisCol" fieldPosition="0">
        <references count="1">
          <reference field="4294967294" count="1" selected="0">
            <x v="0"/>
          </reference>
        </references>
      </pivotArea>
    </format>
    <format dxfId="5594">
      <pivotArea field="12" dataOnly="0" labelOnly="1" grandCol="1" outline="0" axis="axisCol" fieldPosition="0">
        <references count="1">
          <reference field="4294967294" count="1" selected="0">
            <x v="1"/>
          </reference>
        </references>
      </pivotArea>
    </format>
    <format dxfId="5593">
      <pivotArea dataOnly="0" labelOnly="1" outline="0" fieldPosition="0">
        <references count="2">
          <reference field="4294967294" count="2">
            <x v="0"/>
            <x v="1"/>
          </reference>
          <reference field="12" count="1" selected="0">
            <x v="0"/>
          </reference>
        </references>
      </pivotArea>
    </format>
    <format dxfId="5592">
      <pivotArea dataOnly="0" labelOnly="1" outline="0" fieldPosition="0">
        <references count="2">
          <reference field="4294967294" count="2">
            <x v="0"/>
            <x v="1"/>
          </reference>
          <reference field="12" count="1" selected="0">
            <x v="1"/>
          </reference>
        </references>
      </pivotArea>
    </format>
    <format dxfId="5591">
      <pivotArea outline="0" collapsedLevelsAreSubtotals="1" fieldPosition="0"/>
    </format>
    <format dxfId="5590">
      <pivotArea type="origin" dataOnly="0" labelOnly="1" outline="0" offset="A2" fieldPosition="0"/>
    </format>
    <format dxfId="5589">
      <pivotArea field="13" type="button" dataOnly="0" labelOnly="1" outline="0" axis="axisRow" fieldPosition="0"/>
    </format>
    <format dxfId="5588">
      <pivotArea dataOnly="0" labelOnly="1" fieldPosition="0">
        <references count="1">
          <reference field="13" count="15">
            <x v="0"/>
            <x v="1"/>
            <x v="2"/>
            <x v="3"/>
            <x v="5"/>
            <x v="7"/>
            <x v="8"/>
            <x v="10"/>
            <x v="11"/>
            <x v="12"/>
            <x v="14"/>
            <x v="15"/>
            <x v="16"/>
            <x v="17"/>
            <x v="18"/>
          </reference>
        </references>
      </pivotArea>
    </format>
    <format dxfId="5587">
      <pivotArea dataOnly="0" labelOnly="1" grandRow="1" outline="0" fieldPosition="0"/>
    </format>
    <format dxfId="5586">
      <pivotArea dataOnly="0" labelOnly="1" fieldPosition="0">
        <references count="1">
          <reference field="12" count="0"/>
        </references>
      </pivotArea>
    </format>
    <format dxfId="5585">
      <pivotArea field="12" dataOnly="0" labelOnly="1" grandCol="1" outline="0" axis="axisCol" fieldPosition="0">
        <references count="1">
          <reference field="4294967294" count="1" selected="0">
            <x v="0"/>
          </reference>
        </references>
      </pivotArea>
    </format>
    <format dxfId="5584">
      <pivotArea field="12" dataOnly="0" labelOnly="1" grandCol="1" outline="0" axis="axisCol" fieldPosition="0">
        <references count="1">
          <reference field="4294967294" count="1" selected="0">
            <x v="1"/>
          </reference>
        </references>
      </pivotArea>
    </format>
    <format dxfId="5583">
      <pivotArea field="12" dataOnly="0" labelOnly="1" grandCol="1" outline="0" axis="axisCol" fieldPosition="0">
        <references count="1">
          <reference field="4294967294" count="1" selected="0">
            <x v="0"/>
          </reference>
        </references>
      </pivotArea>
    </format>
    <format dxfId="5582">
      <pivotArea field="12" dataOnly="0" labelOnly="1" grandCol="1" outline="0" axis="axisCol" fieldPosition="0">
        <references count="1">
          <reference field="4294967294" count="1" selected="0">
            <x v="1"/>
          </reference>
        </references>
      </pivotArea>
    </format>
    <format dxfId="5581">
      <pivotArea dataOnly="0" labelOnly="1" outline="0" fieldPosition="0">
        <references count="2">
          <reference field="4294967294" count="2">
            <x v="0"/>
            <x v="1"/>
          </reference>
          <reference field="12" count="1" selected="0">
            <x v="0"/>
          </reference>
        </references>
      </pivotArea>
    </format>
    <format dxfId="5580">
      <pivotArea dataOnly="0" labelOnly="1" outline="0" fieldPosition="0">
        <references count="2">
          <reference field="4294967294" count="2">
            <x v="0"/>
            <x v="1"/>
          </reference>
          <reference field="12" count="1" selected="0">
            <x v="1"/>
          </reference>
        </references>
      </pivotArea>
    </format>
    <format dxfId="5579">
      <pivotArea outline="0" collapsedLevelsAreSubtotals="1" fieldPosition="0"/>
    </format>
    <format dxfId="5578">
      <pivotArea field="12" type="button" dataOnly="0" labelOnly="1" outline="0" axis="axisCol" fieldPosition="0"/>
    </format>
    <format dxfId="5577">
      <pivotArea field="-2" type="button" dataOnly="0" labelOnly="1" outline="0" axis="axisCol" fieldPosition="1"/>
    </format>
    <format dxfId="5576">
      <pivotArea type="topRight" dataOnly="0" labelOnly="1" outline="0" fieldPosition="0"/>
    </format>
    <format dxfId="5575">
      <pivotArea dataOnly="0" labelOnly="1" fieldPosition="0">
        <references count="1">
          <reference field="12" count="0"/>
        </references>
      </pivotArea>
    </format>
    <format dxfId="5574">
      <pivotArea field="12" dataOnly="0" labelOnly="1" grandCol="1" outline="0" axis="axisCol" fieldPosition="0">
        <references count="1">
          <reference field="4294967294" count="1" selected="0">
            <x v="0"/>
          </reference>
        </references>
      </pivotArea>
    </format>
    <format dxfId="5573">
      <pivotArea field="12" dataOnly="0" labelOnly="1" grandCol="1" outline="0" axis="axisCol" fieldPosition="0">
        <references count="1">
          <reference field="4294967294" count="1" selected="0">
            <x v="1"/>
          </reference>
        </references>
      </pivotArea>
    </format>
    <format dxfId="5572">
      <pivotArea field="12" dataOnly="0" labelOnly="1" grandCol="1" outline="0" axis="axisCol" fieldPosition="0">
        <references count="1">
          <reference field="4294967294" count="1" selected="0">
            <x v="0"/>
          </reference>
        </references>
      </pivotArea>
    </format>
    <format dxfId="5571">
      <pivotArea field="12" dataOnly="0" labelOnly="1" grandCol="1" outline="0" axis="axisCol" fieldPosition="0">
        <references count="1">
          <reference field="4294967294" count="1" selected="0">
            <x v="1"/>
          </reference>
        </references>
      </pivotArea>
    </format>
    <format dxfId="5570">
      <pivotArea dataOnly="0" labelOnly="1" outline="0" fieldPosition="0">
        <references count="2">
          <reference field="4294967294" count="2">
            <x v="0"/>
            <x v="1"/>
          </reference>
          <reference field="12" count="1" selected="0">
            <x v="0"/>
          </reference>
        </references>
      </pivotArea>
    </format>
    <format dxfId="5569">
      <pivotArea dataOnly="0" labelOnly="1" outline="0" fieldPosition="0">
        <references count="2">
          <reference field="4294967294" count="2">
            <x v="0"/>
            <x v="1"/>
          </reference>
          <reference field="12" count="1" selected="0">
            <x v="1"/>
          </reference>
        </references>
      </pivotArea>
    </format>
    <format dxfId="5568">
      <pivotArea type="all" dataOnly="0" outline="0" fieldPosition="0"/>
    </format>
    <format dxfId="5567">
      <pivotArea outline="0" collapsedLevelsAreSubtotals="1" fieldPosition="0"/>
    </format>
    <format dxfId="5566">
      <pivotArea type="origin" dataOnly="0" labelOnly="1" outline="0" fieldPosition="0"/>
    </format>
    <format dxfId="5565">
      <pivotArea field="12" type="button" dataOnly="0" labelOnly="1" outline="0" axis="axisCol" fieldPosition="0"/>
    </format>
    <format dxfId="5564">
      <pivotArea field="-2" type="button" dataOnly="0" labelOnly="1" outline="0" axis="axisCol" fieldPosition="1"/>
    </format>
    <format dxfId="5563">
      <pivotArea type="topRight" dataOnly="0" labelOnly="1" outline="0" fieldPosition="0"/>
    </format>
    <format dxfId="5562">
      <pivotArea field="13" type="button" dataOnly="0" labelOnly="1" outline="0" axis="axisRow" fieldPosition="0"/>
    </format>
    <format dxfId="5561">
      <pivotArea dataOnly="0" labelOnly="1" fieldPosition="0">
        <references count="1">
          <reference field="13" count="15">
            <x v="0"/>
            <x v="1"/>
            <x v="2"/>
            <x v="3"/>
            <x v="6"/>
            <x v="7"/>
            <x v="8"/>
            <x v="9"/>
            <x v="10"/>
            <x v="11"/>
            <x v="13"/>
            <x v="14"/>
            <x v="16"/>
            <x v="17"/>
            <x v="18"/>
          </reference>
        </references>
      </pivotArea>
    </format>
    <format dxfId="5560">
      <pivotArea dataOnly="0" labelOnly="1" grandRow="1" outline="0" fieldPosition="0"/>
    </format>
    <format dxfId="5559">
      <pivotArea dataOnly="0" labelOnly="1" fieldPosition="0">
        <references count="1">
          <reference field="12" count="0"/>
        </references>
      </pivotArea>
    </format>
    <format dxfId="5558">
      <pivotArea field="12" dataOnly="0" labelOnly="1" grandCol="1" outline="0" axis="axisCol" fieldPosition="0">
        <references count="1">
          <reference field="4294967294" count="1" selected="0">
            <x v="0"/>
          </reference>
        </references>
      </pivotArea>
    </format>
    <format dxfId="5557">
      <pivotArea field="12" dataOnly="0" labelOnly="1" grandCol="1" outline="0" axis="axisCol" fieldPosition="0">
        <references count="1">
          <reference field="4294967294" count="1" selected="0">
            <x v="1"/>
          </reference>
        </references>
      </pivotArea>
    </format>
    <format dxfId="5556">
      <pivotArea field="12" dataOnly="0" labelOnly="1" grandCol="1" outline="0" axis="axisCol" fieldPosition="0">
        <references count="1">
          <reference field="4294967294" count="1" selected="0">
            <x v="0"/>
          </reference>
        </references>
      </pivotArea>
    </format>
    <format dxfId="5555">
      <pivotArea field="12" dataOnly="0" labelOnly="1" grandCol="1" outline="0" axis="axisCol" fieldPosition="0">
        <references count="1">
          <reference field="4294967294" count="1" selected="0">
            <x v="1"/>
          </reference>
        </references>
      </pivotArea>
    </format>
    <format dxfId="5554">
      <pivotArea dataOnly="0" labelOnly="1" outline="0" fieldPosition="0">
        <references count="2">
          <reference field="4294967294" count="2">
            <x v="0"/>
            <x v="1"/>
          </reference>
          <reference field="12" count="1" selected="0">
            <x v="0"/>
          </reference>
        </references>
      </pivotArea>
    </format>
    <format dxfId="5553">
      <pivotArea dataOnly="0" labelOnly="1" outline="0" fieldPosition="0">
        <references count="2">
          <reference field="4294967294" count="2">
            <x v="0"/>
            <x v="1"/>
          </reference>
          <reference field="12" count="1" selected="0">
            <x v="1"/>
          </reference>
        </references>
      </pivotArea>
    </format>
    <format dxfId="5552">
      <pivotArea outline="0" collapsedLevelsAreSubtotals="1" fieldPosition="0"/>
    </format>
    <format dxfId="5551">
      <pivotArea type="origin" dataOnly="0" labelOnly="1" outline="0" offset="A2" fieldPosition="0"/>
    </format>
    <format dxfId="5550">
      <pivotArea field="13" type="button" dataOnly="0" labelOnly="1" outline="0" axis="axisRow" fieldPosition="0"/>
    </format>
    <format dxfId="5549">
      <pivotArea dataOnly="0" labelOnly="1" fieldPosition="0">
        <references count="1">
          <reference field="13" count="16">
            <x v="0"/>
            <x v="1"/>
            <x v="2"/>
            <x v="3"/>
            <x v="6"/>
            <x v="7"/>
            <x v="8"/>
            <x v="9"/>
            <x v="10"/>
            <x v="11"/>
            <x v="13"/>
            <x v="14"/>
            <x v="15"/>
            <x v="16"/>
            <x v="17"/>
            <x v="18"/>
          </reference>
        </references>
      </pivotArea>
    </format>
    <format dxfId="5548">
      <pivotArea dataOnly="0" labelOnly="1" grandRow="1" outline="0" fieldPosition="0"/>
    </format>
    <format dxfId="5547">
      <pivotArea dataOnly="0" labelOnly="1" fieldPosition="0">
        <references count="1">
          <reference field="12" count="0"/>
        </references>
      </pivotArea>
    </format>
    <format dxfId="5546">
      <pivotArea field="12" dataOnly="0" labelOnly="1" grandCol="1" outline="0" axis="axisCol" fieldPosition="0">
        <references count="1">
          <reference field="4294967294" count="1" selected="0">
            <x v="0"/>
          </reference>
        </references>
      </pivotArea>
    </format>
    <format dxfId="5545">
      <pivotArea field="12" dataOnly="0" labelOnly="1" grandCol="1" outline="0" axis="axisCol" fieldPosition="0">
        <references count="1">
          <reference field="4294967294" count="1" selected="0">
            <x v="1"/>
          </reference>
        </references>
      </pivotArea>
    </format>
    <format dxfId="5544">
      <pivotArea field="12" dataOnly="0" labelOnly="1" grandCol="1" outline="0" axis="axisCol" fieldPosition="0">
        <references count="1">
          <reference field="4294967294" count="1" selected="0">
            <x v="0"/>
          </reference>
        </references>
      </pivotArea>
    </format>
    <format dxfId="5543">
      <pivotArea field="12" dataOnly="0" labelOnly="1" grandCol="1" outline="0" axis="axisCol" fieldPosition="0">
        <references count="1">
          <reference field="4294967294" count="1" selected="0">
            <x v="1"/>
          </reference>
        </references>
      </pivotArea>
    </format>
    <format dxfId="5542">
      <pivotArea dataOnly="0" labelOnly="1" outline="0" fieldPosition="0">
        <references count="2">
          <reference field="4294967294" count="2">
            <x v="0"/>
            <x v="1"/>
          </reference>
          <reference field="12" count="1" selected="0">
            <x v="0"/>
          </reference>
        </references>
      </pivotArea>
    </format>
    <format dxfId="5541">
      <pivotArea dataOnly="0" labelOnly="1" outline="0" fieldPosition="0">
        <references count="2">
          <reference field="4294967294" count="2">
            <x v="0"/>
            <x v="1"/>
          </reference>
          <reference field="12" count="1" selected="0">
            <x v="1"/>
          </reference>
        </references>
      </pivotArea>
    </format>
    <format dxfId="5540">
      <pivotArea outline="0" collapsedLevelsAreSubtotals="1" fieldPosition="0"/>
    </format>
    <format dxfId="5539">
      <pivotArea type="origin" dataOnly="0" labelOnly="1" outline="0" offset="A2" fieldPosition="0"/>
    </format>
    <format dxfId="5538">
      <pivotArea field="13" type="button" dataOnly="0" labelOnly="1" outline="0" axis="axisRow" fieldPosition="0"/>
    </format>
    <format dxfId="5537">
      <pivotArea dataOnly="0" labelOnly="1" fieldPosition="0">
        <references count="1">
          <reference field="13" count="16">
            <x v="0"/>
            <x v="1"/>
            <x v="2"/>
            <x v="3"/>
            <x v="6"/>
            <x v="7"/>
            <x v="8"/>
            <x v="9"/>
            <x v="10"/>
            <x v="11"/>
            <x v="13"/>
            <x v="14"/>
            <x v="15"/>
            <x v="16"/>
            <x v="17"/>
            <x v="18"/>
          </reference>
        </references>
      </pivotArea>
    </format>
    <format dxfId="5536">
      <pivotArea dataOnly="0" labelOnly="1" grandRow="1" outline="0" fieldPosition="0"/>
    </format>
    <format dxfId="5535">
      <pivotArea dataOnly="0" labelOnly="1" fieldPosition="0">
        <references count="1">
          <reference field="12" count="0"/>
        </references>
      </pivotArea>
    </format>
    <format dxfId="5534">
      <pivotArea field="12" dataOnly="0" labelOnly="1" grandCol="1" outline="0" axis="axisCol" fieldPosition="0">
        <references count="1">
          <reference field="4294967294" count="1" selected="0">
            <x v="0"/>
          </reference>
        </references>
      </pivotArea>
    </format>
    <format dxfId="5533">
      <pivotArea field="12" dataOnly="0" labelOnly="1" grandCol="1" outline="0" axis="axisCol" fieldPosition="0">
        <references count="1">
          <reference field="4294967294" count="1" selected="0">
            <x v="1"/>
          </reference>
        </references>
      </pivotArea>
    </format>
    <format dxfId="5532">
      <pivotArea field="12" dataOnly="0" labelOnly="1" grandCol="1" outline="0" axis="axisCol" fieldPosition="0">
        <references count="1">
          <reference field="4294967294" count="1" selected="0">
            <x v="0"/>
          </reference>
        </references>
      </pivotArea>
    </format>
    <format dxfId="5531">
      <pivotArea field="12" dataOnly="0" labelOnly="1" grandCol="1" outline="0" axis="axisCol" fieldPosition="0">
        <references count="1">
          <reference field="4294967294" count="1" selected="0">
            <x v="1"/>
          </reference>
        </references>
      </pivotArea>
    </format>
    <format dxfId="5530">
      <pivotArea dataOnly="0" labelOnly="1" outline="0" fieldPosition="0">
        <references count="2">
          <reference field="4294967294" count="2">
            <x v="0"/>
            <x v="1"/>
          </reference>
          <reference field="12" count="1" selected="0">
            <x v="0"/>
          </reference>
        </references>
      </pivotArea>
    </format>
    <format dxfId="5529">
      <pivotArea dataOnly="0" labelOnly="1" outline="0" fieldPosition="0">
        <references count="2">
          <reference field="4294967294" count="2">
            <x v="0"/>
            <x v="1"/>
          </reference>
          <reference field="12" count="1" selected="0">
            <x v="1"/>
          </reference>
        </references>
      </pivotArea>
    </format>
    <format dxfId="5528">
      <pivotArea outline="0" collapsedLevelsAreSubtotals="1" fieldPosition="0"/>
    </format>
    <format dxfId="5527">
      <pivotArea type="origin" dataOnly="0" labelOnly="1" outline="0" offset="A2" fieldPosition="0"/>
    </format>
    <format dxfId="5526">
      <pivotArea field="13" type="button" dataOnly="0" labelOnly="1" outline="0" axis="axisRow" fieldPosition="0"/>
    </format>
    <format dxfId="5525">
      <pivotArea dataOnly="0" labelOnly="1" fieldPosition="0">
        <references count="1">
          <reference field="13" count="16">
            <x v="0"/>
            <x v="1"/>
            <x v="2"/>
            <x v="3"/>
            <x v="6"/>
            <x v="7"/>
            <x v="8"/>
            <x v="9"/>
            <x v="10"/>
            <x v="11"/>
            <x v="13"/>
            <x v="14"/>
            <x v="15"/>
            <x v="16"/>
            <x v="17"/>
            <x v="18"/>
          </reference>
        </references>
      </pivotArea>
    </format>
    <format dxfId="5524">
      <pivotArea dataOnly="0" labelOnly="1" grandRow="1" outline="0" fieldPosition="0"/>
    </format>
    <format dxfId="5523">
      <pivotArea dataOnly="0" labelOnly="1" fieldPosition="0">
        <references count="1">
          <reference field="12" count="0"/>
        </references>
      </pivotArea>
    </format>
    <format dxfId="5522">
      <pivotArea field="12" dataOnly="0" labelOnly="1" grandCol="1" outline="0" axis="axisCol" fieldPosition="0">
        <references count="1">
          <reference field="4294967294" count="1" selected="0">
            <x v="0"/>
          </reference>
        </references>
      </pivotArea>
    </format>
    <format dxfId="5521">
      <pivotArea field="12" dataOnly="0" labelOnly="1" grandCol="1" outline="0" axis="axisCol" fieldPosition="0">
        <references count="1">
          <reference field="4294967294" count="1" selected="0">
            <x v="1"/>
          </reference>
        </references>
      </pivotArea>
    </format>
    <format dxfId="5520">
      <pivotArea field="12" dataOnly="0" labelOnly="1" grandCol="1" outline="0" axis="axisCol" fieldPosition="0">
        <references count="1">
          <reference field="4294967294" count="1" selected="0">
            <x v="0"/>
          </reference>
        </references>
      </pivotArea>
    </format>
    <format dxfId="5519">
      <pivotArea field="12" dataOnly="0" labelOnly="1" grandCol="1" outline="0" axis="axisCol" fieldPosition="0">
        <references count="1">
          <reference field="4294967294" count="1" selected="0">
            <x v="1"/>
          </reference>
        </references>
      </pivotArea>
    </format>
    <format dxfId="5518">
      <pivotArea dataOnly="0" labelOnly="1" outline="0" fieldPosition="0">
        <references count="2">
          <reference field="4294967294" count="2">
            <x v="0"/>
            <x v="1"/>
          </reference>
          <reference field="12" count="1" selected="0">
            <x v="0"/>
          </reference>
        </references>
      </pivotArea>
    </format>
    <format dxfId="5517">
      <pivotArea dataOnly="0" labelOnly="1" outline="0" fieldPosition="0">
        <references count="2">
          <reference field="4294967294" count="2">
            <x v="0"/>
            <x v="1"/>
          </reference>
          <reference field="12" count="1" selected="0">
            <x v="1"/>
          </reference>
        </references>
      </pivotArea>
    </format>
    <format dxfId="5516">
      <pivotArea outline="0" collapsedLevelsAreSubtotals="1" fieldPosition="0">
        <references count="2">
          <reference field="4294967294" count="2" selected="0">
            <x v="0"/>
            <x v="1"/>
          </reference>
          <reference field="12" count="1" selected="0">
            <x v="0"/>
          </reference>
        </references>
      </pivotArea>
    </format>
    <format dxfId="5515">
      <pivotArea type="origin" dataOnly="0" labelOnly="1" outline="0" offset="A2" fieldPosition="0"/>
    </format>
    <format dxfId="5514">
      <pivotArea field="13" type="button" dataOnly="0" labelOnly="1" outline="0" axis="axisRow" fieldPosition="0"/>
    </format>
    <format dxfId="5513">
      <pivotArea dataOnly="0" labelOnly="1" fieldPosition="0">
        <references count="1">
          <reference field="13" count="16">
            <x v="0"/>
            <x v="1"/>
            <x v="2"/>
            <x v="3"/>
            <x v="6"/>
            <x v="7"/>
            <x v="8"/>
            <x v="9"/>
            <x v="10"/>
            <x v="11"/>
            <x v="13"/>
            <x v="14"/>
            <x v="15"/>
            <x v="16"/>
            <x v="17"/>
            <x v="18"/>
          </reference>
        </references>
      </pivotArea>
    </format>
    <format dxfId="5512">
      <pivotArea dataOnly="0" labelOnly="1" grandRow="1" outline="0" fieldPosition="0"/>
    </format>
    <format dxfId="5511">
      <pivotArea dataOnly="0" labelOnly="1" fieldPosition="0">
        <references count="1">
          <reference field="12" count="1">
            <x v="0"/>
          </reference>
        </references>
      </pivotArea>
    </format>
    <format dxfId="5510">
      <pivotArea dataOnly="0" labelOnly="1" outline="0" fieldPosition="0">
        <references count="2">
          <reference field="4294967294" count="2">
            <x v="0"/>
            <x v="1"/>
          </reference>
          <reference field="12" count="1" selected="0">
            <x v="0"/>
          </reference>
        </references>
      </pivotArea>
    </format>
    <format dxfId="5509">
      <pivotArea outline="0" collapsedLevelsAreSubtotals="1" fieldPosition="0">
        <references count="2">
          <reference field="4294967294" count="2" selected="0">
            <x v="0"/>
            <x v="1"/>
          </reference>
          <reference field="12" count="1" selected="0">
            <x v="1"/>
          </reference>
        </references>
      </pivotArea>
    </format>
    <format dxfId="5508">
      <pivotArea field="12" grandCol="1" outline="0" collapsedLevelsAreSubtotals="1" axis="axisCol" fieldPosition="0">
        <references count="1">
          <reference field="4294967294" count="1" selected="0">
            <x v="0"/>
          </reference>
        </references>
      </pivotArea>
    </format>
    <format dxfId="5507">
      <pivotArea dataOnly="0" labelOnly="1" fieldPosition="0">
        <references count="1">
          <reference field="12" count="1">
            <x v="1"/>
          </reference>
        </references>
      </pivotArea>
    </format>
    <format dxfId="5506">
      <pivotArea field="12" dataOnly="0" labelOnly="1" grandCol="1" outline="0" axis="axisCol" fieldPosition="0">
        <references count="1">
          <reference field="4294967294" count="1" selected="0">
            <x v="0"/>
          </reference>
        </references>
      </pivotArea>
    </format>
    <format dxfId="5505">
      <pivotArea field="12" dataOnly="0" labelOnly="1" grandCol="1" outline="0" axis="axisCol" fieldPosition="0">
        <references count="1">
          <reference field="4294967294" count="1" selected="0">
            <x v="1"/>
          </reference>
        </references>
      </pivotArea>
    </format>
    <format dxfId="5504">
      <pivotArea dataOnly="0" labelOnly="1" outline="0" fieldPosition="0">
        <references count="2">
          <reference field="4294967294" count="2">
            <x v="0"/>
            <x v="1"/>
          </reference>
          <reference field="12" count="1" selected="0">
            <x v="1"/>
          </reference>
        </references>
      </pivotArea>
    </format>
    <format dxfId="5503">
      <pivotArea field="12" grandCol="1" outline="0" collapsedLevelsAreSubtotals="1" axis="axisCol" fieldPosition="0">
        <references count="1">
          <reference field="4294967294" count="1" selected="0">
            <x v="1"/>
          </reference>
        </references>
      </pivotArea>
    </format>
    <format dxfId="5502">
      <pivotArea field="12" dataOnly="0" labelOnly="1" grandCol="1" outline="0" axis="axisCol" fieldPosition="0">
        <references count="1">
          <reference field="4294967294" count="1" selected="0">
            <x v="0"/>
          </reference>
        </references>
      </pivotArea>
    </format>
    <format dxfId="5501">
      <pivotArea field="12" dataOnly="0" labelOnly="1" grandCol="1" outline="0" axis="axisCol" fieldPosition="0">
        <references count="1">
          <reference field="4294967294" count="1" selected="0">
            <x v="1"/>
          </reference>
        </references>
      </pivotArea>
    </format>
    <format dxfId="5500">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5499">
      <pivotArea type="origin" dataOnly="0" labelOnly="1" outline="0" offset="A2" fieldPosition="0"/>
    </format>
    <format dxfId="5498">
      <pivotArea field="13" type="button" dataOnly="0" labelOnly="1" outline="0" axis="axisRow" fieldPosition="0"/>
    </format>
    <format dxfId="5497">
      <pivotArea dataOnly="0" labelOnly="1" fieldPosition="0">
        <references count="1">
          <reference field="13" count="16">
            <x v="0"/>
            <x v="1"/>
            <x v="2"/>
            <x v="3"/>
            <x v="6"/>
            <x v="7"/>
            <x v="8"/>
            <x v="9"/>
            <x v="10"/>
            <x v="11"/>
            <x v="13"/>
            <x v="14"/>
            <x v="15"/>
            <x v="16"/>
            <x v="17"/>
            <x v="18"/>
          </reference>
        </references>
      </pivotArea>
    </format>
    <format dxfId="5496">
      <pivotArea dataOnly="0" labelOnly="1" fieldPosition="0">
        <references count="1">
          <reference field="12" count="1">
            <x v="0"/>
          </reference>
        </references>
      </pivotArea>
    </format>
    <format dxfId="5495">
      <pivotArea dataOnly="0" labelOnly="1" outline="0" fieldPosition="0">
        <references count="2">
          <reference field="4294967294" count="2">
            <x v="0"/>
            <x v="1"/>
          </reference>
          <reference field="12" count="1" selected="0">
            <x v="0"/>
          </reference>
        </references>
      </pivotArea>
    </format>
    <format dxfId="5494">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5493">
      <pivotArea type="origin" dataOnly="0" labelOnly="1" outline="0" offset="A2" fieldPosition="0"/>
    </format>
    <format dxfId="5492">
      <pivotArea field="13" type="button" dataOnly="0" labelOnly="1" outline="0" axis="axisRow" fieldPosition="0"/>
    </format>
    <format dxfId="5491">
      <pivotArea dataOnly="0" labelOnly="1" fieldPosition="0">
        <references count="1">
          <reference field="13" count="16">
            <x v="0"/>
            <x v="1"/>
            <x v="2"/>
            <x v="3"/>
            <x v="6"/>
            <x v="7"/>
            <x v="8"/>
            <x v="9"/>
            <x v="10"/>
            <x v="11"/>
            <x v="13"/>
            <x v="14"/>
            <x v="15"/>
            <x v="16"/>
            <x v="17"/>
            <x v="18"/>
          </reference>
        </references>
      </pivotArea>
    </format>
    <format dxfId="5490">
      <pivotArea dataOnly="0" labelOnly="1" fieldPosition="0">
        <references count="1">
          <reference field="12" count="1">
            <x v="0"/>
          </reference>
        </references>
      </pivotArea>
    </format>
    <format dxfId="5489">
      <pivotArea dataOnly="0" labelOnly="1" outline="0" fieldPosition="0">
        <references count="2">
          <reference field="4294967294" count="2">
            <x v="0"/>
            <x v="1"/>
          </reference>
          <reference field="12" count="1" selected="0">
            <x v="0"/>
          </reference>
        </references>
      </pivotArea>
    </format>
    <format dxfId="5488">
      <pivotArea outline="0" collapsedLevelsAreSubtotals="1" fieldPosition="0">
        <references count="2">
          <reference field="4294967294" count="2" selected="0">
            <x v="0"/>
            <x v="1"/>
          </reference>
          <reference field="12" count="1" selected="0">
            <x v="1"/>
          </reference>
        </references>
      </pivotArea>
    </format>
    <format dxfId="5487">
      <pivotArea field="12" grandCol="1" outline="0" collapsedLevelsAreSubtotals="1" axis="axisCol" fieldPosition="0">
        <references count="1">
          <reference field="4294967294" count="1" selected="0">
            <x v="0"/>
          </reference>
        </references>
      </pivotArea>
    </format>
    <format dxfId="5486">
      <pivotArea dataOnly="0" labelOnly="1" fieldPosition="0">
        <references count="1">
          <reference field="12" count="1">
            <x v="1"/>
          </reference>
        </references>
      </pivotArea>
    </format>
    <format dxfId="5485">
      <pivotArea field="12" dataOnly="0" labelOnly="1" grandCol="1" outline="0" axis="axisCol" fieldPosition="0">
        <references count="1">
          <reference field="4294967294" count="1" selected="0">
            <x v="0"/>
          </reference>
        </references>
      </pivotArea>
    </format>
    <format dxfId="5484">
      <pivotArea field="12" dataOnly="0" labelOnly="1" grandCol="1" outline="0" axis="axisCol" fieldPosition="0">
        <references count="1">
          <reference field="4294967294" count="1" selected="0">
            <x v="1"/>
          </reference>
        </references>
      </pivotArea>
    </format>
    <format dxfId="5483">
      <pivotArea dataOnly="0" labelOnly="1" outline="0" fieldPosition="0">
        <references count="2">
          <reference field="4294967294" count="2">
            <x v="0"/>
            <x v="1"/>
          </reference>
          <reference field="12" count="1" selected="0">
            <x v="1"/>
          </reference>
        </references>
      </pivotArea>
    </format>
    <format dxfId="5482">
      <pivotArea field="12" grandCol="1" outline="0" collapsedLevelsAreSubtotals="1" axis="axisCol" fieldPosition="0">
        <references count="1">
          <reference field="4294967294" count="1" selected="0">
            <x v="1"/>
          </reference>
        </references>
      </pivotArea>
    </format>
    <format dxfId="5481">
      <pivotArea field="12" dataOnly="0" labelOnly="1" grandCol="1" outline="0" axis="axisCol" fieldPosition="0">
        <references count="1">
          <reference field="4294967294" count="1" selected="0">
            <x v="0"/>
          </reference>
        </references>
      </pivotArea>
    </format>
    <format dxfId="5480">
      <pivotArea field="12" dataOnly="0" labelOnly="1" grandCol="1" outline="0" axis="axisCol" fieldPosition="0">
        <references count="1">
          <reference field="4294967294" count="1" selected="0">
            <x v="1"/>
          </reference>
        </references>
      </pivotArea>
    </format>
    <format dxfId="5479">
      <pivotArea grandRow="1" outline="0" collapsedLevelsAreSubtotals="1" fieldPosition="0"/>
    </format>
    <format dxfId="5478">
      <pivotArea dataOnly="0" labelOnly="1" grandRow="1" outline="0" fieldPosition="0"/>
    </format>
    <format dxfId="5477">
      <pivotArea collapsedLevelsAreSubtotals="1" fieldPosition="0">
        <references count="3">
          <reference field="4294967294" count="2" selected="0">
            <x v="0"/>
            <x v="1"/>
          </reference>
          <reference field="12" count="1" selected="0">
            <x v="0"/>
          </reference>
          <reference field="13" count="1">
            <x v="5"/>
          </reference>
        </references>
      </pivotArea>
    </format>
    <format dxfId="5476">
      <pivotArea dataOnly="0" labelOnly="1" fieldPosition="0">
        <references count="1">
          <reference field="13" count="1">
            <x v="5"/>
          </reference>
        </references>
      </pivotArea>
    </format>
    <format dxfId="5475">
      <pivotArea dataOnly="0" labelOnly="1" fieldPosition="0">
        <references count="1">
          <reference field="13" count="1">
            <x v="12"/>
          </reference>
        </references>
      </pivotArea>
    </format>
    <format dxfId="5474">
      <pivotArea collapsedLevelsAreSubtotals="1" fieldPosition="0">
        <references count="1">
          <reference field="13" count="12">
            <x v="3"/>
            <x v="5"/>
            <x v="6"/>
            <x v="7"/>
            <x v="8"/>
            <x v="10"/>
            <x v="11"/>
            <x v="12"/>
            <x v="14"/>
            <x v="16"/>
            <x v="17"/>
            <x v="18"/>
          </reference>
        </references>
      </pivotArea>
    </format>
    <format dxfId="5473">
      <pivotArea type="origin" dataOnly="0" labelOnly="1" outline="0" offset="A2" fieldPosition="0"/>
    </format>
    <format dxfId="5472">
      <pivotArea field="13" type="button" dataOnly="0" labelOnly="1" outline="0" axis="axisRow" fieldPosition="0"/>
    </format>
    <format dxfId="5471">
      <pivotArea dataOnly="0" labelOnly="1" fieldPosition="0">
        <references count="1">
          <reference field="13" count="12">
            <x v="3"/>
            <x v="5"/>
            <x v="6"/>
            <x v="7"/>
            <x v="8"/>
            <x v="10"/>
            <x v="11"/>
            <x v="12"/>
            <x v="14"/>
            <x v="16"/>
            <x v="17"/>
            <x v="18"/>
          </reference>
        </references>
      </pivotArea>
    </format>
    <format dxfId="5470">
      <pivotArea dataOnly="0" labelOnly="1" fieldPosition="0">
        <references count="1">
          <reference field="12" count="0"/>
        </references>
      </pivotArea>
    </format>
    <format dxfId="5469">
      <pivotArea field="12" dataOnly="0" labelOnly="1" grandCol="1" outline="0" axis="axisCol" fieldPosition="0">
        <references count="1">
          <reference field="4294967294" count="1" selected="0">
            <x v="0"/>
          </reference>
        </references>
      </pivotArea>
    </format>
    <format dxfId="5468">
      <pivotArea field="12" dataOnly="0" labelOnly="1" grandCol="1" outline="0" axis="axisCol" fieldPosition="0">
        <references count="1">
          <reference field="4294967294" count="1" selected="0">
            <x v="1"/>
          </reference>
        </references>
      </pivotArea>
    </format>
    <format dxfId="5467">
      <pivotArea field="12" dataOnly="0" labelOnly="1" grandCol="1" outline="0" axis="axisCol" fieldPosition="0">
        <references count="1">
          <reference field="4294967294" count="1" selected="0">
            <x v="0"/>
          </reference>
        </references>
      </pivotArea>
    </format>
    <format dxfId="5466">
      <pivotArea field="12" dataOnly="0" labelOnly="1" grandCol="1" outline="0" axis="axisCol" fieldPosition="0">
        <references count="1">
          <reference field="4294967294" count="1" selected="0">
            <x v="1"/>
          </reference>
        </references>
      </pivotArea>
    </format>
    <format dxfId="5465">
      <pivotArea dataOnly="0" labelOnly="1" outline="0" fieldPosition="0">
        <references count="2">
          <reference field="4294967294" count="2">
            <x v="0"/>
            <x v="1"/>
          </reference>
          <reference field="12" count="1" selected="0">
            <x v="0"/>
          </reference>
        </references>
      </pivotArea>
    </format>
    <format dxfId="5464">
      <pivotArea dataOnly="0" labelOnly="1" outline="0" fieldPosition="0">
        <references count="2">
          <reference field="4294967294" count="2">
            <x v="0"/>
            <x v="1"/>
          </reference>
          <reference field="12" count="1" selected="0">
            <x v="1"/>
          </reference>
        </references>
      </pivotArea>
    </format>
    <format dxfId="5463">
      <pivotArea collapsedLevelsAreSubtotals="1" fieldPosition="0">
        <references count="1">
          <reference field="13" count="12">
            <x v="3"/>
            <x v="5"/>
            <x v="6"/>
            <x v="7"/>
            <x v="8"/>
            <x v="10"/>
            <x v="11"/>
            <x v="12"/>
            <x v="14"/>
            <x v="16"/>
            <x v="17"/>
            <x v="18"/>
          </reference>
        </references>
      </pivotArea>
    </format>
    <format dxfId="5462">
      <pivotArea type="origin" dataOnly="0" labelOnly="1" outline="0" offset="A2" fieldPosition="0"/>
    </format>
    <format dxfId="5461">
      <pivotArea field="13" type="button" dataOnly="0" labelOnly="1" outline="0" axis="axisRow" fieldPosition="0"/>
    </format>
    <format dxfId="5460">
      <pivotArea dataOnly="0" labelOnly="1" fieldPosition="0">
        <references count="1">
          <reference field="13" count="12">
            <x v="3"/>
            <x v="5"/>
            <x v="6"/>
            <x v="7"/>
            <x v="8"/>
            <x v="10"/>
            <x v="11"/>
            <x v="12"/>
            <x v="14"/>
            <x v="16"/>
            <x v="17"/>
            <x v="18"/>
          </reference>
        </references>
      </pivotArea>
    </format>
    <format dxfId="5459">
      <pivotArea dataOnly="0" labelOnly="1" fieldPosition="0">
        <references count="1">
          <reference field="12" count="0"/>
        </references>
      </pivotArea>
    </format>
    <format dxfId="5458">
      <pivotArea field="12" dataOnly="0" labelOnly="1" grandCol="1" outline="0" axis="axisCol" fieldPosition="0">
        <references count="1">
          <reference field="4294967294" count="1" selected="0">
            <x v="0"/>
          </reference>
        </references>
      </pivotArea>
    </format>
    <format dxfId="5457">
      <pivotArea field="12" dataOnly="0" labelOnly="1" grandCol="1" outline="0" axis="axisCol" fieldPosition="0">
        <references count="1">
          <reference field="4294967294" count="1" selected="0">
            <x v="1"/>
          </reference>
        </references>
      </pivotArea>
    </format>
    <format dxfId="5456">
      <pivotArea field="12" dataOnly="0" labelOnly="1" grandCol="1" outline="0" axis="axisCol" fieldPosition="0">
        <references count="1">
          <reference field="4294967294" count="1" selected="0">
            <x v="0"/>
          </reference>
        </references>
      </pivotArea>
    </format>
    <format dxfId="5455">
      <pivotArea field="12" dataOnly="0" labelOnly="1" grandCol="1" outline="0" axis="axisCol" fieldPosition="0">
        <references count="1">
          <reference field="4294967294" count="1" selected="0">
            <x v="1"/>
          </reference>
        </references>
      </pivotArea>
    </format>
    <format dxfId="5454">
      <pivotArea dataOnly="0" labelOnly="1" outline="0" fieldPosition="0">
        <references count="2">
          <reference field="4294967294" count="2">
            <x v="0"/>
            <x v="1"/>
          </reference>
          <reference field="12" count="1" selected="0">
            <x v="0"/>
          </reference>
        </references>
      </pivotArea>
    </format>
    <format dxfId="5453">
      <pivotArea dataOnly="0" labelOnly="1" outline="0" fieldPosition="0">
        <references count="2">
          <reference field="4294967294" count="2">
            <x v="0"/>
            <x v="1"/>
          </reference>
          <reference field="12" count="1" selected="0">
            <x v="1"/>
          </reference>
        </references>
      </pivotArea>
    </format>
    <format dxfId="5452">
      <pivotArea type="origin" dataOnly="0" labelOnly="1" outline="0" offset="A2" fieldPosition="0"/>
    </format>
    <format dxfId="5451">
      <pivotArea dataOnly="0" labelOnly="1" fieldPosition="0">
        <references count="1">
          <reference field="12" count="0"/>
        </references>
      </pivotArea>
    </format>
    <format dxfId="5450">
      <pivotArea field="12" dataOnly="0" labelOnly="1" grandCol="1" outline="0" offset="IV1" axis="axisCol" fieldPosition="0">
        <references count="1">
          <reference field="4294967294" count="1" selected="0">
            <x v="0"/>
          </reference>
        </references>
      </pivotArea>
    </format>
    <format dxfId="5449">
      <pivotArea field="12" dataOnly="0" labelOnly="1" grandCol="1" outline="0" offset="IV1" axis="axisCol" fieldPosition="0">
        <references count="1">
          <reference field="4294967294" count="1" selected="0">
            <x v="1"/>
          </reference>
        </references>
      </pivotArea>
    </format>
    <format dxfId="5448">
      <pivotArea field="12" dataOnly="0" labelOnly="1" grandCol="1" outline="0" offset="IV1" axis="axisCol" fieldPosition="0">
        <references count="1">
          <reference field="4294967294" count="1" selected="0">
            <x v="0"/>
          </reference>
        </references>
      </pivotArea>
    </format>
    <format dxfId="5447">
      <pivotArea field="12" dataOnly="0" labelOnly="1" grandCol="1" outline="0" offset="IV1" axis="axisCol" fieldPosition="0">
        <references count="1">
          <reference field="4294967294" count="1" selected="0">
            <x v="1"/>
          </reference>
        </references>
      </pivotArea>
    </format>
    <format dxfId="5446">
      <pivotArea field="12" dataOnly="0" grandCol="1" outline="0" axis="axisCol" fieldPosition="0">
        <references count="1">
          <reference field="4294967294" count="1" selected="0">
            <x v="1"/>
          </reference>
        </references>
      </pivotArea>
    </format>
    <format dxfId="5445">
      <pivotArea field="12" dataOnly="0" labelOnly="1" grandCol="1" outline="0" offset="IV1" axis="axisCol" fieldPosition="0">
        <references count="1">
          <reference field="4294967294" count="1" selected="0">
            <x v="0"/>
          </reference>
        </references>
      </pivotArea>
    </format>
    <format dxfId="5444">
      <pivotArea field="12" dataOnly="0" labelOnly="1" grandCol="1" outline="0" offset="IV1" axis="axisCol" fieldPosition="0">
        <references count="1">
          <reference field="4294967294" count="1" selected="0">
            <x v="1"/>
          </reference>
        </references>
      </pivotArea>
    </format>
    <format dxfId="5443">
      <pivotArea field="12" dataOnly="0" labelOnly="1" grandCol="1" outline="0" offset="IV1" axis="axisCol" fieldPosition="0">
        <references count="1">
          <reference field="4294967294" count="1" selected="0">
            <x v="0"/>
          </reference>
        </references>
      </pivotArea>
    </format>
    <format dxfId="5442">
      <pivotArea field="12" dataOnly="0" labelOnly="1" grandCol="1" outline="0" offset="IV1" axis="axisCol" fieldPosition="0">
        <references count="1">
          <reference field="4294967294" count="1" selected="0">
            <x v="1"/>
          </reference>
        </references>
      </pivotArea>
    </format>
    <format dxfId="5441">
      <pivotArea field="12" dataOnly="0" labelOnly="1" grandCol="1" outline="0" offset="IV1" axis="axisCol" fieldPosition="0">
        <references count="1">
          <reference field="4294967294" count="1" selected="0">
            <x v="0"/>
          </reference>
        </references>
      </pivotArea>
    </format>
    <format dxfId="5440">
      <pivotArea field="12" dataOnly="0" labelOnly="1" grandCol="1" outline="0" offset="IV1" axis="axisCol" fieldPosition="0">
        <references count="1">
          <reference field="4294967294" count="1" selected="0">
            <x v="1"/>
          </reference>
        </references>
      </pivotArea>
    </format>
    <format dxfId="5439">
      <pivotArea type="all" dataOnly="0" outline="0" fieldPosition="0"/>
    </format>
    <format dxfId="5438">
      <pivotArea outline="0" collapsedLevelsAreSubtotals="1" fieldPosition="0"/>
    </format>
    <format dxfId="5437">
      <pivotArea type="origin" dataOnly="0" labelOnly="1" outline="0" fieldPosition="0"/>
    </format>
    <format dxfId="5436">
      <pivotArea field="12" type="button" dataOnly="0" labelOnly="1" outline="0" axis="axisCol" fieldPosition="0"/>
    </format>
    <format dxfId="5435">
      <pivotArea field="-2" type="button" dataOnly="0" labelOnly="1" outline="0" axis="axisCol" fieldPosition="1"/>
    </format>
    <format dxfId="5434">
      <pivotArea type="topRight" dataOnly="0" labelOnly="1" outline="0" fieldPosition="0"/>
    </format>
    <format dxfId="5433">
      <pivotArea field="13" type="button" dataOnly="0" labelOnly="1" outline="0" axis="axisRow" fieldPosition="0"/>
    </format>
    <format dxfId="5432">
      <pivotArea dataOnly="0" labelOnly="1" fieldPosition="0">
        <references count="1">
          <reference field="13" count="12">
            <x v="3"/>
            <x v="5"/>
            <x v="6"/>
            <x v="7"/>
            <x v="8"/>
            <x v="10"/>
            <x v="11"/>
            <x v="12"/>
            <x v="14"/>
            <x v="16"/>
            <x v="17"/>
            <x v="18"/>
          </reference>
        </references>
      </pivotArea>
    </format>
    <format dxfId="5431">
      <pivotArea dataOnly="0" labelOnly="1" grandRow="1" outline="0" fieldPosition="0"/>
    </format>
    <format dxfId="5430">
      <pivotArea dataOnly="0" labelOnly="1" fieldPosition="0">
        <references count="1">
          <reference field="12" count="0"/>
        </references>
      </pivotArea>
    </format>
    <format dxfId="5429">
      <pivotArea field="12" dataOnly="0" labelOnly="1" grandCol="1" outline="0" axis="axisCol" fieldPosition="0">
        <references count="1">
          <reference field="4294967294" count="1" selected="0">
            <x v="0"/>
          </reference>
        </references>
      </pivotArea>
    </format>
    <format dxfId="5428">
      <pivotArea field="12" dataOnly="0" labelOnly="1" grandCol="1" outline="0" axis="axisCol" fieldPosition="0">
        <references count="1">
          <reference field="4294967294" count="1" selected="0">
            <x v="1"/>
          </reference>
        </references>
      </pivotArea>
    </format>
    <format dxfId="5427">
      <pivotArea field="12" dataOnly="0" labelOnly="1" grandCol="1" outline="0" axis="axisCol" fieldPosition="0">
        <references count="1">
          <reference field="4294967294" count="1" selected="0">
            <x v="0"/>
          </reference>
        </references>
      </pivotArea>
    </format>
    <format dxfId="5426">
      <pivotArea field="12" dataOnly="0" labelOnly="1" grandCol="1" outline="0" axis="axisCol" fieldPosition="0">
        <references count="1">
          <reference field="4294967294" count="1" selected="0">
            <x v="1"/>
          </reference>
        </references>
      </pivotArea>
    </format>
    <format dxfId="5425">
      <pivotArea dataOnly="0" labelOnly="1" outline="0" fieldPosition="0">
        <references count="2">
          <reference field="4294967294" count="2">
            <x v="0"/>
            <x v="1"/>
          </reference>
          <reference field="12" count="1" selected="0">
            <x v="0"/>
          </reference>
        </references>
      </pivotArea>
    </format>
    <format dxfId="5424">
      <pivotArea dataOnly="0" labelOnly="1" outline="0" fieldPosition="0">
        <references count="2">
          <reference field="4294967294" count="2">
            <x v="0"/>
            <x v="1"/>
          </reference>
          <reference field="12" count="1" selected="0">
            <x v="1"/>
          </reference>
        </references>
      </pivotArea>
    </format>
    <format dxfId="5423">
      <pivotArea type="all" dataOnly="0" outline="0" fieldPosition="0"/>
    </format>
    <format dxfId="5422">
      <pivotArea outline="0" collapsedLevelsAreSubtotals="1" fieldPosition="0"/>
    </format>
    <format dxfId="5421">
      <pivotArea type="origin" dataOnly="0" labelOnly="1" outline="0" fieldPosition="0"/>
    </format>
    <format dxfId="5420">
      <pivotArea field="12" type="button" dataOnly="0" labelOnly="1" outline="0" axis="axisCol" fieldPosition="0"/>
    </format>
    <format dxfId="5419">
      <pivotArea field="-2" type="button" dataOnly="0" labelOnly="1" outline="0" axis="axisCol" fieldPosition="1"/>
    </format>
    <format dxfId="5418">
      <pivotArea type="topRight" dataOnly="0" labelOnly="1" outline="0" fieldPosition="0"/>
    </format>
    <format dxfId="5417">
      <pivotArea field="13" type="button" dataOnly="0" labelOnly="1" outline="0" axis="axisRow" fieldPosition="0"/>
    </format>
    <format dxfId="5416">
      <pivotArea dataOnly="0" labelOnly="1" fieldPosition="0">
        <references count="1">
          <reference field="13" count="12">
            <x v="3"/>
            <x v="5"/>
            <x v="6"/>
            <x v="7"/>
            <x v="8"/>
            <x v="10"/>
            <x v="11"/>
            <x v="12"/>
            <x v="14"/>
            <x v="16"/>
            <x v="17"/>
            <x v="18"/>
          </reference>
        </references>
      </pivotArea>
    </format>
    <format dxfId="5415">
      <pivotArea dataOnly="0" labelOnly="1" grandRow="1" outline="0" fieldPosition="0"/>
    </format>
    <format dxfId="5414">
      <pivotArea dataOnly="0" labelOnly="1" fieldPosition="0">
        <references count="1">
          <reference field="12" count="0"/>
        </references>
      </pivotArea>
    </format>
    <format dxfId="5413">
      <pivotArea field="12" dataOnly="0" labelOnly="1" grandCol="1" outline="0" axis="axisCol" fieldPosition="0">
        <references count="1">
          <reference field="4294967294" count="1" selected="0">
            <x v="0"/>
          </reference>
        </references>
      </pivotArea>
    </format>
    <format dxfId="5412">
      <pivotArea field="12" dataOnly="0" labelOnly="1" grandCol="1" outline="0" axis="axisCol" fieldPosition="0">
        <references count="1">
          <reference field="4294967294" count="1" selected="0">
            <x v="1"/>
          </reference>
        </references>
      </pivotArea>
    </format>
    <format dxfId="5411">
      <pivotArea field="12" dataOnly="0" labelOnly="1" grandCol="1" outline="0" axis="axisCol" fieldPosition="0">
        <references count="1">
          <reference field="4294967294" count="1" selected="0">
            <x v="0"/>
          </reference>
        </references>
      </pivotArea>
    </format>
    <format dxfId="5410">
      <pivotArea field="12" dataOnly="0" labelOnly="1" grandCol="1" outline="0" axis="axisCol" fieldPosition="0">
        <references count="1">
          <reference field="4294967294" count="1" selected="0">
            <x v="1"/>
          </reference>
        </references>
      </pivotArea>
    </format>
    <format dxfId="5409">
      <pivotArea dataOnly="0" labelOnly="1" outline="0" fieldPosition="0">
        <references count="2">
          <reference field="4294967294" count="2">
            <x v="0"/>
            <x v="1"/>
          </reference>
          <reference field="12" count="1" selected="0">
            <x v="0"/>
          </reference>
        </references>
      </pivotArea>
    </format>
    <format dxfId="5408">
      <pivotArea dataOnly="0" labelOnly="1" outline="0" fieldPosition="0">
        <references count="2">
          <reference field="4294967294" count="2">
            <x v="0"/>
            <x v="1"/>
          </reference>
          <reference field="12" count="1" selected="0">
            <x v="1"/>
          </reference>
        </references>
      </pivotArea>
    </format>
    <format dxfId="5407">
      <pivotArea outline="0" collapsedLevelsAreSubtotals="1" fieldPosition="0"/>
    </format>
    <format dxfId="5406">
      <pivotArea type="origin" dataOnly="0" labelOnly="1" outline="0" offset="A2" fieldPosition="0"/>
    </format>
    <format dxfId="5405">
      <pivotArea field="13" type="button" dataOnly="0" labelOnly="1" outline="0" axis="axisRow" fieldPosition="0"/>
    </format>
    <format dxfId="5404">
      <pivotArea dataOnly="0" labelOnly="1" fieldPosition="0">
        <references count="1">
          <reference field="13" count="12">
            <x v="3"/>
            <x v="5"/>
            <x v="6"/>
            <x v="7"/>
            <x v="8"/>
            <x v="10"/>
            <x v="11"/>
            <x v="12"/>
            <x v="14"/>
            <x v="16"/>
            <x v="17"/>
            <x v="18"/>
          </reference>
        </references>
      </pivotArea>
    </format>
    <format dxfId="5403">
      <pivotArea dataOnly="0" labelOnly="1" grandRow="1" outline="0" fieldPosition="0"/>
    </format>
    <format dxfId="5402">
      <pivotArea dataOnly="0" labelOnly="1" fieldPosition="0">
        <references count="1">
          <reference field="12" count="0"/>
        </references>
      </pivotArea>
    </format>
    <format dxfId="5401">
      <pivotArea field="12" dataOnly="0" labelOnly="1" grandCol="1" outline="0" axis="axisCol" fieldPosition="0">
        <references count="1">
          <reference field="4294967294" count="1" selected="0">
            <x v="0"/>
          </reference>
        </references>
      </pivotArea>
    </format>
    <format dxfId="5400">
      <pivotArea field="12" dataOnly="0" labelOnly="1" grandCol="1" outline="0" axis="axisCol" fieldPosition="0">
        <references count="1">
          <reference field="4294967294" count="1" selected="0">
            <x v="1"/>
          </reference>
        </references>
      </pivotArea>
    </format>
    <format dxfId="5399">
      <pivotArea field="12" dataOnly="0" labelOnly="1" grandCol="1" outline="0" axis="axisCol" fieldPosition="0">
        <references count="1">
          <reference field="4294967294" count="1" selected="0">
            <x v="0"/>
          </reference>
        </references>
      </pivotArea>
    </format>
    <format dxfId="5398">
      <pivotArea field="12" dataOnly="0" labelOnly="1" grandCol="1" outline="0" axis="axisCol" fieldPosition="0">
        <references count="1">
          <reference field="4294967294" count="1" selected="0">
            <x v="1"/>
          </reference>
        </references>
      </pivotArea>
    </format>
    <format dxfId="5397">
      <pivotArea dataOnly="0" labelOnly="1" outline="0" fieldPosition="0">
        <references count="2">
          <reference field="4294967294" count="2">
            <x v="0"/>
            <x v="1"/>
          </reference>
          <reference field="12" count="1" selected="0">
            <x v="0"/>
          </reference>
        </references>
      </pivotArea>
    </format>
    <format dxfId="5396">
      <pivotArea dataOnly="0" labelOnly="1" outline="0" fieldPosition="0">
        <references count="2">
          <reference field="4294967294" count="2">
            <x v="0"/>
            <x v="1"/>
          </reference>
          <reference field="12" count="1" selected="0">
            <x v="1"/>
          </reference>
        </references>
      </pivotArea>
    </format>
    <format dxfId="5395">
      <pivotArea outline="0" collapsedLevelsAreSubtotals="1" fieldPosition="0"/>
    </format>
    <format dxfId="5394">
      <pivotArea type="origin" dataOnly="0" labelOnly="1" outline="0" offset="A2" fieldPosition="0"/>
    </format>
    <format dxfId="5393">
      <pivotArea field="13" type="button" dataOnly="0" labelOnly="1" outline="0" axis="axisRow" fieldPosition="0"/>
    </format>
    <format dxfId="5392">
      <pivotArea dataOnly="0" labelOnly="1" fieldPosition="0">
        <references count="1">
          <reference field="13" count="12">
            <x v="3"/>
            <x v="5"/>
            <x v="6"/>
            <x v="7"/>
            <x v="8"/>
            <x v="10"/>
            <x v="11"/>
            <x v="12"/>
            <x v="14"/>
            <x v="16"/>
            <x v="17"/>
            <x v="18"/>
          </reference>
        </references>
      </pivotArea>
    </format>
    <format dxfId="5391">
      <pivotArea dataOnly="0" labelOnly="1" grandRow="1" outline="0" fieldPosition="0"/>
    </format>
    <format dxfId="5390">
      <pivotArea dataOnly="0" labelOnly="1" fieldPosition="0">
        <references count="1">
          <reference field="12" count="0"/>
        </references>
      </pivotArea>
    </format>
    <format dxfId="5389">
      <pivotArea field="12" dataOnly="0" labelOnly="1" grandCol="1" outline="0" axis="axisCol" fieldPosition="0">
        <references count="1">
          <reference field="4294967294" count="1" selected="0">
            <x v="0"/>
          </reference>
        </references>
      </pivotArea>
    </format>
    <format dxfId="5388">
      <pivotArea field="12" dataOnly="0" labelOnly="1" grandCol="1" outline="0" axis="axisCol" fieldPosition="0">
        <references count="1">
          <reference field="4294967294" count="1" selected="0">
            <x v="1"/>
          </reference>
        </references>
      </pivotArea>
    </format>
    <format dxfId="5387">
      <pivotArea field="12" dataOnly="0" labelOnly="1" grandCol="1" outline="0" axis="axisCol" fieldPosition="0">
        <references count="1">
          <reference field="4294967294" count="1" selected="0">
            <x v="0"/>
          </reference>
        </references>
      </pivotArea>
    </format>
    <format dxfId="5386">
      <pivotArea field="12" dataOnly="0" labelOnly="1" grandCol="1" outline="0" axis="axisCol" fieldPosition="0">
        <references count="1">
          <reference field="4294967294" count="1" selected="0">
            <x v="1"/>
          </reference>
        </references>
      </pivotArea>
    </format>
    <format dxfId="5385">
      <pivotArea dataOnly="0" labelOnly="1" outline="0" fieldPosition="0">
        <references count="2">
          <reference field="4294967294" count="2">
            <x v="0"/>
            <x v="1"/>
          </reference>
          <reference field="12" count="1" selected="0">
            <x v="0"/>
          </reference>
        </references>
      </pivotArea>
    </format>
    <format dxfId="5384">
      <pivotArea dataOnly="0" labelOnly="1" outline="0" fieldPosition="0">
        <references count="2">
          <reference field="4294967294" count="2">
            <x v="0"/>
            <x v="1"/>
          </reference>
          <reference field="12" count="1" selected="0">
            <x v="1"/>
          </reference>
        </references>
      </pivotArea>
    </format>
    <format dxfId="5383">
      <pivotArea type="origin" dataOnly="0" labelOnly="1" outline="0" offset="A2" fieldPosition="0"/>
    </format>
    <format dxfId="5382">
      <pivotArea dataOnly="0" labelOnly="1" fieldPosition="0">
        <references count="1">
          <reference field="12" count="0"/>
        </references>
      </pivotArea>
    </format>
    <format dxfId="5381">
      <pivotArea field="12" dataOnly="0" labelOnly="1" grandCol="1" outline="0" offset="IV1" axis="axisCol" fieldPosition="0">
        <references count="1">
          <reference field="4294967294" count="1" selected="0">
            <x v="0"/>
          </reference>
        </references>
      </pivotArea>
    </format>
    <format dxfId="5380">
      <pivotArea field="12" dataOnly="0" labelOnly="1" grandCol="1" outline="0" offset="IV1" axis="axisCol" fieldPosition="0">
        <references count="1">
          <reference field="4294967294" count="1" selected="0">
            <x v="1"/>
          </reference>
        </references>
      </pivotArea>
    </format>
    <format dxfId="5379">
      <pivotArea field="12" dataOnly="0" labelOnly="1" grandCol="1" outline="0" offset="IV1" axis="axisCol" fieldPosition="0">
        <references count="1">
          <reference field="4294967294" count="1" selected="0">
            <x v="0"/>
          </reference>
        </references>
      </pivotArea>
    </format>
    <format dxfId="5378">
      <pivotArea field="12" dataOnly="0" labelOnly="1" grandCol="1" outline="0" offset="IV1" axis="axisCol" fieldPosition="0">
        <references count="1">
          <reference field="4294967294" count="1" selected="0">
            <x v="1"/>
          </reference>
        </references>
      </pivotArea>
    </format>
    <format dxfId="5377">
      <pivotArea grandRow="1" outline="0" collapsedLevelsAreSubtotals="1" fieldPosition="0"/>
    </format>
    <format dxfId="5376">
      <pivotArea dataOnly="0" labelOnly="1" grandRow="1" outline="0" fieldPosition="0"/>
    </format>
    <format dxfId="5375">
      <pivotArea field="12" grandCol="1" outline="0" collapsedLevelsAreSubtotals="1" axis="axisCol" fieldPosition="0">
        <references count="1">
          <reference field="4294967294" count="1" selected="0">
            <x v="1"/>
          </reference>
        </references>
      </pivotArea>
    </format>
    <format dxfId="5374">
      <pivotArea field="12" dataOnly="0" labelOnly="1" grandCol="1" outline="0" axis="axisCol" fieldPosition="0">
        <references count="1">
          <reference field="4294967294" count="1" selected="0">
            <x v="0"/>
          </reference>
        </references>
      </pivotArea>
    </format>
    <format dxfId="5373">
      <pivotArea field="12" dataOnly="0" labelOnly="1" grandCol="1" outline="0" axis="axisCol" fieldPosition="0">
        <references count="1">
          <reference field="4294967294" count="1" selected="0">
            <x v="1"/>
          </reference>
        </references>
      </pivotArea>
    </format>
    <format dxfId="5372">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5371">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5370">
      <pivotArea dataOnly="0" labelOnly="1" fieldPosition="0">
        <references count="1">
          <reference field="12" count="1">
            <x v="1"/>
          </reference>
        </references>
      </pivotArea>
    </format>
    <format dxfId="5369">
      <pivotArea field="12" dataOnly="0" labelOnly="1" grandCol="1" outline="0" axis="axisCol" fieldPosition="0">
        <references count="1">
          <reference field="4294967294" count="1" selected="0">
            <x v="0"/>
          </reference>
        </references>
      </pivotArea>
    </format>
    <format dxfId="5368">
      <pivotArea field="12" dataOnly="0" labelOnly="1" grandCol="1" outline="0" axis="axisCol" fieldPosition="0">
        <references count="1">
          <reference field="4294967294" count="1" selected="0">
            <x v="1"/>
          </reference>
        </references>
      </pivotArea>
    </format>
    <format dxfId="5367">
      <pivotArea field="12" dataOnly="0" labelOnly="1" grandCol="1" outline="0" axis="axisCol" fieldPosition="0">
        <references count="1">
          <reference field="4294967294" count="1" selected="0">
            <x v="0"/>
          </reference>
        </references>
      </pivotArea>
    </format>
    <format dxfId="5366">
      <pivotArea field="12" dataOnly="0" labelOnly="1" grandCol="1" outline="0" axis="axisCol" fieldPosition="0">
        <references count="1">
          <reference field="4294967294" count="1" selected="0">
            <x v="1"/>
          </reference>
        </references>
      </pivotArea>
    </format>
    <format dxfId="5365">
      <pivotArea dataOnly="0" labelOnly="1" outline="0" fieldPosition="0">
        <references count="2">
          <reference field="4294967294" count="2">
            <x v="0"/>
            <x v="1"/>
          </reference>
          <reference field="12" count="1" selected="0">
            <x v="1"/>
          </reference>
        </references>
      </pivotArea>
    </format>
    <format dxfId="5364">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5363">
      <pivotArea type="origin" dataOnly="0" labelOnly="1" outline="0" offset="A2" fieldPosition="0"/>
    </format>
    <format dxfId="5362">
      <pivotArea field="13" type="button" dataOnly="0" labelOnly="1" outline="0" axis="axisRow" fieldPosition="0"/>
    </format>
    <format dxfId="5361">
      <pivotArea dataOnly="0" labelOnly="1" fieldPosition="0">
        <references count="1">
          <reference field="13" count="12">
            <x v="3"/>
            <x v="5"/>
            <x v="6"/>
            <x v="7"/>
            <x v="8"/>
            <x v="10"/>
            <x v="11"/>
            <x v="12"/>
            <x v="14"/>
            <x v="16"/>
            <x v="17"/>
            <x v="18"/>
          </reference>
        </references>
      </pivotArea>
    </format>
    <format dxfId="5360">
      <pivotArea dataOnly="0" labelOnly="1" fieldPosition="0">
        <references count="1">
          <reference field="12" count="1">
            <x v="0"/>
          </reference>
        </references>
      </pivotArea>
    </format>
    <format dxfId="5359">
      <pivotArea dataOnly="0" labelOnly="1" outline="0" fieldPosition="0">
        <references count="2">
          <reference field="4294967294" count="2">
            <x v="0"/>
            <x v="1"/>
          </reference>
          <reference field="12" count="1" selected="0">
            <x v="0"/>
          </reference>
        </references>
      </pivotArea>
    </format>
    <format dxfId="5358">
      <pivotArea type="all" dataOnly="0" outline="0" fieldPosition="0"/>
    </format>
    <format dxfId="5357">
      <pivotArea outline="0" collapsedLevelsAreSubtotals="1" fieldPosition="0"/>
    </format>
    <format dxfId="5356">
      <pivotArea type="origin" dataOnly="0" labelOnly="1" outline="0" fieldPosition="0"/>
    </format>
    <format dxfId="5355">
      <pivotArea field="12" type="button" dataOnly="0" labelOnly="1" outline="0" axis="axisCol" fieldPosition="0"/>
    </format>
    <format dxfId="5354">
      <pivotArea field="-2" type="button" dataOnly="0" labelOnly="1" outline="0" axis="axisCol" fieldPosition="1"/>
    </format>
    <format dxfId="5353">
      <pivotArea type="topRight" dataOnly="0" labelOnly="1" outline="0" fieldPosition="0"/>
    </format>
    <format dxfId="5352">
      <pivotArea field="13" type="button" dataOnly="0" labelOnly="1" outline="0" axis="axisRow" fieldPosition="0"/>
    </format>
    <format dxfId="5351">
      <pivotArea dataOnly="0" labelOnly="1" fieldPosition="0">
        <references count="1">
          <reference field="13" count="14">
            <x v="1"/>
            <x v="2"/>
            <x v="3"/>
            <x v="6"/>
            <x v="7"/>
            <x v="8"/>
            <x v="9"/>
            <x v="10"/>
            <x v="11"/>
            <x v="14"/>
            <x v="15"/>
            <x v="16"/>
            <x v="17"/>
            <x v="18"/>
          </reference>
        </references>
      </pivotArea>
    </format>
    <format dxfId="5350">
      <pivotArea dataOnly="0" labelOnly="1" grandRow="1" outline="0" fieldPosition="0"/>
    </format>
    <format dxfId="5349">
      <pivotArea dataOnly="0" labelOnly="1" fieldPosition="0">
        <references count="1">
          <reference field="12" count="0"/>
        </references>
      </pivotArea>
    </format>
    <format dxfId="5348">
      <pivotArea field="12" dataOnly="0" labelOnly="1" grandCol="1" outline="0" axis="axisCol" fieldPosition="0">
        <references count="1">
          <reference field="4294967294" count="1" selected="0">
            <x v="0"/>
          </reference>
        </references>
      </pivotArea>
    </format>
    <format dxfId="5347">
      <pivotArea field="12" dataOnly="0" labelOnly="1" grandCol="1" outline="0" axis="axisCol" fieldPosition="0">
        <references count="1">
          <reference field="4294967294" count="1" selected="0">
            <x v="1"/>
          </reference>
        </references>
      </pivotArea>
    </format>
    <format dxfId="5346">
      <pivotArea field="12" dataOnly="0" labelOnly="1" grandCol="1" outline="0" axis="axisCol" fieldPosition="0">
        <references count="1">
          <reference field="4294967294" count="1" selected="0">
            <x v="0"/>
          </reference>
        </references>
      </pivotArea>
    </format>
    <format dxfId="5345">
      <pivotArea field="12" dataOnly="0" labelOnly="1" grandCol="1" outline="0" axis="axisCol" fieldPosition="0">
        <references count="1">
          <reference field="4294967294" count="1" selected="0">
            <x v="1"/>
          </reference>
        </references>
      </pivotArea>
    </format>
    <format dxfId="5344">
      <pivotArea dataOnly="0" labelOnly="1" outline="0" fieldPosition="0">
        <references count="2">
          <reference field="4294967294" count="2">
            <x v="0"/>
            <x v="1"/>
          </reference>
          <reference field="12" count="1" selected="0">
            <x v="0"/>
          </reference>
        </references>
      </pivotArea>
    </format>
    <format dxfId="5343">
      <pivotArea dataOnly="0" labelOnly="1" outline="0" fieldPosition="0">
        <references count="2">
          <reference field="4294967294" count="2">
            <x v="0"/>
            <x v="1"/>
          </reference>
          <reference field="12" count="1" selected="0">
            <x v="1"/>
          </reference>
        </references>
      </pivotArea>
    </format>
    <format dxfId="5342">
      <pivotArea type="all" dataOnly="0" outline="0" fieldPosition="0"/>
    </format>
    <format dxfId="5341">
      <pivotArea outline="0" collapsedLevelsAreSubtotals="1" fieldPosition="0"/>
    </format>
    <format dxfId="5340">
      <pivotArea type="origin" dataOnly="0" labelOnly="1" outline="0" fieldPosition="0"/>
    </format>
    <format dxfId="5339">
      <pivotArea field="12" type="button" dataOnly="0" labelOnly="1" outline="0" axis="axisCol" fieldPosition="0"/>
    </format>
    <format dxfId="5338">
      <pivotArea field="-2" type="button" dataOnly="0" labelOnly="1" outline="0" axis="axisCol" fieldPosition="1"/>
    </format>
    <format dxfId="5337">
      <pivotArea type="topRight" dataOnly="0" labelOnly="1" outline="0" fieldPosition="0"/>
    </format>
    <format dxfId="5336">
      <pivotArea field="13" type="button" dataOnly="0" labelOnly="1" outline="0" axis="axisRow" fieldPosition="0"/>
    </format>
    <format dxfId="5335">
      <pivotArea dataOnly="0" labelOnly="1" fieldPosition="0">
        <references count="1">
          <reference field="13" count="14">
            <x v="1"/>
            <x v="2"/>
            <x v="3"/>
            <x v="6"/>
            <x v="7"/>
            <x v="8"/>
            <x v="9"/>
            <x v="10"/>
            <x v="11"/>
            <x v="14"/>
            <x v="15"/>
            <x v="16"/>
            <x v="17"/>
            <x v="18"/>
          </reference>
        </references>
      </pivotArea>
    </format>
    <format dxfId="5334">
      <pivotArea dataOnly="0" labelOnly="1" grandRow="1" outline="0" fieldPosition="0"/>
    </format>
    <format dxfId="5333">
      <pivotArea dataOnly="0" labelOnly="1" fieldPosition="0">
        <references count="1">
          <reference field="12" count="0"/>
        </references>
      </pivotArea>
    </format>
    <format dxfId="5332">
      <pivotArea field="12" dataOnly="0" labelOnly="1" grandCol="1" outline="0" axis="axisCol" fieldPosition="0">
        <references count="1">
          <reference field="4294967294" count="1" selected="0">
            <x v="0"/>
          </reference>
        </references>
      </pivotArea>
    </format>
    <format dxfId="5331">
      <pivotArea field="12" dataOnly="0" labelOnly="1" grandCol="1" outline="0" axis="axisCol" fieldPosition="0">
        <references count="1">
          <reference field="4294967294" count="1" selected="0">
            <x v="1"/>
          </reference>
        </references>
      </pivotArea>
    </format>
    <format dxfId="5330">
      <pivotArea field="12" dataOnly="0" labelOnly="1" grandCol="1" outline="0" axis="axisCol" fieldPosition="0">
        <references count="1">
          <reference field="4294967294" count="1" selected="0">
            <x v="0"/>
          </reference>
        </references>
      </pivotArea>
    </format>
    <format dxfId="5329">
      <pivotArea field="12" dataOnly="0" labelOnly="1" grandCol="1" outline="0" axis="axisCol" fieldPosition="0">
        <references count="1">
          <reference field="4294967294" count="1" selected="0">
            <x v="1"/>
          </reference>
        </references>
      </pivotArea>
    </format>
    <format dxfId="5328">
      <pivotArea dataOnly="0" labelOnly="1" outline="0" fieldPosition="0">
        <references count="2">
          <reference field="4294967294" count="2">
            <x v="0"/>
            <x v="1"/>
          </reference>
          <reference field="12" count="1" selected="0">
            <x v="0"/>
          </reference>
        </references>
      </pivotArea>
    </format>
    <format dxfId="5327">
      <pivotArea dataOnly="0" labelOnly="1" outline="0" fieldPosition="0">
        <references count="2">
          <reference field="4294967294" count="2">
            <x v="0"/>
            <x v="1"/>
          </reference>
          <reference field="12" count="1" selected="0">
            <x v="1"/>
          </reference>
        </references>
      </pivotArea>
    </format>
    <format dxfId="5326">
      <pivotArea type="all" dataOnly="0" outline="0" fieldPosition="0"/>
    </format>
    <format dxfId="5325">
      <pivotArea outline="0" collapsedLevelsAreSubtotals="1" fieldPosition="0"/>
    </format>
    <format dxfId="5324">
      <pivotArea type="origin" dataOnly="0" labelOnly="1" outline="0" fieldPosition="0"/>
    </format>
    <format dxfId="5323">
      <pivotArea field="12" type="button" dataOnly="0" labelOnly="1" outline="0" axis="axisCol" fieldPosition="0"/>
    </format>
    <format dxfId="5322">
      <pivotArea field="-2" type="button" dataOnly="0" labelOnly="1" outline="0" axis="axisCol" fieldPosition="1"/>
    </format>
    <format dxfId="5321">
      <pivotArea type="topRight" dataOnly="0" labelOnly="1" outline="0" fieldPosition="0"/>
    </format>
    <format dxfId="5320">
      <pivotArea field="13" type="button" dataOnly="0" labelOnly="1" outline="0" axis="axisRow" fieldPosition="0"/>
    </format>
    <format dxfId="5319">
      <pivotArea dataOnly="0" labelOnly="1" fieldPosition="0">
        <references count="1">
          <reference field="13" count="14">
            <x v="1"/>
            <x v="2"/>
            <x v="3"/>
            <x v="6"/>
            <x v="7"/>
            <x v="8"/>
            <x v="9"/>
            <x v="10"/>
            <x v="11"/>
            <x v="14"/>
            <x v="15"/>
            <x v="16"/>
            <x v="17"/>
            <x v="18"/>
          </reference>
        </references>
      </pivotArea>
    </format>
    <format dxfId="5318">
      <pivotArea dataOnly="0" labelOnly="1" grandRow="1" outline="0" fieldPosition="0"/>
    </format>
    <format dxfId="5317">
      <pivotArea dataOnly="0" labelOnly="1" fieldPosition="0">
        <references count="1">
          <reference field="12" count="0"/>
        </references>
      </pivotArea>
    </format>
    <format dxfId="5316">
      <pivotArea field="12" dataOnly="0" labelOnly="1" grandCol="1" outline="0" axis="axisCol" fieldPosition="0">
        <references count="1">
          <reference field="4294967294" count="1" selected="0">
            <x v="0"/>
          </reference>
        </references>
      </pivotArea>
    </format>
    <format dxfId="5315">
      <pivotArea field="12" dataOnly="0" labelOnly="1" grandCol="1" outline="0" axis="axisCol" fieldPosition="0">
        <references count="1">
          <reference field="4294967294" count="1" selected="0">
            <x v="1"/>
          </reference>
        </references>
      </pivotArea>
    </format>
    <format dxfId="5314">
      <pivotArea field="12" dataOnly="0" labelOnly="1" grandCol="1" outline="0" axis="axisCol" fieldPosition="0">
        <references count="1">
          <reference field="4294967294" count="1" selected="0">
            <x v="0"/>
          </reference>
        </references>
      </pivotArea>
    </format>
    <format dxfId="5313">
      <pivotArea field="12" dataOnly="0" labelOnly="1" grandCol="1" outline="0" axis="axisCol" fieldPosition="0">
        <references count="1">
          <reference field="4294967294" count="1" selected="0">
            <x v="1"/>
          </reference>
        </references>
      </pivotArea>
    </format>
    <format dxfId="5312">
      <pivotArea dataOnly="0" labelOnly="1" outline="0" fieldPosition="0">
        <references count="2">
          <reference field="4294967294" count="2">
            <x v="0"/>
            <x v="1"/>
          </reference>
          <reference field="12" count="1" selected="0">
            <x v="0"/>
          </reference>
        </references>
      </pivotArea>
    </format>
    <format dxfId="5311">
      <pivotArea dataOnly="0" labelOnly="1" outline="0" fieldPosition="0">
        <references count="2">
          <reference field="4294967294" count="2">
            <x v="0"/>
            <x v="1"/>
          </reference>
          <reference field="12" count="1" selected="0">
            <x v="1"/>
          </reference>
        </references>
      </pivotArea>
    </format>
    <format dxfId="5310">
      <pivotArea outline="0" collapsedLevelsAreSubtotals="1" fieldPosition="0"/>
    </format>
    <format dxfId="5309">
      <pivotArea type="origin" dataOnly="0" labelOnly="1" outline="0" offset="A2" fieldPosition="0"/>
    </format>
    <format dxfId="5308">
      <pivotArea field="13" type="button" dataOnly="0" labelOnly="1" outline="0" axis="axisRow" fieldPosition="0"/>
    </format>
    <format dxfId="5307">
      <pivotArea dataOnly="0" labelOnly="1" fieldPosition="0">
        <references count="1">
          <reference field="13" count="14">
            <x v="1"/>
            <x v="2"/>
            <x v="3"/>
            <x v="6"/>
            <x v="7"/>
            <x v="8"/>
            <x v="9"/>
            <x v="10"/>
            <x v="11"/>
            <x v="14"/>
            <x v="15"/>
            <x v="16"/>
            <x v="17"/>
            <x v="18"/>
          </reference>
        </references>
      </pivotArea>
    </format>
    <format dxfId="5306">
      <pivotArea dataOnly="0" labelOnly="1" grandRow="1" outline="0" fieldPosition="0"/>
    </format>
    <format dxfId="5305">
      <pivotArea dataOnly="0" labelOnly="1" fieldPosition="0">
        <references count="1">
          <reference field="12" count="0"/>
        </references>
      </pivotArea>
    </format>
    <format dxfId="5304">
      <pivotArea field="12" dataOnly="0" labelOnly="1" grandCol="1" outline="0" axis="axisCol" fieldPosition="0">
        <references count="1">
          <reference field="4294967294" count="1" selected="0">
            <x v="0"/>
          </reference>
        </references>
      </pivotArea>
    </format>
    <format dxfId="5303">
      <pivotArea field="12" dataOnly="0" labelOnly="1" grandCol="1" outline="0" axis="axisCol" fieldPosition="0">
        <references count="1">
          <reference field="4294967294" count="1" selected="0">
            <x v="1"/>
          </reference>
        </references>
      </pivotArea>
    </format>
    <format dxfId="5302">
      <pivotArea field="12" dataOnly="0" labelOnly="1" grandCol="1" outline="0" axis="axisCol" fieldPosition="0">
        <references count="1">
          <reference field="4294967294" count="1" selected="0">
            <x v="0"/>
          </reference>
        </references>
      </pivotArea>
    </format>
    <format dxfId="5301">
      <pivotArea field="12" dataOnly="0" labelOnly="1" grandCol="1" outline="0" axis="axisCol" fieldPosition="0">
        <references count="1">
          <reference field="4294967294" count="1" selected="0">
            <x v="1"/>
          </reference>
        </references>
      </pivotArea>
    </format>
    <format dxfId="5300">
      <pivotArea dataOnly="0" labelOnly="1" outline="0" fieldPosition="0">
        <references count="2">
          <reference field="4294967294" count="2">
            <x v="0"/>
            <x v="1"/>
          </reference>
          <reference field="12" count="1" selected="0">
            <x v="0"/>
          </reference>
        </references>
      </pivotArea>
    </format>
    <format dxfId="5299">
      <pivotArea dataOnly="0" labelOnly="1" outline="0" fieldPosition="0">
        <references count="2">
          <reference field="4294967294" count="2">
            <x v="0"/>
            <x v="1"/>
          </reference>
          <reference field="12" count="1" selected="0">
            <x v="1"/>
          </reference>
        </references>
      </pivotArea>
    </format>
    <format dxfId="5298">
      <pivotArea collapsedLevelsAreSubtotals="1" fieldPosition="0">
        <references count="3">
          <reference field="4294967294" count="2" selected="0">
            <x v="0"/>
            <x v="1"/>
          </reference>
          <reference field="12" count="1" selected="0">
            <x v="1"/>
          </reference>
          <reference field="13" count="3">
            <x v="1"/>
            <x v="2"/>
            <x v="3"/>
          </reference>
        </references>
      </pivotArea>
    </format>
    <format dxfId="5297">
      <pivotArea field="13" grandCol="1" collapsedLevelsAreSubtotals="1" axis="axisRow" fieldPosition="0">
        <references count="2">
          <reference field="4294967294" count="2" selected="0">
            <x v="0"/>
            <x v="1"/>
          </reference>
          <reference field="13" count="3">
            <x v="1"/>
            <x v="2"/>
            <x v="3"/>
          </reference>
        </references>
      </pivotArea>
    </format>
    <format dxfId="5296">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5295">
      <pivotArea dataOnly="0" labelOnly="1" fieldPosition="0">
        <references count="1">
          <reference field="13" count="4">
            <x v="1"/>
            <x v="2"/>
            <x v="3"/>
            <x v="6"/>
          </reference>
        </references>
      </pivotArea>
    </format>
    <format dxfId="5294">
      <pivotArea outline="0" collapsedLevelsAreSubtotals="1" fieldPosition="0"/>
    </format>
    <format dxfId="5293">
      <pivotArea type="origin" dataOnly="0" labelOnly="1" outline="0" offset="A2" fieldPosition="0"/>
    </format>
    <format dxfId="5292">
      <pivotArea field="13" type="button" dataOnly="0" labelOnly="1" outline="0" axis="axisRow" fieldPosition="0"/>
    </format>
    <format dxfId="5291">
      <pivotArea dataOnly="0" labelOnly="1" fieldPosition="0">
        <references count="1">
          <reference field="13" count="14">
            <x v="1"/>
            <x v="2"/>
            <x v="3"/>
            <x v="6"/>
            <x v="7"/>
            <x v="8"/>
            <x v="9"/>
            <x v="10"/>
            <x v="11"/>
            <x v="14"/>
            <x v="15"/>
            <x v="16"/>
            <x v="17"/>
            <x v="18"/>
          </reference>
        </references>
      </pivotArea>
    </format>
    <format dxfId="5290">
      <pivotArea dataOnly="0" labelOnly="1" grandRow="1" outline="0" fieldPosition="0"/>
    </format>
    <format dxfId="5289">
      <pivotArea dataOnly="0" labelOnly="1" fieldPosition="0">
        <references count="1">
          <reference field="12" count="0"/>
        </references>
      </pivotArea>
    </format>
    <format dxfId="5288">
      <pivotArea field="12" dataOnly="0" labelOnly="1" grandCol="1" outline="0" axis="axisCol" fieldPosition="0">
        <references count="1">
          <reference field="4294967294" count="1" selected="0">
            <x v="0"/>
          </reference>
        </references>
      </pivotArea>
    </format>
    <format dxfId="5287">
      <pivotArea field="12" dataOnly="0" labelOnly="1" grandCol="1" outline="0" axis="axisCol" fieldPosition="0">
        <references count="1">
          <reference field="4294967294" count="1" selected="0">
            <x v="1"/>
          </reference>
        </references>
      </pivotArea>
    </format>
    <format dxfId="5286">
      <pivotArea field="12" dataOnly="0" labelOnly="1" grandCol="1" outline="0" axis="axisCol" fieldPosition="0">
        <references count="1">
          <reference field="4294967294" count="1" selected="0">
            <x v="0"/>
          </reference>
        </references>
      </pivotArea>
    </format>
    <format dxfId="5285">
      <pivotArea field="12" dataOnly="0" labelOnly="1" grandCol="1" outline="0" axis="axisCol" fieldPosition="0">
        <references count="1">
          <reference field="4294967294" count="1" selected="0">
            <x v="1"/>
          </reference>
        </references>
      </pivotArea>
    </format>
    <format dxfId="5284">
      <pivotArea dataOnly="0" labelOnly="1" outline="0" fieldPosition="0">
        <references count="2">
          <reference field="4294967294" count="2">
            <x v="0"/>
            <x v="1"/>
          </reference>
          <reference field="12" count="1" selected="0">
            <x v="0"/>
          </reference>
        </references>
      </pivotArea>
    </format>
    <format dxfId="5283">
      <pivotArea dataOnly="0" labelOnly="1" outline="0" fieldPosition="0">
        <references count="2">
          <reference field="4294967294" count="2">
            <x v="0"/>
            <x v="1"/>
          </reference>
          <reference field="12" count="1" selected="0">
            <x v="1"/>
          </reference>
        </references>
      </pivotArea>
    </format>
    <format dxfId="5282">
      <pivotArea grandRow="1" outline="0" collapsedLevelsAreSubtotals="1" fieldPosition="0"/>
    </format>
    <format dxfId="5281">
      <pivotArea dataOnly="0" labelOnly="1" grandRow="1" outline="0" fieldPosition="0"/>
    </format>
    <format dxfId="5280">
      <pivotArea type="origin" dataOnly="0" labelOnly="1" outline="0" offset="A2" fieldPosition="0"/>
    </format>
    <format dxfId="5279">
      <pivotArea dataOnly="0" labelOnly="1" fieldPosition="0">
        <references count="1">
          <reference field="12" count="0"/>
        </references>
      </pivotArea>
    </format>
    <format dxfId="5278">
      <pivotArea field="12" dataOnly="0" labelOnly="1" grandCol="1" outline="0" offset="IV1" axis="axisCol" fieldPosition="0">
        <references count="1">
          <reference field="4294967294" count="1" selected="0">
            <x v="0"/>
          </reference>
        </references>
      </pivotArea>
    </format>
    <format dxfId="5277">
      <pivotArea field="12" dataOnly="0" labelOnly="1" grandCol="1" outline="0" offset="IV1" axis="axisCol" fieldPosition="0">
        <references count="1">
          <reference field="4294967294" count="1" selected="0">
            <x v="1"/>
          </reference>
        </references>
      </pivotArea>
    </format>
    <format dxfId="5276">
      <pivotArea field="12" dataOnly="0" labelOnly="1" grandCol="1" outline="0" offset="IV1" axis="axisCol" fieldPosition="0">
        <references count="1">
          <reference field="4294967294" count="1" selected="0">
            <x v="0"/>
          </reference>
        </references>
      </pivotArea>
    </format>
    <format dxfId="5275">
      <pivotArea field="12" dataOnly="0" labelOnly="1" grandCol="1" outline="0" offset="IV1" axis="axisCol" fieldPosition="0">
        <references count="1">
          <reference field="4294967294" count="1" selected="0">
            <x v="1"/>
          </reference>
        </references>
      </pivotArea>
    </format>
    <format dxfId="5274">
      <pivotArea field="12" dataOnly="0" grandCol="1" outline="0" axis="axisCol" fieldPosition="0">
        <references count="1">
          <reference field="4294967294" count="1" selected="0">
            <x v="1"/>
          </reference>
        </references>
      </pivotArea>
    </format>
    <format dxfId="5273">
      <pivotArea collapsedLevelsAreSubtotals="1" fieldPosition="0">
        <references count="1">
          <reference field="13" count="14">
            <x v="1"/>
            <x v="2"/>
            <x v="3"/>
            <x v="6"/>
            <x v="7"/>
            <x v="8"/>
            <x v="9"/>
            <x v="10"/>
            <x v="11"/>
            <x v="14"/>
            <x v="15"/>
            <x v="16"/>
            <x v="17"/>
            <x v="18"/>
          </reference>
        </references>
      </pivotArea>
    </format>
    <format dxfId="5272">
      <pivotArea type="origin" dataOnly="0" labelOnly="1" outline="0" offset="A2" fieldPosition="0"/>
    </format>
    <format dxfId="5271">
      <pivotArea field="13" type="button" dataOnly="0" labelOnly="1" outline="0" axis="axisRow" fieldPosition="0"/>
    </format>
    <format dxfId="5270">
      <pivotArea dataOnly="0" labelOnly="1" fieldPosition="0">
        <references count="1">
          <reference field="13" count="14">
            <x v="1"/>
            <x v="2"/>
            <x v="3"/>
            <x v="6"/>
            <x v="7"/>
            <x v="8"/>
            <x v="9"/>
            <x v="10"/>
            <x v="11"/>
            <x v="14"/>
            <x v="15"/>
            <x v="16"/>
            <x v="17"/>
            <x v="18"/>
          </reference>
        </references>
      </pivotArea>
    </format>
    <format dxfId="5269">
      <pivotArea dataOnly="0" labelOnly="1" fieldPosition="0">
        <references count="1">
          <reference field="12" count="0"/>
        </references>
      </pivotArea>
    </format>
    <format dxfId="5268">
      <pivotArea field="12" dataOnly="0" labelOnly="1" grandCol="1" outline="0" axis="axisCol" fieldPosition="0">
        <references count="1">
          <reference field="4294967294" count="1" selected="0">
            <x v="0"/>
          </reference>
        </references>
      </pivotArea>
    </format>
    <format dxfId="5267">
      <pivotArea field="12" dataOnly="0" labelOnly="1" grandCol="1" outline="0" axis="axisCol" fieldPosition="0">
        <references count="1">
          <reference field="4294967294" count="1" selected="0">
            <x v="1"/>
          </reference>
        </references>
      </pivotArea>
    </format>
    <format dxfId="5266">
      <pivotArea field="12" dataOnly="0" labelOnly="1" grandCol="1" outline="0" axis="axisCol" fieldPosition="0">
        <references count="1">
          <reference field="4294967294" count="1" selected="0">
            <x v="0"/>
          </reference>
        </references>
      </pivotArea>
    </format>
    <format dxfId="5265">
      <pivotArea field="12" dataOnly="0" labelOnly="1" grandCol="1" outline="0" axis="axisCol" fieldPosition="0">
        <references count="1">
          <reference field="4294967294" count="1" selected="0">
            <x v="1"/>
          </reference>
        </references>
      </pivotArea>
    </format>
    <format dxfId="5264">
      <pivotArea dataOnly="0" labelOnly="1" outline="0" fieldPosition="0">
        <references count="2">
          <reference field="4294967294" count="2">
            <x v="0"/>
            <x v="1"/>
          </reference>
          <reference field="12" count="1" selected="0">
            <x v="0"/>
          </reference>
        </references>
      </pivotArea>
    </format>
    <format dxfId="5263">
      <pivotArea dataOnly="0" labelOnly="1" outline="0" fieldPosition="0">
        <references count="2">
          <reference field="4294967294" count="2">
            <x v="0"/>
            <x v="1"/>
          </reference>
          <reference field="12" count="1" selected="0">
            <x v="1"/>
          </reference>
        </references>
      </pivotArea>
    </format>
    <format dxfId="5262">
      <pivotArea collapsedLevelsAreSubtotals="1" fieldPosition="0">
        <references count="1">
          <reference field="13" count="14">
            <x v="1"/>
            <x v="2"/>
            <x v="3"/>
            <x v="6"/>
            <x v="7"/>
            <x v="8"/>
            <x v="9"/>
            <x v="10"/>
            <x v="11"/>
            <x v="14"/>
            <x v="15"/>
            <x v="16"/>
            <x v="17"/>
            <x v="18"/>
          </reference>
        </references>
      </pivotArea>
    </format>
    <format dxfId="5261">
      <pivotArea type="origin" dataOnly="0" labelOnly="1" outline="0" offset="A2" fieldPosition="0"/>
    </format>
    <format dxfId="5260">
      <pivotArea field="13" type="button" dataOnly="0" labelOnly="1" outline="0" axis="axisRow" fieldPosition="0"/>
    </format>
    <format dxfId="5259">
      <pivotArea dataOnly="0" labelOnly="1" fieldPosition="0">
        <references count="1">
          <reference field="13" count="14">
            <x v="1"/>
            <x v="2"/>
            <x v="3"/>
            <x v="6"/>
            <x v="7"/>
            <x v="8"/>
            <x v="9"/>
            <x v="10"/>
            <x v="11"/>
            <x v="14"/>
            <x v="15"/>
            <x v="16"/>
            <x v="17"/>
            <x v="18"/>
          </reference>
        </references>
      </pivotArea>
    </format>
    <format dxfId="5258">
      <pivotArea dataOnly="0" labelOnly="1" fieldPosition="0">
        <references count="1">
          <reference field="12" count="0"/>
        </references>
      </pivotArea>
    </format>
    <format dxfId="5257">
      <pivotArea field="12" dataOnly="0" labelOnly="1" grandCol="1" outline="0" axis="axisCol" fieldPosition="0">
        <references count="1">
          <reference field="4294967294" count="1" selected="0">
            <x v="0"/>
          </reference>
        </references>
      </pivotArea>
    </format>
    <format dxfId="5256">
      <pivotArea field="12" dataOnly="0" labelOnly="1" grandCol="1" outline="0" axis="axisCol" fieldPosition="0">
        <references count="1">
          <reference field="4294967294" count="1" selected="0">
            <x v="1"/>
          </reference>
        </references>
      </pivotArea>
    </format>
    <format dxfId="5255">
      <pivotArea field="12" dataOnly="0" labelOnly="1" grandCol="1" outline="0" axis="axisCol" fieldPosition="0">
        <references count="1">
          <reference field="4294967294" count="1" selected="0">
            <x v="0"/>
          </reference>
        </references>
      </pivotArea>
    </format>
    <format dxfId="5254">
      <pivotArea field="12" dataOnly="0" labelOnly="1" grandCol="1" outline="0" axis="axisCol" fieldPosition="0">
        <references count="1">
          <reference field="4294967294" count="1" selected="0">
            <x v="1"/>
          </reference>
        </references>
      </pivotArea>
    </format>
    <format dxfId="5253">
      <pivotArea dataOnly="0" labelOnly="1" outline="0" fieldPosition="0">
        <references count="2">
          <reference field="4294967294" count="2">
            <x v="0"/>
            <x v="1"/>
          </reference>
          <reference field="12" count="1" selected="0">
            <x v="0"/>
          </reference>
        </references>
      </pivotArea>
    </format>
    <format dxfId="5252">
      <pivotArea dataOnly="0" labelOnly="1" outline="0" fieldPosition="0">
        <references count="2">
          <reference field="4294967294" count="2">
            <x v="0"/>
            <x v="1"/>
          </reference>
          <reference field="12" count="1" selected="0">
            <x v="1"/>
          </reference>
        </references>
      </pivotArea>
    </format>
    <format dxfId="5251">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5250">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5249">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5248">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6243">
      <pivotArea type="all" dataOnly="0" outline="0" fieldPosition="0"/>
    </format>
    <format dxfId="6242">
      <pivotArea outline="0" collapsedLevelsAreSubtotals="1" fieldPosition="0"/>
    </format>
    <format dxfId="6241">
      <pivotArea dataOnly="0" labelOnly="1" grandRow="1" outline="0" fieldPosition="0"/>
    </format>
    <format dxfId="6240">
      <pivotArea type="all" dataOnly="0" outline="0" fieldPosition="0"/>
    </format>
    <format dxfId="6239">
      <pivotArea outline="0" collapsedLevelsAreSubtotals="1" fieldPosition="0"/>
    </format>
    <format dxfId="6238">
      <pivotArea dataOnly="0" labelOnly="1" grandRow="1" outline="0" fieldPosition="0"/>
    </format>
    <format dxfId="6237">
      <pivotArea type="all" dataOnly="0" outline="0" fieldPosition="0"/>
    </format>
    <format dxfId="6236">
      <pivotArea type="all" dataOnly="0" outline="0" fieldPosition="0"/>
    </format>
    <format dxfId="6235">
      <pivotArea outline="0" collapsedLevelsAreSubtotals="1" fieldPosition="0"/>
    </format>
    <format dxfId="6234">
      <pivotArea grandRow="1" outline="0" collapsedLevelsAreSubtotals="1" fieldPosition="0"/>
    </format>
    <format dxfId="6233">
      <pivotArea dataOnly="0" labelOnly="1" grandRow="1" outline="0" fieldPosition="0"/>
    </format>
    <format dxfId="6232">
      <pivotArea type="all" dataOnly="0" outline="0" fieldPosition="0"/>
    </format>
    <format dxfId="6231">
      <pivotArea outline="0" collapsedLevelsAreSubtotals="1" fieldPosition="0"/>
    </format>
    <format dxfId="6230">
      <pivotArea dataOnly="0" labelOnly="1" grandRow="1" outline="0" fieldPosition="0"/>
    </format>
    <format dxfId="6229">
      <pivotArea type="all" dataOnly="0" outline="0" fieldPosition="0"/>
    </format>
    <format dxfId="6228">
      <pivotArea outline="0" collapsedLevelsAreSubtotals="1" fieldPosition="0"/>
    </format>
    <format dxfId="6227">
      <pivotArea type="all" dataOnly="0" outline="0" fieldPosition="0"/>
    </format>
    <format dxfId="6226">
      <pivotArea outline="0" collapsedLevelsAreSubtotals="1" fieldPosition="0"/>
    </format>
    <format dxfId="6225">
      <pivotArea grandRow="1" outline="0" collapsedLevelsAreSubtotals="1" fieldPosition="0"/>
    </format>
    <format dxfId="6224">
      <pivotArea dataOnly="0" labelOnly="1" grandRow="1" outline="0" fieldPosition="0"/>
    </format>
    <format dxfId="6223">
      <pivotArea grandRow="1" outline="0" collapsedLevelsAreSubtotals="1" fieldPosition="0"/>
    </format>
    <format dxfId="6222">
      <pivotArea dataOnly="0" labelOnly="1" grandRow="1" outline="0" fieldPosition="0"/>
    </format>
    <format dxfId="6221">
      <pivotArea outline="0" collapsedLevelsAreSubtotals="1" fieldPosition="0"/>
    </format>
    <format dxfId="6220">
      <pivotArea dataOnly="0" labelOnly="1" grandRow="1" outline="0" fieldPosition="0"/>
    </format>
    <format dxfId="6219">
      <pivotArea type="all" dataOnly="0" outline="0" fieldPosition="0"/>
    </format>
    <format dxfId="6218">
      <pivotArea outline="0" collapsedLevelsAreSubtotals="1" fieldPosition="0"/>
    </format>
    <format dxfId="6217">
      <pivotArea dataOnly="0" labelOnly="1" grandRow="1" outline="0" fieldPosition="0"/>
    </format>
    <format dxfId="6216">
      <pivotArea type="all" dataOnly="0" outline="0" fieldPosition="0"/>
    </format>
    <format dxfId="6215">
      <pivotArea outline="0" collapsedLevelsAreSubtotals="1" fieldPosition="0"/>
    </format>
    <format dxfId="6214">
      <pivotArea dataOnly="0" labelOnly="1" grandRow="1" outline="0" fieldPosition="0"/>
    </format>
    <format dxfId="6213">
      <pivotArea grandRow="1" outline="0" collapsedLevelsAreSubtotals="1" fieldPosition="0"/>
    </format>
    <format dxfId="6212">
      <pivotArea dataOnly="0" labelOnly="1" grandRow="1" outline="0" fieldPosition="0"/>
    </format>
    <format dxfId="6211">
      <pivotArea type="all" dataOnly="0" outline="0" fieldPosition="0"/>
    </format>
    <format dxfId="6210">
      <pivotArea outline="0" collapsedLevelsAreSubtotals="1" fieldPosition="0"/>
    </format>
    <format dxfId="6209">
      <pivotArea dataOnly="0" labelOnly="1" grandRow="1" outline="0" fieldPosition="0"/>
    </format>
    <format dxfId="6208">
      <pivotArea type="all" dataOnly="0" outline="0" fieldPosition="0"/>
    </format>
    <format dxfId="6207">
      <pivotArea outline="0" collapsedLevelsAreSubtotals="1" fieldPosition="0"/>
    </format>
    <format dxfId="6206">
      <pivotArea dataOnly="0" labelOnly="1" grandRow="1" outline="0" fieldPosition="0"/>
    </format>
    <format dxfId="6205">
      <pivotArea grandRow="1" outline="0" collapsedLevelsAreSubtotals="1" fieldPosition="0"/>
    </format>
    <format dxfId="6204">
      <pivotArea dataOnly="0" labelOnly="1" grandRow="1" outline="0" fieldPosition="0"/>
    </format>
    <format dxfId="6203">
      <pivotArea grandRow="1" outline="0" collapsedLevelsAreSubtotals="1" fieldPosition="0"/>
    </format>
    <format dxfId="6202">
      <pivotArea dataOnly="0" labelOnly="1" grandRow="1" outline="0" fieldPosition="0"/>
    </format>
    <format dxfId="6201">
      <pivotArea type="all" dataOnly="0" outline="0" fieldPosition="0"/>
    </format>
    <format dxfId="6200">
      <pivotArea outline="0" collapsedLevelsAreSubtotals="1" fieldPosition="0"/>
    </format>
    <format dxfId="6199">
      <pivotArea dataOnly="0" labelOnly="1" grandRow="1" outline="0" fieldPosition="0"/>
    </format>
    <format dxfId="6198">
      <pivotArea type="all" dataOnly="0" outline="0" fieldPosition="0"/>
    </format>
    <format dxfId="6197">
      <pivotArea outline="0" collapsedLevelsAreSubtotals="1" fieldPosition="0"/>
    </format>
    <format dxfId="6196">
      <pivotArea dataOnly="0" labelOnly="1" grandRow="1" outline="0" fieldPosition="0"/>
    </format>
    <format dxfId="6195">
      <pivotArea grandRow="1" outline="0" collapsedLevelsAreSubtotals="1" fieldPosition="0"/>
    </format>
    <format dxfId="6194">
      <pivotArea dataOnly="0" labelOnly="1" grandRow="1" outline="0" fieldPosition="0"/>
    </format>
    <format dxfId="6193">
      <pivotArea type="all" dataOnly="0" outline="0" fieldPosition="0"/>
    </format>
    <format dxfId="6192">
      <pivotArea outline="0" collapsedLevelsAreSubtotals="1" fieldPosition="0"/>
    </format>
    <format dxfId="6191">
      <pivotArea dataOnly="0" labelOnly="1" grandRow="1" outline="0" fieldPosition="0"/>
    </format>
    <format dxfId="6190">
      <pivotArea type="all" dataOnly="0" outline="0" fieldPosition="0"/>
    </format>
    <format dxfId="6189">
      <pivotArea outline="0" collapsedLevelsAreSubtotals="1" fieldPosition="0"/>
    </format>
    <format dxfId="6188">
      <pivotArea dataOnly="0" labelOnly="1" grandRow="1" outline="0" fieldPosition="0"/>
    </format>
    <format dxfId="6187">
      <pivotArea type="all" dataOnly="0" outline="0" fieldPosition="0"/>
    </format>
    <format dxfId="6186">
      <pivotArea outline="0" collapsedLevelsAreSubtotals="1" fieldPosition="0"/>
    </format>
    <format dxfId="6185">
      <pivotArea dataOnly="0" labelOnly="1" grandRow="1" outline="0" fieldPosition="0"/>
    </format>
    <format dxfId="6184">
      <pivotArea grandRow="1" outline="0" collapsedLevelsAreSubtotals="1" fieldPosition="0"/>
    </format>
    <format dxfId="6183">
      <pivotArea dataOnly="0" labelOnly="1" grandRow="1" outline="0" fieldPosition="0"/>
    </format>
    <format dxfId="6182">
      <pivotArea type="all" dataOnly="0" outline="0" fieldPosition="0"/>
    </format>
    <format dxfId="6181">
      <pivotArea outline="0" collapsedLevelsAreSubtotals="1" fieldPosition="0"/>
    </format>
    <format dxfId="6180">
      <pivotArea dataOnly="0" labelOnly="1" grandRow="1" outline="0" fieldPosition="0"/>
    </format>
    <format dxfId="6179">
      <pivotArea grandRow="1" outline="0" collapsedLevelsAreSubtotals="1" fieldPosition="0"/>
    </format>
    <format dxfId="6178">
      <pivotArea dataOnly="0" labelOnly="1" grandRow="1" outline="0" fieldPosition="0"/>
    </format>
    <format dxfId="6177">
      <pivotArea type="all" dataOnly="0" outline="0" fieldPosition="0"/>
    </format>
    <format dxfId="6176">
      <pivotArea outline="0" collapsedLevelsAreSubtotals="1" fieldPosition="0"/>
    </format>
    <format dxfId="6175">
      <pivotArea dataOnly="0" labelOnly="1" grandRow="1" outline="0" fieldPosition="0"/>
    </format>
    <format dxfId="6174">
      <pivotArea grandRow="1" outline="0" collapsedLevelsAreSubtotals="1" fieldPosition="0"/>
    </format>
    <format dxfId="6173">
      <pivotArea dataOnly="0" labelOnly="1" grandRow="1" outline="0" fieldPosition="0"/>
    </format>
    <format dxfId="6172">
      <pivotArea type="all" dataOnly="0" outline="0" fieldPosition="0"/>
    </format>
    <format dxfId="6171">
      <pivotArea outline="0" collapsedLevelsAreSubtotals="1" fieldPosition="0"/>
    </format>
    <format dxfId="6170">
      <pivotArea dataOnly="0" labelOnly="1" grandRow="1" outline="0" fieldPosition="0"/>
    </format>
    <format dxfId="6169">
      <pivotArea type="all" dataOnly="0" outline="0" fieldPosition="0"/>
    </format>
    <format dxfId="6168">
      <pivotArea outline="0" collapsedLevelsAreSubtotals="1" fieldPosition="0"/>
    </format>
    <format dxfId="6167">
      <pivotArea dataOnly="0" labelOnly="1" grandRow="1" outline="0" fieldPosition="0"/>
    </format>
    <format dxfId="6166">
      <pivotArea type="all" dataOnly="0" outline="0" fieldPosition="0"/>
    </format>
    <format dxfId="6165">
      <pivotArea outline="0" collapsedLevelsAreSubtotals="1" fieldPosition="0"/>
    </format>
    <format dxfId="6164">
      <pivotArea dataOnly="0" labelOnly="1" grandRow="1" outline="0" fieldPosition="0"/>
    </format>
    <format dxfId="6163">
      <pivotArea type="all" dataOnly="0" outline="0" fieldPosition="0"/>
    </format>
    <format dxfId="6162">
      <pivotArea outline="0" collapsedLevelsAreSubtotals="1" fieldPosition="0"/>
    </format>
    <format dxfId="6161">
      <pivotArea dataOnly="0" labelOnly="1" grandRow="1" outline="0" fieldPosition="0"/>
    </format>
    <format dxfId="6160">
      <pivotArea type="all" dataOnly="0" outline="0" fieldPosition="0"/>
    </format>
    <format dxfId="6159">
      <pivotArea outline="0" collapsedLevelsAreSubtotals="1" fieldPosition="0"/>
    </format>
    <format dxfId="6158">
      <pivotArea dataOnly="0" labelOnly="1" grandRow="1" outline="0" fieldPosition="0"/>
    </format>
    <format dxfId="6157">
      <pivotArea type="all" dataOnly="0" outline="0" fieldPosition="0"/>
    </format>
    <format dxfId="6156">
      <pivotArea outline="0" collapsedLevelsAreSubtotals="1" fieldPosition="0"/>
    </format>
    <format dxfId="6155">
      <pivotArea dataOnly="0" labelOnly="1" grandRow="1" outline="0" fieldPosition="0"/>
    </format>
    <format dxfId="6154">
      <pivotArea type="all" dataOnly="0" outline="0" fieldPosition="0"/>
    </format>
    <format dxfId="6153">
      <pivotArea outline="0" collapsedLevelsAreSubtotals="1" fieldPosition="0"/>
    </format>
    <format dxfId="6152">
      <pivotArea dataOnly="0" labelOnly="1" grandRow="1" outline="0" fieldPosition="0"/>
    </format>
    <format dxfId="6151">
      <pivotArea type="all" dataOnly="0" outline="0" fieldPosition="0"/>
    </format>
    <format dxfId="6150">
      <pivotArea outline="0" collapsedLevelsAreSubtotals="1" fieldPosition="0"/>
    </format>
    <format dxfId="6149">
      <pivotArea dataOnly="0" labelOnly="1" grandRow="1" outline="0" fieldPosition="0"/>
    </format>
    <format dxfId="6148">
      <pivotArea type="all" dataOnly="0" outline="0" fieldPosition="0"/>
    </format>
    <format dxfId="6147">
      <pivotArea outline="0" collapsedLevelsAreSubtotals="1" fieldPosition="0"/>
    </format>
    <format dxfId="6146">
      <pivotArea dataOnly="0" labelOnly="1" grandRow="1" outline="0" fieldPosition="0"/>
    </format>
    <format dxfId="6145">
      <pivotArea grandRow="1" outline="0" collapsedLevelsAreSubtotals="1" fieldPosition="0"/>
    </format>
    <format dxfId="6144">
      <pivotArea dataOnly="0" labelOnly="1" grandRow="1" outline="0" fieldPosition="0"/>
    </format>
    <format dxfId="6143">
      <pivotArea type="all" dataOnly="0" outline="0" fieldPosition="0"/>
    </format>
    <format dxfId="6142">
      <pivotArea outline="0" collapsedLevelsAreSubtotals="1" fieldPosition="0"/>
    </format>
    <format dxfId="6141">
      <pivotArea dataOnly="0" labelOnly="1" grandRow="1" outline="0" fieldPosition="0"/>
    </format>
    <format dxfId="6140">
      <pivotArea type="all" dataOnly="0" outline="0" fieldPosition="0"/>
    </format>
    <format dxfId="6139">
      <pivotArea outline="0" collapsedLevelsAreSubtotals="1" fieldPosition="0"/>
    </format>
    <format dxfId="6138">
      <pivotArea dataOnly="0" labelOnly="1" grandRow="1" outline="0" fieldPosition="0"/>
    </format>
    <format dxfId="6137">
      <pivotArea type="all" dataOnly="0" outline="0" fieldPosition="0"/>
    </format>
    <format dxfId="6136">
      <pivotArea outline="0" collapsedLevelsAreSubtotals="1" fieldPosition="0"/>
    </format>
    <format dxfId="6135">
      <pivotArea dataOnly="0" labelOnly="1" grandRow="1" outline="0" fieldPosition="0"/>
    </format>
    <format dxfId="6134">
      <pivotArea type="all" dataOnly="0" outline="0" fieldPosition="0"/>
    </format>
    <format dxfId="6133">
      <pivotArea outline="0" collapsedLevelsAreSubtotals="1" fieldPosition="0"/>
    </format>
    <format dxfId="6132">
      <pivotArea dataOnly="0" labelOnly="1" grandRow="1" outline="0" fieldPosition="0"/>
    </format>
    <format dxfId="6131">
      <pivotArea type="all" dataOnly="0" outline="0" fieldPosition="0"/>
    </format>
    <format dxfId="6130">
      <pivotArea outline="0" collapsedLevelsAreSubtotals="1" fieldPosition="0"/>
    </format>
    <format dxfId="6129">
      <pivotArea dataOnly="0" labelOnly="1" grandRow="1" outline="0" fieldPosition="0"/>
    </format>
    <format dxfId="6128">
      <pivotArea outline="0" fieldPosition="0">
        <references count="1">
          <reference field="4294967294" count="1">
            <x v="1"/>
          </reference>
        </references>
      </pivotArea>
    </format>
    <format dxfId="6127">
      <pivotArea type="all" dataOnly="0" outline="0" fieldPosition="0"/>
    </format>
    <format dxfId="6126">
      <pivotArea outline="0" collapsedLevelsAreSubtotals="1" fieldPosition="0"/>
    </format>
    <format dxfId="6125">
      <pivotArea field="24" type="button" dataOnly="0" labelOnly="1" outline="0" axis="axisRow" fieldPosition="0"/>
    </format>
    <format dxfId="6124">
      <pivotArea dataOnly="0" labelOnly="1" grandRow="1" outline="0" fieldPosition="0"/>
    </format>
    <format dxfId="6123">
      <pivotArea dataOnly="0" labelOnly="1" outline="0" fieldPosition="0">
        <references count="1">
          <reference field="4294967294" count="2">
            <x v="0"/>
            <x v="1"/>
          </reference>
        </references>
      </pivotArea>
    </format>
    <format dxfId="6122">
      <pivotArea type="all" dataOnly="0" outline="0" fieldPosition="0"/>
    </format>
    <format dxfId="6121">
      <pivotArea outline="0" collapsedLevelsAreSubtotals="1" fieldPosition="0"/>
    </format>
    <format dxfId="6120">
      <pivotArea field="24" type="button" dataOnly="0" labelOnly="1" outline="0" axis="axisRow" fieldPosition="0"/>
    </format>
    <format dxfId="6119">
      <pivotArea dataOnly="0" labelOnly="1" grandRow="1" outline="0" fieldPosition="0"/>
    </format>
    <format dxfId="6118">
      <pivotArea dataOnly="0" labelOnly="1" outline="0" fieldPosition="0">
        <references count="1">
          <reference field="4294967294" count="2">
            <x v="0"/>
            <x v="1"/>
          </reference>
        </references>
      </pivotArea>
    </format>
    <format dxfId="6117">
      <pivotArea type="all" dataOnly="0" outline="0" fieldPosition="0"/>
    </format>
    <format dxfId="6116">
      <pivotArea outline="0" collapsedLevelsAreSubtotals="1" fieldPosition="0"/>
    </format>
    <format dxfId="6115">
      <pivotArea field="24" type="button" dataOnly="0" labelOnly="1" outline="0" axis="axisRow" fieldPosition="0"/>
    </format>
    <format dxfId="6114">
      <pivotArea dataOnly="0" labelOnly="1" grandRow="1" outline="0" fieldPosition="0"/>
    </format>
    <format dxfId="6113">
      <pivotArea dataOnly="0" labelOnly="1" outline="0" fieldPosition="0">
        <references count="1">
          <reference field="4294967294" count="2">
            <x v="0"/>
            <x v="1"/>
          </reference>
        </references>
      </pivotArea>
    </format>
    <format dxfId="6112">
      <pivotArea type="all" dataOnly="0" outline="0" fieldPosition="0"/>
    </format>
    <format dxfId="6111">
      <pivotArea outline="0" collapsedLevelsAreSubtotals="1" fieldPosition="0"/>
    </format>
    <format dxfId="6110">
      <pivotArea field="24" type="button" dataOnly="0" labelOnly="1" outline="0" axis="axisRow" fieldPosition="0"/>
    </format>
    <format dxfId="6109">
      <pivotArea dataOnly="0" labelOnly="1" grandRow="1" outline="0" fieldPosition="0"/>
    </format>
    <format dxfId="6108">
      <pivotArea dataOnly="0" labelOnly="1" outline="0" fieldPosition="0">
        <references count="1">
          <reference field="4294967294" count="2">
            <x v="0"/>
            <x v="1"/>
          </reference>
        </references>
      </pivotArea>
    </format>
    <format dxfId="6107">
      <pivotArea type="all" dataOnly="0" outline="0" fieldPosition="0"/>
    </format>
    <format dxfId="6106">
      <pivotArea outline="0" collapsedLevelsAreSubtotals="1" fieldPosition="0"/>
    </format>
    <format dxfId="6105">
      <pivotArea field="24" type="button" dataOnly="0" labelOnly="1" outline="0" axis="axisRow" fieldPosition="0"/>
    </format>
    <format dxfId="6104">
      <pivotArea dataOnly="0" labelOnly="1" grandRow="1" outline="0" fieldPosition="0"/>
    </format>
    <format dxfId="6103">
      <pivotArea dataOnly="0" labelOnly="1" outline="0" fieldPosition="0">
        <references count="1">
          <reference field="4294967294" count="2">
            <x v="0"/>
            <x v="1"/>
          </reference>
        </references>
      </pivotArea>
    </format>
    <format dxfId="6102">
      <pivotArea type="all" dataOnly="0" outline="0" fieldPosition="0"/>
    </format>
    <format dxfId="6101">
      <pivotArea outline="0" collapsedLevelsAreSubtotals="1" fieldPosition="0"/>
    </format>
    <format dxfId="6100">
      <pivotArea field="24" type="button" dataOnly="0" labelOnly="1" outline="0" axis="axisRow" fieldPosition="0"/>
    </format>
    <format dxfId="6099">
      <pivotArea dataOnly="0" labelOnly="1" grandRow="1" outline="0" fieldPosition="0"/>
    </format>
    <format dxfId="6098">
      <pivotArea dataOnly="0" labelOnly="1" outline="0" fieldPosition="0">
        <references count="1">
          <reference field="4294967294" count="2">
            <x v="0"/>
            <x v="1"/>
          </reference>
        </references>
      </pivotArea>
    </format>
    <format dxfId="6097">
      <pivotArea type="all" dataOnly="0" outline="0" fieldPosition="0"/>
    </format>
    <format dxfId="6096">
      <pivotArea outline="0" collapsedLevelsAreSubtotals="1" fieldPosition="0"/>
    </format>
    <format dxfId="6095">
      <pivotArea field="24" type="button" dataOnly="0" labelOnly="1" outline="0" axis="axisRow" fieldPosition="0"/>
    </format>
    <format dxfId="6094">
      <pivotArea dataOnly="0" labelOnly="1" grandRow="1" outline="0" fieldPosition="0"/>
    </format>
    <format dxfId="6093">
      <pivotArea dataOnly="0" labelOnly="1" outline="0" fieldPosition="0">
        <references count="1">
          <reference field="4294967294" count="2">
            <x v="0"/>
            <x v="1"/>
          </reference>
        </references>
      </pivotArea>
    </format>
    <format dxfId="6092">
      <pivotArea type="all" dataOnly="0" outline="0" fieldPosition="0"/>
    </format>
    <format dxfId="6091">
      <pivotArea outline="0" collapsedLevelsAreSubtotals="1" fieldPosition="0"/>
    </format>
    <format dxfId="6090">
      <pivotArea field="24" type="button" dataOnly="0" labelOnly="1" outline="0" axis="axisRow" fieldPosition="0"/>
    </format>
    <format dxfId="6089">
      <pivotArea dataOnly="0" labelOnly="1" grandRow="1" outline="0" fieldPosition="0"/>
    </format>
    <format dxfId="6088">
      <pivotArea dataOnly="0" labelOnly="1" outline="0" fieldPosition="0">
        <references count="1">
          <reference field="4294967294" count="2">
            <x v="0"/>
            <x v="1"/>
          </reference>
        </references>
      </pivotArea>
    </format>
    <format dxfId="6087">
      <pivotArea field="24" type="button" dataOnly="0" labelOnly="1" outline="0" axis="axisRow" fieldPosition="0"/>
    </format>
    <format dxfId="6086">
      <pivotArea dataOnly="0" labelOnly="1" outline="0" fieldPosition="0">
        <references count="1">
          <reference field="4294967294" count="2">
            <x v="0"/>
            <x v="1"/>
          </reference>
        </references>
      </pivotArea>
    </format>
    <format dxfId="6085">
      <pivotArea grandRow="1" outline="0" collapsedLevelsAreSubtotals="1" fieldPosition="0"/>
    </format>
    <format dxfId="6084">
      <pivotArea dataOnly="0" labelOnly="1" grandRow="1" outline="0" fieldPosition="0"/>
    </format>
    <format dxfId="6083">
      <pivotArea dataOnly="0" labelOnly="1" outline="0" fieldPosition="0">
        <references count="1">
          <reference field="4294967294" count="1">
            <x v="1"/>
          </reference>
        </references>
      </pivotArea>
    </format>
    <format dxfId="6082">
      <pivotArea type="all" dataOnly="0" outline="0" fieldPosition="0"/>
    </format>
    <format dxfId="6081">
      <pivotArea outline="0" collapsedLevelsAreSubtotals="1" fieldPosition="0"/>
    </format>
    <format dxfId="6080">
      <pivotArea field="24" type="button" dataOnly="0" labelOnly="1" outline="0" axis="axisRow" fieldPosition="0"/>
    </format>
    <format dxfId="6079">
      <pivotArea dataOnly="0" labelOnly="1" grandRow="1" outline="0" fieldPosition="0"/>
    </format>
    <format dxfId="6078">
      <pivotArea dataOnly="0" labelOnly="1" outline="0" fieldPosition="0">
        <references count="1">
          <reference field="4294967294" count="2">
            <x v="0"/>
            <x v="1"/>
          </reference>
        </references>
      </pivotArea>
    </format>
    <format dxfId="6077">
      <pivotArea type="all" dataOnly="0" outline="0" fieldPosition="0"/>
    </format>
    <format dxfId="6076">
      <pivotArea outline="0" collapsedLevelsAreSubtotals="1" fieldPosition="0"/>
    </format>
    <format dxfId="6075">
      <pivotArea field="24" type="button" dataOnly="0" labelOnly="1" outline="0" axis="axisRow" fieldPosition="0"/>
    </format>
    <format dxfId="6074">
      <pivotArea dataOnly="0" labelOnly="1" grandRow="1" outline="0" fieldPosition="0"/>
    </format>
    <format dxfId="6073">
      <pivotArea dataOnly="0" labelOnly="1" outline="0" fieldPosition="0">
        <references count="1">
          <reference field="4294967294" count="2">
            <x v="0"/>
            <x v="1"/>
          </reference>
        </references>
      </pivotArea>
    </format>
    <format dxfId="6072">
      <pivotArea type="all" dataOnly="0" outline="0" fieldPosition="0"/>
    </format>
    <format dxfId="6071">
      <pivotArea outline="0" collapsedLevelsAreSubtotals="1" fieldPosition="0"/>
    </format>
    <format dxfId="6070">
      <pivotArea field="24" type="button" dataOnly="0" labelOnly="1" outline="0" axis="axisRow" fieldPosition="0"/>
    </format>
    <format dxfId="6069">
      <pivotArea dataOnly="0" labelOnly="1" grandRow="1" outline="0" fieldPosition="0"/>
    </format>
    <format dxfId="6068">
      <pivotArea dataOnly="0" labelOnly="1" outline="0" fieldPosition="0">
        <references count="1">
          <reference field="4294967294" count="2">
            <x v="0"/>
            <x v="1"/>
          </reference>
        </references>
      </pivotArea>
    </format>
    <format dxfId="6067">
      <pivotArea type="all" dataOnly="0" outline="0" fieldPosition="0"/>
    </format>
    <format dxfId="6066">
      <pivotArea outline="0" collapsedLevelsAreSubtotals="1" fieldPosition="0"/>
    </format>
    <format dxfId="6065">
      <pivotArea field="24" type="button" dataOnly="0" labelOnly="1" outline="0" axis="axisRow" fieldPosition="0"/>
    </format>
    <format dxfId="6064">
      <pivotArea dataOnly="0" labelOnly="1" grandRow="1" outline="0" fieldPosition="0"/>
    </format>
    <format dxfId="6063">
      <pivotArea dataOnly="0" labelOnly="1" outline="0" fieldPosition="0">
        <references count="1">
          <reference field="4294967294" count="2">
            <x v="0"/>
            <x v="1"/>
          </reference>
        </references>
      </pivotArea>
    </format>
    <format dxfId="6062">
      <pivotArea type="all" dataOnly="0" outline="0" fieldPosition="0"/>
    </format>
    <format dxfId="6061">
      <pivotArea outline="0" collapsedLevelsAreSubtotals="1" fieldPosition="0"/>
    </format>
    <format dxfId="6060">
      <pivotArea field="24" type="button" dataOnly="0" labelOnly="1" outline="0" axis="axisRow" fieldPosition="0"/>
    </format>
    <format dxfId="6059">
      <pivotArea dataOnly="0" labelOnly="1" grandRow="1" outline="0" fieldPosition="0"/>
    </format>
    <format dxfId="6058">
      <pivotArea dataOnly="0" labelOnly="1" outline="0" fieldPosition="0">
        <references count="1">
          <reference field="4294967294" count="2">
            <x v="0"/>
            <x v="1"/>
          </reference>
        </references>
      </pivotArea>
    </format>
    <format dxfId="6057">
      <pivotArea type="all" dataOnly="0" outline="0" fieldPosition="0"/>
    </format>
    <format dxfId="6056">
      <pivotArea outline="0" collapsedLevelsAreSubtotals="1" fieldPosition="0"/>
    </format>
    <format dxfId="6055">
      <pivotArea field="24" type="button" dataOnly="0" labelOnly="1" outline="0" axis="axisRow" fieldPosition="0"/>
    </format>
    <format dxfId="6054">
      <pivotArea dataOnly="0" labelOnly="1" grandRow="1" outline="0" fieldPosition="0"/>
    </format>
    <format dxfId="6053">
      <pivotArea dataOnly="0" labelOnly="1" outline="0" fieldPosition="0">
        <references count="1">
          <reference field="4294967294" count="2">
            <x v="0"/>
            <x v="1"/>
          </reference>
        </references>
      </pivotArea>
    </format>
    <format dxfId="6052">
      <pivotArea type="all" dataOnly="0" outline="0" fieldPosition="0"/>
    </format>
    <format dxfId="6051">
      <pivotArea outline="0" collapsedLevelsAreSubtotals="1" fieldPosition="0"/>
    </format>
    <format dxfId="6050">
      <pivotArea field="24" type="button" dataOnly="0" labelOnly="1" outline="0" axis="axisRow" fieldPosition="0"/>
    </format>
    <format dxfId="6049">
      <pivotArea dataOnly="0" labelOnly="1" grandRow="1" outline="0" fieldPosition="0"/>
    </format>
    <format dxfId="6048">
      <pivotArea dataOnly="0" labelOnly="1" outline="0" fieldPosition="0">
        <references count="1">
          <reference field="4294967294" count="2">
            <x v="0"/>
            <x v="1"/>
          </reference>
        </references>
      </pivotArea>
    </format>
    <format dxfId="6047">
      <pivotArea type="all" dataOnly="0" outline="0" fieldPosition="0"/>
    </format>
    <format dxfId="6046">
      <pivotArea outline="0" collapsedLevelsAreSubtotals="1" fieldPosition="0"/>
    </format>
    <format dxfId="6045">
      <pivotArea field="24" type="button" dataOnly="0" labelOnly="1" outline="0" axis="axisRow" fieldPosition="0"/>
    </format>
    <format dxfId="6044">
      <pivotArea dataOnly="0" labelOnly="1" grandRow="1" outline="0" fieldPosition="0"/>
    </format>
    <format dxfId="6043">
      <pivotArea dataOnly="0" labelOnly="1" outline="0" fieldPosition="0">
        <references count="1">
          <reference field="4294967294" count="2">
            <x v="0"/>
            <x v="1"/>
          </reference>
        </references>
      </pivotArea>
    </format>
    <format dxfId="6042">
      <pivotArea field="24" type="button" dataOnly="0" labelOnly="1" outline="0" axis="axisRow" fieldPosition="0"/>
    </format>
    <format dxfId="6041">
      <pivotArea dataOnly="0" labelOnly="1" outline="0" fieldPosition="0">
        <references count="1">
          <reference field="4294967294" count="2">
            <x v="0"/>
            <x v="1"/>
          </reference>
        </references>
      </pivotArea>
    </format>
    <format dxfId="6040">
      <pivotArea type="all" dataOnly="0" outline="0" fieldPosition="0"/>
    </format>
    <format dxfId="6039">
      <pivotArea outline="0" collapsedLevelsAreSubtotals="1" fieldPosition="0"/>
    </format>
    <format dxfId="6038">
      <pivotArea field="24" type="button" dataOnly="0" labelOnly="1" outline="0" axis="axisRow" fieldPosition="0"/>
    </format>
    <format dxfId="6037">
      <pivotArea dataOnly="0" labelOnly="1" grandRow="1" outline="0" fieldPosition="0"/>
    </format>
    <format dxfId="6036">
      <pivotArea dataOnly="0" labelOnly="1" outline="0" fieldPosition="0">
        <references count="1">
          <reference field="4294967294" count="2">
            <x v="0"/>
            <x v="1"/>
          </reference>
        </references>
      </pivotArea>
    </format>
    <format dxfId="6035">
      <pivotArea type="all" dataOnly="0" outline="0" fieldPosition="0"/>
    </format>
    <format dxfId="6034">
      <pivotArea outline="0" collapsedLevelsAreSubtotals="1" fieldPosition="0"/>
    </format>
    <format dxfId="6033">
      <pivotArea field="24" type="button" dataOnly="0" labelOnly="1" outline="0" axis="axisRow" fieldPosition="0"/>
    </format>
    <format dxfId="6032">
      <pivotArea dataOnly="0" labelOnly="1" grandRow="1" outline="0" fieldPosition="0"/>
    </format>
    <format dxfId="6031">
      <pivotArea dataOnly="0" labelOnly="1" outline="0" fieldPosition="0">
        <references count="1">
          <reference field="4294967294" count="2">
            <x v="0"/>
            <x v="1"/>
          </reference>
        </references>
      </pivotArea>
    </format>
    <format dxfId="6030">
      <pivotArea type="all" dataOnly="0" outline="0" fieldPosition="0"/>
    </format>
    <format dxfId="6029">
      <pivotArea outline="0" collapsedLevelsAreSubtotals="1" fieldPosition="0"/>
    </format>
    <format dxfId="6028">
      <pivotArea field="24" type="button" dataOnly="0" labelOnly="1" outline="0" axis="axisRow" fieldPosition="0"/>
    </format>
    <format dxfId="6027">
      <pivotArea dataOnly="0" labelOnly="1" grandRow="1" outline="0" fieldPosition="0"/>
    </format>
    <format dxfId="6026">
      <pivotArea dataOnly="0" labelOnly="1" outline="0" fieldPosition="0">
        <references count="1">
          <reference field="4294967294" count="2">
            <x v="0"/>
            <x v="1"/>
          </reference>
        </references>
      </pivotArea>
    </format>
    <format dxfId="6025">
      <pivotArea grandRow="1" outline="0" collapsedLevelsAreSubtotals="1" fieldPosition="0"/>
    </format>
    <format dxfId="6024">
      <pivotArea dataOnly="0" labelOnly="1" grandRow="1" outline="0" fieldPosition="0"/>
    </format>
    <format dxfId="6023">
      <pivotArea grandRow="1" outline="0" collapsedLevelsAreSubtotals="1" fieldPosition="0"/>
    </format>
    <format dxfId="6022">
      <pivotArea dataOnly="0" labelOnly="1" grandRow="1" outline="0" fieldPosition="0"/>
    </format>
    <format dxfId="6021">
      <pivotArea type="all" dataOnly="0" outline="0" fieldPosition="0"/>
    </format>
    <format dxfId="6020">
      <pivotArea outline="0" collapsedLevelsAreSubtotals="1" fieldPosition="0"/>
    </format>
    <format dxfId="6019">
      <pivotArea field="24" type="button" dataOnly="0" labelOnly="1" outline="0" axis="axisRow" fieldPosition="0"/>
    </format>
    <format dxfId="6018">
      <pivotArea dataOnly="0" labelOnly="1" grandRow="1" outline="0" fieldPosition="0"/>
    </format>
    <format dxfId="6017">
      <pivotArea dataOnly="0" labelOnly="1" outline="0" fieldPosition="0">
        <references count="1">
          <reference field="4294967294" count="2">
            <x v="0"/>
            <x v="1"/>
          </reference>
        </references>
      </pivotArea>
    </format>
    <format dxfId="6016">
      <pivotArea type="all" dataOnly="0" outline="0" fieldPosition="0"/>
    </format>
    <format dxfId="6015">
      <pivotArea outline="0" collapsedLevelsAreSubtotals="1" fieldPosition="0"/>
    </format>
    <format dxfId="6014">
      <pivotArea field="24" type="button" dataOnly="0" labelOnly="1" outline="0" axis="axisRow" fieldPosition="0"/>
    </format>
    <format dxfId="6013">
      <pivotArea dataOnly="0" labelOnly="1" grandRow="1" outline="0" fieldPosition="0"/>
    </format>
    <format dxfId="6012">
      <pivotArea dataOnly="0" labelOnly="1" outline="0" fieldPosition="0">
        <references count="1">
          <reference field="4294967294" count="2">
            <x v="0"/>
            <x v="1"/>
          </reference>
        </references>
      </pivotArea>
    </format>
    <format dxfId="6011">
      <pivotArea type="all" dataOnly="0" outline="0" fieldPosition="0"/>
    </format>
    <format dxfId="6010">
      <pivotArea outline="0" collapsedLevelsAreSubtotals="1" fieldPosition="0"/>
    </format>
    <format dxfId="6009">
      <pivotArea field="24" type="button" dataOnly="0" labelOnly="1" outline="0" axis="axisRow" fieldPosition="0"/>
    </format>
    <format dxfId="6008">
      <pivotArea dataOnly="0" labelOnly="1" grandRow="1" outline="0" fieldPosition="0"/>
    </format>
    <format dxfId="6007">
      <pivotArea dataOnly="0" labelOnly="1" outline="0" fieldPosition="0">
        <references count="1">
          <reference field="4294967294" count="2">
            <x v="0"/>
            <x v="1"/>
          </reference>
        </references>
      </pivotArea>
    </format>
    <format dxfId="6006">
      <pivotArea type="all" dataOnly="0" outline="0" fieldPosition="0"/>
    </format>
    <format dxfId="6005">
      <pivotArea outline="0" collapsedLevelsAreSubtotals="1" fieldPosition="0"/>
    </format>
    <format dxfId="6004">
      <pivotArea field="24" type="button" dataOnly="0" labelOnly="1" outline="0" axis="axisRow" fieldPosition="0"/>
    </format>
    <format dxfId="6003">
      <pivotArea dataOnly="0" labelOnly="1" grandRow="1" outline="0" fieldPosition="0"/>
    </format>
    <format dxfId="6002">
      <pivotArea dataOnly="0" labelOnly="1" outline="0" fieldPosition="0">
        <references count="1">
          <reference field="4294967294" count="2">
            <x v="0"/>
            <x v="1"/>
          </reference>
        </references>
      </pivotArea>
    </format>
    <format dxfId="6001">
      <pivotArea type="all" dataOnly="0" outline="0" fieldPosition="0"/>
    </format>
    <format dxfId="6000">
      <pivotArea outline="0" collapsedLevelsAreSubtotals="1" fieldPosition="0"/>
    </format>
    <format dxfId="5999">
      <pivotArea field="24" type="button" dataOnly="0" labelOnly="1" outline="0" axis="axisRow" fieldPosition="0"/>
    </format>
    <format dxfId="5998">
      <pivotArea dataOnly="0" labelOnly="1" grandRow="1" outline="0" fieldPosition="0"/>
    </format>
    <format dxfId="5997">
      <pivotArea dataOnly="0" labelOnly="1" outline="0" fieldPosition="0">
        <references count="1">
          <reference field="4294967294" count="2">
            <x v="0"/>
            <x v="1"/>
          </reference>
        </references>
      </pivotArea>
    </format>
    <format dxfId="5996">
      <pivotArea type="all" dataOnly="0" outline="0" fieldPosition="0"/>
    </format>
    <format dxfId="5995">
      <pivotArea outline="0" collapsedLevelsAreSubtotals="1" fieldPosition="0"/>
    </format>
    <format dxfId="5994">
      <pivotArea field="24" type="button" dataOnly="0" labelOnly="1" outline="0" axis="axisRow" fieldPosition="0"/>
    </format>
    <format dxfId="5993">
      <pivotArea dataOnly="0" labelOnly="1" grandRow="1" outline="0" fieldPosition="0"/>
    </format>
    <format dxfId="5992">
      <pivotArea dataOnly="0" labelOnly="1" outline="0" fieldPosition="0">
        <references count="1">
          <reference field="4294967294" count="2">
            <x v="0"/>
            <x v="1"/>
          </reference>
        </references>
      </pivotArea>
    </format>
    <format dxfId="5991">
      <pivotArea type="all" dataOnly="0" outline="0" fieldPosition="0"/>
    </format>
    <format dxfId="5990">
      <pivotArea outline="0" collapsedLevelsAreSubtotals="1" fieldPosition="0"/>
    </format>
    <format dxfId="5989">
      <pivotArea field="24" type="button" dataOnly="0" labelOnly="1" outline="0" axis="axisRow" fieldPosition="0"/>
    </format>
    <format dxfId="5988">
      <pivotArea dataOnly="0" labelOnly="1" grandRow="1" outline="0" fieldPosition="0"/>
    </format>
    <format dxfId="5987">
      <pivotArea dataOnly="0" labelOnly="1" outline="0" fieldPosition="0">
        <references count="1">
          <reference field="4294967294" count="2">
            <x v="0"/>
            <x v="1"/>
          </reference>
        </references>
      </pivotArea>
    </format>
    <format dxfId="5986">
      <pivotArea type="all" dataOnly="0" outline="0" fieldPosition="0"/>
    </format>
    <format dxfId="5985">
      <pivotArea outline="0" collapsedLevelsAreSubtotals="1" fieldPosition="0"/>
    </format>
    <format dxfId="5984">
      <pivotArea field="24" type="button" dataOnly="0" labelOnly="1" outline="0" axis="axisRow" fieldPosition="0"/>
    </format>
    <format dxfId="5983">
      <pivotArea dataOnly="0" labelOnly="1" grandRow="1" outline="0" fieldPosition="0"/>
    </format>
    <format dxfId="5982">
      <pivotArea dataOnly="0" labelOnly="1" outline="0" fieldPosition="0">
        <references count="1">
          <reference field="4294967294" count="2">
            <x v="0"/>
            <x v="1"/>
          </reference>
        </references>
      </pivotArea>
    </format>
    <format dxfId="5981">
      <pivotArea type="all" dataOnly="0" outline="0" fieldPosition="0"/>
    </format>
    <format dxfId="5980">
      <pivotArea outline="0" collapsedLevelsAreSubtotals="1" fieldPosition="0"/>
    </format>
    <format dxfId="5979">
      <pivotArea field="24" type="button" dataOnly="0" labelOnly="1" outline="0" axis="axisRow" fieldPosition="0"/>
    </format>
    <format dxfId="5978">
      <pivotArea dataOnly="0" labelOnly="1" grandRow="1" outline="0" fieldPosition="0"/>
    </format>
    <format dxfId="5977">
      <pivotArea dataOnly="0" labelOnly="1" outline="0" fieldPosition="0">
        <references count="1">
          <reference field="4294967294" count="2">
            <x v="0"/>
            <x v="1"/>
          </reference>
        </references>
      </pivotArea>
    </format>
    <format dxfId="5976">
      <pivotArea type="all" dataOnly="0" outline="0" fieldPosition="0"/>
    </format>
    <format dxfId="5975">
      <pivotArea outline="0" collapsedLevelsAreSubtotals="1" fieldPosition="0"/>
    </format>
    <format dxfId="5974">
      <pivotArea field="24" type="button" dataOnly="0" labelOnly="1" outline="0" axis="axisRow" fieldPosition="0"/>
    </format>
    <format dxfId="5973">
      <pivotArea dataOnly="0" labelOnly="1" grandRow="1" outline="0" fieldPosition="0"/>
    </format>
    <format dxfId="5972">
      <pivotArea dataOnly="0" labelOnly="1" outline="0" fieldPosition="0">
        <references count="1">
          <reference field="4294967294" count="2">
            <x v="0"/>
            <x v="1"/>
          </reference>
        </references>
      </pivotArea>
    </format>
    <format dxfId="5971">
      <pivotArea type="all" dataOnly="0" outline="0" fieldPosition="0"/>
    </format>
    <format dxfId="5970">
      <pivotArea outline="0" collapsedLevelsAreSubtotals="1" fieldPosition="0"/>
    </format>
    <format dxfId="5969">
      <pivotArea field="24" type="button" dataOnly="0" labelOnly="1" outline="0" axis="axisRow" fieldPosition="0"/>
    </format>
    <format dxfId="5968">
      <pivotArea dataOnly="0" labelOnly="1" grandRow="1" outline="0" fieldPosition="0"/>
    </format>
    <format dxfId="5967">
      <pivotArea dataOnly="0" labelOnly="1" outline="0" fieldPosition="0">
        <references count="1">
          <reference field="4294967294" count="2">
            <x v="0"/>
            <x v="1"/>
          </reference>
        </references>
      </pivotArea>
    </format>
    <format dxfId="5966">
      <pivotArea type="all" dataOnly="0" outline="0" fieldPosition="0"/>
    </format>
    <format dxfId="5965">
      <pivotArea outline="0" collapsedLevelsAreSubtotals="1" fieldPosition="0"/>
    </format>
    <format dxfId="5964">
      <pivotArea field="24" type="button" dataOnly="0" labelOnly="1" outline="0" axis="axisRow" fieldPosition="0"/>
    </format>
    <format dxfId="5963">
      <pivotArea dataOnly="0" labelOnly="1" grandRow="1" outline="0" fieldPosition="0"/>
    </format>
    <format dxfId="5962">
      <pivotArea dataOnly="0" labelOnly="1" outline="0" fieldPosition="0">
        <references count="1">
          <reference field="4294967294" count="2">
            <x v="0"/>
            <x v="1"/>
          </reference>
        </references>
      </pivotArea>
    </format>
    <format dxfId="5961">
      <pivotArea type="all" dataOnly="0" outline="0" fieldPosition="0"/>
    </format>
    <format dxfId="5960">
      <pivotArea outline="0" collapsedLevelsAreSubtotals="1" fieldPosition="0"/>
    </format>
    <format dxfId="5959">
      <pivotArea field="24" type="button" dataOnly="0" labelOnly="1" outline="0" axis="axisRow" fieldPosition="0"/>
    </format>
    <format dxfId="5958">
      <pivotArea dataOnly="0" labelOnly="1" grandRow="1" outline="0" fieldPosition="0"/>
    </format>
    <format dxfId="5957">
      <pivotArea dataOnly="0" labelOnly="1" outline="0" fieldPosition="0">
        <references count="1">
          <reference field="4294967294" count="2">
            <x v="0"/>
            <x v="1"/>
          </reference>
        </references>
      </pivotArea>
    </format>
    <format dxfId="5956">
      <pivotArea type="all" dataOnly="0" outline="0" fieldPosition="0"/>
    </format>
    <format dxfId="5955">
      <pivotArea outline="0" collapsedLevelsAreSubtotals="1" fieldPosition="0"/>
    </format>
    <format dxfId="5954">
      <pivotArea field="24" type="button" dataOnly="0" labelOnly="1" outline="0" axis="axisRow" fieldPosition="0"/>
    </format>
    <format dxfId="5953">
      <pivotArea dataOnly="0" labelOnly="1" grandRow="1" outline="0" fieldPosition="0"/>
    </format>
    <format dxfId="5952">
      <pivotArea dataOnly="0" labelOnly="1" outline="0" fieldPosition="0">
        <references count="1">
          <reference field="4294967294" count="2">
            <x v="0"/>
            <x v="1"/>
          </reference>
        </references>
      </pivotArea>
    </format>
    <format dxfId="5951">
      <pivotArea type="all" dataOnly="0" outline="0" fieldPosition="0"/>
    </format>
    <format dxfId="5950">
      <pivotArea outline="0" collapsedLevelsAreSubtotals="1" fieldPosition="0"/>
    </format>
    <format dxfId="5949">
      <pivotArea field="24" type="button" dataOnly="0" labelOnly="1" outline="0" axis="axisRow" fieldPosition="0"/>
    </format>
    <format dxfId="5948">
      <pivotArea dataOnly="0" labelOnly="1" grandRow="1" outline="0" fieldPosition="0"/>
    </format>
    <format dxfId="5947">
      <pivotArea dataOnly="0" labelOnly="1" outline="0" fieldPosition="0">
        <references count="1">
          <reference field="4294967294" count="2">
            <x v="0"/>
            <x v="1"/>
          </reference>
        </references>
      </pivotArea>
    </format>
    <format dxfId="5946">
      <pivotArea type="all" dataOnly="0" outline="0" fieldPosition="0"/>
    </format>
    <format dxfId="5945">
      <pivotArea outline="0" collapsedLevelsAreSubtotals="1" fieldPosition="0"/>
    </format>
    <format dxfId="5944">
      <pivotArea field="24" type="button" dataOnly="0" labelOnly="1" outline="0" axis="axisRow" fieldPosition="0"/>
    </format>
    <format dxfId="5943">
      <pivotArea dataOnly="0" labelOnly="1" grandRow="1" outline="0" fieldPosition="0"/>
    </format>
    <format dxfId="5942">
      <pivotArea dataOnly="0" labelOnly="1" outline="0" fieldPosition="0">
        <references count="1">
          <reference field="4294967294" count="2">
            <x v="0"/>
            <x v="1"/>
          </reference>
        </references>
      </pivotArea>
    </format>
    <format dxfId="5941">
      <pivotArea type="all" dataOnly="0" outline="0" fieldPosition="0"/>
    </format>
    <format dxfId="5940">
      <pivotArea outline="0" collapsedLevelsAreSubtotals="1" fieldPosition="0"/>
    </format>
    <format dxfId="5939">
      <pivotArea field="24" type="button" dataOnly="0" labelOnly="1" outline="0" axis="axisRow" fieldPosition="0"/>
    </format>
    <format dxfId="5938">
      <pivotArea dataOnly="0" labelOnly="1" grandRow="1" outline="0" fieldPosition="0"/>
    </format>
    <format dxfId="5937">
      <pivotArea dataOnly="0" labelOnly="1" outline="0" fieldPosition="0">
        <references count="1">
          <reference field="4294967294" count="2">
            <x v="0"/>
            <x v="1"/>
          </reference>
        </references>
      </pivotArea>
    </format>
    <format dxfId="5936">
      <pivotArea type="all" dataOnly="0" outline="0" fieldPosition="0"/>
    </format>
    <format dxfId="5935">
      <pivotArea outline="0" collapsedLevelsAreSubtotals="1" fieldPosition="0"/>
    </format>
    <format dxfId="5934">
      <pivotArea field="24" type="button" dataOnly="0" labelOnly="1" outline="0" axis="axisRow" fieldPosition="0"/>
    </format>
    <format dxfId="5933">
      <pivotArea dataOnly="0" labelOnly="1" grandRow="1" outline="0" fieldPosition="0"/>
    </format>
    <format dxfId="5932">
      <pivotArea dataOnly="0" labelOnly="1" outline="0" fieldPosition="0">
        <references count="1">
          <reference field="4294967294" count="2">
            <x v="0"/>
            <x v="1"/>
          </reference>
        </references>
      </pivotArea>
    </format>
    <format dxfId="5931">
      <pivotArea type="all" dataOnly="0" outline="0" fieldPosition="0"/>
    </format>
    <format dxfId="5930">
      <pivotArea outline="0" collapsedLevelsAreSubtotals="1" fieldPosition="0"/>
    </format>
    <format dxfId="5929">
      <pivotArea field="24" type="button" dataOnly="0" labelOnly="1" outline="0" axis="axisRow" fieldPosition="0"/>
    </format>
    <format dxfId="5928">
      <pivotArea dataOnly="0" labelOnly="1" grandRow="1" outline="0" fieldPosition="0"/>
    </format>
    <format dxfId="5927">
      <pivotArea dataOnly="0" labelOnly="1" outline="0" fieldPosition="0">
        <references count="1">
          <reference field="4294967294" count="2">
            <x v="0"/>
            <x v="1"/>
          </reference>
        </references>
      </pivotArea>
    </format>
    <format dxfId="5926">
      <pivotArea type="all" dataOnly="0" outline="0" fieldPosition="0"/>
    </format>
    <format dxfId="5925">
      <pivotArea outline="0" collapsedLevelsAreSubtotals="1" fieldPosition="0"/>
    </format>
    <format dxfId="5924">
      <pivotArea field="24" type="button" dataOnly="0" labelOnly="1" outline="0" axis="axisRow" fieldPosition="0"/>
    </format>
    <format dxfId="5923">
      <pivotArea dataOnly="0" labelOnly="1" grandRow="1" outline="0" fieldPosition="0"/>
    </format>
    <format dxfId="5922">
      <pivotArea dataOnly="0" labelOnly="1" outline="0" fieldPosition="0">
        <references count="1">
          <reference field="4294967294" count="2">
            <x v="0"/>
            <x v="1"/>
          </reference>
        </references>
      </pivotArea>
    </format>
    <format dxfId="5921">
      <pivotArea type="all" dataOnly="0" outline="0" fieldPosition="0"/>
    </format>
    <format dxfId="5920">
      <pivotArea outline="0" collapsedLevelsAreSubtotals="1" fieldPosition="0"/>
    </format>
    <format dxfId="5919">
      <pivotArea field="24" type="button" dataOnly="0" labelOnly="1" outline="0" axis="axisRow" fieldPosition="0"/>
    </format>
    <format dxfId="5918">
      <pivotArea dataOnly="0" labelOnly="1" grandRow="1" outline="0" fieldPosition="0"/>
    </format>
    <format dxfId="5917">
      <pivotArea dataOnly="0" labelOnly="1" outline="0" fieldPosition="0">
        <references count="1">
          <reference field="4294967294" count="2">
            <x v="0"/>
            <x v="1"/>
          </reference>
        </references>
      </pivotArea>
    </format>
    <format dxfId="5916">
      <pivotArea type="all" dataOnly="0" outline="0" fieldPosition="0"/>
    </format>
    <format dxfId="5915">
      <pivotArea outline="0" collapsedLevelsAreSubtotals="1" fieldPosition="0"/>
    </format>
    <format dxfId="5914">
      <pivotArea field="24" type="button" dataOnly="0" labelOnly="1" outline="0" axis="axisRow" fieldPosition="0"/>
    </format>
    <format dxfId="5913">
      <pivotArea dataOnly="0" labelOnly="1" grandRow="1" outline="0" fieldPosition="0"/>
    </format>
    <format dxfId="5912">
      <pivotArea dataOnly="0" labelOnly="1" outline="0" fieldPosition="0">
        <references count="1">
          <reference field="4294967294" count="2">
            <x v="0"/>
            <x v="1"/>
          </reference>
        </references>
      </pivotArea>
    </format>
    <format dxfId="5911">
      <pivotArea type="all" dataOnly="0" outline="0" fieldPosition="0"/>
    </format>
    <format dxfId="5910">
      <pivotArea outline="0" collapsedLevelsAreSubtotals="1" fieldPosition="0"/>
    </format>
    <format dxfId="5909">
      <pivotArea field="24" type="button" dataOnly="0" labelOnly="1" outline="0" axis="axisRow" fieldPosition="0"/>
    </format>
    <format dxfId="5908">
      <pivotArea dataOnly="0" labelOnly="1" grandRow="1" outline="0" fieldPosition="0"/>
    </format>
    <format dxfId="5907">
      <pivotArea dataOnly="0" labelOnly="1" outline="0" fieldPosition="0">
        <references count="1">
          <reference field="4294967294" count="2">
            <x v="0"/>
            <x v="1"/>
          </reference>
        </references>
      </pivotArea>
    </format>
    <format dxfId="5906">
      <pivotArea grandRow="1" outline="0" collapsedLevelsAreSubtotals="1" fieldPosition="0"/>
    </format>
    <format dxfId="5905">
      <pivotArea dataOnly="0" labelOnly="1" grandRow="1" outline="0" fieldPosition="0"/>
    </format>
    <format dxfId="5904">
      <pivotArea type="all" dataOnly="0" outline="0" fieldPosition="0"/>
    </format>
    <format dxfId="5903">
      <pivotArea outline="0" collapsedLevelsAreSubtotals="1" fieldPosition="0"/>
    </format>
    <format dxfId="5902">
      <pivotArea field="24" type="button" dataOnly="0" labelOnly="1" outline="0" axis="axisRow" fieldPosition="0"/>
    </format>
    <format dxfId="5901">
      <pivotArea dataOnly="0" labelOnly="1" grandRow="1" outline="0" fieldPosition="0"/>
    </format>
    <format dxfId="5900">
      <pivotArea dataOnly="0" labelOnly="1" outline="0" fieldPosition="0">
        <references count="1">
          <reference field="4294967294" count="2">
            <x v="0"/>
            <x v="1"/>
          </reference>
        </references>
      </pivotArea>
    </format>
    <format dxfId="5899">
      <pivotArea grandRow="1" outline="0" collapsedLevelsAreSubtotals="1" fieldPosition="0"/>
    </format>
    <format dxfId="5898">
      <pivotArea dataOnly="0" labelOnly="1" grandRow="1" outline="0" fieldPosition="0"/>
    </format>
    <format dxfId="5897">
      <pivotArea type="all" dataOnly="0" outline="0" fieldPosition="0"/>
    </format>
    <format dxfId="5896">
      <pivotArea outline="0" collapsedLevelsAreSubtotals="1" fieldPosition="0"/>
    </format>
    <format dxfId="5895">
      <pivotArea field="24" type="button" dataOnly="0" labelOnly="1" outline="0" axis="axisRow" fieldPosition="0"/>
    </format>
    <format dxfId="5894">
      <pivotArea dataOnly="0" labelOnly="1" fieldPosition="0">
        <references count="1">
          <reference field="24" count="6">
            <x v="1"/>
            <x v="4"/>
            <x v="5"/>
            <x v="9"/>
            <x v="10"/>
            <x v="11"/>
          </reference>
        </references>
      </pivotArea>
    </format>
    <format dxfId="5893">
      <pivotArea dataOnly="0" labelOnly="1" grandRow="1" outline="0" fieldPosition="0"/>
    </format>
    <format dxfId="5892">
      <pivotArea dataOnly="0" labelOnly="1" outline="0" fieldPosition="0">
        <references count="1">
          <reference field="4294967294" count="2">
            <x v="0"/>
            <x v="1"/>
          </reference>
        </references>
      </pivotArea>
    </format>
    <format dxfId="5891">
      <pivotArea type="all" dataOnly="0" outline="0" fieldPosition="0"/>
    </format>
    <format dxfId="5890">
      <pivotArea outline="0" collapsedLevelsAreSubtotals="1" fieldPosition="0"/>
    </format>
    <format dxfId="5889">
      <pivotArea field="24" type="button" dataOnly="0" labelOnly="1" outline="0" axis="axisRow" fieldPosition="0"/>
    </format>
    <format dxfId="5888">
      <pivotArea dataOnly="0" labelOnly="1" fieldPosition="0">
        <references count="1">
          <reference field="24" count="8">
            <x v="0"/>
            <x v="1"/>
            <x v="3"/>
            <x v="4"/>
            <x v="5"/>
            <x v="9"/>
            <x v="10"/>
            <x v="11"/>
          </reference>
        </references>
      </pivotArea>
    </format>
    <format dxfId="5887">
      <pivotArea dataOnly="0" labelOnly="1" grandRow="1" outline="0" fieldPosition="0"/>
    </format>
    <format dxfId="588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6569">
      <pivotArea dataOnly="0" labelOnly="1" outline="0" fieldPosition="0">
        <references count="1">
          <reference field="13" count="0"/>
        </references>
      </pivotArea>
    </format>
    <format dxfId="6568">
      <pivotArea dataOnly="0" labelOnly="1" grandCol="1" outline="0" fieldPosition="0"/>
    </format>
    <format dxfId="6567">
      <pivotArea dataOnly="0" labelOnly="1" outline="0" fieldPosition="0">
        <references count="1">
          <reference field="13" count="0"/>
        </references>
      </pivotArea>
    </format>
    <format dxfId="6566">
      <pivotArea dataOnly="0" labelOnly="1" grandCol="1" outline="0" fieldPosition="0"/>
    </format>
    <format dxfId="6565">
      <pivotArea dataOnly="0" labelOnly="1" outline="0" fieldPosition="0">
        <references count="1">
          <reference field="13" count="0"/>
        </references>
      </pivotArea>
    </format>
    <format dxfId="6564">
      <pivotArea dataOnly="0" labelOnly="1" grandCol="1" outline="0" fieldPosition="0"/>
    </format>
    <format dxfId="6563">
      <pivotArea outline="0" collapsedLevelsAreSubtotals="1" fieldPosition="0"/>
    </format>
    <format dxfId="6562">
      <pivotArea dataOnly="0" labelOnly="1" grandRow="1" outline="0" fieldPosition="0"/>
    </format>
    <format dxfId="6561">
      <pivotArea outline="0" collapsedLevelsAreSubtotals="1" fieldPosition="0"/>
    </format>
    <format dxfId="6560">
      <pivotArea dataOnly="0" labelOnly="1" grandRow="1" outline="0" fieldPosition="0"/>
    </format>
    <format dxfId="6559">
      <pivotArea type="all" dataOnly="0" outline="0" fieldPosition="0"/>
    </format>
    <format dxfId="6558">
      <pivotArea dataOnly="0" labelOnly="1" outline="0" fieldPosition="0">
        <references count="1">
          <reference field="12" count="0"/>
        </references>
      </pivotArea>
    </format>
    <format dxfId="6557">
      <pivotArea dataOnly="0" labelOnly="1" outline="0" fieldPosition="0">
        <references count="1">
          <reference field="12" count="0"/>
        </references>
      </pivotArea>
    </format>
    <format dxfId="6556">
      <pivotArea type="all" dataOnly="0" outline="0" fieldPosition="0"/>
    </format>
    <format dxfId="6555">
      <pivotArea grandCol="1" outline="0" collapsedLevelsAreSubtotals="1" fieldPosition="0"/>
    </format>
    <format dxfId="6554">
      <pivotArea grandRow="1" grandCol="1" outline="0" collapsedLevelsAreSubtotals="1" fieldPosition="0"/>
    </format>
    <format dxfId="6553">
      <pivotArea dataOnly="0" labelOnly="1" grandRow="1" outline="0" fieldPosition="0"/>
    </format>
    <format dxfId="6552">
      <pivotArea dataOnly="0" labelOnly="1" grandRow="1" outline="0" fieldPosition="0"/>
    </format>
    <format dxfId="6551">
      <pivotArea field="13" grandRow="1" outline="0" collapsedLevelsAreSubtotals="1" axis="axisCol" fieldPosition="0">
        <references count="1">
          <reference field="13" count="1" selected="0">
            <x v="1"/>
          </reference>
        </references>
      </pivotArea>
    </format>
    <format dxfId="6550">
      <pivotArea dataOnly="0" labelOnly="1" grandRow="1" outline="0" fieldPosition="0"/>
    </format>
    <format dxfId="6549">
      <pivotArea dataOnly="0" labelOnly="1" grandRow="1" outline="0" fieldPosition="0"/>
    </format>
    <format dxfId="6548">
      <pivotArea dataOnly="0" labelOnly="1" grandRow="1" outline="0" fieldPosition="0"/>
    </format>
    <format dxfId="6547">
      <pivotArea dataOnly="0" labelOnly="1" grandRow="1" outline="0" fieldPosition="0"/>
    </format>
    <format dxfId="6546">
      <pivotArea dataOnly="0" labelOnly="1" grandRow="1" outline="0" fieldPosition="0"/>
    </format>
    <format dxfId="6545">
      <pivotArea dataOnly="0" labelOnly="1" grandRow="1" outline="0" fieldPosition="0"/>
    </format>
    <format dxfId="6544">
      <pivotArea outline="0" collapsedLevelsAreSubtotals="1" fieldPosition="0"/>
    </format>
    <format dxfId="6543">
      <pivotArea grandRow="1" outline="0" collapsedLevelsAreSubtotals="1" fieldPosition="0"/>
    </format>
    <format dxfId="6542">
      <pivotArea outline="0" collapsedLevelsAreSubtotals="1" fieldPosition="0"/>
    </format>
    <format dxfId="6541">
      <pivotArea outline="0" collapsedLevelsAreSubtotals="1" fieldPosition="0"/>
    </format>
    <format dxfId="6540">
      <pivotArea grandRow="1" grandCol="1" outline="0" collapsedLevelsAreSubtotals="1" fieldPosition="0"/>
    </format>
    <format dxfId="6539">
      <pivotArea dataOnly="0" labelOnly="1" outline="0" fieldPosition="0">
        <references count="1">
          <reference field="13" count="0"/>
        </references>
      </pivotArea>
    </format>
    <format dxfId="6538">
      <pivotArea dataOnly="0" labelOnly="1" grandCol="1" outline="0" fieldPosition="0"/>
    </format>
    <format dxfId="6537">
      <pivotArea dataOnly="0" labelOnly="1" outline="0" fieldPosition="0">
        <references count="1">
          <reference field="13" count="0"/>
        </references>
      </pivotArea>
    </format>
    <format dxfId="6536">
      <pivotArea dataOnly="0" labelOnly="1" grandCol="1" outline="0" fieldPosition="0"/>
    </format>
    <format dxfId="6535">
      <pivotArea dataOnly="0" labelOnly="1" outline="0" fieldPosition="0">
        <references count="1">
          <reference field="13" count="0"/>
        </references>
      </pivotArea>
    </format>
    <format dxfId="6534">
      <pivotArea dataOnly="0" labelOnly="1" grandCol="1" outline="0" fieldPosition="0"/>
    </format>
    <format dxfId="6533">
      <pivotArea outline="0" collapsedLevelsAreSubtotals="1" fieldPosition="0"/>
    </format>
    <format dxfId="6532">
      <pivotArea dataOnly="0" labelOnly="1" grandRow="1" outline="0" fieldPosition="0"/>
    </format>
    <format dxfId="6531">
      <pivotArea dataOnly="0" labelOnly="1" outline="0" fieldPosition="0">
        <references count="1">
          <reference field="13" count="0"/>
        </references>
      </pivotArea>
    </format>
    <format dxfId="6530">
      <pivotArea dataOnly="0" labelOnly="1" grandCol="1" outline="0" fieldPosition="0"/>
    </format>
    <format dxfId="6529">
      <pivotArea dataOnly="0" labelOnly="1" grandRow="1" outline="0" fieldPosition="0"/>
    </format>
    <format dxfId="6528">
      <pivotArea grandRow="1" outline="0" collapsedLevelsAreSubtotals="1" fieldPosition="0"/>
    </format>
    <format dxfId="6527">
      <pivotArea dataOnly="0" labelOnly="1" grandRow="1" outline="0" fieldPosition="0"/>
    </format>
    <format dxfId="6526">
      <pivotArea type="all" dataOnly="0" outline="0" fieldPosition="0"/>
    </format>
    <format dxfId="6525">
      <pivotArea outline="0" collapsedLevelsAreSubtotals="1" fieldPosition="0"/>
    </format>
    <format dxfId="6524">
      <pivotArea dataOnly="0" labelOnly="1" grandRow="1" outline="0" fieldPosition="0"/>
    </format>
    <format dxfId="6523">
      <pivotArea dataOnly="0" labelOnly="1" outline="0" fieldPosition="0">
        <references count="1">
          <reference field="13" count="0"/>
        </references>
      </pivotArea>
    </format>
    <format dxfId="6522">
      <pivotArea dataOnly="0" labelOnly="1" grandCol="1" outline="0" fieldPosition="0"/>
    </format>
    <format dxfId="6521">
      <pivotArea outline="0" collapsedLevelsAreSubtotals="1" fieldPosition="0"/>
    </format>
    <format dxfId="6520">
      <pivotArea dataOnly="0" labelOnly="1" grandRow="1" outline="0" fieldPosition="0"/>
    </format>
    <format dxfId="6519">
      <pivotArea dataOnly="0" labelOnly="1" outline="0" fieldPosition="0">
        <references count="1">
          <reference field="13" count="0"/>
        </references>
      </pivotArea>
    </format>
    <format dxfId="6518">
      <pivotArea dataOnly="0" labelOnly="1" grandCol="1" outline="0" fieldPosition="0"/>
    </format>
    <format dxfId="6517">
      <pivotArea outline="0" collapsedLevelsAreSubtotals="1" fieldPosition="0"/>
    </format>
    <format dxfId="6516">
      <pivotArea dataOnly="0" labelOnly="1" grandRow="1" outline="0" fieldPosition="0"/>
    </format>
    <format dxfId="6515">
      <pivotArea dataOnly="0" labelOnly="1" outline="0" fieldPosition="0">
        <references count="1">
          <reference field="13" count="0"/>
        </references>
      </pivotArea>
    </format>
    <format dxfId="6514">
      <pivotArea dataOnly="0" labelOnly="1" grandCol="1" outline="0" fieldPosition="0"/>
    </format>
    <format dxfId="6513">
      <pivotArea outline="0" collapsedLevelsAreSubtotals="1" fieldPosition="0"/>
    </format>
    <format dxfId="6512">
      <pivotArea dataOnly="0" labelOnly="1" grandRow="1" outline="0" fieldPosition="0"/>
    </format>
    <format dxfId="6511">
      <pivotArea dataOnly="0" labelOnly="1" outline="0" fieldPosition="0">
        <references count="1">
          <reference field="13" count="0"/>
        </references>
      </pivotArea>
    </format>
    <format dxfId="6510">
      <pivotArea dataOnly="0" labelOnly="1" grandCol="1" outline="0" fieldPosition="0"/>
    </format>
    <format dxfId="6509">
      <pivotArea dataOnly="0" labelOnly="1" outline="0" fieldPosition="0">
        <references count="1">
          <reference field="13" count="0"/>
        </references>
      </pivotArea>
    </format>
    <format dxfId="6508">
      <pivotArea dataOnly="0" labelOnly="1" grandCol="1" outline="0" fieldPosition="0"/>
    </format>
    <format dxfId="6507">
      <pivotArea dataOnly="0" labelOnly="1" outline="0" fieldPosition="0">
        <references count="1">
          <reference field="13" count="0"/>
        </references>
      </pivotArea>
    </format>
    <format dxfId="6506">
      <pivotArea dataOnly="0" labelOnly="1" grandCol="1" outline="0" fieldPosition="0"/>
    </format>
    <format dxfId="6505">
      <pivotArea dataOnly="0" labelOnly="1" outline="0" fieldPosition="0">
        <references count="1">
          <reference field="13" count="0"/>
        </references>
      </pivotArea>
    </format>
    <format dxfId="6504">
      <pivotArea dataOnly="0" labelOnly="1" grandCol="1" outline="0" fieldPosition="0"/>
    </format>
    <format dxfId="6503">
      <pivotArea dataOnly="0" labelOnly="1" outline="0" fieldPosition="0">
        <references count="1">
          <reference field="13" count="0"/>
        </references>
      </pivotArea>
    </format>
    <format dxfId="6502">
      <pivotArea dataOnly="0" labelOnly="1" grandCol="1" outline="0" fieldPosition="0"/>
    </format>
    <format dxfId="6501">
      <pivotArea grandRow="1" outline="0" collapsedLevelsAreSubtotals="1" fieldPosition="0"/>
    </format>
    <format dxfId="6500">
      <pivotArea dataOnly="0" labelOnly="1" grandRow="1" outline="0" fieldPosition="0"/>
    </format>
    <format dxfId="6499">
      <pivotArea dataOnly="0" labelOnly="1" outline="0" fieldPosition="0">
        <references count="1">
          <reference field="13" count="0"/>
        </references>
      </pivotArea>
    </format>
    <format dxfId="6498">
      <pivotArea dataOnly="0" labelOnly="1" grandCol="1" outline="0" fieldPosition="0"/>
    </format>
    <format dxfId="6497">
      <pivotArea dataOnly="0" labelOnly="1" outline="0" fieldPosition="0">
        <references count="1">
          <reference field="13" count="0"/>
        </references>
      </pivotArea>
    </format>
    <format dxfId="6496">
      <pivotArea dataOnly="0" labelOnly="1" grandCol="1" outline="0" fieldPosition="0"/>
    </format>
    <format dxfId="6495">
      <pivotArea grandRow="1" outline="0" collapsedLevelsAreSubtotals="1" fieldPosition="0"/>
    </format>
    <format dxfId="6494">
      <pivotArea dataOnly="0" labelOnly="1" grandRow="1" outline="0" fieldPosition="0"/>
    </format>
    <format dxfId="6493">
      <pivotArea grandRow="1" outline="0" collapsedLevelsAreSubtotals="1" fieldPosition="0"/>
    </format>
    <format dxfId="6492">
      <pivotArea dataOnly="0" labelOnly="1" grandRow="1" outline="0" fieldPosition="0"/>
    </format>
    <format dxfId="6491">
      <pivotArea dataOnly="0" labelOnly="1" outline="0" fieldPosition="0">
        <references count="1">
          <reference field="13" count="0"/>
        </references>
      </pivotArea>
    </format>
    <format dxfId="6490">
      <pivotArea dataOnly="0" labelOnly="1" grandCol="1" outline="0" fieldPosition="0"/>
    </format>
    <format dxfId="6489">
      <pivotArea dataOnly="0" labelOnly="1" outline="0" fieldPosition="0">
        <references count="1">
          <reference field="13" count="0"/>
        </references>
      </pivotArea>
    </format>
    <format dxfId="6488">
      <pivotArea dataOnly="0" labelOnly="1" grandCol="1" outline="0" fieldPosition="0"/>
    </format>
    <format dxfId="6487">
      <pivotArea dataOnly="0" labelOnly="1" outline="0" fieldPosition="0">
        <references count="1">
          <reference field="13" count="0"/>
        </references>
      </pivotArea>
    </format>
    <format dxfId="6486">
      <pivotArea dataOnly="0" labelOnly="1" grandCol="1" outline="0" fieldPosition="0"/>
    </format>
    <format dxfId="6485">
      <pivotArea grandRow="1" outline="0" collapsedLevelsAreSubtotals="1" fieldPosition="0"/>
    </format>
    <format dxfId="6484">
      <pivotArea dataOnly="0" labelOnly="1" grandRow="1" outline="0" fieldPosition="0"/>
    </format>
    <format dxfId="6483">
      <pivotArea dataOnly="0" labelOnly="1" outline="0" fieldPosition="0">
        <references count="1">
          <reference field="13" count="0"/>
        </references>
      </pivotArea>
    </format>
    <format dxfId="6482">
      <pivotArea dataOnly="0" labelOnly="1" grandCol="1" outline="0" fieldPosition="0"/>
    </format>
    <format dxfId="6481">
      <pivotArea grandRow="1" outline="0" collapsedLevelsAreSubtotals="1" fieldPosition="0"/>
    </format>
    <format dxfId="6480">
      <pivotArea dataOnly="0" labelOnly="1" grandRow="1" outline="0" fieldPosition="0"/>
    </format>
    <format dxfId="6479">
      <pivotArea type="origin" dataOnly="0" labelOnly="1" outline="0" fieldPosition="0"/>
    </format>
    <format dxfId="6478">
      <pivotArea dataOnly="0" labelOnly="1" grandRow="1" outline="0" fieldPosition="0"/>
    </format>
    <format dxfId="6477">
      <pivotArea type="origin" dataOnly="0" labelOnly="1" outline="0" fieldPosition="0"/>
    </format>
    <format dxfId="6476">
      <pivotArea dataOnly="0" labelOnly="1" grandRow="1" outline="0" fieldPosition="0"/>
    </format>
    <format dxfId="6475">
      <pivotArea type="origin" dataOnly="0" labelOnly="1" outline="0" fieldPosition="0"/>
    </format>
    <format dxfId="6474">
      <pivotArea dataOnly="0" labelOnly="1" grandRow="1" outline="0" fieldPosition="0"/>
    </format>
    <format dxfId="6473">
      <pivotArea type="origin" dataOnly="0" labelOnly="1" outline="0" fieldPosition="0"/>
    </format>
    <format dxfId="6472">
      <pivotArea dataOnly="0" labelOnly="1" grandRow="1" outline="0" fieldPosition="0"/>
    </format>
    <format dxfId="6471">
      <pivotArea type="all" dataOnly="0" outline="0" fieldPosition="0"/>
    </format>
    <format dxfId="6470">
      <pivotArea outline="0" collapsedLevelsAreSubtotals="1" fieldPosition="0"/>
    </format>
    <format dxfId="6469">
      <pivotArea field="13" type="button" dataOnly="0" labelOnly="1" outline="0" axis="axisCol" fieldPosition="0"/>
    </format>
    <format dxfId="6468">
      <pivotArea type="topRight" dataOnly="0" labelOnly="1" outline="0" fieldPosition="0"/>
    </format>
    <format dxfId="6467">
      <pivotArea dataOnly="0" labelOnly="1" grandRow="1" outline="0" fieldPosition="0"/>
    </format>
    <format dxfId="6466">
      <pivotArea dataOnly="0" labelOnly="1" outline="0" fieldPosition="0">
        <references count="1">
          <reference field="13" count="0"/>
        </references>
      </pivotArea>
    </format>
    <format dxfId="6465">
      <pivotArea dataOnly="0" labelOnly="1" grandCol="1" outline="0" fieldPosition="0"/>
    </format>
    <format dxfId="6464">
      <pivotArea type="all" dataOnly="0" outline="0" fieldPosition="0"/>
    </format>
    <format dxfId="6463">
      <pivotArea outline="0" collapsedLevelsAreSubtotals="1" fieldPosition="0"/>
    </format>
    <format dxfId="6462">
      <pivotArea field="13" type="button" dataOnly="0" labelOnly="1" outline="0" axis="axisCol" fieldPosition="0"/>
    </format>
    <format dxfId="6461">
      <pivotArea type="topRight" dataOnly="0" labelOnly="1" outline="0" fieldPosition="0"/>
    </format>
    <format dxfId="6460">
      <pivotArea dataOnly="0" labelOnly="1" grandRow="1" outline="0" fieldPosition="0"/>
    </format>
    <format dxfId="6459">
      <pivotArea dataOnly="0" labelOnly="1" outline="0" fieldPosition="0">
        <references count="1">
          <reference field="13" count="0"/>
        </references>
      </pivotArea>
    </format>
    <format dxfId="6458">
      <pivotArea dataOnly="0" labelOnly="1" grandCol="1" outline="0" fieldPosition="0"/>
    </format>
    <format dxfId="6457">
      <pivotArea outline="0" collapsedLevelsAreSubtotals="1" fieldPosition="0"/>
    </format>
    <format dxfId="6456">
      <pivotArea dataOnly="0" labelOnly="1" grandRow="1" outline="0" fieldPosition="0"/>
    </format>
    <format dxfId="6455">
      <pivotArea dataOnly="0" labelOnly="1" outline="0" fieldPosition="0">
        <references count="1">
          <reference field="13" count="0"/>
        </references>
      </pivotArea>
    </format>
    <format dxfId="6454">
      <pivotArea dataOnly="0" labelOnly="1" grandCol="1" outline="0" fieldPosition="0"/>
    </format>
    <format dxfId="6453">
      <pivotArea outline="0" collapsedLevelsAreSubtotals="1" fieldPosition="0"/>
    </format>
    <format dxfId="6452">
      <pivotArea dataOnly="0" labelOnly="1" grandRow="1" outline="0" fieldPosition="0"/>
    </format>
    <format dxfId="6451">
      <pivotArea dataOnly="0" labelOnly="1" outline="0" fieldPosition="0">
        <references count="1">
          <reference field="13" count="0"/>
        </references>
      </pivotArea>
    </format>
    <format dxfId="6450">
      <pivotArea dataOnly="0" labelOnly="1" grandCol="1" outline="0" fieldPosition="0"/>
    </format>
    <format dxfId="6449">
      <pivotArea grandRow="1" outline="0" collapsedLevelsAreSubtotals="1" fieldPosition="0"/>
    </format>
    <format dxfId="6448">
      <pivotArea dataOnly="0" labelOnly="1" grandRow="1" outline="0" fieldPosition="0"/>
    </format>
    <format dxfId="6447">
      <pivotArea outline="0" collapsedLevelsAreSubtotals="1" fieldPosition="0"/>
    </format>
    <format dxfId="6446">
      <pivotArea dataOnly="0" labelOnly="1" grandRow="1" outline="0" fieldPosition="0"/>
    </format>
    <format dxfId="6445">
      <pivotArea grandRow="1" outline="0" collapsedLevelsAreSubtotals="1" fieldPosition="0"/>
    </format>
    <format dxfId="6444">
      <pivotArea dataOnly="0" labelOnly="1" grandRow="1" outline="0" fieldPosition="0"/>
    </format>
    <format dxfId="6443">
      <pivotArea dataOnly="0" labelOnly="1" grandRow="1" outline="0" fieldPosition="0"/>
    </format>
    <format dxfId="6442">
      <pivotArea dataOnly="0" labelOnly="1" grandRow="1" outline="0" fieldPosition="0"/>
    </format>
    <format dxfId="6441">
      <pivotArea grandRow="1" outline="0" collapsedLevelsAreSubtotals="1" fieldPosition="0"/>
    </format>
    <format dxfId="6440">
      <pivotArea dataOnly="0" labelOnly="1" grandRow="1" outline="0" fieldPosition="0"/>
    </format>
    <format dxfId="6439">
      <pivotArea outline="0" collapsedLevelsAreSubtotals="1" fieldPosition="0"/>
    </format>
    <format dxfId="6438">
      <pivotArea dataOnly="0" labelOnly="1" grandRow="1" outline="0" fieldPosition="0"/>
    </format>
    <format dxfId="6437">
      <pivotArea type="all" dataOnly="0" outline="0" fieldPosition="0"/>
    </format>
    <format dxfId="6436">
      <pivotArea outline="0" collapsedLevelsAreSubtotals="1" fieldPosition="0"/>
    </format>
    <format dxfId="6435">
      <pivotArea field="13" type="button" dataOnly="0" labelOnly="1" outline="0" axis="axisCol" fieldPosition="0"/>
    </format>
    <format dxfId="6434">
      <pivotArea type="topRight" dataOnly="0" labelOnly="1" outline="0" fieldPosition="0"/>
    </format>
    <format dxfId="6433">
      <pivotArea dataOnly="0" labelOnly="1" grandRow="1" outline="0" fieldPosition="0"/>
    </format>
    <format dxfId="6432">
      <pivotArea dataOnly="0" labelOnly="1" outline="0" fieldPosition="0">
        <references count="1">
          <reference field="13" count="0"/>
        </references>
      </pivotArea>
    </format>
    <format dxfId="6431">
      <pivotArea dataOnly="0" labelOnly="1" grandCol="1" outline="0" fieldPosition="0"/>
    </format>
    <format dxfId="6430">
      <pivotArea type="all" dataOnly="0" outline="0" fieldPosition="0"/>
    </format>
    <format dxfId="6429">
      <pivotArea outline="0" collapsedLevelsAreSubtotals="1" fieldPosition="0"/>
    </format>
    <format dxfId="6428">
      <pivotArea field="13" type="button" dataOnly="0" labelOnly="1" outline="0" axis="axisCol" fieldPosition="0"/>
    </format>
    <format dxfId="6427">
      <pivotArea type="topRight" dataOnly="0" labelOnly="1" outline="0" fieldPosition="0"/>
    </format>
    <format dxfId="6426">
      <pivotArea dataOnly="0" labelOnly="1" grandRow="1" outline="0" fieldPosition="0"/>
    </format>
    <format dxfId="6425">
      <pivotArea dataOnly="0" labelOnly="1" outline="0" fieldPosition="0">
        <references count="1">
          <reference field="13" count="0"/>
        </references>
      </pivotArea>
    </format>
    <format dxfId="6424">
      <pivotArea dataOnly="0" labelOnly="1" grandCol="1" outline="0" fieldPosition="0"/>
    </format>
    <format dxfId="6423">
      <pivotArea outline="0" collapsedLevelsAreSubtotals="1" fieldPosition="0"/>
    </format>
    <format dxfId="6422">
      <pivotArea dataOnly="0" labelOnly="1" grandRow="1" outline="0" fieldPosition="0"/>
    </format>
    <format dxfId="6421">
      <pivotArea outline="0" collapsedLevelsAreSubtotals="1" fieldPosition="0"/>
    </format>
    <format dxfId="6420">
      <pivotArea outline="0" collapsedLevelsAreSubtotals="1" fieldPosition="0"/>
    </format>
    <format dxfId="6419">
      <pivotArea outline="0" collapsedLevelsAreSubtotals="1" fieldPosition="0"/>
    </format>
    <format dxfId="6418">
      <pivotArea outline="0" fieldPosition="0">
        <references count="1">
          <reference field="13" count="1" selected="0">
            <x v="1"/>
          </reference>
        </references>
      </pivotArea>
    </format>
    <format dxfId="6417">
      <pivotArea outline="0" fieldPosition="0">
        <references count="1">
          <reference field="13" count="1" selected="0">
            <x v="2"/>
          </reference>
        </references>
      </pivotArea>
    </format>
    <format dxfId="6416">
      <pivotArea grandCol="1" outline="0" collapsedLevelsAreSubtotals="1" fieldPosition="0"/>
    </format>
    <format dxfId="6415">
      <pivotArea field="13" grandRow="1" outline="0" axis="axisCol" fieldPosition="0">
        <references count="1">
          <reference field="13" count="1" selected="0">
            <x v="0"/>
          </reference>
        </references>
      </pivotArea>
    </format>
    <format dxfId="6414">
      <pivotArea field="13" type="button" dataOnly="0" labelOnly="1" outline="0" axis="axisCol" fieldPosition="0"/>
    </format>
    <format dxfId="6413">
      <pivotArea field="13" type="button" dataOnly="0" labelOnly="1" outline="0" axis="axisCol" fieldPosition="0"/>
    </format>
    <format dxfId="6412">
      <pivotArea dataOnly="0" labelOnly="1" outline="0" fieldPosition="0">
        <references count="1">
          <reference field="51" count="0"/>
        </references>
      </pivotArea>
    </format>
    <format dxfId="6411">
      <pivotArea dataOnly="0" labelOnly="1" outline="0" fieldPosition="0">
        <references count="1">
          <reference field="13" count="0"/>
        </references>
      </pivotArea>
    </format>
    <format dxfId="6410">
      <pivotArea dataOnly="0" labelOnly="1" grandCol="1" outline="0" fieldPosition="0"/>
    </format>
    <format dxfId="6409">
      <pivotArea outline="0" collapsedLevelsAreSubtotals="1" fieldPosition="0"/>
    </format>
    <format dxfId="6408">
      <pivotArea field="13" type="button" dataOnly="0" labelOnly="1" outline="0" axis="axisCol" fieldPosition="0"/>
    </format>
    <format dxfId="6407">
      <pivotArea type="topRight" dataOnly="0" labelOnly="1" outline="0" fieldPosition="0"/>
    </format>
    <format dxfId="6406">
      <pivotArea dataOnly="0" labelOnly="1" outline="0" fieldPosition="0">
        <references count="1">
          <reference field="13" count="0"/>
        </references>
      </pivotArea>
    </format>
    <format dxfId="6405">
      <pivotArea dataOnly="0" labelOnly="1" grandCol="1" outline="0" fieldPosition="0"/>
    </format>
    <format dxfId="6404">
      <pivotArea outline="0" collapsedLevelsAreSubtotals="1" fieldPosition="0"/>
    </format>
    <format dxfId="6403">
      <pivotArea dataOnly="0" labelOnly="1" grandRow="1" outline="0" fieldPosition="0"/>
    </format>
    <format dxfId="6402">
      <pivotArea dataOnly="0" labelOnly="1" outline="0" fieldPosition="0">
        <references count="1">
          <reference field="13" count="0"/>
        </references>
      </pivotArea>
    </format>
    <format dxfId="6401">
      <pivotArea dataOnly="0" labelOnly="1" grandCol="1" outline="0" fieldPosition="0"/>
    </format>
    <format dxfId="6400">
      <pivotArea outline="0" collapsedLevelsAreSubtotals="1" fieldPosition="0"/>
    </format>
    <format dxfId="6399">
      <pivotArea dataOnly="0" labelOnly="1" grandRow="1" outline="0" fieldPosition="0"/>
    </format>
    <format dxfId="6398">
      <pivotArea dataOnly="0" labelOnly="1" outline="0" fieldPosition="0">
        <references count="1">
          <reference field="13" count="0"/>
        </references>
      </pivotArea>
    </format>
    <format dxfId="6397">
      <pivotArea dataOnly="0" labelOnly="1" grandCol="1" outline="0" fieldPosition="0"/>
    </format>
    <format dxfId="6396">
      <pivotArea dataOnly="0" labelOnly="1" outline="0" fieldPosition="0">
        <references count="1">
          <reference field="13" count="0"/>
        </references>
      </pivotArea>
    </format>
    <format dxfId="6395">
      <pivotArea dataOnly="0" labelOnly="1" grandCol="1" outline="0" fieldPosition="0"/>
    </format>
    <format dxfId="6394">
      <pivotArea grandRow="1" outline="0" collapsedLevelsAreSubtotals="1" fieldPosition="0"/>
    </format>
    <format dxfId="6393">
      <pivotArea dataOnly="0" labelOnly="1" grandRow="1" outline="0" fieldPosition="0"/>
    </format>
    <format dxfId="6392">
      <pivotArea outline="0" collapsedLevelsAreSubtotals="1" fieldPosition="0"/>
    </format>
    <format dxfId="6391">
      <pivotArea dataOnly="0" labelOnly="1" grandRow="1" outline="0" fieldPosition="0"/>
    </format>
    <format dxfId="6390">
      <pivotArea dataOnly="0" labelOnly="1" outline="0" fieldPosition="0">
        <references count="1">
          <reference field="13" count="0"/>
        </references>
      </pivotArea>
    </format>
    <format dxfId="6389">
      <pivotArea dataOnly="0" labelOnly="1" grandCol="1" outline="0" fieldPosition="0"/>
    </format>
    <format dxfId="6388">
      <pivotArea outline="0" collapsedLevelsAreSubtotals="1" fieldPosition="0"/>
    </format>
    <format dxfId="6387">
      <pivotArea dataOnly="0" labelOnly="1" grandRow="1" outline="0" fieldPosition="0"/>
    </format>
    <format dxfId="6386">
      <pivotArea dataOnly="0" labelOnly="1" outline="0" fieldPosition="0">
        <references count="1">
          <reference field="13" count="0"/>
        </references>
      </pivotArea>
    </format>
    <format dxfId="6385">
      <pivotArea dataOnly="0" labelOnly="1" grandCol="1" outline="0" fieldPosition="0"/>
    </format>
    <format dxfId="6384">
      <pivotArea outline="0" collapsedLevelsAreSubtotals="1" fieldPosition="0"/>
    </format>
    <format dxfId="6383">
      <pivotArea dataOnly="0" labelOnly="1" grandRow="1" outline="0" fieldPosition="0"/>
    </format>
    <format dxfId="6382">
      <pivotArea dataOnly="0" labelOnly="1" outline="0" fieldPosition="0">
        <references count="1">
          <reference field="13" count="0"/>
        </references>
      </pivotArea>
    </format>
    <format dxfId="6381">
      <pivotArea dataOnly="0" labelOnly="1" grandCol="1" outline="0" fieldPosition="0"/>
    </format>
    <format dxfId="6380">
      <pivotArea outline="0" collapsedLevelsAreSubtotals="1" fieldPosition="0"/>
    </format>
    <format dxfId="6379">
      <pivotArea dataOnly="0" labelOnly="1" grandRow="1" outline="0" fieldPosition="0"/>
    </format>
    <format dxfId="6378">
      <pivotArea dataOnly="0" labelOnly="1" outline="0" fieldPosition="0">
        <references count="1">
          <reference field="13" count="0"/>
        </references>
      </pivotArea>
    </format>
    <format dxfId="6377">
      <pivotArea dataOnly="0" labelOnly="1" grandCol="1" outline="0" fieldPosition="0"/>
    </format>
    <format dxfId="6376">
      <pivotArea outline="0" collapsedLevelsAreSubtotals="1" fieldPosition="0"/>
    </format>
    <format dxfId="6375">
      <pivotArea dataOnly="0" labelOnly="1" grandRow="1" outline="0" fieldPosition="0"/>
    </format>
    <format dxfId="6374">
      <pivotArea dataOnly="0" labelOnly="1" outline="0" fieldPosition="0">
        <references count="1">
          <reference field="13" count="0"/>
        </references>
      </pivotArea>
    </format>
    <format dxfId="6373">
      <pivotArea dataOnly="0" labelOnly="1" grandCol="1" outline="0" fieldPosition="0"/>
    </format>
    <format dxfId="6372">
      <pivotArea outline="0" collapsedLevelsAreSubtotals="1" fieldPosition="0"/>
    </format>
    <format dxfId="6371">
      <pivotArea dataOnly="0" labelOnly="1" grandRow="1" outline="0" fieldPosition="0"/>
    </format>
    <format dxfId="6370">
      <pivotArea dataOnly="0" labelOnly="1" outline="0" fieldPosition="0">
        <references count="1">
          <reference field="13" count="0"/>
        </references>
      </pivotArea>
    </format>
    <format dxfId="6369">
      <pivotArea dataOnly="0" labelOnly="1" grandCol="1" outline="0" fieldPosition="0"/>
    </format>
    <format dxfId="6368">
      <pivotArea dataOnly="0" labelOnly="1" outline="0" fieldPosition="0">
        <references count="1">
          <reference field="13" count="0"/>
        </references>
      </pivotArea>
    </format>
    <format dxfId="6367">
      <pivotArea dataOnly="0" labelOnly="1" grandCol="1" outline="0" fieldPosition="0"/>
    </format>
    <format dxfId="6366">
      <pivotArea grandRow="1" outline="0" collapsedLevelsAreSubtotals="1" fieldPosition="0"/>
    </format>
    <format dxfId="6365">
      <pivotArea dataOnly="0" labelOnly="1" grandRow="1" outline="0" fieldPosition="0"/>
    </format>
    <format dxfId="6364">
      <pivotArea outline="0" collapsedLevelsAreSubtotals="1" fieldPosition="0"/>
    </format>
    <format dxfId="6363">
      <pivotArea dataOnly="0" labelOnly="1" grandRow="1" outline="0" fieldPosition="0"/>
    </format>
    <format dxfId="6362">
      <pivotArea dataOnly="0" labelOnly="1" outline="0" fieldPosition="0">
        <references count="1">
          <reference field="13" count="0"/>
        </references>
      </pivotArea>
    </format>
    <format dxfId="6361">
      <pivotArea dataOnly="0" labelOnly="1" grandCol="1" outline="0" fieldPosition="0"/>
    </format>
    <format dxfId="6360">
      <pivotArea outline="0" collapsedLevelsAreSubtotals="1" fieldPosition="0"/>
    </format>
    <format dxfId="6359">
      <pivotArea dataOnly="0" labelOnly="1" grandRow="1" outline="0" fieldPosition="0"/>
    </format>
    <format dxfId="6358">
      <pivotArea dataOnly="0" labelOnly="1" outline="0" fieldPosition="0">
        <references count="1">
          <reference field="13" count="0"/>
        </references>
      </pivotArea>
    </format>
    <format dxfId="6357">
      <pivotArea dataOnly="0" labelOnly="1" grandCol="1" outline="0" fieldPosition="0"/>
    </format>
    <format dxfId="6356">
      <pivotArea dataOnly="0" labelOnly="1" outline="0" fieldPosition="0">
        <references count="1">
          <reference field="13" count="0"/>
        </references>
      </pivotArea>
    </format>
    <format dxfId="6355">
      <pivotArea dataOnly="0" labelOnly="1" grandCol="1" outline="0" fieldPosition="0"/>
    </format>
    <format dxfId="6354">
      <pivotArea grandRow="1" outline="0" collapsedLevelsAreSubtotals="1" fieldPosition="0"/>
    </format>
    <format dxfId="6353">
      <pivotArea dataOnly="0" labelOnly="1" grandRow="1" outline="0" fieldPosition="0"/>
    </format>
    <format dxfId="6352">
      <pivotArea outline="0" collapsedLevelsAreSubtotals="1" fieldPosition="0"/>
    </format>
    <format dxfId="6351">
      <pivotArea dataOnly="0" labelOnly="1" grandRow="1" outline="0" fieldPosition="0"/>
    </format>
    <format dxfId="6350">
      <pivotArea dataOnly="0" labelOnly="1" outline="0" fieldPosition="0">
        <references count="1">
          <reference field="13" count="0"/>
        </references>
      </pivotArea>
    </format>
    <format dxfId="6349">
      <pivotArea dataOnly="0" labelOnly="1" grandCol="1" outline="0" fieldPosition="0"/>
    </format>
    <format dxfId="6348">
      <pivotArea outline="0" collapsedLevelsAreSubtotals="1" fieldPosition="0"/>
    </format>
    <format dxfId="6347">
      <pivotArea dataOnly="0" labelOnly="1" grandRow="1" outline="0" fieldPosition="0"/>
    </format>
    <format dxfId="6346">
      <pivotArea dataOnly="0" labelOnly="1" outline="0" fieldPosition="0">
        <references count="1">
          <reference field="13" count="0"/>
        </references>
      </pivotArea>
    </format>
    <format dxfId="6345">
      <pivotArea dataOnly="0" labelOnly="1" grandCol="1" outline="0" fieldPosition="0"/>
    </format>
    <format dxfId="6344">
      <pivotArea grandRow="1" outline="0" collapsedLevelsAreSubtotals="1" fieldPosition="0"/>
    </format>
    <format dxfId="6343">
      <pivotArea dataOnly="0" labelOnly="1" grandRow="1" outline="0" fieldPosition="0"/>
    </format>
    <format dxfId="6342">
      <pivotArea dataOnly="0" labelOnly="1" outline="0" fieldPosition="0">
        <references count="1">
          <reference field="13" count="0"/>
        </references>
      </pivotArea>
    </format>
    <format dxfId="6341">
      <pivotArea dataOnly="0" labelOnly="1" grandCol="1" outline="0" fieldPosition="0"/>
    </format>
    <format dxfId="6340">
      <pivotArea outline="0" collapsedLevelsAreSubtotals="1" fieldPosition="0"/>
    </format>
    <format dxfId="6339">
      <pivotArea dataOnly="0" labelOnly="1" grandRow="1" outline="0" fieldPosition="0"/>
    </format>
    <format dxfId="6338">
      <pivotArea dataOnly="0" labelOnly="1" outline="0" fieldPosition="0">
        <references count="1">
          <reference field="13" count="0"/>
        </references>
      </pivotArea>
    </format>
    <format dxfId="6337">
      <pivotArea dataOnly="0" labelOnly="1" grandCol="1" outline="0" fieldPosition="0"/>
    </format>
    <format dxfId="6336">
      <pivotArea grandRow="1" outline="0" collapsedLevelsAreSubtotals="1" fieldPosition="0"/>
    </format>
    <format dxfId="6335">
      <pivotArea dataOnly="0" labelOnly="1" grandRow="1" outline="0" fieldPosition="0"/>
    </format>
    <format dxfId="6334">
      <pivotArea grandRow="1" outline="0" collapsedLevelsAreSubtotals="1" fieldPosition="0"/>
    </format>
    <format dxfId="6333">
      <pivotArea dataOnly="0" labelOnly="1" grandRow="1" outline="0" fieldPosition="0"/>
    </format>
    <format dxfId="6332">
      <pivotArea field="15" type="button" dataOnly="0" labelOnly="1" outline="0" axis="axisRow" fieldPosition="0"/>
    </format>
    <format dxfId="6331">
      <pivotArea dataOnly="0" labelOnly="1" outline="0" fieldPosition="0">
        <references count="1">
          <reference field="13" count="0"/>
        </references>
      </pivotArea>
    </format>
    <format dxfId="6330">
      <pivotArea dataOnly="0" labelOnly="1" grandCol="1" outline="0" fieldPosition="0"/>
    </format>
    <format dxfId="6329">
      <pivotArea outline="0" collapsedLevelsAreSubtotals="1" fieldPosition="0"/>
    </format>
    <format dxfId="6328">
      <pivotArea field="15" type="button" dataOnly="0" labelOnly="1" outline="0" axis="axisRow" fieldPosition="0"/>
    </format>
    <format dxfId="6327">
      <pivotArea dataOnly="0" labelOnly="1" outline="0" fieldPosition="0">
        <references count="1">
          <reference field="15" count="0"/>
        </references>
      </pivotArea>
    </format>
    <format dxfId="6326">
      <pivotArea dataOnly="0" labelOnly="1" grandRow="1" outline="0" fieldPosition="0"/>
    </format>
    <format dxfId="6325">
      <pivotArea dataOnly="0" labelOnly="1" outline="0" fieldPosition="0">
        <references count="1">
          <reference field="13" count="0"/>
        </references>
      </pivotArea>
    </format>
    <format dxfId="6324">
      <pivotArea dataOnly="0" labelOnly="1" grandCol="1" outline="0" fieldPosition="0"/>
    </format>
    <format dxfId="6323">
      <pivotArea outline="0" collapsedLevelsAreSubtotals="1" fieldPosition="0"/>
    </format>
    <format dxfId="6322">
      <pivotArea field="15" type="button" dataOnly="0" labelOnly="1" outline="0" axis="axisRow" fieldPosition="0"/>
    </format>
    <format dxfId="6321">
      <pivotArea dataOnly="0" labelOnly="1" outline="0" fieldPosition="0">
        <references count="1">
          <reference field="15" count="0"/>
        </references>
      </pivotArea>
    </format>
    <format dxfId="6320">
      <pivotArea dataOnly="0" labelOnly="1" grandRow="1" outline="0" fieldPosition="0"/>
    </format>
    <format dxfId="6319">
      <pivotArea dataOnly="0" labelOnly="1" outline="0" fieldPosition="0">
        <references count="1">
          <reference field="13" count="0"/>
        </references>
      </pivotArea>
    </format>
    <format dxfId="6318">
      <pivotArea dataOnly="0" labelOnly="1" grandCol="1" outline="0" fieldPosition="0"/>
    </format>
    <format dxfId="6317">
      <pivotArea field="15" type="button" dataOnly="0" labelOnly="1" outline="0" axis="axisRow" fieldPosition="0"/>
    </format>
    <format dxfId="6316">
      <pivotArea dataOnly="0" labelOnly="1" outline="0" fieldPosition="0">
        <references count="1">
          <reference field="13" count="0"/>
        </references>
      </pivotArea>
    </format>
    <format dxfId="6315">
      <pivotArea dataOnly="0" labelOnly="1" grandCol="1" outline="0" fieldPosition="0"/>
    </format>
    <format dxfId="6314">
      <pivotArea dataOnly="0" labelOnly="1" grandRow="1" outline="0" fieldPosition="0"/>
    </format>
    <format dxfId="6313">
      <pivotArea outline="0" collapsedLevelsAreSubtotals="1" fieldPosition="0"/>
    </format>
    <format dxfId="6312">
      <pivotArea field="15" type="button" dataOnly="0" labelOnly="1" outline="0" axis="axisRow" fieldPosition="0"/>
    </format>
    <format dxfId="6311">
      <pivotArea dataOnly="0" labelOnly="1" outline="0" fieldPosition="0">
        <references count="1">
          <reference field="15" count="0"/>
        </references>
      </pivotArea>
    </format>
    <format dxfId="6310">
      <pivotArea dataOnly="0" labelOnly="1" grandRow="1" outline="0" fieldPosition="0"/>
    </format>
    <format dxfId="6309">
      <pivotArea dataOnly="0" labelOnly="1" outline="0" fieldPosition="0">
        <references count="1">
          <reference field="13" count="0"/>
        </references>
      </pivotArea>
    </format>
    <format dxfId="6308">
      <pivotArea dataOnly="0" labelOnly="1" grandCol="1" outline="0" fieldPosition="0"/>
    </format>
    <format dxfId="6307">
      <pivotArea outline="0" collapsedLevelsAreSubtotals="1" fieldPosition="0"/>
    </format>
    <format dxfId="6306">
      <pivotArea field="15" type="button" dataOnly="0" labelOnly="1" outline="0" axis="axisRow" fieldPosition="0"/>
    </format>
    <format dxfId="6305">
      <pivotArea dataOnly="0" labelOnly="1" outline="0" fieldPosition="0">
        <references count="1">
          <reference field="15" count="0"/>
        </references>
      </pivotArea>
    </format>
    <format dxfId="6304">
      <pivotArea dataOnly="0" labelOnly="1" grandRow="1" outline="0" fieldPosition="0"/>
    </format>
    <format dxfId="6303">
      <pivotArea dataOnly="0" labelOnly="1" outline="0" fieldPosition="0">
        <references count="1">
          <reference field="13" count="0"/>
        </references>
      </pivotArea>
    </format>
    <format dxfId="6302">
      <pivotArea dataOnly="0" labelOnly="1" grandCol="1" outline="0" fieldPosition="0"/>
    </format>
    <format dxfId="6301">
      <pivotArea dataOnly="0" labelOnly="1" grandRow="1" outline="0" fieldPosition="0"/>
    </format>
    <format dxfId="6300">
      <pivotArea field="15" type="button" dataOnly="0" labelOnly="1" outline="0" axis="axisRow" fieldPosition="0"/>
    </format>
    <format dxfId="6299">
      <pivotArea dataOnly="0" labelOnly="1" outline="0" fieldPosition="0">
        <references count="1">
          <reference field="13" count="0"/>
        </references>
      </pivotArea>
    </format>
    <format dxfId="6298">
      <pivotArea dataOnly="0" labelOnly="1" grandCol="1" outline="0" fieldPosition="0"/>
    </format>
    <format dxfId="6297">
      <pivotArea type="all" dataOnly="0" outline="0" fieldPosition="0"/>
    </format>
    <format dxfId="6296">
      <pivotArea outline="0" collapsedLevelsAreSubtotals="1" fieldPosition="0"/>
    </format>
    <format dxfId="6295">
      <pivotArea field="15" type="button" dataOnly="0" labelOnly="1" outline="0" axis="axisRow" fieldPosition="0"/>
    </format>
    <format dxfId="6294">
      <pivotArea dataOnly="0" labelOnly="1" outline="0" fieldPosition="0">
        <references count="1">
          <reference field="15" count="0"/>
        </references>
      </pivotArea>
    </format>
    <format dxfId="6293">
      <pivotArea dataOnly="0" labelOnly="1" grandRow="1" outline="0" fieldPosition="0"/>
    </format>
    <format dxfId="6292">
      <pivotArea dataOnly="0" labelOnly="1" outline="0" fieldPosition="0">
        <references count="1">
          <reference field="13" count="0"/>
        </references>
      </pivotArea>
    </format>
    <format dxfId="6291">
      <pivotArea dataOnly="0" labelOnly="1" grandCol="1" outline="0" fieldPosition="0"/>
    </format>
    <format dxfId="6290">
      <pivotArea type="all" dataOnly="0" outline="0" fieldPosition="0"/>
    </format>
    <format dxfId="6289">
      <pivotArea outline="0" collapsedLevelsAreSubtotals="1" fieldPosition="0"/>
    </format>
    <format dxfId="6288">
      <pivotArea field="15" type="button" dataOnly="0" labelOnly="1" outline="0" axis="axisRow" fieldPosition="0"/>
    </format>
    <format dxfId="6287">
      <pivotArea dataOnly="0" labelOnly="1" outline="0" fieldPosition="0">
        <references count="1">
          <reference field="15" count="0"/>
        </references>
      </pivotArea>
    </format>
    <format dxfId="6286">
      <pivotArea dataOnly="0" labelOnly="1" grandRow="1" outline="0" fieldPosition="0"/>
    </format>
    <format dxfId="6285">
      <pivotArea dataOnly="0" labelOnly="1" outline="0" fieldPosition="0">
        <references count="1">
          <reference field="13" count="0"/>
        </references>
      </pivotArea>
    </format>
    <format dxfId="6284">
      <pivotArea dataOnly="0" labelOnly="1" grandCol="1" outline="0" fieldPosition="0"/>
    </format>
    <format dxfId="6283">
      <pivotArea outline="0" collapsedLevelsAreSubtotals="1" fieldPosition="0"/>
    </format>
    <format dxfId="6282">
      <pivotArea field="15" type="button" dataOnly="0" labelOnly="1" outline="0" axis="axisRow" fieldPosition="0"/>
    </format>
    <format dxfId="6281">
      <pivotArea dataOnly="0" labelOnly="1" outline="0" fieldPosition="0">
        <references count="1">
          <reference field="15" count="0"/>
        </references>
      </pivotArea>
    </format>
    <format dxfId="6280">
      <pivotArea dataOnly="0" labelOnly="1" grandRow="1" outline="0" fieldPosition="0"/>
    </format>
    <format dxfId="6279">
      <pivotArea dataOnly="0" labelOnly="1" outline="0" fieldPosition="0">
        <references count="1">
          <reference field="13" count="0"/>
        </references>
      </pivotArea>
    </format>
    <format dxfId="6278">
      <pivotArea dataOnly="0" labelOnly="1" grandCol="1" outline="0" fieldPosition="0"/>
    </format>
    <format dxfId="6277">
      <pivotArea dataOnly="0" labelOnly="1" grandRow="1" outline="0" fieldPosition="0"/>
    </format>
    <format dxfId="6276">
      <pivotArea field="15" type="button" dataOnly="0" labelOnly="1" outline="0" axis="axisRow" fieldPosition="0"/>
    </format>
    <format dxfId="6275">
      <pivotArea dataOnly="0" labelOnly="1" outline="0" fieldPosition="0">
        <references count="1">
          <reference field="13" count="0"/>
        </references>
      </pivotArea>
    </format>
    <format dxfId="6274">
      <pivotArea dataOnly="0" labelOnly="1" grandCol="1" outline="0" fieldPosition="0"/>
    </format>
    <format dxfId="6273">
      <pivotArea field="15" type="button" dataOnly="0" labelOnly="1" outline="0" axis="axisRow" fieldPosition="0"/>
    </format>
    <format dxfId="6272">
      <pivotArea dataOnly="0" labelOnly="1" outline="0" fieldPosition="0">
        <references count="1">
          <reference field="13" count="0"/>
        </references>
      </pivotArea>
    </format>
    <format dxfId="6271">
      <pivotArea dataOnly="0" labelOnly="1" grandCol="1" outline="0" fieldPosition="0"/>
    </format>
    <format dxfId="6270">
      <pivotArea field="15" type="button" dataOnly="0" labelOnly="1" outline="0" axis="axisRow" fieldPosition="0"/>
    </format>
    <format dxfId="6269">
      <pivotArea dataOnly="0" labelOnly="1" outline="0" fieldPosition="0">
        <references count="1">
          <reference field="13" count="0"/>
        </references>
      </pivotArea>
    </format>
    <format dxfId="6268">
      <pivotArea dataOnly="0" labelOnly="1" grandCol="1" outline="0" fieldPosition="0"/>
    </format>
    <format dxfId="6267">
      <pivotArea type="all" dataOnly="0" outline="0" fieldPosition="0"/>
    </format>
    <format dxfId="6266">
      <pivotArea outline="0" collapsedLevelsAreSubtotals="1" fieldPosition="0"/>
    </format>
    <format dxfId="6265">
      <pivotArea type="origin" dataOnly="0" labelOnly="1" outline="0" fieldPosition="0"/>
    </format>
    <format dxfId="6264">
      <pivotArea field="13" type="button" dataOnly="0" labelOnly="1" outline="0" axis="axisCol" fieldPosition="0"/>
    </format>
    <format dxfId="6263">
      <pivotArea type="topRight" dataOnly="0" labelOnly="1" outline="0" fieldPosition="0"/>
    </format>
    <format dxfId="6262">
      <pivotArea field="15" type="button" dataOnly="0" labelOnly="1" outline="0" axis="axisRow" fieldPosition="0"/>
    </format>
    <format dxfId="6261">
      <pivotArea dataOnly="0" labelOnly="1" outline="0" fieldPosition="0">
        <references count="1">
          <reference field="15" count="0"/>
        </references>
      </pivotArea>
    </format>
    <format dxfId="6260">
      <pivotArea dataOnly="0" labelOnly="1" grandRow="1" outline="0" fieldPosition="0"/>
    </format>
    <format dxfId="6259">
      <pivotArea dataOnly="0" labelOnly="1" outline="0" fieldPosition="0">
        <references count="1">
          <reference field="13" count="0"/>
        </references>
      </pivotArea>
    </format>
    <format dxfId="6258">
      <pivotArea dataOnly="0" labelOnly="1" grandCol="1" outline="0" fieldPosition="0"/>
    </format>
    <format dxfId="6257">
      <pivotArea outline="0" collapsedLevelsAreSubtotals="1" fieldPosition="0"/>
    </format>
    <format dxfId="6256">
      <pivotArea field="15" type="button" dataOnly="0" labelOnly="1" outline="0" axis="axisRow" fieldPosition="0"/>
    </format>
    <format dxfId="6255">
      <pivotArea dataOnly="0" labelOnly="1" outline="0" fieldPosition="0">
        <references count="1">
          <reference field="15" count="18">
            <x v="0"/>
            <x v="1"/>
            <x v="2"/>
            <x v="3"/>
            <x v="4"/>
            <x v="5"/>
            <x v="6"/>
            <x v="7"/>
            <x v="8"/>
            <x v="9"/>
            <x v="10"/>
            <x v="11"/>
            <x v="12"/>
            <x v="13"/>
            <x v="14"/>
            <x v="15"/>
            <x v="16"/>
            <x v="17"/>
          </reference>
        </references>
      </pivotArea>
    </format>
    <format dxfId="6254">
      <pivotArea dataOnly="0" labelOnly="1" grandRow="1" outline="0" fieldPosition="0"/>
    </format>
    <format dxfId="6253">
      <pivotArea dataOnly="0" labelOnly="1" outline="0" fieldPosition="0">
        <references count="1">
          <reference field="13" count="0"/>
        </references>
      </pivotArea>
    </format>
    <format dxfId="6252">
      <pivotArea dataOnly="0" labelOnly="1" grandCol="1" outline="0" fieldPosition="0"/>
    </format>
    <format dxfId="6251">
      <pivotArea outline="0" collapsedLevelsAreSubtotals="1" fieldPosition="0"/>
    </format>
    <format dxfId="6250">
      <pivotArea field="15" type="button" dataOnly="0" labelOnly="1" outline="0" axis="axisRow" fieldPosition="0"/>
    </format>
    <format dxfId="6249">
      <pivotArea dataOnly="0" labelOnly="1" outline="0" fieldPosition="0">
        <references count="1">
          <reference field="15" count="0"/>
        </references>
      </pivotArea>
    </format>
    <format dxfId="6248">
      <pivotArea dataOnly="0" labelOnly="1" grandRow="1" outline="0" fieldPosition="0"/>
    </format>
    <format dxfId="6247">
      <pivotArea dataOnly="0" labelOnly="1" outline="0" fieldPosition="0">
        <references count="1">
          <reference field="13" count="0"/>
        </references>
      </pivotArea>
    </format>
    <format dxfId="6246">
      <pivotArea dataOnly="0" labelOnly="1" grandCol="1" outline="0" fieldPosition="0"/>
    </format>
    <format dxfId="6245">
      <pivotArea grandRow="1" outline="0" collapsedLevelsAreSubtotals="1" fieldPosition="0"/>
    </format>
    <format dxfId="6244">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9"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9" firstHeaderRow="1" firstDataRow="2" firstDataCol="1" rowPageCount="2" colPageCount="1"/>
  <pivotFields count="162">
    <pivotField showAll="0"/>
    <pivotField showAll="0" defaultSubtotal="0"/>
    <pivotField showAll="0"/>
    <pivotField axis="axisPage" multipleItemSelectionAllowed="1" showAll="0">
      <items count="27">
        <item h="1" x="1"/>
        <item h="1" x="15"/>
        <item h="1" x="14"/>
        <item h="1" x="4"/>
        <item h="1" x="16"/>
        <item h="1" x="7"/>
        <item h="1" x="10"/>
        <item h="1" x="23"/>
        <item h="1" x="5"/>
        <item h="1" x="12"/>
        <item h="1" x="17"/>
        <item h="1" x="6"/>
        <item h="1" x="19"/>
        <item h="1" x="3"/>
        <item h="1" x="9"/>
        <item h="1" x="11"/>
        <item h="1" x="21"/>
        <item h="1" x="18"/>
        <item h="1" x="0"/>
        <item h="1" m="1" x="25"/>
        <item h="1" x="22"/>
        <item h="1" x="13"/>
        <item h="1" x="8"/>
        <item h="1" x="24"/>
        <item x="2"/>
        <item h="1" x="20"/>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2">
    <i>
      <x v="1"/>
    </i>
    <i>
      <x v="2"/>
    </i>
    <i>
      <x v="3"/>
    </i>
    <i>
      <x v="4"/>
    </i>
    <i>
      <x v="7"/>
    </i>
    <i>
      <x v="8"/>
    </i>
    <i>
      <x v="9"/>
    </i>
    <i>
      <x v="13"/>
    </i>
    <i>
      <x v="15"/>
    </i>
    <i>
      <x v="16"/>
    </i>
    <i>
      <x v="17"/>
    </i>
    <i t="grand">
      <x/>
    </i>
  </rowItems>
  <colFields count="1">
    <field x="12"/>
  </colFields>
  <colItems count="4">
    <i>
      <x/>
    </i>
    <i>
      <x v="1"/>
    </i>
    <i>
      <x v="2"/>
    </i>
    <i>
      <x v="3"/>
    </i>
  </colItems>
  <pageFields count="2">
    <pageField fld="3" hier="-1"/>
    <pageField fld="52" hier="-1"/>
  </pageFields>
  <dataFields count="1">
    <dataField name="Sum of POS" fld="38" baseField="0" baseItem="0" numFmtId="4"/>
  </dataFields>
  <formats count="92">
    <format dxfId="6661">
      <pivotArea grandRow="1" outline="0" collapsedLevelsAreSubtotals="1" fieldPosition="0"/>
    </format>
    <format dxfId="6660">
      <pivotArea outline="0" collapsedLevelsAreSubtotals="1" fieldPosition="0"/>
    </format>
    <format dxfId="6659">
      <pivotArea dataOnly="0" labelOnly="1" grandCol="1" outline="0" fieldPosition="0"/>
    </format>
    <format dxfId="6658">
      <pivotArea outline="0" collapsedLevelsAreSubtotals="1" fieldPosition="0"/>
    </format>
    <format dxfId="6657">
      <pivotArea dataOnly="0" labelOnly="1" grandRow="1" outline="0" fieldPosition="0"/>
    </format>
    <format dxfId="6656">
      <pivotArea dataOnly="0" labelOnly="1" grandCol="1" outline="0" fieldPosition="0"/>
    </format>
    <format dxfId="6655">
      <pivotArea outline="0" collapsedLevelsAreSubtotals="1" fieldPosition="0"/>
    </format>
    <format dxfId="6654">
      <pivotArea dataOnly="0" labelOnly="1" grandRow="1" outline="0" fieldPosition="0"/>
    </format>
    <format dxfId="6653">
      <pivotArea dataOnly="0" labelOnly="1" grandCol="1" outline="0" fieldPosition="0"/>
    </format>
    <format dxfId="6652">
      <pivotArea outline="0" collapsedLevelsAreSubtotals="1" fieldPosition="0"/>
    </format>
    <format dxfId="6651">
      <pivotArea dataOnly="0" labelOnly="1" grandRow="1" outline="0" fieldPosition="0"/>
    </format>
    <format dxfId="6650">
      <pivotArea dataOnly="0" labelOnly="1" grandCol="1" outline="0" fieldPosition="0"/>
    </format>
    <format dxfId="6649">
      <pivotArea outline="0" collapsedLevelsAreSubtotals="1" fieldPosition="0"/>
    </format>
    <format dxfId="6648">
      <pivotArea dataOnly="0" labelOnly="1" grandRow="1" outline="0" fieldPosition="0"/>
    </format>
    <format dxfId="6647">
      <pivotArea dataOnly="0" labelOnly="1" grandCol="1" outline="0" fieldPosition="0"/>
    </format>
    <format dxfId="6646">
      <pivotArea type="all" dataOnly="0" outline="0" fieldPosition="0"/>
    </format>
    <format dxfId="6645">
      <pivotArea outline="0" collapsedLevelsAreSubtotals="1" fieldPosition="0"/>
    </format>
    <format dxfId="6644">
      <pivotArea dataOnly="0" labelOnly="1" grandRow="1" outline="0" fieldPosition="0"/>
    </format>
    <format dxfId="6643">
      <pivotArea outline="0" collapsedLevelsAreSubtotals="1" fieldPosition="0"/>
    </format>
    <format dxfId="6642">
      <pivotArea dataOnly="0" labelOnly="1" grandRow="1" outline="0" fieldPosition="0"/>
    </format>
    <format dxfId="6641">
      <pivotArea outline="0" collapsedLevelsAreSubtotals="1" fieldPosition="0"/>
    </format>
    <format dxfId="6640">
      <pivotArea dataOnly="0" labelOnly="1" grandRow="1" outline="0" fieldPosition="0"/>
    </format>
    <format dxfId="6639">
      <pivotArea type="all" dataOnly="0" outline="0" fieldPosition="0"/>
    </format>
    <format dxfId="6638">
      <pivotArea outline="0" collapsedLevelsAreSubtotals="1" fieldPosition="0"/>
    </format>
    <format dxfId="6637">
      <pivotArea dataOnly="0" labelOnly="1" grandRow="1" outline="0" fieldPosition="0"/>
    </format>
    <format dxfId="6636">
      <pivotArea grandRow="1" outline="0" collapsedLevelsAreSubtotals="1" fieldPosition="0"/>
    </format>
    <format dxfId="6635">
      <pivotArea dataOnly="0" labelOnly="1" grandRow="1" outline="0" fieldPosition="0"/>
    </format>
    <format dxfId="6634">
      <pivotArea outline="0" collapsedLevelsAreSubtotals="1" fieldPosition="0"/>
    </format>
    <format dxfId="6633">
      <pivotArea dataOnly="0" labelOnly="1" grandRow="1" outline="0" fieldPosition="0"/>
    </format>
    <format dxfId="6632">
      <pivotArea outline="0" collapsedLevelsAreSubtotals="1" fieldPosition="0"/>
    </format>
    <format dxfId="6631">
      <pivotArea dataOnly="0" labelOnly="1" grandRow="1" outline="0" fieldPosition="0"/>
    </format>
    <format dxfId="6630">
      <pivotArea type="all" dataOnly="0" outline="0" fieldPosition="0"/>
    </format>
    <format dxfId="6629">
      <pivotArea outline="0" collapsedLevelsAreSubtotals="1" fieldPosition="0"/>
    </format>
    <format dxfId="6628">
      <pivotArea dataOnly="0" labelOnly="1" grandRow="1" outline="0" fieldPosition="0"/>
    </format>
    <format dxfId="6627">
      <pivotArea grandRow="1" outline="0" collapsedLevelsAreSubtotals="1" fieldPosition="0"/>
    </format>
    <format dxfId="6626">
      <pivotArea type="all" dataOnly="0" outline="0" fieldPosition="0"/>
    </format>
    <format dxfId="6625">
      <pivotArea outline="0" collapsedLevelsAreSubtotals="1" fieldPosition="0"/>
    </format>
    <format dxfId="6624">
      <pivotArea dataOnly="0" labelOnly="1" grandRow="1" outline="0" fieldPosition="0"/>
    </format>
    <format dxfId="6623">
      <pivotArea type="all" dataOnly="0" outline="0" fieldPosition="0"/>
    </format>
    <format dxfId="6622">
      <pivotArea outline="0" collapsedLevelsAreSubtotals="1" fieldPosition="0"/>
    </format>
    <format dxfId="6621">
      <pivotArea dataOnly="0" labelOnly="1" grandRow="1" outline="0" fieldPosition="0"/>
    </format>
    <format dxfId="6620">
      <pivotArea grandRow="1" outline="0" collapsedLevelsAreSubtotals="1" fieldPosition="0"/>
    </format>
    <format dxfId="6619">
      <pivotArea outline="0" collapsedLevelsAreSubtotals="1" fieldPosition="0"/>
    </format>
    <format dxfId="6618">
      <pivotArea dataOnly="0" labelOnly="1" fieldPosition="0">
        <references count="1">
          <reference field="12" count="1">
            <x v="0"/>
          </reference>
        </references>
      </pivotArea>
    </format>
    <format dxfId="6617">
      <pivotArea outline="0" collapsedLevelsAreSubtotals="1" fieldPosition="0"/>
    </format>
    <format dxfId="6616">
      <pivotArea grandRow="1" outline="0" collapsedLevelsAreSubtotals="1" fieldPosition="0"/>
    </format>
    <format dxfId="6615">
      <pivotArea outline="0" collapsedLevelsAreSubtotals="1" fieldPosition="0"/>
    </format>
    <format dxfId="6614">
      <pivotArea dataOnly="0" labelOnly="1" grandRow="1" outline="0" fieldPosition="0"/>
    </format>
    <format dxfId="6613">
      <pivotArea dataOnly="0" labelOnly="1" fieldPosition="0">
        <references count="1">
          <reference field="12" count="1">
            <x v="0"/>
          </reference>
        </references>
      </pivotArea>
    </format>
    <format dxfId="6612">
      <pivotArea dataOnly="0" labelOnly="1" fieldPosition="0">
        <references count="1">
          <reference field="12" count="0"/>
        </references>
      </pivotArea>
    </format>
    <format dxfId="6611">
      <pivotArea dataOnly="0" labelOnly="1" fieldPosition="0">
        <references count="1">
          <reference field="12" count="0"/>
        </references>
      </pivotArea>
    </format>
    <format dxfId="6610">
      <pivotArea grandRow="1" outline="0" collapsedLevelsAreSubtotals="1" fieldPosition="0"/>
    </format>
    <format dxfId="6609">
      <pivotArea dataOnly="0" labelOnly="1" grandRow="1" outline="0" fieldPosition="0"/>
    </format>
    <format dxfId="6608">
      <pivotArea dataOnly="0" labelOnly="1" fieldPosition="0">
        <references count="1">
          <reference field="12" count="0"/>
        </references>
      </pivotArea>
    </format>
    <format dxfId="6607">
      <pivotArea dataOnly="0" labelOnly="1" grandRow="1" outline="0" fieldPosition="0"/>
    </format>
    <format dxfId="6606">
      <pivotArea dataOnly="0" labelOnly="1" grandRow="1" outline="0" fieldPosition="0"/>
    </format>
    <format dxfId="6605">
      <pivotArea dataOnly="0" labelOnly="1" grandRow="1" outline="0" fieldPosition="0"/>
    </format>
    <format dxfId="6604">
      <pivotArea field="3" type="button" dataOnly="0" labelOnly="1" outline="0" axis="axisPage" fieldPosition="0"/>
    </format>
    <format dxfId="6603">
      <pivotArea type="origin" dataOnly="0" labelOnly="1" outline="0" fieldPosition="0"/>
    </format>
    <format dxfId="6602">
      <pivotArea dataOnly="0" labelOnly="1" grandRow="1" outline="0" fieldPosition="0"/>
    </format>
    <format dxfId="6601">
      <pivotArea field="3" type="button" dataOnly="0" labelOnly="1" outline="0" axis="axisPage" fieldPosition="0"/>
    </format>
    <format dxfId="6600">
      <pivotArea type="origin" dataOnly="0" labelOnly="1" outline="0" fieldPosition="0"/>
    </format>
    <format dxfId="6599">
      <pivotArea dataOnly="0" labelOnly="1" grandRow="1" outline="0" fieldPosition="0"/>
    </format>
    <format dxfId="6598">
      <pivotArea field="3" type="button" dataOnly="0" labelOnly="1" outline="0" axis="axisPage" fieldPosition="0"/>
    </format>
    <format dxfId="6597">
      <pivotArea type="origin" dataOnly="0" labelOnly="1" outline="0" fieldPosition="0"/>
    </format>
    <format dxfId="6596">
      <pivotArea dataOnly="0" labelOnly="1" grandRow="1" outline="0" fieldPosition="0"/>
    </format>
    <format dxfId="6595">
      <pivotArea field="3" type="button" dataOnly="0" labelOnly="1" outline="0" axis="axisPage" fieldPosition="0"/>
    </format>
    <format dxfId="6594">
      <pivotArea type="origin" dataOnly="0" labelOnly="1" outline="0" fieldPosition="0"/>
    </format>
    <format dxfId="6593">
      <pivotArea dataOnly="0" labelOnly="1" grandRow="1" outline="0" fieldPosition="0"/>
    </format>
    <format dxfId="6592">
      <pivotArea dataOnly="0" labelOnly="1" fieldPosition="0">
        <references count="1">
          <reference field="12" count="1">
            <x v="0"/>
          </reference>
        </references>
      </pivotArea>
    </format>
    <format dxfId="6591">
      <pivotArea dataOnly="0" labelOnly="1" fieldPosition="0">
        <references count="1">
          <reference field="12" count="1">
            <x v="1"/>
          </reference>
        </references>
      </pivotArea>
    </format>
    <format dxfId="6590">
      <pivotArea dataOnly="0" labelOnly="1" fieldPosition="0">
        <references count="1">
          <reference field="12" count="1">
            <x v="0"/>
          </reference>
        </references>
      </pivotArea>
    </format>
    <format dxfId="6589">
      <pivotArea dataOnly="0" labelOnly="1" fieldPosition="0">
        <references count="1">
          <reference field="12" count="1">
            <x v="1"/>
          </reference>
        </references>
      </pivotArea>
    </format>
    <format dxfId="6588">
      <pivotArea field="12" grandRow="1" outline="0" collapsedLevelsAreSubtotals="1" axis="axisCol" fieldPosition="0">
        <references count="1">
          <reference field="12" count="1" selected="0">
            <x v="0"/>
          </reference>
        </references>
      </pivotArea>
    </format>
    <format dxfId="6587">
      <pivotArea field="12" grandRow="1" outline="0" collapsedLevelsAreSubtotals="1" axis="axisCol" fieldPosition="0">
        <references count="1">
          <reference field="12" count="1" selected="0">
            <x v="0"/>
          </reference>
        </references>
      </pivotArea>
    </format>
    <format dxfId="6586">
      <pivotArea dataOnly="0" labelOnly="1" outline="0" fieldPosition="0">
        <references count="1">
          <reference field="3" count="0"/>
        </references>
      </pivotArea>
    </format>
    <format dxfId="6585">
      <pivotArea dataOnly="0" labelOnly="1" fieldPosition="0">
        <references count="1">
          <reference field="12" count="2">
            <x v="0"/>
            <x v="1"/>
          </reference>
        </references>
      </pivotArea>
    </format>
    <format dxfId="6584">
      <pivotArea collapsedLevelsAreSubtotals="1" fieldPosition="0">
        <references count="2">
          <reference field="12" count="1" selected="0">
            <x v="0"/>
          </reference>
          <reference field="15" count="1">
            <x v="0"/>
          </reference>
        </references>
      </pivotArea>
    </format>
    <format dxfId="6583">
      <pivotArea grandRow="1" outline="0" collapsedLevelsAreSubtotals="1" fieldPosition="0"/>
    </format>
    <format dxfId="6582">
      <pivotArea dataOnly="0" labelOnly="1" fieldPosition="0">
        <references count="1">
          <reference field="12" count="1">
            <x v="0"/>
          </reference>
        </references>
      </pivotArea>
    </format>
    <format dxfId="6581">
      <pivotArea type="all" dataOnly="0" outline="0" fieldPosition="0"/>
    </format>
    <format dxfId="6580">
      <pivotArea type="origin" dataOnly="0" labelOnly="1" outline="0" fieldPosition="0"/>
    </format>
    <format dxfId="6579">
      <pivotArea field="12" type="button" dataOnly="0" labelOnly="1" outline="0" axis="axisCol" fieldPosition="0"/>
    </format>
    <format dxfId="6578">
      <pivotArea type="topRight" dataOnly="0" labelOnly="1" outline="0" fieldPosition="0"/>
    </format>
    <format dxfId="6577">
      <pivotArea collapsedLevelsAreSubtotals="1" fieldPosition="0">
        <references count="1">
          <reference field="15" count="0"/>
        </references>
      </pivotArea>
    </format>
    <format dxfId="6576">
      <pivotArea outline="0" collapsedLevelsAreSubtotals="1" fieldPosition="0"/>
    </format>
    <format dxfId="6575">
      <pivotArea field="15" type="button" dataOnly="0" labelOnly="1" outline="0" axis="axisRow" fieldPosition="0"/>
    </format>
    <format dxfId="6574">
      <pivotArea dataOnly="0" labelOnly="1" fieldPosition="0">
        <references count="1">
          <reference field="15" count="0"/>
        </references>
      </pivotArea>
    </format>
    <format dxfId="6573">
      <pivotArea dataOnly="0" labelOnly="1" grandRow="1" outline="0" fieldPosition="0"/>
    </format>
    <format dxfId="6572">
      <pivotArea dataOnly="0" labelOnly="1" fieldPosition="0">
        <references count="1">
          <reference field="12" count="0"/>
        </references>
      </pivotArea>
    </format>
    <format dxfId="6571">
      <pivotArea field="15" type="button" dataOnly="0" labelOnly="1" outline="0" axis="axisRow" fieldPosition="0"/>
    </format>
    <format dxfId="6570">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9"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D114"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7">
        <item h="1" x="1"/>
        <item h="1" x="14"/>
        <item h="1" x="15"/>
        <item h="1" x="4"/>
        <item h="1" x="16"/>
        <item h="1" x="7"/>
        <item h="1" x="10"/>
        <item h="1" x="23"/>
        <item h="1" x="5"/>
        <item h="1" x="12"/>
        <item h="1" x="17"/>
        <item h="1" x="6"/>
        <item h="1" x="19"/>
        <item h="1" x="3"/>
        <item h="1" x="9"/>
        <item h="1" x="11"/>
        <item h="1" x="21"/>
        <item h="1" x="18"/>
        <item h="1" x="0"/>
        <item h="1" m="1" x="25"/>
        <item h="1" x="22"/>
        <item h="1" x="13"/>
        <item h="1" x="8"/>
        <item h="1" x="24"/>
        <item x="2"/>
        <item h="1"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h="1" x="0"/>
        <item n="BUCKET 2" h="1"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4">
    <i>
      <x v="2"/>
    </i>
    <i>
      <x v="3"/>
    </i>
    <i>
      <x v="4"/>
    </i>
    <i t="grand">
      <x/>
    </i>
  </rowItems>
  <colFields count="1">
    <field x="12"/>
  </colFields>
  <colItems count="3">
    <i>
      <x v="2"/>
    </i>
    <i>
      <x v="3"/>
    </i>
    <i t="grand">
      <x/>
    </i>
  </colItems>
  <pageFields count="2">
    <pageField fld="3" hier="-1"/>
    <pageField fld="14" hier="-1"/>
  </pageFields>
  <dataFields count="1">
    <dataField name="Count of RECEIPT CUT" fld="14" subtotal="count" baseField="0" baseItem="0"/>
  </dataFields>
  <formats count="688">
    <format dxfId="7349">
      <pivotArea type="all" dataOnly="0" outline="0" fieldPosition="0"/>
    </format>
    <format dxfId="7348">
      <pivotArea outline="0" collapsedLevelsAreSubtotals="1" fieldPosition="0"/>
    </format>
    <format dxfId="7347">
      <pivotArea dataOnly="0" labelOnly="1" grandRow="1" outline="0" fieldPosition="0"/>
    </format>
    <format dxfId="7346">
      <pivotArea dataOnly="0" labelOnly="1" outline="0" fieldPosition="0">
        <references count="1">
          <reference field="12" count="4">
            <x v="0"/>
            <x v="1"/>
            <x v="2"/>
            <x v="4"/>
          </reference>
        </references>
      </pivotArea>
    </format>
    <format dxfId="7345">
      <pivotArea dataOnly="0" labelOnly="1" grandCol="1" outline="0" fieldPosition="0"/>
    </format>
    <format dxfId="7344">
      <pivotArea type="all" dataOnly="0" outline="0" fieldPosition="0"/>
    </format>
    <format dxfId="7343">
      <pivotArea outline="0" collapsedLevelsAreSubtotals="1" fieldPosition="0"/>
    </format>
    <format dxfId="7342">
      <pivotArea dataOnly="0" labelOnly="1" grandRow="1" outline="0" fieldPosition="0"/>
    </format>
    <format dxfId="7341">
      <pivotArea dataOnly="0" labelOnly="1" outline="0" fieldPosition="0">
        <references count="1">
          <reference field="12" count="4">
            <x v="0"/>
            <x v="1"/>
            <x v="2"/>
            <x v="4"/>
          </reference>
        </references>
      </pivotArea>
    </format>
    <format dxfId="7340">
      <pivotArea dataOnly="0" labelOnly="1" grandCol="1" outline="0" fieldPosition="0"/>
    </format>
    <format dxfId="7339">
      <pivotArea type="all" dataOnly="0" outline="0" fieldPosition="0"/>
    </format>
    <format dxfId="7338">
      <pivotArea type="origin" dataOnly="0" labelOnly="1" outline="0" fieldPosition="0"/>
    </format>
    <format dxfId="7337">
      <pivotArea type="origin" dataOnly="0" labelOnly="1" outline="0" fieldPosition="0"/>
    </format>
    <format dxfId="7336">
      <pivotArea type="all" dataOnly="0" outline="0" fieldPosition="0"/>
    </format>
    <format dxfId="7335">
      <pivotArea outline="0" collapsedLevelsAreSubtotals="1" fieldPosition="0">
        <references count="1">
          <reference field="12" count="2" selected="0">
            <x v="1"/>
            <x v="2"/>
          </reference>
        </references>
      </pivotArea>
    </format>
    <format dxfId="7334">
      <pivotArea grandCol="1" outline="0" collapsedLevelsAreSubtotals="1" fieldPosition="0"/>
    </format>
    <format dxfId="7333">
      <pivotArea type="topRight" dataOnly="0" labelOnly="1" outline="0" offset="D1" fieldPosition="0"/>
    </format>
    <format dxfId="7332">
      <pivotArea dataOnly="0" labelOnly="1" outline="0" fieldPosition="0">
        <references count="1">
          <reference field="12" count="0"/>
        </references>
      </pivotArea>
    </format>
    <format dxfId="7331">
      <pivotArea dataOnly="0" labelOnly="1" outline="0" fieldPosition="0">
        <references count="1">
          <reference field="12" count="0"/>
        </references>
      </pivotArea>
    </format>
    <format dxfId="7330">
      <pivotArea dataOnly="0" labelOnly="1" outline="0" fieldPosition="0">
        <references count="1">
          <reference field="12" count="4">
            <x v="0"/>
            <x v="1"/>
            <x v="2"/>
            <x v="3"/>
          </reference>
        </references>
      </pivotArea>
    </format>
    <format dxfId="7329">
      <pivotArea outline="0" collapsedLevelsAreSubtotals="1" fieldPosition="0"/>
    </format>
    <format dxfId="7328">
      <pivotArea dataOnly="0" labelOnly="1" outline="0" fieldPosition="0">
        <references count="1">
          <reference field="12" count="2">
            <x v="0"/>
            <x v="4"/>
          </reference>
        </references>
      </pivotArea>
    </format>
    <format dxfId="7327">
      <pivotArea dataOnly="0" labelOnly="1" grandCol="1" outline="0" fieldPosition="0"/>
    </format>
    <format dxfId="7326">
      <pivotArea dataOnly="0" labelOnly="1" grandRow="1" outline="0" fieldPosition="0"/>
    </format>
    <format dxfId="7325">
      <pivotArea dataOnly="0" grandCol="1" outline="0" axis="axisCol" fieldPosition="0"/>
    </format>
    <format dxfId="7324">
      <pivotArea type="all" dataOnly="0" outline="0" fieldPosition="0"/>
    </format>
    <format dxfId="7323">
      <pivotArea outline="0" collapsedLevelsAreSubtotals="1" fieldPosition="0"/>
    </format>
    <format dxfId="7322">
      <pivotArea dataOnly="0" labelOnly="1" grandRow="1" outline="0" fieldPosition="0"/>
    </format>
    <format dxfId="7321">
      <pivotArea dataOnly="0" labelOnly="1" outline="0" fieldPosition="0">
        <references count="1">
          <reference field="12" count="2">
            <x v="0"/>
            <x v="4"/>
          </reference>
        </references>
      </pivotArea>
    </format>
    <format dxfId="7320">
      <pivotArea dataOnly="0" labelOnly="1" grandCol="1" outline="0" fieldPosition="0"/>
    </format>
    <format dxfId="7319">
      <pivotArea outline="0" collapsedLevelsAreSubtotals="1" fieldPosition="0"/>
    </format>
    <format dxfId="7318">
      <pivotArea dataOnly="0" labelOnly="1" grandRow="1" outline="0" fieldPosition="0"/>
    </format>
    <format dxfId="7317">
      <pivotArea dataOnly="0" labelOnly="1" outline="0" fieldPosition="0">
        <references count="1">
          <reference field="12" count="5">
            <x v="0"/>
            <x v="1"/>
            <x v="2"/>
            <x v="3"/>
            <x v="4"/>
          </reference>
        </references>
      </pivotArea>
    </format>
    <format dxfId="7316">
      <pivotArea dataOnly="0" labelOnly="1" grandCol="1" outline="0" fieldPosition="0"/>
    </format>
    <format dxfId="7315">
      <pivotArea outline="0" collapsedLevelsAreSubtotals="1" fieldPosition="0"/>
    </format>
    <format dxfId="7314">
      <pivotArea dataOnly="0" labelOnly="1" grandRow="1" outline="0" fieldPosition="0"/>
    </format>
    <format dxfId="7313">
      <pivotArea dataOnly="0" labelOnly="1" outline="0" fieldPosition="0">
        <references count="1">
          <reference field="12" count="0"/>
        </references>
      </pivotArea>
    </format>
    <format dxfId="7312">
      <pivotArea dataOnly="0" labelOnly="1" grandCol="1" outline="0" fieldPosition="0"/>
    </format>
    <format dxfId="7311">
      <pivotArea dataOnly="0" labelOnly="1" outline="0" fieldPosition="0">
        <references count="1">
          <reference field="12" count="5">
            <x v="0"/>
            <x v="1"/>
            <x v="2"/>
            <x v="3"/>
            <x v="4"/>
          </reference>
        </references>
      </pivotArea>
    </format>
    <format dxfId="7310">
      <pivotArea dataOnly="0" labelOnly="1" outline="0" fieldPosition="0">
        <references count="1">
          <reference field="12" count="4">
            <x v="0"/>
            <x v="1"/>
            <x v="3"/>
            <x v="4"/>
          </reference>
        </references>
      </pivotArea>
    </format>
    <format dxfId="7309">
      <pivotArea dataOnly="0" labelOnly="1" grandRow="1" outline="0" fieldPosition="0"/>
    </format>
    <format dxfId="7308">
      <pivotArea dataOnly="0" labelOnly="1" grandRow="1" outline="0" fieldPosition="0"/>
    </format>
    <format dxfId="7307">
      <pivotArea outline="0" collapsedLevelsAreSubtotals="1" fieldPosition="0"/>
    </format>
    <format dxfId="7306">
      <pivotArea dataOnly="0" labelOnly="1" outline="0" fieldPosition="0">
        <references count="1">
          <reference field="12" count="4">
            <x v="0"/>
            <x v="1"/>
            <x v="2"/>
            <x v="5"/>
          </reference>
        </references>
      </pivotArea>
    </format>
    <format dxfId="7305">
      <pivotArea dataOnly="0" labelOnly="1" grandCol="1" outline="0" fieldPosition="0"/>
    </format>
    <format dxfId="7304">
      <pivotArea dataOnly="0" labelOnly="1" outline="0" fieldPosition="0">
        <references count="1">
          <reference field="12" count="4">
            <x v="0"/>
            <x v="1"/>
            <x v="3"/>
            <x v="5"/>
          </reference>
        </references>
      </pivotArea>
    </format>
    <format dxfId="7303">
      <pivotArea type="all" dataOnly="0" outline="0" fieldPosition="0"/>
    </format>
    <format dxfId="7302">
      <pivotArea outline="0" collapsedLevelsAreSubtotals="1" fieldPosition="0"/>
    </format>
    <format dxfId="7301">
      <pivotArea dataOnly="0" labelOnly="1" grandRow="1" outline="0" fieldPosition="0"/>
    </format>
    <format dxfId="7300">
      <pivotArea dataOnly="0" labelOnly="1" outline="0" fieldPosition="0">
        <references count="1">
          <reference field="12" count="4">
            <x v="0"/>
            <x v="1"/>
            <x v="2"/>
            <x v="4"/>
          </reference>
        </references>
      </pivotArea>
    </format>
    <format dxfId="7299">
      <pivotArea dataOnly="0" labelOnly="1" grandCol="1" outline="0" fieldPosition="0"/>
    </format>
    <format dxfId="7298">
      <pivotArea outline="0" collapsedLevelsAreSubtotals="1" fieldPosition="0"/>
    </format>
    <format dxfId="7297">
      <pivotArea dataOnly="0" labelOnly="1" grandRow="1" outline="0" fieldPosition="0"/>
    </format>
    <format dxfId="7296">
      <pivotArea dataOnly="0" labelOnly="1" outline="0" fieldPosition="0">
        <references count="1">
          <reference field="12" count="4">
            <x v="0"/>
            <x v="1"/>
            <x v="2"/>
            <x v="4"/>
          </reference>
        </references>
      </pivotArea>
    </format>
    <format dxfId="7295">
      <pivotArea dataOnly="0" labelOnly="1" grandCol="1" outline="0" fieldPosition="0"/>
    </format>
    <format dxfId="7294">
      <pivotArea outline="0" collapsedLevelsAreSubtotals="1" fieldPosition="0"/>
    </format>
    <format dxfId="7293">
      <pivotArea dataOnly="0" labelOnly="1" grandRow="1" outline="0" fieldPosition="0"/>
    </format>
    <format dxfId="7292">
      <pivotArea dataOnly="0" labelOnly="1" outline="0" fieldPosition="0">
        <references count="1">
          <reference field="12" count="4">
            <x v="0"/>
            <x v="1"/>
            <x v="2"/>
            <x v="4"/>
          </reference>
        </references>
      </pivotArea>
    </format>
    <format dxfId="7291">
      <pivotArea dataOnly="0" labelOnly="1" grandCol="1" outline="0" fieldPosition="0"/>
    </format>
    <format dxfId="7290">
      <pivotArea dataOnly="0" grandCol="1" outline="0" axis="axisCol" fieldPosition="0"/>
    </format>
    <format dxfId="7289">
      <pivotArea dataOnly="0" labelOnly="1" outline="0" fieldPosition="0">
        <references count="1">
          <reference field="12" count="0"/>
        </references>
      </pivotArea>
    </format>
    <format dxfId="7288">
      <pivotArea dataOnly="0" grandCol="1" outline="0" axis="axisCol" fieldPosition="0"/>
    </format>
    <format dxfId="7287">
      <pivotArea dataOnly="0" labelOnly="1" outline="0" fieldPosition="0">
        <references count="1">
          <reference field="12" count="5">
            <x v="0"/>
            <x v="2"/>
            <x v="3"/>
            <x v="4"/>
            <x v="5"/>
          </reference>
        </references>
      </pivotArea>
    </format>
    <format dxfId="7286">
      <pivotArea dataOnly="0" labelOnly="1" grandCol="1" outline="0" fieldPosition="0"/>
    </format>
    <format dxfId="7285">
      <pivotArea dataOnly="0" labelOnly="1" grandCol="1" outline="0" fieldPosition="0"/>
    </format>
    <format dxfId="7284">
      <pivotArea dataOnly="0" labelOnly="1" outline="0" fieldPosition="0">
        <references count="1">
          <reference field="12" count="4">
            <x v="0"/>
            <x v="1"/>
            <x v="2"/>
            <x v="3"/>
          </reference>
        </references>
      </pivotArea>
    </format>
    <format dxfId="7283">
      <pivotArea dataOnly="0" labelOnly="1" grandCol="1" outline="0" fieldPosition="0"/>
    </format>
    <format dxfId="7282">
      <pivotArea dataOnly="0" labelOnly="1" grandCol="1" outline="0" fieldPosition="0"/>
    </format>
    <format dxfId="7281">
      <pivotArea dataOnly="0" labelOnly="1" outline="0" fieldPosition="0">
        <references count="1">
          <reference field="12" count="4">
            <x v="0"/>
            <x v="1"/>
            <x v="2"/>
            <x v="3"/>
          </reference>
        </references>
      </pivotArea>
    </format>
    <format dxfId="7280">
      <pivotArea dataOnly="0" labelOnly="1" grandCol="1" outline="0" fieldPosition="0"/>
    </format>
    <format dxfId="7279">
      <pivotArea outline="0" collapsedLevelsAreSubtotals="1" fieldPosition="0"/>
    </format>
    <format dxfId="7278">
      <pivotArea dataOnly="0" labelOnly="1" outline="0" fieldPosition="0">
        <references count="1">
          <reference field="12" count="4">
            <x v="0"/>
            <x v="1"/>
            <x v="3"/>
            <x v="4"/>
          </reference>
        </references>
      </pivotArea>
    </format>
    <format dxfId="7277">
      <pivotArea dataOnly="0" labelOnly="1" grandCol="1" outline="0" fieldPosition="0"/>
    </format>
    <format dxfId="7276">
      <pivotArea dataOnly="0" labelOnly="1" grandRow="1" outline="0" fieldPosition="0"/>
    </format>
    <format dxfId="7275">
      <pivotArea grandCol="1" outline="0" collapsedLevelsAreSubtotals="1" fieldPosition="0"/>
    </format>
    <format dxfId="7274">
      <pivotArea dataOnly="0" labelOnly="1" grandCol="1" outline="0" fieldPosition="0"/>
    </format>
    <format dxfId="7273">
      <pivotArea type="all" dataOnly="0" outline="0" fieldPosition="0"/>
    </format>
    <format dxfId="7272">
      <pivotArea outline="0" collapsedLevelsAreSubtotals="1" fieldPosition="0"/>
    </format>
    <format dxfId="7271">
      <pivotArea type="origin" dataOnly="0" labelOnly="1" outline="0" fieldPosition="0"/>
    </format>
    <format dxfId="7270">
      <pivotArea field="12" type="button" dataOnly="0" labelOnly="1" outline="0" axis="axisCol" fieldPosition="0"/>
    </format>
    <format dxfId="7269">
      <pivotArea type="topRight" dataOnly="0" labelOnly="1" outline="0" fieldPosition="0"/>
    </format>
    <format dxfId="7268">
      <pivotArea dataOnly="0" labelOnly="1" grandRow="1" outline="0" fieldPosition="0"/>
    </format>
    <format dxfId="7267">
      <pivotArea dataOnly="0" labelOnly="1" outline="0" fieldPosition="0">
        <references count="1">
          <reference field="12" count="4">
            <x v="0"/>
            <x v="1"/>
            <x v="2"/>
            <x v="4"/>
          </reference>
        </references>
      </pivotArea>
    </format>
    <format dxfId="7266">
      <pivotArea dataOnly="0" labelOnly="1" grandCol="1" outline="0" fieldPosition="0"/>
    </format>
    <format dxfId="7265">
      <pivotArea dataOnly="0" labelOnly="1" outline="0" fieldPosition="0">
        <references count="1">
          <reference field="12" count="1">
            <x v="2"/>
          </reference>
        </references>
      </pivotArea>
    </format>
    <format dxfId="7264">
      <pivotArea outline="0" collapsedLevelsAreSubtotals="1" fieldPosition="0"/>
    </format>
    <format dxfId="7263">
      <pivotArea dataOnly="0" labelOnly="1" outline="0" fieldPosition="0">
        <references count="1">
          <reference field="12" count="5">
            <x v="0"/>
            <x v="1"/>
            <x v="2"/>
            <x v="4"/>
            <x v="5"/>
          </reference>
        </references>
      </pivotArea>
    </format>
    <format dxfId="7262">
      <pivotArea dataOnly="0" labelOnly="1" grandCol="1" outline="0" fieldPosition="0"/>
    </format>
    <format dxfId="7261">
      <pivotArea grandRow="1" outline="0" collapsedLevelsAreSubtotals="1" fieldPosition="0"/>
    </format>
    <format dxfId="7260">
      <pivotArea dataOnly="0" labelOnly="1" grandRow="1" outline="0" fieldPosition="0"/>
    </format>
    <format dxfId="7259">
      <pivotArea outline="0" collapsedLevelsAreSubtotals="1" fieldPosition="0"/>
    </format>
    <format dxfId="7258">
      <pivotArea dataOnly="0" labelOnly="1" grandRow="1" outline="0" fieldPosition="0"/>
    </format>
    <format dxfId="7257">
      <pivotArea dataOnly="0" labelOnly="1" outline="0" fieldPosition="0">
        <references count="1">
          <reference field="12" count="6">
            <x v="0"/>
            <x v="1"/>
            <x v="2"/>
            <x v="3"/>
            <x v="4"/>
            <x v="5"/>
          </reference>
        </references>
      </pivotArea>
    </format>
    <format dxfId="7256">
      <pivotArea dataOnly="0" labelOnly="1" grandCol="1" outline="0" fieldPosition="0"/>
    </format>
    <format dxfId="7255">
      <pivotArea dataOnly="0" labelOnly="1" outline="0" fieldPosition="0">
        <references count="1">
          <reference field="12" count="4">
            <x v="0"/>
            <x v="1"/>
            <x v="2"/>
            <x v="3"/>
          </reference>
        </references>
      </pivotArea>
    </format>
    <format dxfId="7254">
      <pivotArea dataOnly="0" labelOnly="1" grandCol="1" outline="0" fieldPosition="0"/>
    </format>
    <format dxfId="7253">
      <pivotArea type="all" dataOnly="0" outline="0" fieldPosition="0"/>
    </format>
    <format dxfId="7252">
      <pivotArea outline="0" collapsedLevelsAreSubtotals="1" fieldPosition="0"/>
    </format>
    <format dxfId="7251">
      <pivotArea type="origin" dataOnly="0" labelOnly="1" outline="0" fieldPosition="0"/>
    </format>
    <format dxfId="7250">
      <pivotArea field="12" type="button" dataOnly="0" labelOnly="1" outline="0" axis="axisCol" fieldPosition="0"/>
    </format>
    <format dxfId="7249">
      <pivotArea type="topRight" dataOnly="0" labelOnly="1" outline="0" fieldPosition="0"/>
    </format>
    <format dxfId="7248">
      <pivotArea dataOnly="0" labelOnly="1" grandRow="1" outline="0" fieldPosition="0"/>
    </format>
    <format dxfId="7247">
      <pivotArea dataOnly="0" labelOnly="1" outline="0" fieldPosition="0">
        <references count="1">
          <reference field="12" count="5">
            <x v="0"/>
            <x v="1"/>
            <x v="2"/>
            <x v="3"/>
            <x v="4"/>
          </reference>
        </references>
      </pivotArea>
    </format>
    <format dxfId="7246">
      <pivotArea dataOnly="0" labelOnly="1" grandCol="1" outline="0" fieldPosition="0"/>
    </format>
    <format dxfId="7245">
      <pivotArea dataOnly="0" labelOnly="1" outline="0" fieldPosition="0">
        <references count="1">
          <reference field="12" count="4">
            <x v="0"/>
            <x v="1"/>
            <x v="2"/>
            <x v="3"/>
          </reference>
        </references>
      </pivotArea>
    </format>
    <format dxfId="7244">
      <pivotArea dataOnly="0" labelOnly="1" grandCol="1" outline="0" fieldPosition="0"/>
    </format>
    <format dxfId="7243">
      <pivotArea dataOnly="0" labelOnly="1" outline="0" fieldPosition="0">
        <references count="1">
          <reference field="12" count="5">
            <x v="0"/>
            <x v="1"/>
            <x v="2"/>
            <x v="3"/>
            <x v="5"/>
          </reference>
        </references>
      </pivotArea>
    </format>
    <format dxfId="7242">
      <pivotArea dataOnly="0" labelOnly="1" grandCol="1" outline="0" fieldPosition="0"/>
    </format>
    <format dxfId="7241">
      <pivotArea dataOnly="0" labelOnly="1" outline="0" fieldPosition="0">
        <references count="1">
          <reference field="12" count="5">
            <x v="0"/>
            <x v="1"/>
            <x v="2"/>
            <x v="3"/>
            <x v="5"/>
          </reference>
        </references>
      </pivotArea>
    </format>
    <format dxfId="7240">
      <pivotArea dataOnly="0" labelOnly="1" grandCol="1" outline="0" fieldPosition="0"/>
    </format>
    <format dxfId="7239">
      <pivotArea dataOnly="0" labelOnly="1" outline="0" fieldPosition="0">
        <references count="1">
          <reference field="12" count="5">
            <x v="0"/>
            <x v="1"/>
            <x v="2"/>
            <x v="3"/>
            <x v="5"/>
          </reference>
        </references>
      </pivotArea>
    </format>
    <format dxfId="7238">
      <pivotArea dataOnly="0" labelOnly="1" grandCol="1" outline="0" fieldPosition="0"/>
    </format>
    <format dxfId="7237">
      <pivotArea grandRow="1" outline="0" collapsedLevelsAreSubtotals="1" fieldPosition="0"/>
    </format>
    <format dxfId="7236">
      <pivotArea dataOnly="0" labelOnly="1" grandRow="1" outline="0" fieldPosition="0"/>
    </format>
    <format dxfId="7235">
      <pivotArea outline="0" collapsedLevelsAreSubtotals="1" fieldPosition="0"/>
    </format>
    <format dxfId="7234">
      <pivotArea dataOnly="0" labelOnly="1" grandRow="1" outline="0" fieldPosition="0"/>
    </format>
    <format dxfId="7233">
      <pivotArea dataOnly="0" labelOnly="1" outline="0" fieldPosition="0">
        <references count="1">
          <reference field="12" count="5">
            <x v="0"/>
            <x v="1"/>
            <x v="2"/>
            <x v="3"/>
            <x v="5"/>
          </reference>
        </references>
      </pivotArea>
    </format>
    <format dxfId="7232">
      <pivotArea dataOnly="0" labelOnly="1" grandCol="1" outline="0" fieldPosition="0"/>
    </format>
    <format dxfId="7231">
      <pivotArea outline="0" collapsedLevelsAreSubtotals="1" fieldPosition="0"/>
    </format>
    <format dxfId="7230">
      <pivotArea dataOnly="0" labelOnly="1" grandRow="1" outline="0" fieldPosition="0"/>
    </format>
    <format dxfId="7229">
      <pivotArea dataOnly="0" labelOnly="1" outline="0" fieldPosition="0">
        <references count="1">
          <reference field="12" count="4">
            <x v="0"/>
            <x v="1"/>
            <x v="2"/>
            <x v="3"/>
          </reference>
        </references>
      </pivotArea>
    </format>
    <format dxfId="7228">
      <pivotArea dataOnly="0" labelOnly="1" grandCol="1" outline="0" fieldPosition="0"/>
    </format>
    <format dxfId="7227">
      <pivotArea outline="0" collapsedLevelsAreSubtotals="1" fieldPosition="0"/>
    </format>
    <format dxfId="7226">
      <pivotArea dataOnly="0" labelOnly="1" grandRow="1" outline="0" fieldPosition="0"/>
    </format>
    <format dxfId="7225">
      <pivotArea dataOnly="0" labelOnly="1" outline="0" fieldPosition="0">
        <references count="1">
          <reference field="12" count="4">
            <x v="0"/>
            <x v="1"/>
            <x v="2"/>
            <x v="3"/>
          </reference>
        </references>
      </pivotArea>
    </format>
    <format dxfId="7224">
      <pivotArea dataOnly="0" labelOnly="1" grandCol="1" outline="0" fieldPosition="0"/>
    </format>
    <format dxfId="7223">
      <pivotArea dataOnly="0" labelOnly="1" outline="0" fieldPosition="0">
        <references count="1">
          <reference field="12" count="4">
            <x v="0"/>
            <x v="1"/>
            <x v="2"/>
            <x v="3"/>
          </reference>
        </references>
      </pivotArea>
    </format>
    <format dxfId="7222">
      <pivotArea dataOnly="0" labelOnly="1" grandCol="1" outline="0" fieldPosition="0"/>
    </format>
    <format dxfId="7221">
      <pivotArea grandRow="1" outline="0" collapsedLevelsAreSubtotals="1" fieldPosition="0"/>
    </format>
    <format dxfId="7220">
      <pivotArea dataOnly="0" labelOnly="1" grandRow="1" outline="0" fieldPosition="0"/>
    </format>
    <format dxfId="7219">
      <pivotArea grandCol="1" outline="0" collapsedLevelsAreSubtotals="1" fieldPosition="0"/>
    </format>
    <format dxfId="7218">
      <pivotArea dataOnly="0" labelOnly="1" grandCol="1" outline="0" fieldPosition="0"/>
    </format>
    <format dxfId="7217">
      <pivotArea outline="0" collapsedLevelsAreSubtotals="1" fieldPosition="0"/>
    </format>
    <format dxfId="7216">
      <pivotArea dataOnly="0" labelOnly="1" grandRow="1" outline="0" fieldPosition="0"/>
    </format>
    <format dxfId="7215">
      <pivotArea dataOnly="0" labelOnly="1" outline="0" fieldPosition="0">
        <references count="1">
          <reference field="12" count="5">
            <x v="0"/>
            <x v="1"/>
            <x v="2"/>
            <x v="3"/>
            <x v="4"/>
          </reference>
        </references>
      </pivotArea>
    </format>
    <format dxfId="7214">
      <pivotArea dataOnly="0" labelOnly="1" grandCol="1" outline="0" fieldPosition="0"/>
    </format>
    <format dxfId="7213">
      <pivotArea outline="0" collapsedLevelsAreSubtotals="1" fieldPosition="0"/>
    </format>
    <format dxfId="7212">
      <pivotArea dataOnly="0" labelOnly="1" grandRow="1" outline="0" fieldPosition="0"/>
    </format>
    <format dxfId="7211">
      <pivotArea dataOnly="0" labelOnly="1" outline="0" fieldPosition="0">
        <references count="1">
          <reference field="12" count="5">
            <x v="0"/>
            <x v="1"/>
            <x v="2"/>
            <x v="3"/>
            <x v="4"/>
          </reference>
        </references>
      </pivotArea>
    </format>
    <format dxfId="7210">
      <pivotArea dataOnly="0" labelOnly="1" grandCol="1" outline="0" fieldPosition="0"/>
    </format>
    <format dxfId="7209">
      <pivotArea dataOnly="0" labelOnly="1" outline="0" fieldPosition="0">
        <references count="1">
          <reference field="12" count="5">
            <x v="0"/>
            <x v="1"/>
            <x v="2"/>
            <x v="3"/>
            <x v="4"/>
          </reference>
        </references>
      </pivotArea>
    </format>
    <format dxfId="7208">
      <pivotArea dataOnly="0" labelOnly="1" grandCol="1" outline="0" fieldPosition="0"/>
    </format>
    <format dxfId="7207">
      <pivotArea outline="0" collapsedLevelsAreSubtotals="1" fieldPosition="0"/>
    </format>
    <format dxfId="7206">
      <pivotArea dataOnly="0" labelOnly="1" grandRow="1" outline="0" fieldPosition="0"/>
    </format>
    <format dxfId="7205">
      <pivotArea dataOnly="0" labelOnly="1" outline="0" fieldPosition="0">
        <references count="1">
          <reference field="12" count="5">
            <x v="0"/>
            <x v="1"/>
            <x v="2"/>
            <x v="3"/>
            <x v="4"/>
          </reference>
        </references>
      </pivotArea>
    </format>
    <format dxfId="7204">
      <pivotArea dataOnly="0" labelOnly="1" grandCol="1" outline="0" fieldPosition="0"/>
    </format>
    <format dxfId="7203">
      <pivotArea grandRow="1" outline="0" collapsedLevelsAreSubtotals="1" fieldPosition="0"/>
    </format>
    <format dxfId="7202">
      <pivotArea dataOnly="0" labelOnly="1" grandRow="1" outline="0" fieldPosition="0"/>
    </format>
    <format dxfId="7201">
      <pivotArea outline="0" collapsedLevelsAreSubtotals="1" fieldPosition="0"/>
    </format>
    <format dxfId="7200">
      <pivotArea dataOnly="0" labelOnly="1" grandRow="1" outline="0" fieldPosition="0"/>
    </format>
    <format dxfId="7199">
      <pivotArea dataOnly="0" labelOnly="1" outline="0" fieldPosition="0">
        <references count="1">
          <reference field="12" count="4">
            <x v="0"/>
            <x v="1"/>
            <x v="2"/>
            <x v="5"/>
          </reference>
        </references>
      </pivotArea>
    </format>
    <format dxfId="7198">
      <pivotArea dataOnly="0" labelOnly="1" grandCol="1" outline="0" fieldPosition="0"/>
    </format>
    <format dxfId="7197">
      <pivotArea outline="0" collapsedLevelsAreSubtotals="1" fieldPosition="0"/>
    </format>
    <format dxfId="7196">
      <pivotArea dataOnly="0" labelOnly="1" grandRow="1" outline="0" fieldPosition="0"/>
    </format>
    <format dxfId="7195">
      <pivotArea dataOnly="0" labelOnly="1" outline="0" fieldPosition="0">
        <references count="1">
          <reference field="12" count="4">
            <x v="0"/>
            <x v="1"/>
            <x v="2"/>
            <x v="5"/>
          </reference>
        </references>
      </pivotArea>
    </format>
    <format dxfId="7194">
      <pivotArea dataOnly="0" labelOnly="1" grandCol="1" outline="0" fieldPosition="0"/>
    </format>
    <format dxfId="7193">
      <pivotArea dataOnly="0" labelOnly="1" outline="0" fieldPosition="0">
        <references count="1">
          <reference field="12" count="4">
            <x v="0"/>
            <x v="1"/>
            <x v="2"/>
            <x v="5"/>
          </reference>
        </references>
      </pivotArea>
    </format>
    <format dxfId="7192">
      <pivotArea dataOnly="0" labelOnly="1" grandCol="1" outline="0" fieldPosition="0"/>
    </format>
    <format dxfId="7191">
      <pivotArea dataOnly="0" labelOnly="1" outline="0" fieldPosition="0">
        <references count="1">
          <reference field="12" count="4">
            <x v="0"/>
            <x v="1"/>
            <x v="3"/>
            <x v="5"/>
          </reference>
        </references>
      </pivotArea>
    </format>
    <format dxfId="7190">
      <pivotArea dataOnly="0" labelOnly="1" grandCol="1" outline="0" fieldPosition="0"/>
    </format>
    <format dxfId="7189">
      <pivotArea dataOnly="0" labelOnly="1" outline="0" fieldPosition="0">
        <references count="1">
          <reference field="12" count="4">
            <x v="0"/>
            <x v="1"/>
            <x v="3"/>
            <x v="5"/>
          </reference>
        </references>
      </pivotArea>
    </format>
    <format dxfId="7188">
      <pivotArea dataOnly="0" labelOnly="1" grandCol="1" outline="0" fieldPosition="0"/>
    </format>
    <format dxfId="7187">
      <pivotArea grandRow="1" outline="0" collapsedLevelsAreSubtotals="1" fieldPosition="0"/>
    </format>
    <format dxfId="7186">
      <pivotArea dataOnly="0" labelOnly="1" grandRow="1" outline="0" fieldPosition="0"/>
    </format>
    <format dxfId="7185">
      <pivotArea dataOnly="0" labelOnly="1" grandCol="1" outline="0" fieldPosition="0"/>
    </format>
    <format dxfId="7184">
      <pivotArea dataOnly="0" labelOnly="1" outline="0" fieldPosition="0">
        <references count="1">
          <reference field="12" count="3">
            <x v="0"/>
            <x v="1"/>
            <x v="3"/>
          </reference>
        </references>
      </pivotArea>
    </format>
    <format dxfId="7183">
      <pivotArea dataOnly="0" labelOnly="1" grandCol="1" outline="0" fieldPosition="0"/>
    </format>
    <format dxfId="7182">
      <pivotArea dataOnly="0" labelOnly="1" outline="0" fieldPosition="0">
        <references count="1">
          <reference field="12" count="3">
            <x v="0"/>
            <x v="1"/>
            <x v="3"/>
          </reference>
        </references>
      </pivotArea>
    </format>
    <format dxfId="7181">
      <pivotArea dataOnly="0" labelOnly="1" grandCol="1" outline="0" fieldPosition="0"/>
    </format>
    <format dxfId="7180">
      <pivotArea dataOnly="0" labelOnly="1" outline="0" fieldPosition="0">
        <references count="1">
          <reference field="12" count="3">
            <x v="0"/>
            <x v="1"/>
            <x v="3"/>
          </reference>
        </references>
      </pivotArea>
    </format>
    <format dxfId="7179">
      <pivotArea dataOnly="0" labelOnly="1" grandCol="1" outline="0" fieldPosition="0"/>
    </format>
    <format dxfId="7178">
      <pivotArea outline="0" collapsedLevelsAreSubtotals="1" fieldPosition="0"/>
    </format>
    <format dxfId="7177">
      <pivotArea dataOnly="0" labelOnly="1" grandRow="1" outline="0" fieldPosition="0"/>
    </format>
    <format dxfId="7176">
      <pivotArea dataOnly="0" labelOnly="1" outline="0" fieldPosition="0">
        <references count="1">
          <reference field="12" count="3">
            <x v="0"/>
            <x v="1"/>
            <x v="3"/>
          </reference>
        </references>
      </pivotArea>
    </format>
    <format dxfId="7175">
      <pivotArea dataOnly="0" labelOnly="1" grandCol="1" outline="0" fieldPosition="0"/>
    </format>
    <format dxfId="7174">
      <pivotArea dataOnly="0" labelOnly="1" outline="0" fieldPosition="0">
        <references count="1">
          <reference field="12" count="3">
            <x v="0"/>
            <x v="1"/>
            <x v="3"/>
          </reference>
        </references>
      </pivotArea>
    </format>
    <format dxfId="7173">
      <pivotArea dataOnly="0" labelOnly="1" grandCol="1" outline="0" fieldPosition="0"/>
    </format>
    <format dxfId="7172">
      <pivotArea dataOnly="0" labelOnly="1" outline="0" fieldPosition="0">
        <references count="1">
          <reference field="12" count="3">
            <x v="0"/>
            <x v="1"/>
            <x v="3"/>
          </reference>
        </references>
      </pivotArea>
    </format>
    <format dxfId="7171">
      <pivotArea dataOnly="0" labelOnly="1" grandCol="1" outline="0" fieldPosition="0"/>
    </format>
    <format dxfId="7170">
      <pivotArea grandRow="1" outline="0" collapsedLevelsAreSubtotals="1" fieldPosition="0"/>
    </format>
    <format dxfId="7169">
      <pivotArea dataOnly="0" labelOnly="1" grandRow="1" outline="0" fieldPosition="0"/>
    </format>
    <format dxfId="7168">
      <pivotArea dataOnly="0" labelOnly="1" outline="0" fieldPosition="0">
        <references count="1">
          <reference field="12" count="3">
            <x v="0"/>
            <x v="1"/>
            <x v="3"/>
          </reference>
        </references>
      </pivotArea>
    </format>
    <format dxfId="7167">
      <pivotArea dataOnly="0" labelOnly="1" grandCol="1" outline="0" fieldPosition="0"/>
    </format>
    <format dxfId="7166">
      <pivotArea dataOnly="0" labelOnly="1" grandRow="1" outline="0" fieldPosition="0"/>
    </format>
    <format dxfId="7165">
      <pivotArea dataOnly="0" labelOnly="1" grandRow="1" outline="0" fieldPosition="0"/>
    </format>
    <format dxfId="7164">
      <pivotArea dataOnly="0" labelOnly="1" grandRow="1" outline="0" fieldPosition="0"/>
    </format>
    <format dxfId="7163">
      <pivotArea outline="0" collapsedLevelsAreSubtotals="1" fieldPosition="0"/>
    </format>
    <format dxfId="7162">
      <pivotArea dataOnly="0" labelOnly="1" grandRow="1" outline="0" fieldPosition="0"/>
    </format>
    <format dxfId="7161">
      <pivotArea dataOnly="0" labelOnly="1" outline="0" fieldPosition="0">
        <references count="1">
          <reference field="12" count="0"/>
        </references>
      </pivotArea>
    </format>
    <format dxfId="7160">
      <pivotArea dataOnly="0" labelOnly="1" grandCol="1" outline="0" fieldPosition="0"/>
    </format>
    <format dxfId="7159">
      <pivotArea dataOnly="0" labelOnly="1" outline="0" fieldPosition="0">
        <references count="1">
          <reference field="12" count="0"/>
        </references>
      </pivotArea>
    </format>
    <format dxfId="7158">
      <pivotArea dataOnly="0" labelOnly="1" grandCol="1" outline="0" fieldPosition="0"/>
    </format>
    <format dxfId="7157">
      <pivotArea grandRow="1" outline="0" collapsedLevelsAreSubtotals="1" fieldPosition="0"/>
    </format>
    <format dxfId="7156">
      <pivotArea dataOnly="0" labelOnly="1" grandRow="1" outline="0" fieldPosition="0"/>
    </format>
    <format dxfId="7155">
      <pivotArea grandRow="1" outline="0" collapsedLevelsAreSubtotals="1" fieldPosition="0"/>
    </format>
    <format dxfId="7154">
      <pivotArea dataOnly="0" labelOnly="1" grandRow="1" outline="0" fieldPosition="0"/>
    </format>
    <format dxfId="7153">
      <pivotArea grandRow="1" outline="0" collapsedLevelsAreSubtotals="1" fieldPosition="0"/>
    </format>
    <format dxfId="7152">
      <pivotArea dataOnly="0" labelOnly="1" grandRow="1" outline="0" fieldPosition="0"/>
    </format>
    <format dxfId="7151">
      <pivotArea grandRow="1" outline="0" collapsedLevelsAreSubtotals="1" fieldPosition="0"/>
    </format>
    <format dxfId="7150">
      <pivotArea dataOnly="0" labelOnly="1" grandRow="1" outline="0" fieldPosition="0"/>
    </format>
    <format dxfId="7149">
      <pivotArea grandRow="1" outline="0" collapsedLevelsAreSubtotals="1" fieldPosition="0"/>
    </format>
    <format dxfId="7148">
      <pivotArea dataOnly="0" labelOnly="1" grandRow="1" outline="0" fieldPosition="0"/>
    </format>
    <format dxfId="7147">
      <pivotArea grandRow="1" outline="0" collapsedLevelsAreSubtotals="1" fieldPosition="0"/>
    </format>
    <format dxfId="7146">
      <pivotArea dataOnly="0" labelOnly="1" grandRow="1" outline="0" fieldPosition="0"/>
    </format>
    <format dxfId="7145">
      <pivotArea type="origin" dataOnly="0" labelOnly="1" outline="0" fieldPosition="0"/>
    </format>
    <format dxfId="7144">
      <pivotArea dataOnly="0" labelOnly="1" grandRow="1" outline="0" fieldPosition="0"/>
    </format>
    <format dxfId="7143">
      <pivotArea type="origin" dataOnly="0" labelOnly="1" outline="0" fieldPosition="0"/>
    </format>
    <format dxfId="7142">
      <pivotArea dataOnly="0" labelOnly="1" grandRow="1" outline="0" fieldPosition="0"/>
    </format>
    <format dxfId="7141">
      <pivotArea type="origin" dataOnly="0" labelOnly="1" outline="0" fieldPosition="0"/>
    </format>
    <format dxfId="7140">
      <pivotArea dataOnly="0" labelOnly="1" grandRow="1" outline="0" fieldPosition="0"/>
    </format>
    <format dxfId="7139">
      <pivotArea type="origin" dataOnly="0" labelOnly="1" outline="0" fieldPosition="0"/>
    </format>
    <format dxfId="7138">
      <pivotArea dataOnly="0" labelOnly="1" grandRow="1" outline="0" fieldPosition="0"/>
    </format>
    <format dxfId="7137">
      <pivotArea type="all" dataOnly="0" outline="0" fieldPosition="0"/>
    </format>
    <format dxfId="7136">
      <pivotArea outline="0" collapsedLevelsAreSubtotals="1" fieldPosition="0"/>
    </format>
    <format dxfId="7135">
      <pivotArea type="origin" dataOnly="0" labelOnly="1" outline="0" fieldPosition="0"/>
    </format>
    <format dxfId="7134">
      <pivotArea field="12" type="button" dataOnly="0" labelOnly="1" outline="0" axis="axisCol" fieldPosition="0"/>
    </format>
    <format dxfId="7133">
      <pivotArea type="topRight" dataOnly="0" labelOnly="1" outline="0" fieldPosition="0"/>
    </format>
    <format dxfId="7132">
      <pivotArea dataOnly="0" labelOnly="1" grandRow="1" outline="0" fieldPosition="0"/>
    </format>
    <format dxfId="7131">
      <pivotArea dataOnly="0" labelOnly="1" outline="0" fieldPosition="0">
        <references count="1">
          <reference field="12" count="0"/>
        </references>
      </pivotArea>
    </format>
    <format dxfId="7130">
      <pivotArea dataOnly="0" labelOnly="1" grandCol="1" outline="0" fieldPosition="0"/>
    </format>
    <format dxfId="7129">
      <pivotArea grandRow="1" outline="0" collapsedLevelsAreSubtotals="1" fieldPosition="0"/>
    </format>
    <format dxfId="7128">
      <pivotArea dataOnly="0" labelOnly="1" grandRow="1" outline="0" fieldPosition="0"/>
    </format>
    <format dxfId="7127">
      <pivotArea dataOnly="0" labelOnly="1" outline="0" fieldPosition="0">
        <references count="1">
          <reference field="12" count="3">
            <x v="0"/>
            <x v="1"/>
            <x v="3"/>
          </reference>
        </references>
      </pivotArea>
    </format>
    <format dxfId="7126">
      <pivotArea dataOnly="0" labelOnly="1" grandCol="1" outline="0" fieldPosition="0"/>
    </format>
    <format dxfId="7125">
      <pivotArea dataOnly="0" labelOnly="1" grandRow="1" outline="0" fieldPosition="0"/>
    </format>
    <format dxfId="7124">
      <pivotArea outline="0" collapsedLevelsAreSubtotals="1" fieldPosition="0"/>
    </format>
    <format dxfId="7123">
      <pivotArea dataOnly="0" labelOnly="1" grandRow="1" outline="0" fieldPosition="0"/>
    </format>
    <format dxfId="7122">
      <pivotArea dataOnly="0" labelOnly="1" outline="0" fieldPosition="0">
        <references count="1">
          <reference field="12" count="3">
            <x v="0"/>
            <x v="1"/>
            <x v="2"/>
          </reference>
        </references>
      </pivotArea>
    </format>
    <format dxfId="7121">
      <pivotArea dataOnly="0" labelOnly="1" grandCol="1" outline="0" fieldPosition="0"/>
    </format>
    <format dxfId="7120">
      <pivotArea outline="0" collapsedLevelsAreSubtotals="1" fieldPosition="0"/>
    </format>
    <format dxfId="7119">
      <pivotArea dataOnly="0" labelOnly="1" grandRow="1" outline="0" fieldPosition="0"/>
    </format>
    <format dxfId="7118">
      <pivotArea dataOnly="0" labelOnly="1" outline="0" fieldPosition="0">
        <references count="1">
          <reference field="12" count="3">
            <x v="0"/>
            <x v="1"/>
            <x v="2"/>
          </reference>
        </references>
      </pivotArea>
    </format>
    <format dxfId="7117">
      <pivotArea dataOnly="0" labelOnly="1" grandCol="1" outline="0" fieldPosition="0"/>
    </format>
    <format dxfId="7116">
      <pivotArea outline="0" collapsedLevelsAreSubtotals="1" fieldPosition="0"/>
    </format>
    <format dxfId="7115">
      <pivotArea dataOnly="0" labelOnly="1" grandRow="1" outline="0" fieldPosition="0"/>
    </format>
    <format dxfId="7114">
      <pivotArea dataOnly="0" labelOnly="1" outline="0" fieldPosition="0">
        <references count="1">
          <reference field="12" count="5">
            <x v="0"/>
            <x v="1"/>
            <x v="2"/>
            <x v="3"/>
            <x v="5"/>
          </reference>
        </references>
      </pivotArea>
    </format>
    <format dxfId="7113">
      <pivotArea dataOnly="0" labelOnly="1" grandCol="1" outline="0" fieldPosition="0"/>
    </format>
    <format dxfId="7112">
      <pivotArea outline="0" collapsedLevelsAreSubtotals="1" fieldPosition="0"/>
    </format>
    <format dxfId="7111">
      <pivotArea dataOnly="0" labelOnly="1" grandRow="1" outline="0" fieldPosition="0"/>
    </format>
    <format dxfId="7110">
      <pivotArea dataOnly="0" labelOnly="1" outline="0" fieldPosition="0">
        <references count="1">
          <reference field="12" count="5">
            <x v="0"/>
            <x v="1"/>
            <x v="2"/>
            <x v="3"/>
            <x v="5"/>
          </reference>
        </references>
      </pivotArea>
    </format>
    <format dxfId="7109">
      <pivotArea dataOnly="0" labelOnly="1" grandCol="1" outline="0" fieldPosition="0"/>
    </format>
    <format dxfId="7108">
      <pivotArea dataOnly="0" labelOnly="1" outline="0" fieldPosition="0">
        <references count="1">
          <reference field="12" count="5">
            <x v="0"/>
            <x v="1"/>
            <x v="2"/>
            <x v="3"/>
            <x v="5"/>
          </reference>
        </references>
      </pivotArea>
    </format>
    <format dxfId="7107">
      <pivotArea dataOnly="0" labelOnly="1" grandCol="1" outline="0" fieldPosition="0"/>
    </format>
    <format dxfId="7106">
      <pivotArea outline="0" collapsedLevelsAreSubtotals="1" fieldPosition="0"/>
    </format>
    <format dxfId="7105">
      <pivotArea dataOnly="0" labelOnly="1" grandRow="1" outline="0" fieldPosition="0"/>
    </format>
    <format dxfId="7104">
      <pivotArea dataOnly="0" labelOnly="1" outline="0" fieldPosition="0">
        <references count="1">
          <reference field="12" count="4">
            <x v="0"/>
            <x v="1"/>
            <x v="2"/>
            <x v="3"/>
          </reference>
        </references>
      </pivotArea>
    </format>
    <format dxfId="7103">
      <pivotArea dataOnly="0" labelOnly="1" grandCol="1" outline="0" fieldPosition="0"/>
    </format>
    <format dxfId="7102">
      <pivotArea outline="0" collapsedLevelsAreSubtotals="1" fieldPosition="0"/>
    </format>
    <format dxfId="7101">
      <pivotArea dataOnly="0" labelOnly="1" grandRow="1" outline="0" fieldPosition="0"/>
    </format>
    <format dxfId="7100">
      <pivotArea dataOnly="0" labelOnly="1" outline="0" fieldPosition="0">
        <references count="1">
          <reference field="12" count="4">
            <x v="0"/>
            <x v="1"/>
            <x v="2"/>
            <x v="3"/>
          </reference>
        </references>
      </pivotArea>
    </format>
    <format dxfId="7099">
      <pivotArea dataOnly="0" labelOnly="1" grandCol="1" outline="0" fieldPosition="0"/>
    </format>
    <format dxfId="7098">
      <pivotArea dataOnly="0" labelOnly="1" outline="0" fieldPosition="0">
        <references count="1">
          <reference field="12" count="4">
            <x v="0"/>
            <x v="1"/>
            <x v="2"/>
            <x v="3"/>
          </reference>
        </references>
      </pivotArea>
    </format>
    <format dxfId="7097">
      <pivotArea dataOnly="0" labelOnly="1" grandCol="1" outline="0" fieldPosition="0"/>
    </format>
    <format dxfId="7096">
      <pivotArea grandRow="1" outline="0" collapsedLevelsAreSubtotals="1" fieldPosition="0"/>
    </format>
    <format dxfId="7095">
      <pivotArea dataOnly="0" labelOnly="1" grandRow="1" outline="0" fieldPosition="0"/>
    </format>
    <format dxfId="7094">
      <pivotArea outline="0" collapsedLevelsAreSubtotals="1" fieldPosition="0"/>
    </format>
    <format dxfId="7093">
      <pivotArea dataOnly="0" labelOnly="1" grandRow="1" outline="0" fieldPosition="0"/>
    </format>
    <format dxfId="7092">
      <pivotArea dataOnly="0" labelOnly="1" outline="0" fieldPosition="0">
        <references count="1">
          <reference field="12" count="5">
            <x v="0"/>
            <x v="1"/>
            <x v="2"/>
            <x v="3"/>
            <x v="4"/>
          </reference>
        </references>
      </pivotArea>
    </format>
    <format dxfId="7091">
      <pivotArea dataOnly="0" labelOnly="1" grandCol="1" outline="0" fieldPosition="0"/>
    </format>
    <format dxfId="7090">
      <pivotArea outline="0" collapsedLevelsAreSubtotals="1" fieldPosition="0"/>
    </format>
    <format dxfId="7089">
      <pivotArea dataOnly="0" labelOnly="1" grandRow="1" outline="0" fieldPosition="0"/>
    </format>
    <format dxfId="7088">
      <pivotArea dataOnly="0" labelOnly="1" outline="0" fieldPosition="0">
        <references count="1">
          <reference field="12" count="5">
            <x v="0"/>
            <x v="1"/>
            <x v="2"/>
            <x v="3"/>
            <x v="4"/>
          </reference>
        </references>
      </pivotArea>
    </format>
    <format dxfId="7087">
      <pivotArea dataOnly="0" labelOnly="1" grandCol="1" outline="0" fieldPosition="0"/>
    </format>
    <format dxfId="7086">
      <pivotArea type="all" dataOnly="0" outline="0" fieldPosition="0"/>
    </format>
    <format dxfId="7085">
      <pivotArea outline="0" collapsedLevelsAreSubtotals="1" fieldPosition="0"/>
    </format>
    <format dxfId="7084">
      <pivotArea type="origin" dataOnly="0" labelOnly="1" outline="0" fieldPosition="0"/>
    </format>
    <format dxfId="7083">
      <pivotArea field="12" type="button" dataOnly="0" labelOnly="1" outline="0" axis="axisCol" fieldPosition="0"/>
    </format>
    <format dxfId="7082">
      <pivotArea type="topRight" dataOnly="0" labelOnly="1" outline="0" fieldPosition="0"/>
    </format>
    <format dxfId="7081">
      <pivotArea dataOnly="0" labelOnly="1" grandRow="1" outline="0" fieldPosition="0"/>
    </format>
    <format dxfId="7080">
      <pivotArea dataOnly="0" labelOnly="1" outline="0" fieldPosition="0">
        <references count="1">
          <reference field="12" count="5">
            <x v="0"/>
            <x v="1"/>
            <x v="2"/>
            <x v="3"/>
            <x v="4"/>
          </reference>
        </references>
      </pivotArea>
    </format>
    <format dxfId="7079">
      <pivotArea dataOnly="0" labelOnly="1" grandCol="1" outline="0" fieldPosition="0"/>
    </format>
    <format dxfId="7078">
      <pivotArea type="all" dataOnly="0" outline="0" fieldPosition="0"/>
    </format>
    <format dxfId="7077">
      <pivotArea outline="0" collapsedLevelsAreSubtotals="1" fieldPosition="0"/>
    </format>
    <format dxfId="7076">
      <pivotArea type="origin" dataOnly="0" labelOnly="1" outline="0" fieldPosition="0"/>
    </format>
    <format dxfId="7075">
      <pivotArea field="12" type="button" dataOnly="0" labelOnly="1" outline="0" axis="axisCol" fieldPosition="0"/>
    </format>
    <format dxfId="7074">
      <pivotArea type="topRight" dataOnly="0" labelOnly="1" outline="0" fieldPosition="0"/>
    </format>
    <format dxfId="7073">
      <pivotArea dataOnly="0" labelOnly="1" grandRow="1" outline="0" fieldPosition="0"/>
    </format>
    <format dxfId="7072">
      <pivotArea dataOnly="0" labelOnly="1" outline="0" fieldPosition="0">
        <references count="1">
          <reference field="12" count="5">
            <x v="0"/>
            <x v="1"/>
            <x v="2"/>
            <x v="3"/>
            <x v="4"/>
          </reference>
        </references>
      </pivotArea>
    </format>
    <format dxfId="7071">
      <pivotArea dataOnly="0" labelOnly="1" grandCol="1" outline="0" fieldPosition="0"/>
    </format>
    <format dxfId="7070">
      <pivotArea type="all" dataOnly="0" outline="0" fieldPosition="0"/>
    </format>
    <format dxfId="7069">
      <pivotArea outline="0" collapsedLevelsAreSubtotals="1" fieldPosition="0"/>
    </format>
    <format dxfId="7068">
      <pivotArea type="origin" dataOnly="0" labelOnly="1" outline="0" fieldPosition="0"/>
    </format>
    <format dxfId="7067">
      <pivotArea field="12" type="button" dataOnly="0" labelOnly="1" outline="0" axis="axisCol" fieldPosition="0"/>
    </format>
    <format dxfId="7066">
      <pivotArea type="topRight" dataOnly="0" labelOnly="1" outline="0" fieldPosition="0"/>
    </format>
    <format dxfId="7065">
      <pivotArea dataOnly="0" labelOnly="1" grandRow="1" outline="0" fieldPosition="0"/>
    </format>
    <format dxfId="7064">
      <pivotArea dataOnly="0" labelOnly="1" outline="0" fieldPosition="0">
        <references count="1">
          <reference field="12" count="5">
            <x v="0"/>
            <x v="1"/>
            <x v="2"/>
            <x v="3"/>
            <x v="4"/>
          </reference>
        </references>
      </pivotArea>
    </format>
    <format dxfId="7063">
      <pivotArea dataOnly="0" labelOnly="1" grandCol="1" outline="0" fieldPosition="0"/>
    </format>
    <format dxfId="7062">
      <pivotArea dataOnly="0" labelOnly="1" outline="0" fieldPosition="0">
        <references count="1">
          <reference field="12" count="5">
            <x v="0"/>
            <x v="1"/>
            <x v="2"/>
            <x v="3"/>
            <x v="4"/>
          </reference>
        </references>
      </pivotArea>
    </format>
    <format dxfId="7061">
      <pivotArea dataOnly="0" labelOnly="1" grandCol="1" outline="0" fieldPosition="0"/>
    </format>
    <format dxfId="7060">
      <pivotArea grandRow="1" outline="0" collapsedLevelsAreSubtotals="1" fieldPosition="0"/>
    </format>
    <format dxfId="7059">
      <pivotArea dataOnly="0" labelOnly="1" grandRow="1" outline="0" fieldPosition="0"/>
    </format>
    <format dxfId="7058">
      <pivotArea dataOnly="0" grandCol="1" outline="0" fieldPosition="0"/>
    </format>
    <format dxfId="7057">
      <pivotArea dataOnly="0" labelOnly="1" outline="0" fieldPosition="0">
        <references count="1">
          <reference field="12" count="5">
            <x v="0"/>
            <x v="1"/>
            <x v="2"/>
            <x v="4"/>
            <x v="5"/>
          </reference>
        </references>
      </pivotArea>
    </format>
    <format dxfId="7056">
      <pivotArea dataOnly="0" labelOnly="1" grandCol="1" outline="0" fieldPosition="0"/>
    </format>
    <format dxfId="7055">
      <pivotArea outline="0" collapsedLevelsAreSubtotals="1" fieldPosition="0"/>
    </format>
    <format dxfId="7054">
      <pivotArea dataOnly="0" labelOnly="1" grandRow="1" outline="0" fieldPosition="0"/>
    </format>
    <format dxfId="7053">
      <pivotArea dataOnly="0" labelOnly="1" outline="0" fieldPosition="0">
        <references count="1">
          <reference field="12" count="4">
            <x v="0"/>
            <x v="1"/>
            <x v="2"/>
            <x v="4"/>
          </reference>
        </references>
      </pivotArea>
    </format>
    <format dxfId="7052">
      <pivotArea dataOnly="0" labelOnly="1" grandCol="1" outline="0" fieldPosition="0"/>
    </format>
    <format dxfId="7051">
      <pivotArea outline="0" collapsedLevelsAreSubtotals="1" fieldPosition="0"/>
    </format>
    <format dxfId="7050">
      <pivotArea dataOnly="0" labelOnly="1" grandRow="1" outline="0" fieldPosition="0"/>
    </format>
    <format dxfId="7049">
      <pivotArea dataOnly="0" labelOnly="1" outline="0" fieldPosition="0">
        <references count="1">
          <reference field="12" count="4">
            <x v="0"/>
            <x v="1"/>
            <x v="2"/>
            <x v="3"/>
          </reference>
        </references>
      </pivotArea>
    </format>
    <format dxfId="7048">
      <pivotArea dataOnly="0" labelOnly="1" grandCol="1" outline="0" fieldPosition="0"/>
    </format>
    <format dxfId="7047">
      <pivotArea grandRow="1" outline="0" collapsedLevelsAreSubtotals="1" fieldPosition="0"/>
    </format>
    <format dxfId="7046">
      <pivotArea dataOnly="0" labelOnly="1" grandRow="1" outline="0" fieldPosition="0"/>
    </format>
    <format dxfId="7045">
      <pivotArea type="origin" dataOnly="0" labelOnly="1" outline="0" fieldPosition="0"/>
    </format>
    <format dxfId="7044">
      <pivotArea field="12" type="button" dataOnly="0" labelOnly="1" outline="0" axis="axisCol" fieldPosition="0"/>
    </format>
    <format dxfId="7043">
      <pivotArea type="topRight" dataOnly="0" labelOnly="1" outline="0" fieldPosition="0"/>
    </format>
    <format dxfId="7042">
      <pivotArea dataOnly="0" labelOnly="1" outline="0" fieldPosition="0">
        <references count="1">
          <reference field="12" count="4">
            <x v="0"/>
            <x v="1"/>
            <x v="2"/>
            <x v="3"/>
          </reference>
        </references>
      </pivotArea>
    </format>
    <format dxfId="7041">
      <pivotArea dataOnly="0" labelOnly="1" grandCol="1" outline="0" fieldPosition="0"/>
    </format>
    <format dxfId="7040">
      <pivotArea dataOnly="0" grandCol="1" outline="0" axis="axisCol" fieldPosition="0"/>
    </format>
    <format dxfId="7039">
      <pivotArea dataOnly="0" labelOnly="1" grandRow="1" outline="0" fieldPosition="0"/>
    </format>
    <format dxfId="7038">
      <pivotArea type="all" dataOnly="0" outline="0" fieldPosition="0"/>
    </format>
    <format dxfId="7037">
      <pivotArea outline="0" collapsedLevelsAreSubtotals="1" fieldPosition="0"/>
    </format>
    <format dxfId="7036">
      <pivotArea type="origin" dataOnly="0" labelOnly="1" outline="0" fieldPosition="0"/>
    </format>
    <format dxfId="7035">
      <pivotArea field="12" type="button" dataOnly="0" labelOnly="1" outline="0" axis="axisCol" fieldPosition="0"/>
    </format>
    <format dxfId="7034">
      <pivotArea type="topRight" dataOnly="0" labelOnly="1" outline="0" fieldPosition="0"/>
    </format>
    <format dxfId="7033">
      <pivotArea dataOnly="0" labelOnly="1" grandRow="1" outline="0" fieldPosition="0"/>
    </format>
    <format dxfId="7032">
      <pivotArea dataOnly="0" labelOnly="1" outline="0" fieldPosition="0">
        <references count="1">
          <reference field="12" count="4">
            <x v="0"/>
            <x v="1"/>
            <x v="2"/>
            <x v="3"/>
          </reference>
        </references>
      </pivotArea>
    </format>
    <format dxfId="7031">
      <pivotArea dataOnly="0" labelOnly="1" grandCol="1" outline="0" fieldPosition="0"/>
    </format>
    <format dxfId="7030">
      <pivotArea outline="0" collapsedLevelsAreSubtotals="1" fieldPosition="0"/>
    </format>
    <format dxfId="7029">
      <pivotArea dataOnly="0" labelOnly="1" grandRow="1" outline="0" fieldPosition="0"/>
    </format>
    <format dxfId="7028">
      <pivotArea dataOnly="0" labelOnly="1" outline="0" fieldPosition="0">
        <references count="1">
          <reference field="12" count="3">
            <x v="0"/>
            <x v="1"/>
            <x v="2"/>
          </reference>
        </references>
      </pivotArea>
    </format>
    <format dxfId="7027">
      <pivotArea dataOnly="0" labelOnly="1" grandCol="1" outline="0" fieldPosition="0"/>
    </format>
    <format dxfId="7026">
      <pivotArea outline="0" collapsedLevelsAreSubtotals="1" fieldPosition="0"/>
    </format>
    <format dxfId="7025">
      <pivotArea field="12" type="button" dataOnly="0" labelOnly="1" outline="0" axis="axisCol" fieldPosition="0"/>
    </format>
    <format dxfId="7024">
      <pivotArea type="topRight" dataOnly="0" labelOnly="1" outline="0" fieldPosition="0"/>
    </format>
    <format dxfId="7023">
      <pivotArea dataOnly="0" labelOnly="1" outline="0" fieldPosition="0">
        <references count="1">
          <reference field="12" count="2">
            <x v="0"/>
            <x v="1"/>
          </reference>
        </references>
      </pivotArea>
    </format>
    <format dxfId="7022">
      <pivotArea dataOnly="0" labelOnly="1" grandCol="1" outline="0" fieldPosition="0"/>
    </format>
    <format dxfId="7021">
      <pivotArea grandRow="1" outline="0" collapsedLevelsAreSubtotals="1" fieldPosition="0"/>
    </format>
    <format dxfId="7020">
      <pivotArea dataOnly="0" labelOnly="1" grandRow="1" outline="0" fieldPosition="0"/>
    </format>
    <format dxfId="7019">
      <pivotArea outline="0" collapsedLevelsAreSubtotals="1" fieldPosition="0"/>
    </format>
    <format dxfId="7018">
      <pivotArea dataOnly="0" labelOnly="1" grandRow="1" outline="0" fieldPosition="0"/>
    </format>
    <format dxfId="7017">
      <pivotArea dataOnly="0" labelOnly="1" outline="0" fieldPosition="0">
        <references count="1">
          <reference field="12" count="4">
            <x v="0"/>
            <x v="1"/>
            <x v="4"/>
            <x v="5"/>
          </reference>
        </references>
      </pivotArea>
    </format>
    <format dxfId="7016">
      <pivotArea dataOnly="0" labelOnly="1" grandCol="1" outline="0" fieldPosition="0"/>
    </format>
    <format dxfId="7015">
      <pivotArea outline="0" collapsedLevelsAreSubtotals="1" fieldPosition="0"/>
    </format>
    <format dxfId="7014">
      <pivotArea dataOnly="0" labelOnly="1" grandRow="1" outline="0" fieldPosition="0"/>
    </format>
    <format dxfId="7013">
      <pivotArea dataOnly="0" labelOnly="1" outline="0" fieldPosition="0">
        <references count="1">
          <reference field="12" count="4">
            <x v="0"/>
            <x v="1"/>
            <x v="4"/>
            <x v="5"/>
          </reference>
        </references>
      </pivotArea>
    </format>
    <format dxfId="7012">
      <pivotArea dataOnly="0" labelOnly="1" grandCol="1" outline="0" fieldPosition="0"/>
    </format>
    <format dxfId="7011">
      <pivotArea dataOnly="0" labelOnly="1" outline="0" fieldPosition="0">
        <references count="1">
          <reference field="12" count="4">
            <x v="0"/>
            <x v="1"/>
            <x v="4"/>
            <x v="5"/>
          </reference>
        </references>
      </pivotArea>
    </format>
    <format dxfId="7010">
      <pivotArea dataOnly="0" labelOnly="1" grandCol="1" outline="0" fieldPosition="0"/>
    </format>
    <format dxfId="7009">
      <pivotArea outline="0" collapsedLevelsAreSubtotals="1" fieldPosition="0"/>
    </format>
    <format dxfId="7008">
      <pivotArea dataOnly="0" labelOnly="1" grandRow="1" outline="0" fieldPosition="0"/>
    </format>
    <format dxfId="7007">
      <pivotArea dataOnly="0" labelOnly="1" outline="0" fieldPosition="0">
        <references count="1">
          <reference field="12" count="4">
            <x v="0"/>
            <x v="1"/>
            <x v="3"/>
            <x v="4"/>
          </reference>
        </references>
      </pivotArea>
    </format>
    <format dxfId="7006">
      <pivotArea dataOnly="0" labelOnly="1" grandCol="1" outline="0" fieldPosition="0"/>
    </format>
    <format dxfId="7005">
      <pivotArea outline="0" collapsedLevelsAreSubtotals="1" fieldPosition="0"/>
    </format>
    <format dxfId="7004">
      <pivotArea dataOnly="0" labelOnly="1" grandRow="1" outline="0" fieldPosition="0"/>
    </format>
    <format dxfId="7003">
      <pivotArea dataOnly="0" labelOnly="1" outline="0" fieldPosition="0">
        <references count="1">
          <reference field="12" count="4">
            <x v="0"/>
            <x v="1"/>
            <x v="3"/>
            <x v="4"/>
          </reference>
        </references>
      </pivotArea>
    </format>
    <format dxfId="7002">
      <pivotArea dataOnly="0" labelOnly="1" grandCol="1" outline="0" fieldPosition="0"/>
    </format>
    <format dxfId="7001">
      <pivotArea dataOnly="0" labelOnly="1" outline="0" fieldPosition="0">
        <references count="1">
          <reference field="12" count="4">
            <x v="0"/>
            <x v="1"/>
            <x v="3"/>
            <x v="4"/>
          </reference>
        </references>
      </pivotArea>
    </format>
    <format dxfId="7000">
      <pivotArea dataOnly="0" labelOnly="1" grandCol="1" outline="0" fieldPosition="0"/>
    </format>
    <format dxfId="6999">
      <pivotArea grandRow="1" outline="0" collapsedLevelsAreSubtotals="1" fieldPosition="0"/>
    </format>
    <format dxfId="6998">
      <pivotArea dataOnly="0" labelOnly="1" grandRow="1" outline="0" fieldPosition="0"/>
    </format>
    <format dxfId="6997">
      <pivotArea outline="0" collapsedLevelsAreSubtotals="1" fieldPosition="0"/>
    </format>
    <format dxfId="6996">
      <pivotArea dataOnly="0" labelOnly="1" grandRow="1" outline="0" fieldPosition="0"/>
    </format>
    <format dxfId="6995">
      <pivotArea dataOnly="0" labelOnly="1" outline="0" fieldPosition="0">
        <references count="1">
          <reference field="12" count="3">
            <x v="0"/>
            <x v="1"/>
            <x v="2"/>
          </reference>
        </references>
      </pivotArea>
    </format>
    <format dxfId="6994">
      <pivotArea dataOnly="0" labelOnly="1" grandCol="1" outline="0" fieldPosition="0"/>
    </format>
    <format dxfId="6993">
      <pivotArea outline="0" collapsedLevelsAreSubtotals="1" fieldPosition="0"/>
    </format>
    <format dxfId="6992">
      <pivotArea dataOnly="0" labelOnly="1" grandRow="1" outline="0" fieldPosition="0"/>
    </format>
    <format dxfId="6991">
      <pivotArea dataOnly="0" labelOnly="1" outline="0" fieldPosition="0">
        <references count="1">
          <reference field="12" count="3">
            <x v="0"/>
            <x v="1"/>
            <x v="2"/>
          </reference>
        </references>
      </pivotArea>
    </format>
    <format dxfId="6990">
      <pivotArea dataOnly="0" labelOnly="1" grandCol="1" outline="0" fieldPosition="0"/>
    </format>
    <format dxfId="6989">
      <pivotArea dataOnly="0" labelOnly="1" outline="0" fieldPosition="0">
        <references count="1">
          <reference field="12" count="3">
            <x v="0"/>
            <x v="1"/>
            <x v="2"/>
          </reference>
        </references>
      </pivotArea>
    </format>
    <format dxfId="6988">
      <pivotArea dataOnly="0" labelOnly="1" grandCol="1" outline="0" fieldPosition="0"/>
    </format>
    <format dxfId="6987">
      <pivotArea outline="0" collapsedLevelsAreSubtotals="1" fieldPosition="0"/>
    </format>
    <format dxfId="6986">
      <pivotArea dataOnly="0" labelOnly="1" grandRow="1" outline="0" fieldPosition="0"/>
    </format>
    <format dxfId="6985">
      <pivotArea dataOnly="0" labelOnly="1" outline="0" fieldPosition="0">
        <references count="1">
          <reference field="12" count="3">
            <x v="0"/>
            <x v="1"/>
            <x v="2"/>
          </reference>
        </references>
      </pivotArea>
    </format>
    <format dxfId="6984">
      <pivotArea dataOnly="0" labelOnly="1" grandCol="1" outline="0" fieldPosition="0"/>
    </format>
    <format dxfId="6983">
      <pivotArea outline="0" collapsedLevelsAreSubtotals="1" fieldPosition="0"/>
    </format>
    <format dxfId="6982">
      <pivotArea dataOnly="0" labelOnly="1" grandRow="1" outline="0" fieldPosition="0"/>
    </format>
    <format dxfId="6981">
      <pivotArea dataOnly="0" labelOnly="1" outline="0" fieldPosition="0">
        <references count="1">
          <reference field="12" count="3">
            <x v="0"/>
            <x v="1"/>
            <x v="2"/>
          </reference>
        </references>
      </pivotArea>
    </format>
    <format dxfId="6980">
      <pivotArea dataOnly="0" labelOnly="1" grandCol="1" outline="0" fieldPosition="0"/>
    </format>
    <format dxfId="6979">
      <pivotArea dataOnly="0" labelOnly="1" outline="0" fieldPosition="0">
        <references count="1">
          <reference field="12" count="3">
            <x v="0"/>
            <x v="1"/>
            <x v="2"/>
          </reference>
        </references>
      </pivotArea>
    </format>
    <format dxfId="6978">
      <pivotArea dataOnly="0" labelOnly="1" grandCol="1" outline="0" fieldPosition="0"/>
    </format>
    <format dxfId="6977">
      <pivotArea grandRow="1" outline="0" collapsedLevelsAreSubtotals="1" fieldPosition="0"/>
    </format>
    <format dxfId="6976">
      <pivotArea dataOnly="0" labelOnly="1" grandRow="1" outline="0" fieldPosition="0"/>
    </format>
    <format dxfId="6975">
      <pivotArea outline="0" collapsedLevelsAreSubtotals="1" fieldPosition="0"/>
    </format>
    <format dxfId="6974">
      <pivotArea dataOnly="0" labelOnly="1" grandRow="1" outline="0" fieldPosition="0"/>
    </format>
    <format dxfId="6973">
      <pivotArea dataOnly="0" labelOnly="1" outline="0" fieldPosition="0">
        <references count="1">
          <reference field="12" count="3">
            <x v="0"/>
            <x v="1"/>
            <x v="3"/>
          </reference>
        </references>
      </pivotArea>
    </format>
    <format dxfId="6972">
      <pivotArea dataOnly="0" labelOnly="1" grandCol="1" outline="0" fieldPosition="0"/>
    </format>
    <format dxfId="6971">
      <pivotArea outline="0" collapsedLevelsAreSubtotals="1" fieldPosition="0"/>
    </format>
    <format dxfId="6970">
      <pivotArea dataOnly="0" labelOnly="1" grandRow="1" outline="0" fieldPosition="0"/>
    </format>
    <format dxfId="6969">
      <pivotArea dataOnly="0" labelOnly="1" outline="0" fieldPosition="0">
        <references count="1">
          <reference field="12" count="3">
            <x v="0"/>
            <x v="1"/>
            <x v="3"/>
          </reference>
        </references>
      </pivotArea>
    </format>
    <format dxfId="6968">
      <pivotArea dataOnly="0" labelOnly="1" grandCol="1" outline="0" fieldPosition="0"/>
    </format>
    <format dxfId="6967">
      <pivotArea dataOnly="0" labelOnly="1" outline="0" fieldPosition="0">
        <references count="1">
          <reference field="12" count="3">
            <x v="0"/>
            <x v="1"/>
            <x v="3"/>
          </reference>
        </references>
      </pivotArea>
    </format>
    <format dxfId="6966">
      <pivotArea dataOnly="0" labelOnly="1" grandCol="1" outline="0" fieldPosition="0"/>
    </format>
    <format dxfId="6965">
      <pivotArea grandRow="1" outline="0" collapsedLevelsAreSubtotals="1" fieldPosition="0"/>
    </format>
    <format dxfId="6964">
      <pivotArea dataOnly="0" labelOnly="1" grandRow="1" outline="0" fieldPosition="0"/>
    </format>
    <format dxfId="6963">
      <pivotArea grandCol="1" outline="0" collapsedLevelsAreSubtotals="1" fieldPosition="0"/>
    </format>
    <format dxfId="6962">
      <pivotArea dataOnly="0" labelOnly="1" grandCol="1" outline="0" fieldPosition="0"/>
    </format>
    <format dxfId="6961">
      <pivotArea outline="0" collapsedLevelsAreSubtotals="1" fieldPosition="0"/>
    </format>
    <format dxfId="6960">
      <pivotArea dataOnly="0" labelOnly="1" grandRow="1" outline="0" fieldPosition="0"/>
    </format>
    <format dxfId="6959">
      <pivotArea dataOnly="0" labelOnly="1" outline="0" fieldPosition="0">
        <references count="1">
          <reference field="12" count="3">
            <x v="0"/>
            <x v="2"/>
            <x v="4"/>
          </reference>
        </references>
      </pivotArea>
    </format>
    <format dxfId="6958">
      <pivotArea dataOnly="0" labelOnly="1" grandCol="1" outline="0" fieldPosition="0"/>
    </format>
    <format dxfId="6957">
      <pivotArea outline="0" collapsedLevelsAreSubtotals="1" fieldPosition="0"/>
    </format>
    <format dxfId="6956">
      <pivotArea dataOnly="0" labelOnly="1" grandRow="1" outline="0" fieldPosition="0"/>
    </format>
    <format dxfId="6955">
      <pivotArea dataOnly="0" labelOnly="1" outline="0" fieldPosition="0">
        <references count="1">
          <reference field="12" count="3">
            <x v="0"/>
            <x v="2"/>
            <x v="4"/>
          </reference>
        </references>
      </pivotArea>
    </format>
    <format dxfId="6954">
      <pivotArea dataOnly="0" labelOnly="1" grandCol="1" outline="0" fieldPosition="0"/>
    </format>
    <format dxfId="6953">
      <pivotArea outline="0" collapsedLevelsAreSubtotals="1" fieldPosition="0"/>
    </format>
    <format dxfId="6952">
      <pivotArea dataOnly="0" labelOnly="1" grandRow="1" outline="0" fieldPosition="0"/>
    </format>
    <format dxfId="6951">
      <pivotArea dataOnly="0" labelOnly="1" outline="0" fieldPosition="0">
        <references count="1">
          <reference field="12" count="4">
            <x v="0"/>
            <x v="1"/>
            <x v="3"/>
            <x v="5"/>
          </reference>
        </references>
      </pivotArea>
    </format>
    <format dxfId="6950">
      <pivotArea dataOnly="0" labelOnly="1" grandCol="1" outline="0" fieldPosition="0"/>
    </format>
    <format dxfId="6949">
      <pivotArea outline="0" collapsedLevelsAreSubtotals="1" fieldPosition="0"/>
    </format>
    <format dxfId="6948">
      <pivotArea dataOnly="0" labelOnly="1" grandRow="1" outline="0" fieldPosition="0"/>
    </format>
    <format dxfId="6947">
      <pivotArea dataOnly="0" labelOnly="1" outline="0" fieldPosition="0">
        <references count="1">
          <reference field="12" count="4">
            <x v="0"/>
            <x v="1"/>
            <x v="3"/>
            <x v="5"/>
          </reference>
        </references>
      </pivotArea>
    </format>
    <format dxfId="6946">
      <pivotArea dataOnly="0" labelOnly="1" grandCol="1" outline="0" fieldPosition="0"/>
    </format>
    <format dxfId="6945">
      <pivotArea outline="0" collapsedLevelsAreSubtotals="1" fieldPosition="0"/>
    </format>
    <format dxfId="6944">
      <pivotArea dataOnly="0" labelOnly="1" grandRow="1" outline="0" fieldPosition="0"/>
    </format>
    <format dxfId="6943">
      <pivotArea dataOnly="0" labelOnly="1" outline="0" fieldPosition="0">
        <references count="1">
          <reference field="12" count="3">
            <x v="0"/>
            <x v="1"/>
            <x v="4"/>
          </reference>
        </references>
      </pivotArea>
    </format>
    <format dxfId="6942">
      <pivotArea dataOnly="0" labelOnly="1" grandCol="1" outline="0" fieldPosition="0"/>
    </format>
    <format dxfId="6941">
      <pivotArea outline="0" collapsedLevelsAreSubtotals="1" fieldPosition="0"/>
    </format>
    <format dxfId="6940">
      <pivotArea dataOnly="0" labelOnly="1" grandRow="1" outline="0" fieldPosition="0"/>
    </format>
    <format dxfId="6939">
      <pivotArea dataOnly="0" labelOnly="1" outline="0" fieldPosition="0">
        <references count="1">
          <reference field="12" count="3">
            <x v="0"/>
            <x v="1"/>
            <x v="4"/>
          </reference>
        </references>
      </pivotArea>
    </format>
    <format dxfId="6938">
      <pivotArea dataOnly="0" labelOnly="1" grandCol="1" outline="0" fieldPosition="0"/>
    </format>
    <format dxfId="6937">
      <pivotArea grandRow="1" outline="0" collapsedLevelsAreSubtotals="1" fieldPosition="0"/>
    </format>
    <format dxfId="6936">
      <pivotArea dataOnly="0" labelOnly="1" grandRow="1" outline="0" fieldPosition="0"/>
    </format>
    <format dxfId="6935">
      <pivotArea dataOnly="0" labelOnly="1" outline="0" fieldPosition="0">
        <references count="1">
          <reference field="12" count="3">
            <x v="0"/>
            <x v="1"/>
            <x v="4"/>
          </reference>
        </references>
      </pivotArea>
    </format>
    <format dxfId="6934">
      <pivotArea dataOnly="0" labelOnly="1" grandCol="1" outline="0" fieldPosition="0"/>
    </format>
    <format dxfId="6933">
      <pivotArea grandCol="1" outline="0" collapsedLevelsAreSubtotals="1" fieldPosition="0"/>
    </format>
    <format dxfId="6932">
      <pivotArea dataOnly="0" labelOnly="1" grandCol="1" outline="0" fieldPosition="0"/>
    </format>
    <format dxfId="6931">
      <pivotArea outline="0" collapsedLevelsAreSubtotals="1" fieldPosition="0"/>
    </format>
    <format dxfId="6930">
      <pivotArea dataOnly="0" labelOnly="1" grandRow="1" outline="0" fieldPosition="0"/>
    </format>
    <format dxfId="6929">
      <pivotArea dataOnly="0" labelOnly="1" outline="0" fieldPosition="0">
        <references count="1">
          <reference field="12" count="5">
            <x v="0"/>
            <x v="1"/>
            <x v="2"/>
            <x v="3"/>
            <x v="5"/>
          </reference>
        </references>
      </pivotArea>
    </format>
    <format dxfId="6928">
      <pivotArea dataOnly="0" labelOnly="1" grandCol="1" outline="0" fieldPosition="0"/>
    </format>
    <format dxfId="6927">
      <pivotArea outline="0" collapsedLevelsAreSubtotals="1" fieldPosition="0"/>
    </format>
    <format dxfId="6926">
      <pivotArea dataOnly="0" labelOnly="1" grandRow="1" outline="0" fieldPosition="0"/>
    </format>
    <format dxfId="6925">
      <pivotArea dataOnly="0" labelOnly="1" outline="0" fieldPosition="0">
        <references count="1">
          <reference field="12" count="5">
            <x v="0"/>
            <x v="1"/>
            <x v="2"/>
            <x v="3"/>
            <x v="5"/>
          </reference>
        </references>
      </pivotArea>
    </format>
    <format dxfId="6924">
      <pivotArea dataOnly="0" labelOnly="1" grandCol="1" outline="0" fieldPosition="0"/>
    </format>
    <format dxfId="6923">
      <pivotArea outline="0" collapsedLevelsAreSubtotals="1" fieldPosition="0"/>
    </format>
    <format dxfId="6922">
      <pivotArea dataOnly="0" labelOnly="1" grandRow="1" outline="0" fieldPosition="0"/>
    </format>
    <format dxfId="6921">
      <pivotArea dataOnly="0" labelOnly="1" outline="0" fieldPosition="0">
        <references count="1">
          <reference field="12" count="3">
            <x v="0"/>
            <x v="1"/>
            <x v="2"/>
          </reference>
        </references>
      </pivotArea>
    </format>
    <format dxfId="6920">
      <pivotArea dataOnly="0" labelOnly="1" grandCol="1" outline="0" fieldPosition="0"/>
    </format>
    <format dxfId="6919">
      <pivotArea outline="0" collapsedLevelsAreSubtotals="1" fieldPosition="0"/>
    </format>
    <format dxfId="6918">
      <pivotArea dataOnly="0" labelOnly="1" grandRow="1" outline="0" fieldPosition="0"/>
    </format>
    <format dxfId="6917">
      <pivotArea dataOnly="0" labelOnly="1" outline="0" fieldPosition="0">
        <references count="1">
          <reference field="12" count="3">
            <x v="0"/>
            <x v="1"/>
            <x v="2"/>
          </reference>
        </references>
      </pivotArea>
    </format>
    <format dxfId="6916">
      <pivotArea dataOnly="0" labelOnly="1" grandCol="1" outline="0" fieldPosition="0"/>
    </format>
    <format dxfId="6915">
      <pivotArea dataOnly="0" labelOnly="1" outline="0" fieldPosition="0">
        <references count="1">
          <reference field="12" count="3">
            <x v="0"/>
            <x v="1"/>
            <x v="2"/>
          </reference>
        </references>
      </pivotArea>
    </format>
    <format dxfId="6914">
      <pivotArea dataOnly="0" labelOnly="1" grandCol="1" outline="0" fieldPosition="0"/>
    </format>
    <format dxfId="6913">
      <pivotArea grandRow="1" outline="0" collapsedLevelsAreSubtotals="1" fieldPosition="0"/>
    </format>
    <format dxfId="6912">
      <pivotArea dataOnly="0" labelOnly="1" grandRow="1" outline="0" fieldPosition="0"/>
    </format>
    <format dxfId="6911">
      <pivotArea outline="0" collapsedLevelsAreSubtotals="1" fieldPosition="0"/>
    </format>
    <format dxfId="6910">
      <pivotArea dataOnly="0" labelOnly="1" grandRow="1" outline="0" fieldPosition="0"/>
    </format>
    <format dxfId="6909">
      <pivotArea dataOnly="0" labelOnly="1" outline="0" fieldPosition="0">
        <references count="1">
          <reference field="12" count="3">
            <x v="0"/>
            <x v="1"/>
            <x v="3"/>
          </reference>
        </references>
      </pivotArea>
    </format>
    <format dxfId="6908">
      <pivotArea dataOnly="0" labelOnly="1" grandCol="1" outline="0" fieldPosition="0"/>
    </format>
    <format dxfId="6907">
      <pivotArea outline="0" collapsedLevelsAreSubtotals="1" fieldPosition="0"/>
    </format>
    <format dxfId="6906">
      <pivotArea dataOnly="0" labelOnly="1" grandRow="1" outline="0" fieldPosition="0"/>
    </format>
    <format dxfId="6905">
      <pivotArea dataOnly="0" labelOnly="1" outline="0" fieldPosition="0">
        <references count="1">
          <reference field="12" count="3">
            <x v="0"/>
            <x v="1"/>
            <x v="3"/>
          </reference>
        </references>
      </pivotArea>
    </format>
    <format dxfId="6904">
      <pivotArea dataOnly="0" labelOnly="1" grandCol="1" outline="0" fieldPosition="0"/>
    </format>
    <format dxfId="6903">
      <pivotArea dataOnly="0" labelOnly="1" outline="0" fieldPosition="0">
        <references count="1">
          <reference field="12" count="3">
            <x v="0"/>
            <x v="1"/>
            <x v="3"/>
          </reference>
        </references>
      </pivotArea>
    </format>
    <format dxfId="6902">
      <pivotArea dataOnly="0" labelOnly="1" grandCol="1" outline="0" fieldPosition="0"/>
    </format>
    <format dxfId="6901">
      <pivotArea grandRow="1" outline="0" collapsedLevelsAreSubtotals="1" fieldPosition="0"/>
    </format>
    <format dxfId="6900">
      <pivotArea dataOnly="0" labelOnly="1" grandRow="1" outline="0" fieldPosition="0"/>
    </format>
    <format dxfId="6899">
      <pivotArea outline="0" collapsedLevelsAreSubtotals="1" fieldPosition="0"/>
    </format>
    <format dxfId="6898">
      <pivotArea dataOnly="0" labelOnly="1" grandRow="1" outline="0" fieldPosition="0"/>
    </format>
    <format dxfId="6897">
      <pivotArea dataOnly="0" labelOnly="1" outline="0" fieldPosition="0">
        <references count="1">
          <reference field="12" count="3">
            <x v="0"/>
            <x v="2"/>
            <x v="5"/>
          </reference>
        </references>
      </pivotArea>
    </format>
    <format dxfId="6896">
      <pivotArea dataOnly="0" labelOnly="1" grandCol="1" outline="0" fieldPosition="0"/>
    </format>
    <format dxfId="6895">
      <pivotArea outline="0" collapsedLevelsAreSubtotals="1" fieldPosition="0"/>
    </format>
    <format dxfId="6894">
      <pivotArea dataOnly="0" labelOnly="1" grandRow="1" outline="0" fieldPosition="0"/>
    </format>
    <format dxfId="6893">
      <pivotArea dataOnly="0" labelOnly="1" outline="0" fieldPosition="0">
        <references count="1">
          <reference field="12" count="3">
            <x v="0"/>
            <x v="2"/>
            <x v="5"/>
          </reference>
        </references>
      </pivotArea>
    </format>
    <format dxfId="6892">
      <pivotArea dataOnly="0" labelOnly="1" grandCol="1" outline="0" fieldPosition="0"/>
    </format>
    <format dxfId="6891">
      <pivotArea dataOnly="0" labelOnly="1" outline="0" fieldPosition="0">
        <references count="1">
          <reference field="12" count="3">
            <x v="0"/>
            <x v="1"/>
            <x v="2"/>
          </reference>
        </references>
      </pivotArea>
    </format>
    <format dxfId="6890">
      <pivotArea dataOnly="0" labelOnly="1" grandCol="1" outline="0" fieldPosition="0"/>
    </format>
    <format dxfId="6889">
      <pivotArea dataOnly="0" labelOnly="1" outline="0" fieldPosition="0">
        <references count="1">
          <reference field="12" count="3">
            <x v="0"/>
            <x v="1"/>
            <x v="2"/>
          </reference>
        </references>
      </pivotArea>
    </format>
    <format dxfId="6888">
      <pivotArea dataOnly="0" labelOnly="1" grandCol="1" outline="0" fieldPosition="0"/>
    </format>
    <format dxfId="6887">
      <pivotArea dataOnly="0" labelOnly="1" outline="0" fieldPosition="0">
        <references count="1">
          <reference field="12" count="3">
            <x v="0"/>
            <x v="1"/>
            <x v="2"/>
          </reference>
        </references>
      </pivotArea>
    </format>
    <format dxfId="6886">
      <pivotArea dataOnly="0" labelOnly="1" grandCol="1" outline="0" fieldPosition="0"/>
    </format>
    <format dxfId="6885">
      <pivotArea outline="0" collapsedLevelsAreSubtotals="1" fieldPosition="0"/>
    </format>
    <format dxfId="6884">
      <pivotArea dataOnly="0" labelOnly="1" grandRow="1" outline="0" fieldPosition="0"/>
    </format>
    <format dxfId="6883">
      <pivotArea dataOnly="0" labelOnly="1" outline="0" fieldPosition="0">
        <references count="1">
          <reference field="12" count="3">
            <x v="0"/>
            <x v="1"/>
            <x v="2"/>
          </reference>
        </references>
      </pivotArea>
    </format>
    <format dxfId="6882">
      <pivotArea dataOnly="0" labelOnly="1" grandCol="1" outline="0" fieldPosition="0"/>
    </format>
    <format dxfId="6881">
      <pivotArea outline="0" collapsedLevelsAreSubtotals="1" fieldPosition="0"/>
    </format>
    <format dxfId="6880">
      <pivotArea dataOnly="0" labelOnly="1" grandRow="1" outline="0" fieldPosition="0"/>
    </format>
    <format dxfId="6879">
      <pivotArea dataOnly="0" labelOnly="1" outline="0" fieldPosition="0">
        <references count="1">
          <reference field="12" count="3">
            <x v="0"/>
            <x v="1"/>
            <x v="2"/>
          </reference>
        </references>
      </pivotArea>
    </format>
    <format dxfId="6878">
      <pivotArea dataOnly="0" labelOnly="1" grandCol="1" outline="0" fieldPosition="0"/>
    </format>
    <format dxfId="6877">
      <pivotArea dataOnly="0" labelOnly="1" outline="0" fieldPosition="0">
        <references count="1">
          <reference field="12" count="3">
            <x v="0"/>
            <x v="1"/>
            <x v="2"/>
          </reference>
        </references>
      </pivotArea>
    </format>
    <format dxfId="6876">
      <pivotArea dataOnly="0" labelOnly="1" grandCol="1" outline="0" fieldPosition="0"/>
    </format>
    <format dxfId="6875">
      <pivotArea grandRow="1" outline="0" collapsedLevelsAreSubtotals="1" fieldPosition="0"/>
    </format>
    <format dxfId="6874">
      <pivotArea dataOnly="0" labelOnly="1" grandRow="1" outline="0" fieldPosition="0"/>
    </format>
    <format dxfId="6873">
      <pivotArea outline="0" collapsedLevelsAreSubtotals="1" fieldPosition="0"/>
    </format>
    <format dxfId="6872">
      <pivotArea dataOnly="0" labelOnly="1" grandRow="1" outline="0" fieldPosition="0"/>
    </format>
    <format dxfId="6871">
      <pivotArea dataOnly="0" labelOnly="1" outline="0" fieldPosition="0">
        <references count="1">
          <reference field="12" count="3">
            <x v="0"/>
            <x v="1"/>
            <x v="3"/>
          </reference>
        </references>
      </pivotArea>
    </format>
    <format dxfId="6870">
      <pivotArea dataOnly="0" labelOnly="1" grandCol="1" outline="0" fieldPosition="0"/>
    </format>
    <format dxfId="6869">
      <pivotArea outline="0" collapsedLevelsAreSubtotals="1" fieldPosition="0"/>
    </format>
    <format dxfId="6868">
      <pivotArea dataOnly="0" labelOnly="1" grandRow="1" outline="0" fieldPosition="0"/>
    </format>
    <format dxfId="6867">
      <pivotArea dataOnly="0" labelOnly="1" outline="0" fieldPosition="0">
        <references count="1">
          <reference field="12" count="3">
            <x v="0"/>
            <x v="1"/>
            <x v="3"/>
          </reference>
        </references>
      </pivotArea>
    </format>
    <format dxfId="6866">
      <pivotArea dataOnly="0" labelOnly="1" grandCol="1" outline="0" fieldPosition="0"/>
    </format>
    <format dxfId="6865">
      <pivotArea dataOnly="0" labelOnly="1" outline="0" fieldPosition="0">
        <references count="1">
          <reference field="12" count="3">
            <x v="0"/>
            <x v="1"/>
            <x v="3"/>
          </reference>
        </references>
      </pivotArea>
    </format>
    <format dxfId="6864">
      <pivotArea dataOnly="0" labelOnly="1" grandCol="1" outline="0" fieldPosition="0"/>
    </format>
    <format dxfId="6863">
      <pivotArea grandRow="1" outline="0" collapsedLevelsAreSubtotals="1" fieldPosition="0"/>
    </format>
    <format dxfId="6862">
      <pivotArea dataOnly="0" labelOnly="1" grandRow="1" outline="0" fieldPosition="0"/>
    </format>
    <format dxfId="6861">
      <pivotArea type="all" dataOnly="0" outline="0" fieldPosition="0"/>
    </format>
    <format dxfId="6860">
      <pivotArea outline="0" collapsedLevelsAreSubtotals="1" fieldPosition="0"/>
    </format>
    <format dxfId="6859">
      <pivotArea type="origin" dataOnly="0" labelOnly="1" outline="0" fieldPosition="0"/>
    </format>
    <format dxfId="6858">
      <pivotArea field="12" type="button" dataOnly="0" labelOnly="1" outline="0" axis="axisCol" fieldPosition="0"/>
    </format>
    <format dxfId="6857">
      <pivotArea type="topRight" dataOnly="0" labelOnly="1" outline="0" fieldPosition="0"/>
    </format>
    <format dxfId="6856">
      <pivotArea dataOnly="0" labelOnly="1" grandRow="1" outline="0" fieldPosition="0"/>
    </format>
    <format dxfId="6855">
      <pivotArea dataOnly="0" labelOnly="1" outline="0" fieldPosition="0">
        <references count="1">
          <reference field="12" count="3">
            <x v="0"/>
            <x v="3"/>
            <x v="5"/>
          </reference>
        </references>
      </pivotArea>
    </format>
    <format dxfId="6854">
      <pivotArea dataOnly="0" labelOnly="1" grandCol="1" outline="0" fieldPosition="0"/>
    </format>
    <format dxfId="6853">
      <pivotArea type="all" dataOnly="0" outline="0" fieldPosition="0"/>
    </format>
    <format dxfId="6852">
      <pivotArea outline="0" collapsedLevelsAreSubtotals="1" fieldPosition="0"/>
    </format>
    <format dxfId="6851">
      <pivotArea type="origin" dataOnly="0" labelOnly="1" outline="0" fieldPosition="0"/>
    </format>
    <format dxfId="6850">
      <pivotArea field="12" type="button" dataOnly="0" labelOnly="1" outline="0" axis="axisCol" fieldPosition="0"/>
    </format>
    <format dxfId="6849">
      <pivotArea type="topRight" dataOnly="0" labelOnly="1" outline="0" fieldPosition="0"/>
    </format>
    <format dxfId="6848">
      <pivotArea dataOnly="0" labelOnly="1" grandRow="1" outline="0" fieldPosition="0"/>
    </format>
    <format dxfId="6847">
      <pivotArea dataOnly="0" labelOnly="1" outline="0" fieldPosition="0">
        <references count="1">
          <reference field="12" count="3">
            <x v="0"/>
            <x v="3"/>
            <x v="5"/>
          </reference>
        </references>
      </pivotArea>
    </format>
    <format dxfId="6846">
      <pivotArea dataOnly="0" labelOnly="1" grandCol="1" outline="0" fieldPosition="0"/>
    </format>
    <format dxfId="6845">
      <pivotArea outline="0" collapsedLevelsAreSubtotals="1" fieldPosition="0"/>
    </format>
    <format dxfId="6844">
      <pivotArea dataOnly="0" labelOnly="1" grandRow="1" outline="0" fieldPosition="0"/>
    </format>
    <format dxfId="6843">
      <pivotArea dataOnly="0" labelOnly="1" outline="0" fieldPosition="0">
        <references count="1">
          <reference field="12" count="3">
            <x v="0"/>
            <x v="3"/>
            <x v="5"/>
          </reference>
        </references>
      </pivotArea>
    </format>
    <format dxfId="6842">
      <pivotArea dataOnly="0" labelOnly="1" grandCol="1" outline="0" fieldPosition="0"/>
    </format>
    <format dxfId="6841">
      <pivotArea outline="0" collapsedLevelsAreSubtotals="1" fieldPosition="0"/>
    </format>
    <format dxfId="6840">
      <pivotArea dataOnly="0" labelOnly="1" grandRow="1" outline="0" fieldPosition="0"/>
    </format>
    <format dxfId="6839">
      <pivotArea dataOnly="0" labelOnly="1" outline="0" fieldPosition="0">
        <references count="1">
          <reference field="12" count="3">
            <x v="0"/>
            <x v="3"/>
            <x v="5"/>
          </reference>
        </references>
      </pivotArea>
    </format>
    <format dxfId="6838">
      <pivotArea dataOnly="0" labelOnly="1" grandCol="1" outline="0" fieldPosition="0"/>
    </format>
    <format dxfId="6837">
      <pivotArea outline="0" collapsedLevelsAreSubtotals="1" fieldPosition="0"/>
    </format>
    <format dxfId="6836">
      <pivotArea dataOnly="0" labelOnly="1" grandRow="1" outline="0" fieldPosition="0"/>
    </format>
    <format dxfId="6835">
      <pivotArea dataOnly="0" labelOnly="1" outline="0" fieldPosition="0">
        <references count="1">
          <reference field="12" count="4">
            <x v="0"/>
            <x v="1"/>
            <x v="3"/>
            <x v="5"/>
          </reference>
        </references>
      </pivotArea>
    </format>
    <format dxfId="6834">
      <pivotArea dataOnly="0" labelOnly="1" grandCol="1" outline="0" fieldPosition="0"/>
    </format>
    <format dxfId="6833">
      <pivotArea outline="0" collapsedLevelsAreSubtotals="1" fieldPosition="0"/>
    </format>
    <format dxfId="6832">
      <pivotArea dataOnly="0" labelOnly="1" grandRow="1" outline="0" fieldPosition="0"/>
    </format>
    <format dxfId="6831">
      <pivotArea dataOnly="0" labelOnly="1" outline="0" fieldPosition="0">
        <references count="1">
          <reference field="12" count="4">
            <x v="0"/>
            <x v="1"/>
            <x v="3"/>
            <x v="5"/>
          </reference>
        </references>
      </pivotArea>
    </format>
    <format dxfId="6830">
      <pivotArea dataOnly="0" labelOnly="1" grandCol="1" outline="0" fieldPosition="0"/>
    </format>
    <format dxfId="6829">
      <pivotArea outline="0" collapsedLevelsAreSubtotals="1" fieldPosition="0"/>
    </format>
    <format dxfId="6828">
      <pivotArea dataOnly="0" labelOnly="1" grandRow="1" outline="0" fieldPosition="0"/>
    </format>
    <format dxfId="6827">
      <pivotArea dataOnly="0" labelOnly="1" outline="0" fieldPosition="0">
        <references count="1">
          <reference field="12" count="4">
            <x v="0"/>
            <x v="1"/>
            <x v="3"/>
            <x v="5"/>
          </reference>
        </references>
      </pivotArea>
    </format>
    <format dxfId="6826">
      <pivotArea dataOnly="0" labelOnly="1" grandCol="1" outline="0" fieldPosition="0"/>
    </format>
    <format dxfId="6825">
      <pivotArea dataOnly="0" labelOnly="1" outline="0" fieldPosition="0">
        <references count="1">
          <reference field="12" count="4">
            <x v="0"/>
            <x v="1"/>
            <x v="3"/>
            <x v="5"/>
          </reference>
        </references>
      </pivotArea>
    </format>
    <format dxfId="6824">
      <pivotArea dataOnly="0" labelOnly="1" grandCol="1" outline="0" fieldPosition="0"/>
    </format>
    <format dxfId="6823">
      <pivotArea grandRow="1" outline="0" collapsedLevelsAreSubtotals="1" fieldPosition="0"/>
    </format>
    <format dxfId="6822">
      <pivotArea dataOnly="0" labelOnly="1" grandRow="1" outline="0" fieldPosition="0"/>
    </format>
    <format dxfId="6821">
      <pivotArea outline="0" collapsedLevelsAreSubtotals="1" fieldPosition="0"/>
    </format>
    <format dxfId="6820">
      <pivotArea dataOnly="0" labelOnly="1" grandRow="1" outline="0" fieldPosition="0"/>
    </format>
    <format dxfId="6819">
      <pivotArea dataOnly="0" labelOnly="1" outline="0" fieldPosition="0">
        <references count="1">
          <reference field="12" count="4">
            <x v="1"/>
            <x v="2"/>
            <x v="3"/>
            <x v="4"/>
          </reference>
        </references>
      </pivotArea>
    </format>
    <format dxfId="6818">
      <pivotArea dataOnly="0" labelOnly="1" grandCol="1" outline="0" fieldPosition="0"/>
    </format>
    <format dxfId="6817">
      <pivotArea outline="0" collapsedLevelsAreSubtotals="1" fieldPosition="0"/>
    </format>
    <format dxfId="6816">
      <pivotArea dataOnly="0" labelOnly="1" grandRow="1" outline="0" fieldPosition="0"/>
    </format>
    <format dxfId="6815">
      <pivotArea dataOnly="0" labelOnly="1" outline="0" fieldPosition="0">
        <references count="1">
          <reference field="12" count="4">
            <x v="1"/>
            <x v="2"/>
            <x v="3"/>
            <x v="4"/>
          </reference>
        </references>
      </pivotArea>
    </format>
    <format dxfId="6814">
      <pivotArea dataOnly="0" labelOnly="1" grandCol="1" outline="0" fieldPosition="0"/>
    </format>
    <format dxfId="6813">
      <pivotArea dataOnly="0" labelOnly="1" outline="0" fieldPosition="0">
        <references count="1">
          <reference field="12" count="4">
            <x v="1"/>
            <x v="2"/>
            <x v="3"/>
            <x v="4"/>
          </reference>
        </references>
      </pivotArea>
    </format>
    <format dxfId="6812">
      <pivotArea dataOnly="0" labelOnly="1" grandCol="1" outline="0" fieldPosition="0"/>
    </format>
    <format dxfId="6811">
      <pivotArea grandRow="1" outline="0" collapsedLevelsAreSubtotals="1" fieldPosition="0"/>
    </format>
    <format dxfId="6810">
      <pivotArea dataOnly="0" labelOnly="1" grandRow="1" outline="0" fieldPosition="0"/>
    </format>
    <format dxfId="6809">
      <pivotArea outline="0" collapsedLevelsAreSubtotals="1" fieldPosition="0"/>
    </format>
    <format dxfId="6808">
      <pivotArea dataOnly="0" labelOnly="1" grandRow="1" outline="0" fieldPosition="0"/>
    </format>
    <format dxfId="6807">
      <pivotArea dataOnly="0" labelOnly="1" outline="0" fieldPosition="0">
        <references count="1">
          <reference field="12" count="4">
            <x v="0"/>
            <x v="1"/>
            <x v="2"/>
            <x v="4"/>
          </reference>
        </references>
      </pivotArea>
    </format>
    <format dxfId="6806">
      <pivotArea dataOnly="0" labelOnly="1" grandCol="1" outline="0" fieldPosition="0"/>
    </format>
    <format dxfId="6805">
      <pivotArea outline="0" collapsedLevelsAreSubtotals="1" fieldPosition="0"/>
    </format>
    <format dxfId="6804">
      <pivotArea dataOnly="0" labelOnly="1" grandRow="1" outline="0" fieldPosition="0"/>
    </format>
    <format dxfId="6803">
      <pivotArea dataOnly="0" labelOnly="1" outline="0" fieldPosition="0">
        <references count="1">
          <reference field="12" count="4">
            <x v="0"/>
            <x v="1"/>
            <x v="2"/>
            <x v="4"/>
          </reference>
        </references>
      </pivotArea>
    </format>
    <format dxfId="6802">
      <pivotArea dataOnly="0" labelOnly="1" grandCol="1" outline="0" fieldPosition="0"/>
    </format>
    <format dxfId="6801">
      <pivotArea dataOnly="0" labelOnly="1" outline="0" fieldPosition="0">
        <references count="1">
          <reference field="12" count="4">
            <x v="0"/>
            <x v="1"/>
            <x v="2"/>
            <x v="4"/>
          </reference>
        </references>
      </pivotArea>
    </format>
    <format dxfId="6800">
      <pivotArea dataOnly="0" labelOnly="1" grandCol="1" outline="0" fieldPosition="0"/>
    </format>
    <format dxfId="6799">
      <pivotArea grandRow="1" outline="0" collapsedLevelsAreSubtotals="1" fieldPosition="0"/>
    </format>
    <format dxfId="6798">
      <pivotArea dataOnly="0" labelOnly="1" grandRow="1" outline="0" fieldPosition="0"/>
    </format>
    <format dxfId="6797">
      <pivotArea outline="0" collapsedLevelsAreSubtotals="1" fieldPosition="0"/>
    </format>
    <format dxfId="6796">
      <pivotArea dataOnly="0" labelOnly="1" grandRow="1" outline="0" fieldPosition="0"/>
    </format>
    <format dxfId="6795">
      <pivotArea dataOnly="0" labelOnly="1" outline="0" fieldPosition="0">
        <references count="1">
          <reference field="12" count="3">
            <x v="0"/>
            <x v="1"/>
            <x v="2"/>
          </reference>
        </references>
      </pivotArea>
    </format>
    <format dxfId="6794">
      <pivotArea dataOnly="0" labelOnly="1" grandCol="1" outline="0" fieldPosition="0"/>
    </format>
    <format dxfId="6793">
      <pivotArea outline="0" collapsedLevelsAreSubtotals="1" fieldPosition="0"/>
    </format>
    <format dxfId="6792">
      <pivotArea dataOnly="0" labelOnly="1" grandRow="1" outline="0" fieldPosition="0"/>
    </format>
    <format dxfId="6791">
      <pivotArea dataOnly="0" labelOnly="1" outline="0" fieldPosition="0">
        <references count="1">
          <reference field="12" count="3">
            <x v="0"/>
            <x v="1"/>
            <x v="2"/>
          </reference>
        </references>
      </pivotArea>
    </format>
    <format dxfId="6790">
      <pivotArea dataOnly="0" labelOnly="1" grandCol="1" outline="0" fieldPosition="0"/>
    </format>
    <format dxfId="6789">
      <pivotArea outline="0" collapsedLevelsAreSubtotals="1" fieldPosition="0"/>
    </format>
    <format dxfId="6788">
      <pivotArea dataOnly="0" labelOnly="1" grandRow="1" outline="0" fieldPosition="0"/>
    </format>
    <format dxfId="6787">
      <pivotArea dataOnly="0" labelOnly="1" outline="0" fieldPosition="0">
        <references count="1">
          <reference field="12" count="2">
            <x v="0"/>
            <x v="1"/>
          </reference>
        </references>
      </pivotArea>
    </format>
    <format dxfId="6786">
      <pivotArea dataOnly="0" labelOnly="1" grandCol="1" outline="0" fieldPosition="0"/>
    </format>
    <format dxfId="6785">
      <pivotArea dataOnly="0" labelOnly="1" outline="0" fieldPosition="0">
        <references count="1">
          <reference field="12" count="2">
            <x v="0"/>
            <x v="1"/>
          </reference>
        </references>
      </pivotArea>
    </format>
    <format dxfId="6784">
      <pivotArea dataOnly="0" labelOnly="1" grandCol="1" outline="0" fieldPosition="0"/>
    </format>
    <format dxfId="6783">
      <pivotArea grandRow="1" outline="0" collapsedLevelsAreSubtotals="1" fieldPosition="0"/>
    </format>
    <format dxfId="6782">
      <pivotArea dataOnly="0" labelOnly="1" grandRow="1" outline="0" fieldPosition="0"/>
    </format>
    <format dxfId="6781">
      <pivotArea dataOnly="0" grandCol="1" outline="0" axis="axisCol" fieldPosition="0"/>
    </format>
    <format dxfId="6780">
      <pivotArea outline="0" collapsedLevelsAreSubtotals="1" fieldPosition="0"/>
    </format>
    <format dxfId="6779">
      <pivotArea dataOnly="0" labelOnly="1" grandRow="1" outline="0" fieldPosition="0"/>
    </format>
    <format dxfId="6778">
      <pivotArea dataOnly="0" labelOnly="1" outline="0" fieldPosition="0">
        <references count="1">
          <reference field="12" count="3">
            <x v="0"/>
            <x v="1"/>
            <x v="3"/>
          </reference>
        </references>
      </pivotArea>
    </format>
    <format dxfId="6777">
      <pivotArea dataOnly="0" labelOnly="1" grandCol="1" outline="0" fieldPosition="0"/>
    </format>
    <format dxfId="6776">
      <pivotArea dataOnly="0" labelOnly="1" outline="0" fieldPosition="0">
        <references count="1">
          <reference field="12" count="3">
            <x v="0"/>
            <x v="1"/>
            <x v="3"/>
          </reference>
        </references>
      </pivotArea>
    </format>
    <format dxfId="6775">
      <pivotArea dataOnly="0" labelOnly="1" grandCol="1" outline="0" fieldPosition="0"/>
    </format>
    <format dxfId="6774">
      <pivotArea grandRow="1" outline="0" collapsedLevelsAreSubtotals="1" fieldPosition="0"/>
    </format>
    <format dxfId="6773">
      <pivotArea dataOnly="0" labelOnly="1" grandRow="1" outline="0" fieldPosition="0"/>
    </format>
    <format dxfId="6772">
      <pivotArea outline="0" collapsedLevelsAreSubtotals="1" fieldPosition="0"/>
    </format>
    <format dxfId="6771">
      <pivotArea dataOnly="0" labelOnly="1" grandRow="1" outline="0" fieldPosition="0"/>
    </format>
    <format dxfId="6770">
      <pivotArea dataOnly="0" labelOnly="1" outline="0" fieldPosition="0">
        <references count="1">
          <reference field="12" count="3">
            <x v="0"/>
            <x v="1"/>
            <x v="3"/>
          </reference>
        </references>
      </pivotArea>
    </format>
    <format dxfId="6769">
      <pivotArea dataOnly="0" labelOnly="1" grandCol="1" outline="0" fieldPosition="0"/>
    </format>
    <format dxfId="6768">
      <pivotArea outline="0" collapsedLevelsAreSubtotals="1" fieldPosition="0"/>
    </format>
    <format dxfId="6767">
      <pivotArea dataOnly="0" labelOnly="1" grandRow="1" outline="0" fieldPosition="0"/>
    </format>
    <format dxfId="6766">
      <pivotArea dataOnly="0" labelOnly="1" outline="0" fieldPosition="0">
        <references count="1">
          <reference field="12" count="2">
            <x v="0"/>
            <x v="1"/>
          </reference>
        </references>
      </pivotArea>
    </format>
    <format dxfId="6765">
      <pivotArea dataOnly="0" labelOnly="1" grandCol="1" outline="0" fieldPosition="0"/>
    </format>
    <format dxfId="6764">
      <pivotArea dataOnly="0" labelOnly="1" outline="0" fieldPosition="0">
        <references count="1">
          <reference field="12" count="2">
            <x v="0"/>
            <x v="1"/>
          </reference>
        </references>
      </pivotArea>
    </format>
    <format dxfId="6763">
      <pivotArea dataOnly="0" labelOnly="1" grandCol="1" outline="0" fieldPosition="0"/>
    </format>
    <format dxfId="6762">
      <pivotArea dataOnly="0" labelOnly="1" outline="0" fieldPosition="0">
        <references count="1">
          <reference field="12" count="2">
            <x v="0"/>
            <x v="1"/>
          </reference>
        </references>
      </pivotArea>
    </format>
    <format dxfId="6761">
      <pivotArea dataOnly="0" labelOnly="1" grandCol="1" outline="0" fieldPosition="0"/>
    </format>
    <format dxfId="6760">
      <pivotArea grandRow="1" outline="0" collapsedLevelsAreSubtotals="1" fieldPosition="0"/>
    </format>
    <format dxfId="6759">
      <pivotArea dataOnly="0" labelOnly="1" grandRow="1" outline="0" fieldPosition="0"/>
    </format>
    <format dxfId="6758">
      <pivotArea outline="0" collapsedLevelsAreSubtotals="1" fieldPosition="0"/>
    </format>
    <format dxfId="6757">
      <pivotArea dataOnly="0" labelOnly="1" grandRow="1" outline="0" fieldPosition="0"/>
    </format>
    <format dxfId="6756">
      <pivotArea dataOnly="0" labelOnly="1" outline="0" fieldPosition="0">
        <references count="1">
          <reference field="12" count="2">
            <x v="0"/>
            <x v="1"/>
          </reference>
        </references>
      </pivotArea>
    </format>
    <format dxfId="6755">
      <pivotArea dataOnly="0" labelOnly="1" grandCol="1" outline="0" fieldPosition="0"/>
    </format>
    <format dxfId="6754">
      <pivotArea outline="0" collapsedLevelsAreSubtotals="1" fieldPosition="0"/>
    </format>
    <format dxfId="6753">
      <pivotArea dataOnly="0" labelOnly="1" grandRow="1" outline="0" fieldPosition="0"/>
    </format>
    <format dxfId="6752">
      <pivotArea dataOnly="0" labelOnly="1" outline="0" fieldPosition="0">
        <references count="1">
          <reference field="12" count="2">
            <x v="0"/>
            <x v="3"/>
          </reference>
        </references>
      </pivotArea>
    </format>
    <format dxfId="6751">
      <pivotArea dataOnly="0" labelOnly="1" grandCol="1" outline="0" fieldPosition="0"/>
    </format>
    <format dxfId="6750">
      <pivotArea outline="0" collapsedLevelsAreSubtotals="1" fieldPosition="0"/>
    </format>
    <format dxfId="6749">
      <pivotArea dataOnly="0" labelOnly="1" grandRow="1" outline="0" fieldPosition="0"/>
    </format>
    <format dxfId="6748">
      <pivotArea dataOnly="0" labelOnly="1" outline="0" fieldPosition="0">
        <references count="1">
          <reference field="12" count="2">
            <x v="0"/>
            <x v="3"/>
          </reference>
        </references>
      </pivotArea>
    </format>
    <format dxfId="6747">
      <pivotArea dataOnly="0" labelOnly="1" grandCol="1" outline="0" fieldPosition="0"/>
    </format>
    <format dxfId="6746">
      <pivotArea dataOnly="0" labelOnly="1" outline="0" fieldPosition="0">
        <references count="1">
          <reference field="12" count="2">
            <x v="0"/>
            <x v="3"/>
          </reference>
        </references>
      </pivotArea>
    </format>
    <format dxfId="6745">
      <pivotArea dataOnly="0" labelOnly="1" grandCol="1" outline="0" fieldPosition="0"/>
    </format>
    <format dxfId="6744">
      <pivotArea grandRow="1" outline="0" collapsedLevelsAreSubtotals="1" fieldPosition="0"/>
    </format>
    <format dxfId="6743">
      <pivotArea dataOnly="0" labelOnly="1" grandRow="1" outline="0" fieldPosition="0"/>
    </format>
    <format dxfId="6742">
      <pivotArea outline="0" collapsedLevelsAreSubtotals="1" fieldPosition="0"/>
    </format>
    <format dxfId="6741">
      <pivotArea dataOnly="0" labelOnly="1" grandRow="1" outline="0" fieldPosition="0"/>
    </format>
    <format dxfId="6740">
      <pivotArea dataOnly="0" labelOnly="1" outline="0" fieldPosition="0">
        <references count="1">
          <reference field="12" count="1">
            <x v="0"/>
          </reference>
        </references>
      </pivotArea>
    </format>
    <format dxfId="6739">
      <pivotArea dataOnly="0" labelOnly="1" grandCol="1" outline="0" fieldPosition="0"/>
    </format>
    <format dxfId="6738">
      <pivotArea dataOnly="0" labelOnly="1" outline="0" fieldPosition="0">
        <references count="1">
          <reference field="12" count="1">
            <x v="0"/>
          </reference>
        </references>
      </pivotArea>
    </format>
    <format dxfId="6737">
      <pivotArea dataOnly="0" labelOnly="1" grandCol="1" outline="0" fieldPosition="0"/>
    </format>
    <format dxfId="6736">
      <pivotArea grandRow="1" outline="0" collapsedLevelsAreSubtotals="1" fieldPosition="0"/>
    </format>
    <format dxfId="6735">
      <pivotArea dataOnly="0" labelOnly="1" grandRow="1" outline="0" fieldPosition="0"/>
    </format>
    <format dxfId="6734">
      <pivotArea grandCol="1" outline="0" collapsedLevelsAreSubtotals="1" fieldPosition="0"/>
    </format>
    <format dxfId="6733">
      <pivotArea dataOnly="0" labelOnly="1" grandCol="1" outline="0" fieldPosition="0"/>
    </format>
    <format dxfId="6732">
      <pivotArea outline="0" collapsedLevelsAreSubtotals="1" fieldPosition="0"/>
    </format>
    <format dxfId="6731">
      <pivotArea dataOnly="0" labelOnly="1" grandRow="1" outline="0" fieldPosition="0"/>
    </format>
    <format dxfId="6730">
      <pivotArea dataOnly="0" labelOnly="1" outline="0" fieldPosition="0">
        <references count="1">
          <reference field="12" count="0"/>
        </references>
      </pivotArea>
    </format>
    <format dxfId="6729">
      <pivotArea dataOnly="0" labelOnly="1" grandCol="1" outline="0" fieldPosition="0"/>
    </format>
    <format dxfId="6728">
      <pivotArea outline="0" collapsedLevelsAreSubtotals="1" fieldPosition="0"/>
    </format>
    <format dxfId="6727">
      <pivotArea dataOnly="0" labelOnly="1" grandRow="1" outline="0" fieldPosition="0"/>
    </format>
    <format dxfId="6726">
      <pivotArea dataOnly="0" labelOnly="1" outline="0" fieldPosition="0">
        <references count="1">
          <reference field="12" count="0"/>
        </references>
      </pivotArea>
    </format>
    <format dxfId="6725">
      <pivotArea dataOnly="0" labelOnly="1" grandCol="1" outline="0" fieldPosition="0"/>
    </format>
    <format dxfId="6724">
      <pivotArea outline="0" collapsedLevelsAreSubtotals="1" fieldPosition="0"/>
    </format>
    <format dxfId="6723">
      <pivotArea dataOnly="0" labelOnly="1" grandRow="1" outline="0" fieldPosition="0"/>
    </format>
    <format dxfId="6722">
      <pivotArea dataOnly="0" labelOnly="1" outline="0" fieldPosition="0">
        <references count="1">
          <reference field="12" count="0"/>
        </references>
      </pivotArea>
    </format>
    <format dxfId="6721">
      <pivotArea dataOnly="0" labelOnly="1" grandCol="1" outline="0" fieldPosition="0"/>
    </format>
    <format dxfId="6720">
      <pivotArea grandRow="1" outline="0" collapsedLevelsAreSubtotals="1" fieldPosition="0"/>
    </format>
    <format dxfId="6719">
      <pivotArea dataOnly="0" labelOnly="1" grandRow="1" outline="0" fieldPosition="0"/>
    </format>
    <format dxfId="6718">
      <pivotArea dataOnly="0" labelOnly="1" outline="0" fieldPosition="0">
        <references count="1">
          <reference field="12" count="0"/>
        </references>
      </pivotArea>
    </format>
    <format dxfId="6717">
      <pivotArea dataOnly="0" labelOnly="1" grandCol="1" outline="0" fieldPosition="0"/>
    </format>
    <format dxfId="6716">
      <pivotArea grandCol="1" outline="0" collapsedLevelsAreSubtotals="1" fieldPosition="0"/>
    </format>
    <format dxfId="6715">
      <pivotArea dataOnly="0" labelOnly="1" grandCol="1" outline="0" fieldPosition="0"/>
    </format>
    <format dxfId="6714">
      <pivotArea outline="0" collapsedLevelsAreSubtotals="1" fieldPosition="0"/>
    </format>
    <format dxfId="6713">
      <pivotArea field="15" type="button" dataOnly="0" labelOnly="1" outline="0" axis="axisRow" fieldPosition="0"/>
    </format>
    <format dxfId="6712">
      <pivotArea dataOnly="0" labelOnly="1" outline="0" fieldPosition="0">
        <references count="1">
          <reference field="15" count="0"/>
        </references>
      </pivotArea>
    </format>
    <format dxfId="6711">
      <pivotArea dataOnly="0" labelOnly="1" grandRow="1" outline="0" fieldPosition="0"/>
    </format>
    <format dxfId="6710">
      <pivotArea dataOnly="0" labelOnly="1" outline="0" fieldPosition="0">
        <references count="1">
          <reference field="12" count="0"/>
        </references>
      </pivotArea>
    </format>
    <format dxfId="6709">
      <pivotArea dataOnly="0" labelOnly="1" grandCol="1" outline="0" fieldPosition="0"/>
    </format>
    <format dxfId="6708">
      <pivotArea outline="0" collapsedLevelsAreSubtotals="1" fieldPosition="0"/>
    </format>
    <format dxfId="6707">
      <pivotArea field="15" type="button" dataOnly="0" labelOnly="1" outline="0" axis="axisRow" fieldPosition="0"/>
    </format>
    <format dxfId="6706">
      <pivotArea dataOnly="0" labelOnly="1" outline="0" fieldPosition="0">
        <references count="1">
          <reference field="15" count="0"/>
        </references>
      </pivotArea>
    </format>
    <format dxfId="6705">
      <pivotArea dataOnly="0" labelOnly="1" grandRow="1" outline="0" fieldPosition="0"/>
    </format>
    <format dxfId="6704">
      <pivotArea dataOnly="0" labelOnly="1" outline="0" fieldPosition="0">
        <references count="1">
          <reference field="12" count="0"/>
        </references>
      </pivotArea>
    </format>
    <format dxfId="6703">
      <pivotArea dataOnly="0" labelOnly="1" grandCol="1" outline="0" fieldPosition="0"/>
    </format>
    <format dxfId="6702">
      <pivotArea outline="0" collapsedLevelsAreSubtotals="1" fieldPosition="0"/>
    </format>
    <format dxfId="6701">
      <pivotArea field="15" type="button" dataOnly="0" labelOnly="1" outline="0" axis="axisRow" fieldPosition="0"/>
    </format>
    <format dxfId="6700">
      <pivotArea dataOnly="0" labelOnly="1" outline="0" fieldPosition="0">
        <references count="1">
          <reference field="15" count="5">
            <x v="4"/>
            <x v="6"/>
            <x v="10"/>
            <x v="11"/>
            <x v="13"/>
          </reference>
        </references>
      </pivotArea>
    </format>
    <format dxfId="6699">
      <pivotArea dataOnly="0" labelOnly="1" grandRow="1" outline="0" fieldPosition="0"/>
    </format>
    <format dxfId="6698">
      <pivotArea dataOnly="0" labelOnly="1" outline="0" fieldPosition="0">
        <references count="1">
          <reference field="12" count="3">
            <x v="0"/>
            <x v="1"/>
            <x v="4"/>
          </reference>
        </references>
      </pivotArea>
    </format>
    <format dxfId="6697">
      <pivotArea dataOnly="0" labelOnly="1" grandCol="1" outline="0" fieldPosition="0"/>
    </format>
    <format dxfId="6696">
      <pivotArea outline="0" collapsedLevelsAreSubtotals="1" fieldPosition="0"/>
    </format>
    <format dxfId="6695">
      <pivotArea field="15" type="button" dataOnly="0" labelOnly="1" outline="0" axis="axisRow" fieldPosition="0"/>
    </format>
    <format dxfId="6694">
      <pivotArea dataOnly="0" labelOnly="1" outline="0" fieldPosition="0">
        <references count="1">
          <reference field="15" count="5">
            <x v="4"/>
            <x v="6"/>
            <x v="10"/>
            <x v="11"/>
            <x v="13"/>
          </reference>
        </references>
      </pivotArea>
    </format>
    <format dxfId="6693">
      <pivotArea dataOnly="0" labelOnly="1" grandRow="1" outline="0" fieldPosition="0"/>
    </format>
    <format dxfId="6692">
      <pivotArea dataOnly="0" labelOnly="1" outline="0" fieldPosition="0">
        <references count="1">
          <reference field="12" count="3">
            <x v="0"/>
            <x v="1"/>
            <x v="4"/>
          </reference>
        </references>
      </pivotArea>
    </format>
    <format dxfId="6691">
      <pivotArea dataOnly="0" labelOnly="1" grandCol="1" outline="0" fieldPosition="0"/>
    </format>
    <format dxfId="6690">
      <pivotArea grandRow="1" outline="0" collapsedLevelsAreSubtotals="1" fieldPosition="0"/>
    </format>
    <format dxfId="6689">
      <pivotArea dataOnly="0" labelOnly="1" grandRow="1" outline="0" fieldPosition="0"/>
    </format>
    <format dxfId="6688">
      <pivotArea type="all" dataOnly="0" outline="0" fieldPosition="0"/>
    </format>
    <format dxfId="6687">
      <pivotArea dataOnly="0" labelOnly="1" outline="0" fieldPosition="0">
        <references count="1">
          <reference field="15" count="11">
            <x v="0"/>
            <x v="1"/>
            <x v="2"/>
            <x v="3"/>
            <x v="4"/>
            <x v="10"/>
            <x v="11"/>
            <x v="13"/>
            <x v="14"/>
            <x v="15"/>
            <x v="16"/>
          </reference>
        </references>
      </pivotArea>
    </format>
    <format dxfId="6686">
      <pivotArea dataOnly="0" labelOnly="1" outline="0" fieldPosition="0">
        <references count="1">
          <reference field="12" count="5">
            <x v="0"/>
            <x v="1"/>
            <x v="2"/>
            <x v="4"/>
            <x v="5"/>
          </reference>
        </references>
      </pivotArea>
    </format>
    <format dxfId="6685">
      <pivotArea type="all" dataOnly="0" outline="0" fieldPosition="0"/>
    </format>
    <format dxfId="6684">
      <pivotArea dataOnly="0" labelOnly="1" outline="0" fieldPosition="0">
        <references count="1">
          <reference field="15" count="11">
            <x v="0"/>
            <x v="1"/>
            <x v="2"/>
            <x v="3"/>
            <x v="4"/>
            <x v="10"/>
            <x v="11"/>
            <x v="13"/>
            <x v="14"/>
            <x v="15"/>
            <x v="16"/>
          </reference>
        </references>
      </pivotArea>
    </format>
    <format dxfId="6683">
      <pivotArea dataOnly="0" labelOnly="1" outline="0" fieldPosition="0">
        <references count="1">
          <reference field="12" count="5">
            <x v="0"/>
            <x v="1"/>
            <x v="2"/>
            <x v="4"/>
            <x v="5"/>
          </reference>
        </references>
      </pivotArea>
    </format>
    <format dxfId="6682">
      <pivotArea dataOnly="0" labelOnly="1" outline="0" fieldPosition="0">
        <references count="1">
          <reference field="15" count="11">
            <x v="0"/>
            <x v="1"/>
            <x v="2"/>
            <x v="3"/>
            <x v="4"/>
            <x v="10"/>
            <x v="11"/>
            <x v="13"/>
            <x v="14"/>
            <x v="15"/>
            <x v="16"/>
          </reference>
        </references>
      </pivotArea>
    </format>
    <format dxfId="6681">
      <pivotArea dataOnly="0" labelOnly="1" outline="0" fieldPosition="0">
        <references count="1">
          <reference field="12" count="5">
            <x v="0"/>
            <x v="1"/>
            <x v="2"/>
            <x v="4"/>
            <x v="5"/>
          </reference>
        </references>
      </pivotArea>
    </format>
    <format dxfId="6680">
      <pivotArea dataOnly="0" labelOnly="1" outline="0" fieldPosition="0">
        <references count="1">
          <reference field="15" count="4">
            <x v="7"/>
            <x v="8"/>
            <x v="12"/>
            <x v="13"/>
          </reference>
        </references>
      </pivotArea>
    </format>
    <format dxfId="6679">
      <pivotArea dataOnly="0" labelOnly="1" outline="0" fieldPosition="0">
        <references count="1">
          <reference field="15" count="1">
            <x v="6"/>
          </reference>
        </references>
      </pivotArea>
    </format>
    <format dxfId="6678">
      <pivotArea type="all" dataOnly="0" outline="0" fieldPosition="0"/>
    </format>
    <format dxfId="6677">
      <pivotArea dataOnly="0" labelOnly="1" outline="0" fieldPosition="0">
        <references count="1">
          <reference field="15" count="0"/>
        </references>
      </pivotArea>
    </format>
    <format dxfId="6676">
      <pivotArea dataOnly="0" labelOnly="1" outline="0" fieldPosition="0">
        <references count="1">
          <reference field="12" count="0"/>
        </references>
      </pivotArea>
    </format>
    <format dxfId="6675">
      <pivotArea type="all" dataOnly="0" outline="0" fieldPosition="0"/>
    </format>
    <format dxfId="6674">
      <pivotArea dataOnly="0" labelOnly="1" outline="0" fieldPosition="0">
        <references count="1">
          <reference field="15" count="0"/>
        </references>
      </pivotArea>
    </format>
    <format dxfId="6673">
      <pivotArea dataOnly="0" labelOnly="1" outline="0" fieldPosition="0">
        <references count="1">
          <reference field="12" count="0"/>
        </references>
      </pivotArea>
    </format>
    <format dxfId="6672">
      <pivotArea dataOnly="0" labelOnly="1" outline="0" fieldPosition="0">
        <references count="1">
          <reference field="15" count="10">
            <x v="1"/>
            <x v="2"/>
            <x v="3"/>
            <x v="4"/>
            <x v="6"/>
            <x v="7"/>
            <x v="8"/>
            <x v="11"/>
            <x v="13"/>
            <x v="15"/>
          </reference>
        </references>
      </pivotArea>
    </format>
    <format dxfId="6671">
      <pivotArea type="all" dataOnly="0" outline="0" fieldPosition="0"/>
    </format>
    <format dxfId="6670">
      <pivotArea outline="0" collapsedLevelsAreSubtotals="1" fieldPosition="0"/>
    </format>
    <format dxfId="6669">
      <pivotArea type="origin" dataOnly="0" labelOnly="1" outline="0" fieldPosition="0"/>
    </format>
    <format dxfId="6668">
      <pivotArea field="12" type="button" dataOnly="0" labelOnly="1" outline="0" axis="axisCol" fieldPosition="0"/>
    </format>
    <format dxfId="6667">
      <pivotArea type="topRight" dataOnly="0" labelOnly="1" outline="0" fieldPosition="0"/>
    </format>
    <format dxfId="6666">
      <pivotArea field="15" type="button" dataOnly="0" labelOnly="1" outline="0" axis="axisRow" fieldPosition="0"/>
    </format>
    <format dxfId="6665">
      <pivotArea dataOnly="0" labelOnly="1" outline="0" fieldPosition="0">
        <references count="1">
          <reference field="15" count="12">
            <x v="0"/>
            <x v="1"/>
            <x v="2"/>
            <x v="3"/>
            <x v="4"/>
            <x v="7"/>
            <x v="8"/>
            <x v="11"/>
            <x v="12"/>
            <x v="13"/>
            <x v="14"/>
            <x v="17"/>
          </reference>
        </references>
      </pivotArea>
    </format>
    <format dxfId="6664">
      <pivotArea dataOnly="0" labelOnly="1" grandRow="1" outline="0" fieldPosition="0"/>
    </format>
    <format dxfId="6663">
      <pivotArea dataOnly="0" labelOnly="1" outline="0" fieldPosition="0">
        <references count="1">
          <reference field="12" count="4">
            <x v="0"/>
            <x v="1"/>
            <x v="2"/>
            <x v="4"/>
          </reference>
        </references>
      </pivotArea>
    </format>
    <format dxfId="666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6" t="s">
        <v>1234</v>
      </c>
      <c r="C4" s="1" t="s">
        <v>1130</v>
      </c>
      <c r="D4" s="1" t="s">
        <v>3555</v>
      </c>
      <c r="E4" s="1" t="s">
        <v>3554</v>
      </c>
      <c r="F4" s="2" t="s">
        <v>1108</v>
      </c>
    </row>
    <row r="5" spans="2:6">
      <c r="B5" s="335" t="s">
        <v>114</v>
      </c>
      <c r="C5" s="335">
        <v>27</v>
      </c>
      <c r="D5" s="335"/>
      <c r="E5" s="335"/>
      <c r="F5" s="33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34" t="s">
        <v>334</v>
      </c>
      <c r="C22" s="334">
        <v>59</v>
      </c>
      <c r="D22" s="334"/>
      <c r="E22" s="334"/>
      <c r="F22" s="33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K4" sqref="A4:AK25"/>
    </sheetView>
  </sheetViews>
  <sheetFormatPr defaultRowHeight="15"/>
  <cols>
    <col min="1" max="1" width="23.140625" bestFit="1" customWidth="1"/>
    <col min="2" max="2" width="9.42578125" hidden="1" customWidth="1"/>
    <col min="3" max="5" width="3.28515625" hidden="1" customWidth="1"/>
    <col min="6" max="7" width="4.42578125" hidden="1" customWidth="1"/>
    <col min="8" max="20" width="3.28515625" hidden="1" customWidth="1"/>
    <col min="21" max="21" width="8.5703125" customWidth="1"/>
    <col min="22"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372" t="s">
        <v>12</v>
      </c>
      <c r="B2" s="373"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374"/>
      <c r="B4" s="375" t="s">
        <v>1274</v>
      </c>
      <c r="C4" s="375"/>
      <c r="D4" s="375"/>
      <c r="E4" s="375"/>
      <c r="F4" s="375"/>
      <c r="G4" s="375"/>
      <c r="H4" s="375"/>
      <c r="I4" s="375"/>
      <c r="J4" s="375"/>
      <c r="K4" s="375"/>
      <c r="L4" s="375"/>
      <c r="M4" s="375"/>
      <c r="N4" s="375"/>
      <c r="O4" s="375"/>
      <c r="P4" s="375"/>
      <c r="Q4" s="375"/>
      <c r="R4" s="375"/>
      <c r="S4" s="375"/>
      <c r="T4" s="375"/>
      <c r="U4" s="375"/>
      <c r="V4" s="375"/>
      <c r="W4" s="375"/>
      <c r="X4" s="375"/>
      <c r="Y4" s="375"/>
      <c r="Z4" s="375"/>
      <c r="AA4" s="375"/>
      <c r="AB4" s="375"/>
      <c r="AC4" s="375"/>
      <c r="AD4" s="375"/>
      <c r="AE4" s="375"/>
      <c r="AF4" s="375"/>
      <c r="AG4" s="375"/>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379">
        <v>27</v>
      </c>
      <c r="C6" s="379"/>
      <c r="D6" s="380"/>
      <c r="E6" s="381">
        <v>2</v>
      </c>
      <c r="F6" s="381">
        <v>7</v>
      </c>
      <c r="G6" s="381"/>
      <c r="H6" s="381">
        <v>2</v>
      </c>
      <c r="I6" s="381"/>
      <c r="J6" s="382">
        <v>15</v>
      </c>
      <c r="K6" s="382"/>
      <c r="L6" s="382"/>
      <c r="M6" s="382">
        <v>1</v>
      </c>
      <c r="N6" s="382"/>
      <c r="O6" s="382"/>
      <c r="P6" s="382"/>
      <c r="Q6" s="382">
        <v>3</v>
      </c>
      <c r="R6" s="382"/>
      <c r="S6" s="381"/>
      <c r="T6" s="382"/>
      <c r="U6" s="382"/>
      <c r="V6" s="382"/>
      <c r="W6" s="382"/>
      <c r="X6" s="382"/>
      <c r="Y6" s="382"/>
      <c r="Z6" s="379"/>
      <c r="AA6" s="382"/>
      <c r="AB6" s="382"/>
      <c r="AC6" s="379"/>
      <c r="AD6" s="379"/>
      <c r="AE6" s="379"/>
      <c r="AF6" s="379"/>
      <c r="AG6" s="379"/>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380"/>
      <c r="AU6" s="380">
        <v>3</v>
      </c>
      <c r="AV6" s="380">
        <v>24</v>
      </c>
      <c r="AW6" s="380"/>
      <c r="AX6" s="380"/>
      <c r="AY6" s="380"/>
      <c r="AZ6" s="380"/>
      <c r="BA6" s="380">
        <v>27</v>
      </c>
      <c r="BB6"/>
      <c r="BC6"/>
      <c r="BD6"/>
      <c r="BE6"/>
      <c r="BF6" s="9" t="s">
        <v>114</v>
      </c>
      <c r="BG6" s="371"/>
      <c r="BH6" s="371">
        <v>27</v>
      </c>
      <c r="BI6" s="371">
        <v>27</v>
      </c>
      <c r="BJ6"/>
      <c r="BK6"/>
      <c r="BL6"/>
      <c r="BN6"/>
      <c r="CH6" s="10" t="e">
        <v>#N/A</v>
      </c>
    </row>
    <row r="7" spans="1:86" s="10" customFormat="1" ht="18" customHeight="1">
      <c r="A7" s="24" t="s">
        <v>204</v>
      </c>
      <c r="B7" s="379">
        <v>33</v>
      </c>
      <c r="C7" s="379">
        <v>2</v>
      </c>
      <c r="D7" s="380">
        <v>5</v>
      </c>
      <c r="E7" s="381">
        <v>9</v>
      </c>
      <c r="F7" s="381">
        <v>9</v>
      </c>
      <c r="G7" s="381"/>
      <c r="H7" s="381"/>
      <c r="I7" s="381"/>
      <c r="J7" s="382"/>
      <c r="K7" s="382"/>
      <c r="L7" s="382"/>
      <c r="M7" s="382"/>
      <c r="N7" s="382">
        <v>7</v>
      </c>
      <c r="O7" s="382"/>
      <c r="P7" s="382"/>
      <c r="Q7" s="382"/>
      <c r="R7" s="382"/>
      <c r="S7" s="381"/>
      <c r="T7" s="382">
        <v>3</v>
      </c>
      <c r="U7" s="382"/>
      <c r="V7" s="382"/>
      <c r="W7" s="382"/>
      <c r="X7" s="382"/>
      <c r="Y7" s="382"/>
      <c r="Z7" s="379"/>
      <c r="AA7" s="382"/>
      <c r="AB7" s="382"/>
      <c r="AC7" s="379"/>
      <c r="AD7" s="379"/>
      <c r="AE7" s="379"/>
      <c r="AF7" s="379"/>
      <c r="AG7" s="379">
        <v>2</v>
      </c>
      <c r="AH7" s="18">
        <f t="shared" si="0"/>
        <v>0</v>
      </c>
      <c r="AI7" s="17">
        <f t="shared" si="1"/>
        <v>33</v>
      </c>
      <c r="AJ7" s="16">
        <f t="shared" ref="AJ7:AJ23" si="5">BH7/B7</f>
        <v>1</v>
      </c>
      <c r="AK7" s="15">
        <f t="shared" si="2"/>
        <v>1</v>
      </c>
      <c r="AL7" s="14"/>
      <c r="AM7" s="13">
        <f t="shared" si="3"/>
        <v>33</v>
      </c>
      <c r="AN7" s="25"/>
      <c r="AO7" s="25"/>
      <c r="AP7" s="25"/>
      <c r="AR7" s="12">
        <f t="shared" si="4"/>
        <v>4.95</v>
      </c>
      <c r="AS7" s="22" t="s">
        <v>204</v>
      </c>
      <c r="AT7" s="380"/>
      <c r="AU7" s="380">
        <v>5</v>
      </c>
      <c r="AV7" s="380">
        <v>28</v>
      </c>
      <c r="AW7" s="380"/>
      <c r="AX7" s="380"/>
      <c r="AY7" s="380"/>
      <c r="AZ7" s="380"/>
      <c r="BA7" s="380">
        <v>33</v>
      </c>
      <c r="BB7"/>
      <c r="BC7"/>
      <c r="BD7"/>
      <c r="BE7"/>
      <c r="BF7" s="9" t="s">
        <v>204</v>
      </c>
      <c r="BG7" s="371"/>
      <c r="BH7" s="371">
        <v>33</v>
      </c>
      <c r="BI7" s="371">
        <v>33</v>
      </c>
      <c r="BJ7"/>
      <c r="BK7"/>
      <c r="BL7"/>
      <c r="BN7"/>
      <c r="CH7" s="10" t="e">
        <v>#N/A</v>
      </c>
    </row>
    <row r="8" spans="1:86" s="10" customFormat="1" ht="18" customHeight="1">
      <c r="A8" s="24" t="s">
        <v>43</v>
      </c>
      <c r="B8" s="379">
        <v>97</v>
      </c>
      <c r="C8" s="379"/>
      <c r="D8" s="380"/>
      <c r="E8" s="381">
        <v>3</v>
      </c>
      <c r="F8" s="381">
        <v>22</v>
      </c>
      <c r="G8" s="381">
        <v>25</v>
      </c>
      <c r="H8" s="381">
        <v>21</v>
      </c>
      <c r="I8" s="381">
        <v>7</v>
      </c>
      <c r="J8" s="382"/>
      <c r="K8" s="382"/>
      <c r="L8" s="382"/>
      <c r="M8" s="382">
        <v>5</v>
      </c>
      <c r="N8" s="382">
        <v>9</v>
      </c>
      <c r="O8" s="382">
        <v>3</v>
      </c>
      <c r="P8" s="382">
        <v>2</v>
      </c>
      <c r="Q8" s="382">
        <v>1</v>
      </c>
      <c r="R8" s="382">
        <v>1</v>
      </c>
      <c r="S8" s="381"/>
      <c r="T8" s="382"/>
      <c r="U8" s="382"/>
      <c r="V8" s="382"/>
      <c r="W8" s="382"/>
      <c r="X8" s="382"/>
      <c r="Y8" s="382"/>
      <c r="Z8" s="379"/>
      <c r="AA8" s="382"/>
      <c r="AB8" s="382"/>
      <c r="AC8" s="379"/>
      <c r="AD8" s="379"/>
      <c r="AE8" s="379"/>
      <c r="AF8" s="379"/>
      <c r="AG8" s="379">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380"/>
      <c r="AU8" s="380">
        <v>3</v>
      </c>
      <c r="AV8" s="380">
        <v>91</v>
      </c>
      <c r="AW8" s="380"/>
      <c r="AX8" s="380">
        <v>3</v>
      </c>
      <c r="AY8" s="380"/>
      <c r="AZ8" s="380"/>
      <c r="BA8" s="380">
        <v>97</v>
      </c>
      <c r="BB8"/>
      <c r="BC8"/>
      <c r="BD8"/>
      <c r="BE8"/>
      <c r="BF8" s="9" t="s">
        <v>43</v>
      </c>
      <c r="BG8" s="371"/>
      <c r="BH8" s="371">
        <v>97</v>
      </c>
      <c r="BI8" s="371">
        <v>97</v>
      </c>
      <c r="BJ8"/>
      <c r="BK8"/>
      <c r="BL8"/>
      <c r="BN8"/>
      <c r="CH8" s="10" t="e">
        <v>#N/A</v>
      </c>
    </row>
    <row r="9" spans="1:86" s="10" customFormat="1" ht="15.75">
      <c r="A9" s="24" t="s">
        <v>23</v>
      </c>
      <c r="B9" s="379">
        <v>39</v>
      </c>
      <c r="C9" s="379">
        <v>2</v>
      </c>
      <c r="D9" s="380">
        <v>13</v>
      </c>
      <c r="E9" s="381">
        <v>1</v>
      </c>
      <c r="F9" s="381">
        <v>10</v>
      </c>
      <c r="G9" s="381">
        <v>7</v>
      </c>
      <c r="H9" s="381"/>
      <c r="I9" s="381"/>
      <c r="J9" s="382"/>
      <c r="K9" s="382"/>
      <c r="L9" s="382"/>
      <c r="M9" s="382">
        <v>5</v>
      </c>
      <c r="N9" s="382"/>
      <c r="O9" s="382"/>
      <c r="P9" s="382"/>
      <c r="Q9" s="382">
        <v>1</v>
      </c>
      <c r="R9" s="382">
        <v>2</v>
      </c>
      <c r="S9" s="381">
        <v>1</v>
      </c>
      <c r="T9" s="382">
        <v>2</v>
      </c>
      <c r="U9" s="382">
        <v>2</v>
      </c>
      <c r="V9" s="382"/>
      <c r="W9" s="382"/>
      <c r="X9" s="382"/>
      <c r="Y9" s="382"/>
      <c r="Z9" s="379"/>
      <c r="AA9" s="382"/>
      <c r="AB9" s="382"/>
      <c r="AC9" s="379"/>
      <c r="AD9" s="379"/>
      <c r="AE9" s="379"/>
      <c r="AF9" s="379"/>
      <c r="AG9" s="379">
        <v>1</v>
      </c>
      <c r="AH9" s="18">
        <f t="shared" si="0"/>
        <v>0</v>
      </c>
      <c r="AI9" s="17">
        <f t="shared" si="1"/>
        <v>44</v>
      </c>
      <c r="AJ9" s="16">
        <f t="shared" si="5"/>
        <v>1</v>
      </c>
      <c r="AK9" s="15">
        <f t="shared" si="2"/>
        <v>1.1282051282051282</v>
      </c>
      <c r="AL9" s="14"/>
      <c r="AM9" s="13">
        <f t="shared" si="3"/>
        <v>34</v>
      </c>
      <c r="AN9" s="25"/>
      <c r="AO9" s="25"/>
      <c r="AP9" s="25"/>
      <c r="AR9" s="12">
        <f t="shared" si="4"/>
        <v>5.85</v>
      </c>
      <c r="AS9" s="22" t="s">
        <v>23</v>
      </c>
      <c r="AT9" s="380"/>
      <c r="AU9" s="380">
        <v>6</v>
      </c>
      <c r="AV9" s="380">
        <v>30</v>
      </c>
      <c r="AW9" s="380">
        <v>1</v>
      </c>
      <c r="AX9" s="380">
        <v>2</v>
      </c>
      <c r="AY9" s="380"/>
      <c r="AZ9" s="380"/>
      <c r="BA9" s="380">
        <v>39</v>
      </c>
      <c r="BB9"/>
      <c r="BC9"/>
      <c r="BD9"/>
      <c r="BE9"/>
      <c r="BF9" s="9" t="s">
        <v>23</v>
      </c>
      <c r="BG9" s="371"/>
      <c r="BH9" s="371">
        <v>39</v>
      </c>
      <c r="BI9" s="371">
        <v>39</v>
      </c>
      <c r="BJ9"/>
      <c r="BK9"/>
      <c r="BL9"/>
      <c r="BN9"/>
      <c r="CH9" s="10" t="e">
        <v>#N/A</v>
      </c>
    </row>
    <row r="10" spans="1:86" s="10" customFormat="1" ht="19.5" customHeight="1">
      <c r="A10" s="24" t="s">
        <v>35</v>
      </c>
      <c r="B10" s="379">
        <v>63</v>
      </c>
      <c r="C10" s="379"/>
      <c r="D10" s="380"/>
      <c r="E10" s="381">
        <v>9</v>
      </c>
      <c r="F10" s="381">
        <v>12</v>
      </c>
      <c r="G10" s="381">
        <v>11</v>
      </c>
      <c r="H10" s="381">
        <v>15</v>
      </c>
      <c r="I10" s="381"/>
      <c r="J10" s="382">
        <v>2</v>
      </c>
      <c r="K10" s="382">
        <v>4</v>
      </c>
      <c r="L10" s="382">
        <v>3</v>
      </c>
      <c r="M10" s="382">
        <v>7</v>
      </c>
      <c r="N10" s="382">
        <v>6</v>
      </c>
      <c r="O10" s="382"/>
      <c r="P10" s="382"/>
      <c r="Q10" s="382">
        <v>2</v>
      </c>
      <c r="R10" s="382">
        <v>2</v>
      </c>
      <c r="S10" s="381"/>
      <c r="T10" s="382">
        <v>1</v>
      </c>
      <c r="U10" s="382">
        <v>1</v>
      </c>
      <c r="V10" s="382"/>
      <c r="W10" s="382"/>
      <c r="X10" s="382"/>
      <c r="Y10" s="382"/>
      <c r="Z10" s="379"/>
      <c r="AA10" s="382"/>
      <c r="AB10" s="382"/>
      <c r="AC10" s="379"/>
      <c r="AD10" s="379"/>
      <c r="AE10" s="379"/>
      <c r="AF10" s="379"/>
      <c r="AG10" s="379">
        <v>1</v>
      </c>
      <c r="AH10" s="18">
        <f t="shared" si="0"/>
        <v>4</v>
      </c>
      <c r="AI10" s="17">
        <f t="shared" si="1"/>
        <v>75</v>
      </c>
      <c r="AJ10" s="16">
        <f t="shared" si="5"/>
        <v>0.93650793650793651</v>
      </c>
      <c r="AK10" s="15">
        <f t="shared" si="2"/>
        <v>1.1904761904761905</v>
      </c>
      <c r="AL10" s="14"/>
      <c r="AM10" s="13">
        <f t="shared" si="3"/>
        <v>51</v>
      </c>
      <c r="AN10" s="25"/>
      <c r="AO10" s="25"/>
      <c r="AP10" s="25"/>
      <c r="AR10" s="12">
        <f t="shared" si="4"/>
        <v>9.4499999999999993</v>
      </c>
      <c r="AS10" s="22" t="s">
        <v>35</v>
      </c>
      <c r="AT10" s="380">
        <v>4</v>
      </c>
      <c r="AU10" s="380">
        <v>12</v>
      </c>
      <c r="AV10" s="380">
        <v>42</v>
      </c>
      <c r="AW10" s="380">
        <v>1</v>
      </c>
      <c r="AX10" s="380">
        <v>4</v>
      </c>
      <c r="AY10" s="380"/>
      <c r="AZ10" s="380"/>
      <c r="BA10" s="380">
        <v>63</v>
      </c>
      <c r="BB10"/>
      <c r="BC10"/>
      <c r="BD10"/>
      <c r="BE10"/>
      <c r="BF10" s="9" t="s">
        <v>35</v>
      </c>
      <c r="BG10" s="371">
        <v>4</v>
      </c>
      <c r="BH10" s="371">
        <v>59</v>
      </c>
      <c r="BI10" s="371">
        <v>63</v>
      </c>
      <c r="BJ10"/>
      <c r="BK10"/>
      <c r="BL10"/>
      <c r="BN10"/>
      <c r="CH10" s="10" t="e">
        <v>#N/A</v>
      </c>
    </row>
    <row r="11" spans="1:86" s="10" customFormat="1" ht="18" customHeight="1">
      <c r="A11" s="24" t="s">
        <v>66</v>
      </c>
      <c r="B11" s="379">
        <v>38</v>
      </c>
      <c r="C11" s="379"/>
      <c r="D11" s="380"/>
      <c r="E11" s="381"/>
      <c r="F11" s="381">
        <v>1</v>
      </c>
      <c r="G11" s="381">
        <v>6</v>
      </c>
      <c r="H11" s="381">
        <v>5</v>
      </c>
      <c r="I11" s="381"/>
      <c r="J11" s="382"/>
      <c r="K11" s="382">
        <v>3</v>
      </c>
      <c r="L11" s="382"/>
      <c r="M11" s="382"/>
      <c r="N11" s="382"/>
      <c r="O11" s="382"/>
      <c r="P11" s="382"/>
      <c r="Q11" s="382"/>
      <c r="R11" s="382">
        <v>12</v>
      </c>
      <c r="S11" s="381"/>
      <c r="T11" s="382"/>
      <c r="U11" s="382">
        <v>2</v>
      </c>
      <c r="V11" s="382"/>
      <c r="W11" s="382"/>
      <c r="X11" s="382"/>
      <c r="Y11" s="382"/>
      <c r="Z11" s="379"/>
      <c r="AA11" s="382"/>
      <c r="AB11" s="382"/>
      <c r="AC11" s="379"/>
      <c r="AD11" s="379"/>
      <c r="AE11" s="379"/>
      <c r="AF11" s="379"/>
      <c r="AG11" s="379"/>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380">
        <v>10</v>
      </c>
      <c r="AU11" s="380">
        <v>2</v>
      </c>
      <c r="AV11" s="380">
        <v>26</v>
      </c>
      <c r="AW11" s="380"/>
      <c r="AX11" s="380"/>
      <c r="AY11" s="380"/>
      <c r="AZ11" s="380"/>
      <c r="BA11" s="380">
        <v>38</v>
      </c>
      <c r="BB11"/>
      <c r="BC11"/>
      <c r="BD11"/>
      <c r="BE11"/>
      <c r="BF11" s="9" t="s">
        <v>66</v>
      </c>
      <c r="BG11" s="371">
        <v>10</v>
      </c>
      <c r="BH11" s="371">
        <v>28</v>
      </c>
      <c r="BI11" s="371">
        <v>38</v>
      </c>
      <c r="BJ11"/>
      <c r="BK11"/>
      <c r="BL11"/>
      <c r="BN11"/>
      <c r="CH11" s="10" t="e">
        <v>#N/A</v>
      </c>
    </row>
    <row r="12" spans="1:86" s="10" customFormat="1" ht="18" customHeight="1">
      <c r="A12" s="24" t="s">
        <v>98</v>
      </c>
      <c r="B12" s="379">
        <v>23</v>
      </c>
      <c r="C12" s="379"/>
      <c r="D12" s="380"/>
      <c r="E12" s="381"/>
      <c r="F12" s="381">
        <v>6</v>
      </c>
      <c r="G12" s="381">
        <v>7</v>
      </c>
      <c r="H12" s="381"/>
      <c r="I12" s="381"/>
      <c r="J12" s="382">
        <v>3</v>
      </c>
      <c r="K12" s="382">
        <v>1</v>
      </c>
      <c r="L12" s="382"/>
      <c r="M12" s="382"/>
      <c r="N12" s="382">
        <v>3</v>
      </c>
      <c r="O12" s="382">
        <v>1</v>
      </c>
      <c r="P12" s="382">
        <v>1</v>
      </c>
      <c r="Q12" s="382"/>
      <c r="R12" s="382">
        <v>1</v>
      </c>
      <c r="S12" s="381"/>
      <c r="T12" s="382"/>
      <c r="U12" s="382"/>
      <c r="V12" s="382"/>
      <c r="W12" s="382"/>
      <c r="X12" s="382"/>
      <c r="Y12" s="382"/>
      <c r="Z12" s="379"/>
      <c r="AA12" s="382"/>
      <c r="AB12" s="382"/>
      <c r="AC12" s="379"/>
      <c r="AD12" s="379"/>
      <c r="AE12" s="379"/>
      <c r="AF12" s="379"/>
      <c r="AG12" s="379"/>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380"/>
      <c r="AU12" s="380">
        <v>1</v>
      </c>
      <c r="AV12" s="380">
        <v>22</v>
      </c>
      <c r="AW12" s="380"/>
      <c r="AX12" s="380"/>
      <c r="AY12" s="380"/>
      <c r="AZ12" s="380"/>
      <c r="BA12" s="380">
        <v>23</v>
      </c>
      <c r="BB12"/>
      <c r="BC12"/>
      <c r="BD12"/>
      <c r="BE12"/>
      <c r="BF12" s="9" t="s">
        <v>98</v>
      </c>
      <c r="BG12" s="371"/>
      <c r="BH12" s="371">
        <v>23</v>
      </c>
      <c r="BI12" s="371">
        <v>23</v>
      </c>
      <c r="BJ12"/>
      <c r="BK12"/>
      <c r="BL12"/>
      <c r="BN12"/>
      <c r="CH12" s="10" t="e">
        <v>#N/A</v>
      </c>
    </row>
    <row r="13" spans="1:86" s="10" customFormat="1" ht="18" customHeight="1">
      <c r="A13" s="24" t="s">
        <v>19</v>
      </c>
      <c r="B13" s="379">
        <v>58</v>
      </c>
      <c r="C13" s="379">
        <v>5</v>
      </c>
      <c r="D13" s="380"/>
      <c r="E13" s="381">
        <v>8</v>
      </c>
      <c r="F13" s="381">
        <v>9</v>
      </c>
      <c r="G13" s="381">
        <v>20</v>
      </c>
      <c r="H13" s="381">
        <v>8</v>
      </c>
      <c r="I13" s="381"/>
      <c r="J13" s="382">
        <v>2</v>
      </c>
      <c r="K13" s="382">
        <v>4</v>
      </c>
      <c r="L13" s="382">
        <v>5</v>
      </c>
      <c r="M13" s="382">
        <v>6</v>
      </c>
      <c r="N13" s="382">
        <v>8</v>
      </c>
      <c r="O13" s="382">
        <v>4</v>
      </c>
      <c r="P13" s="382"/>
      <c r="Q13" s="382">
        <v>3</v>
      </c>
      <c r="R13" s="382">
        <v>1</v>
      </c>
      <c r="S13" s="381">
        <v>5</v>
      </c>
      <c r="T13" s="382"/>
      <c r="U13" s="382">
        <v>6</v>
      </c>
      <c r="V13" s="382"/>
      <c r="W13" s="382"/>
      <c r="X13" s="382"/>
      <c r="Y13" s="382"/>
      <c r="Z13" s="379"/>
      <c r="AA13" s="382"/>
      <c r="AB13" s="382"/>
      <c r="AC13" s="379"/>
      <c r="AD13" s="379"/>
      <c r="AE13" s="379"/>
      <c r="AF13" s="379"/>
      <c r="AG13" s="379">
        <v>3</v>
      </c>
      <c r="AH13" s="18">
        <f t="shared" si="0"/>
        <v>0</v>
      </c>
      <c r="AI13" s="17">
        <f t="shared" si="1"/>
        <v>89</v>
      </c>
      <c r="AJ13" s="16">
        <f t="shared" si="5"/>
        <v>1</v>
      </c>
      <c r="AK13" s="15">
        <f t="shared" si="2"/>
        <v>1.5344827586206897</v>
      </c>
      <c r="AL13" s="14"/>
      <c r="AM13" s="13">
        <f t="shared" si="3"/>
        <v>27</v>
      </c>
      <c r="AN13" s="25"/>
      <c r="AO13" s="25"/>
      <c r="AP13" s="25"/>
      <c r="AR13" s="12">
        <f t="shared" si="4"/>
        <v>8.6999999999999993</v>
      </c>
      <c r="AS13" s="22" t="s">
        <v>19</v>
      </c>
      <c r="AT13" s="380"/>
      <c r="AU13" s="380">
        <v>10</v>
      </c>
      <c r="AV13" s="380">
        <v>36</v>
      </c>
      <c r="AW13" s="380">
        <v>7</v>
      </c>
      <c r="AX13" s="380">
        <v>5</v>
      </c>
      <c r="AY13" s="380"/>
      <c r="AZ13" s="380"/>
      <c r="BA13" s="380">
        <v>58</v>
      </c>
      <c r="BB13"/>
      <c r="BC13"/>
      <c r="BD13"/>
      <c r="BE13"/>
      <c r="BF13" s="9" t="s">
        <v>19</v>
      </c>
      <c r="BG13" s="371"/>
      <c r="BH13" s="371">
        <v>58</v>
      </c>
      <c r="BI13" s="371">
        <v>58</v>
      </c>
      <c r="BJ13"/>
      <c r="BK13"/>
      <c r="BL13"/>
      <c r="BM13"/>
      <c r="BN13"/>
      <c r="CH13" s="10" t="e">
        <v>#N/A</v>
      </c>
    </row>
    <row r="14" spans="1:86" s="10" customFormat="1" ht="18" customHeight="1">
      <c r="A14" s="24" t="s">
        <v>316</v>
      </c>
      <c r="B14" s="379">
        <v>26</v>
      </c>
      <c r="C14" s="379"/>
      <c r="D14" s="380"/>
      <c r="E14" s="381"/>
      <c r="F14" s="381"/>
      <c r="G14" s="381">
        <v>18</v>
      </c>
      <c r="H14" s="381"/>
      <c r="I14" s="381"/>
      <c r="J14" s="382"/>
      <c r="K14" s="382">
        <v>2</v>
      </c>
      <c r="L14" s="382"/>
      <c r="M14" s="382"/>
      <c r="N14" s="382">
        <v>15</v>
      </c>
      <c r="O14" s="382"/>
      <c r="P14" s="382"/>
      <c r="Q14" s="382">
        <v>8</v>
      </c>
      <c r="R14" s="382"/>
      <c r="S14" s="381"/>
      <c r="T14" s="382">
        <v>10</v>
      </c>
      <c r="U14" s="382"/>
      <c r="V14" s="382"/>
      <c r="W14" s="382"/>
      <c r="X14" s="382"/>
      <c r="Y14" s="382"/>
      <c r="Z14" s="379"/>
      <c r="AA14" s="382"/>
      <c r="AB14" s="382"/>
      <c r="AC14" s="379"/>
      <c r="AD14" s="379"/>
      <c r="AE14" s="379"/>
      <c r="AF14" s="379"/>
      <c r="AG14" s="379">
        <v>1</v>
      </c>
      <c r="AH14" s="18">
        <f t="shared" si="0"/>
        <v>0</v>
      </c>
      <c r="AI14" s="17">
        <f t="shared" si="1"/>
        <v>53</v>
      </c>
      <c r="AJ14" s="16">
        <f t="shared" si="5"/>
        <v>1</v>
      </c>
      <c r="AK14" s="15">
        <f t="shared" si="2"/>
        <v>2.0384615384615383</v>
      </c>
      <c r="AL14" s="14"/>
      <c r="AM14" s="13">
        <f t="shared" si="3"/>
        <v>-1</v>
      </c>
      <c r="AN14" s="25"/>
      <c r="AO14" s="25"/>
      <c r="AP14" s="25"/>
      <c r="AR14" s="12">
        <f t="shared" si="4"/>
        <v>3.9</v>
      </c>
      <c r="AS14" s="22" t="s">
        <v>316</v>
      </c>
      <c r="AT14" s="380"/>
      <c r="AU14" s="380">
        <v>9</v>
      </c>
      <c r="AV14" s="380">
        <v>6</v>
      </c>
      <c r="AW14" s="380">
        <v>1</v>
      </c>
      <c r="AX14" s="380">
        <v>10</v>
      </c>
      <c r="AY14" s="380"/>
      <c r="AZ14" s="380"/>
      <c r="BA14" s="380">
        <v>26</v>
      </c>
      <c r="BB14"/>
      <c r="BC14"/>
      <c r="BD14"/>
      <c r="BE14"/>
      <c r="BF14" s="9" t="s">
        <v>316</v>
      </c>
      <c r="BG14" s="371"/>
      <c r="BH14" s="371">
        <v>26</v>
      </c>
      <c r="BI14" s="371">
        <v>26</v>
      </c>
      <c r="BJ14"/>
      <c r="BK14"/>
      <c r="BL14"/>
      <c r="BM14"/>
      <c r="BN14"/>
      <c r="CH14" s="10" t="e">
        <v>#N/A</v>
      </c>
    </row>
    <row r="15" spans="1:86" s="10" customFormat="1" ht="18" customHeight="1">
      <c r="A15" s="24" t="s">
        <v>231</v>
      </c>
      <c r="B15" s="379">
        <v>43</v>
      </c>
      <c r="C15" s="379"/>
      <c r="D15" s="380"/>
      <c r="E15" s="381">
        <v>3</v>
      </c>
      <c r="F15" s="381">
        <v>27</v>
      </c>
      <c r="G15" s="381"/>
      <c r="H15" s="381"/>
      <c r="I15" s="381"/>
      <c r="J15" s="382"/>
      <c r="K15" s="382"/>
      <c r="L15" s="382"/>
      <c r="M15" s="382"/>
      <c r="N15" s="382"/>
      <c r="O15" s="382"/>
      <c r="P15" s="382"/>
      <c r="Q15" s="382"/>
      <c r="R15" s="382">
        <v>1</v>
      </c>
      <c r="S15" s="381"/>
      <c r="T15" s="382"/>
      <c r="U15" s="382">
        <v>4</v>
      </c>
      <c r="V15" s="382"/>
      <c r="W15" s="382"/>
      <c r="X15" s="382"/>
      <c r="Y15" s="382"/>
      <c r="Z15" s="379"/>
      <c r="AA15" s="382"/>
      <c r="AB15" s="382"/>
      <c r="AC15" s="379"/>
      <c r="AD15" s="379"/>
      <c r="AE15" s="379"/>
      <c r="AF15" s="379"/>
      <c r="AG15" s="379">
        <v>2</v>
      </c>
      <c r="AH15" s="18">
        <f t="shared" si="0"/>
        <v>11</v>
      </c>
      <c r="AI15" s="17">
        <f t="shared" si="1"/>
        <v>35</v>
      </c>
      <c r="AJ15" s="16">
        <f t="shared" si="5"/>
        <v>0.7441860465116279</v>
      </c>
      <c r="AK15" s="15">
        <f t="shared" si="2"/>
        <v>0.81395348837209303</v>
      </c>
      <c r="AL15" s="14"/>
      <c r="AM15" s="13">
        <f t="shared" si="3"/>
        <v>51</v>
      </c>
      <c r="AN15" s="25"/>
      <c r="AO15" s="25"/>
      <c r="AP15" s="25"/>
      <c r="AR15" s="12">
        <f t="shared" si="4"/>
        <v>6.45</v>
      </c>
      <c r="AS15" s="22" t="s">
        <v>231</v>
      </c>
      <c r="AT15" s="380">
        <v>11</v>
      </c>
      <c r="AU15" s="380">
        <v>8</v>
      </c>
      <c r="AV15" s="380">
        <v>24</v>
      </c>
      <c r="AW15" s="380"/>
      <c r="AX15" s="380"/>
      <c r="AY15" s="380"/>
      <c r="AZ15" s="380"/>
      <c r="BA15" s="380">
        <v>43</v>
      </c>
      <c r="BB15"/>
      <c r="BC15"/>
      <c r="BD15"/>
      <c r="BE15"/>
      <c r="BF15" s="9" t="s">
        <v>231</v>
      </c>
      <c r="BG15" s="371">
        <v>11</v>
      </c>
      <c r="BH15" s="371">
        <v>32</v>
      </c>
      <c r="BI15" s="371">
        <v>43</v>
      </c>
      <c r="BJ15"/>
      <c r="BK15"/>
      <c r="BL15"/>
      <c r="BM15"/>
      <c r="BN15"/>
      <c r="CH15" s="10" t="e">
        <v>#N/A</v>
      </c>
    </row>
    <row r="16" spans="1:86" s="10" customFormat="1" ht="18" customHeight="1">
      <c r="A16" s="24" t="s">
        <v>325</v>
      </c>
      <c r="B16" s="379">
        <v>35</v>
      </c>
      <c r="C16" s="379"/>
      <c r="D16" s="380"/>
      <c r="E16" s="381">
        <v>8</v>
      </c>
      <c r="F16" s="381">
        <v>10</v>
      </c>
      <c r="G16" s="381">
        <v>13</v>
      </c>
      <c r="H16" s="381">
        <v>9</v>
      </c>
      <c r="I16" s="381"/>
      <c r="J16" s="382">
        <v>6</v>
      </c>
      <c r="K16" s="382"/>
      <c r="L16" s="382"/>
      <c r="M16" s="382">
        <v>12</v>
      </c>
      <c r="N16" s="382">
        <v>7</v>
      </c>
      <c r="O16" s="382"/>
      <c r="P16" s="382"/>
      <c r="Q16" s="382">
        <v>4</v>
      </c>
      <c r="R16" s="382"/>
      <c r="S16" s="381">
        <v>4</v>
      </c>
      <c r="T16" s="382">
        <v>7</v>
      </c>
      <c r="U16" s="382"/>
      <c r="V16" s="382"/>
      <c r="W16" s="382"/>
      <c r="X16" s="382"/>
      <c r="Y16" s="382"/>
      <c r="Z16" s="379"/>
      <c r="AA16" s="382"/>
      <c r="AB16" s="382"/>
      <c r="AC16" s="379"/>
      <c r="AD16" s="379"/>
      <c r="AE16" s="379"/>
      <c r="AF16" s="379"/>
      <c r="AG16" s="379"/>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380"/>
      <c r="AU16" s="380">
        <v>12</v>
      </c>
      <c r="AV16" s="380">
        <v>8</v>
      </c>
      <c r="AW16" s="380">
        <v>4</v>
      </c>
      <c r="AX16" s="380">
        <v>9</v>
      </c>
      <c r="AY16" s="380"/>
      <c r="AZ16" s="380">
        <v>2</v>
      </c>
      <c r="BA16" s="380">
        <v>35</v>
      </c>
      <c r="BB16"/>
      <c r="BC16"/>
      <c r="BD16"/>
      <c r="BE16"/>
      <c r="BF16" s="9" t="s">
        <v>325</v>
      </c>
      <c r="BG16" s="371"/>
      <c r="BH16" s="371">
        <v>35</v>
      </c>
      <c r="BI16" s="371">
        <v>35</v>
      </c>
      <c r="BJ16"/>
      <c r="BK16"/>
      <c r="BL16"/>
      <c r="BM16"/>
      <c r="BN16"/>
      <c r="CH16" s="10" t="e">
        <v>#N/A</v>
      </c>
    </row>
    <row r="17" spans="1:86" ht="15.75">
      <c r="A17" s="24" t="s">
        <v>15</v>
      </c>
      <c r="B17" s="379">
        <v>12</v>
      </c>
      <c r="C17" s="379"/>
      <c r="D17" s="380"/>
      <c r="E17" s="381">
        <v>4</v>
      </c>
      <c r="F17" s="381">
        <v>6</v>
      </c>
      <c r="G17" s="381"/>
      <c r="H17" s="381"/>
      <c r="I17" s="381"/>
      <c r="J17" s="382"/>
      <c r="K17" s="382">
        <v>1</v>
      </c>
      <c r="L17" s="382"/>
      <c r="M17" s="382"/>
      <c r="N17" s="382">
        <v>3</v>
      </c>
      <c r="O17" s="382"/>
      <c r="P17" s="382"/>
      <c r="Q17" s="382">
        <v>1</v>
      </c>
      <c r="R17" s="382"/>
      <c r="S17" s="381"/>
      <c r="T17" s="382"/>
      <c r="U17" s="382"/>
      <c r="V17" s="382"/>
      <c r="W17" s="382"/>
      <c r="X17" s="382"/>
      <c r="Y17" s="382"/>
      <c r="Z17" s="379"/>
      <c r="AA17" s="382"/>
      <c r="AB17" s="382"/>
      <c r="AC17" s="379"/>
      <c r="AD17" s="379"/>
      <c r="AE17" s="379"/>
      <c r="AF17" s="379"/>
      <c r="AG17" s="379">
        <v>1</v>
      </c>
      <c r="AH17" s="18">
        <f t="shared" si="0"/>
        <v>0</v>
      </c>
      <c r="AI17" s="17">
        <f t="shared" si="1"/>
        <v>15</v>
      </c>
      <c r="AJ17" s="16">
        <f t="shared" si="5"/>
        <v>1</v>
      </c>
      <c r="AK17" s="15">
        <f t="shared" si="2"/>
        <v>1.25</v>
      </c>
      <c r="AL17" s="14"/>
      <c r="AM17" s="13">
        <f t="shared" si="3"/>
        <v>9</v>
      </c>
      <c r="AR17" s="12">
        <f t="shared" si="4"/>
        <v>1.7999999999999998</v>
      </c>
      <c r="AS17" s="22" t="s">
        <v>15</v>
      </c>
      <c r="AT17" s="380"/>
      <c r="AU17" s="380">
        <v>4</v>
      </c>
      <c r="AV17" s="380">
        <v>7</v>
      </c>
      <c r="AW17" s="380"/>
      <c r="AX17" s="380">
        <v>1</v>
      </c>
      <c r="AY17" s="380"/>
      <c r="AZ17" s="380"/>
      <c r="BA17" s="380">
        <v>12</v>
      </c>
      <c r="BF17" s="9" t="s">
        <v>15</v>
      </c>
      <c r="BG17" s="371"/>
      <c r="BH17" s="371">
        <v>12</v>
      </c>
      <c r="BI17" s="371">
        <v>12</v>
      </c>
      <c r="CH17" s="10" t="e">
        <v>#N/A</v>
      </c>
    </row>
    <row r="18" spans="1:86" ht="15.75">
      <c r="A18" s="24" t="s">
        <v>477</v>
      </c>
      <c r="B18" s="379">
        <v>11</v>
      </c>
      <c r="C18" s="379"/>
      <c r="D18" s="380">
        <v>1</v>
      </c>
      <c r="E18" s="381"/>
      <c r="F18" s="381"/>
      <c r="G18" s="381">
        <v>2</v>
      </c>
      <c r="H18" s="381">
        <v>4</v>
      </c>
      <c r="I18" s="381"/>
      <c r="J18" s="382">
        <v>3</v>
      </c>
      <c r="K18" s="382"/>
      <c r="L18" s="382"/>
      <c r="M18" s="382">
        <v>3</v>
      </c>
      <c r="N18" s="382"/>
      <c r="O18" s="382">
        <v>1</v>
      </c>
      <c r="P18" s="382"/>
      <c r="Q18" s="382"/>
      <c r="R18" s="382"/>
      <c r="S18" s="381"/>
      <c r="T18" s="382"/>
      <c r="U18" s="382"/>
      <c r="V18" s="382"/>
      <c r="W18" s="382"/>
      <c r="X18" s="382"/>
      <c r="Y18" s="382"/>
      <c r="Z18" s="379"/>
      <c r="AA18" s="382"/>
      <c r="AB18" s="382"/>
      <c r="AC18" s="379"/>
      <c r="AD18" s="379"/>
      <c r="AE18" s="379"/>
      <c r="AF18" s="379"/>
      <c r="AG18" s="379">
        <v>1</v>
      </c>
      <c r="AH18" s="18">
        <f>AT18</f>
        <v>0</v>
      </c>
      <c r="AI18" s="17">
        <f t="shared" si="1"/>
        <v>14</v>
      </c>
      <c r="AJ18" s="16">
        <f t="shared" si="5"/>
        <v>1</v>
      </c>
      <c r="AK18" s="15">
        <f t="shared" si="2"/>
        <v>1.2727272727272727</v>
      </c>
      <c r="AL18" s="14"/>
      <c r="AM18" s="13">
        <f t="shared" si="3"/>
        <v>8</v>
      </c>
      <c r="AR18" s="12">
        <f t="shared" si="4"/>
        <v>1.65</v>
      </c>
      <c r="AS18" s="22" t="s">
        <v>477</v>
      </c>
      <c r="AT18" s="380"/>
      <c r="AU18" s="380">
        <v>2</v>
      </c>
      <c r="AV18" s="380">
        <v>8</v>
      </c>
      <c r="AW18" s="380"/>
      <c r="AX18" s="380">
        <v>1</v>
      </c>
      <c r="AY18" s="380"/>
      <c r="AZ18" s="380"/>
      <c r="BA18" s="380">
        <v>11</v>
      </c>
      <c r="BF18" s="9" t="s">
        <v>477</v>
      </c>
      <c r="BG18" s="371"/>
      <c r="BH18" s="371">
        <v>11</v>
      </c>
      <c r="BI18" s="371">
        <v>11</v>
      </c>
      <c r="CH18" s="10" t="e">
        <v>#N/A</v>
      </c>
    </row>
    <row r="19" spans="1:86" ht="15.75">
      <c r="A19" s="24" t="s">
        <v>74</v>
      </c>
      <c r="B19" s="379">
        <v>38</v>
      </c>
      <c r="C19" s="379">
        <v>3</v>
      </c>
      <c r="D19" s="380"/>
      <c r="E19" s="381"/>
      <c r="F19" s="381">
        <v>13</v>
      </c>
      <c r="G19" s="381">
        <v>13</v>
      </c>
      <c r="H19" s="381">
        <v>7</v>
      </c>
      <c r="I19" s="381"/>
      <c r="J19" s="382">
        <v>4</v>
      </c>
      <c r="K19" s="382">
        <v>1</v>
      </c>
      <c r="L19" s="382">
        <v>3</v>
      </c>
      <c r="M19" s="382">
        <v>8</v>
      </c>
      <c r="N19" s="382">
        <v>8</v>
      </c>
      <c r="O19" s="382">
        <v>4</v>
      </c>
      <c r="P19" s="382"/>
      <c r="Q19" s="382">
        <v>2</v>
      </c>
      <c r="R19" s="382"/>
      <c r="S19" s="381">
        <v>3</v>
      </c>
      <c r="T19" s="382">
        <v>2</v>
      </c>
      <c r="U19" s="382">
        <v>3</v>
      </c>
      <c r="V19" s="382"/>
      <c r="W19" s="382"/>
      <c r="X19" s="382"/>
      <c r="Y19" s="382"/>
      <c r="Z19" s="379"/>
      <c r="AA19" s="382"/>
      <c r="AB19" s="382"/>
      <c r="AC19" s="379"/>
      <c r="AD19" s="379"/>
      <c r="AE19" s="379"/>
      <c r="AF19" s="379"/>
      <c r="AG19" s="379">
        <v>1</v>
      </c>
      <c r="AH19" s="18">
        <f t="shared" si="0"/>
        <v>0</v>
      </c>
      <c r="AI19" s="17">
        <f t="shared" si="1"/>
        <v>71</v>
      </c>
      <c r="AJ19" s="16">
        <f t="shared" si="5"/>
        <v>1</v>
      </c>
      <c r="AK19" s="15">
        <f t="shared" si="2"/>
        <v>1.868421052631579</v>
      </c>
      <c r="AL19" s="14"/>
      <c r="AM19" s="13">
        <f t="shared" si="3"/>
        <v>5</v>
      </c>
      <c r="AR19" s="12">
        <f t="shared" si="4"/>
        <v>5.7</v>
      </c>
      <c r="AS19" s="22" t="s">
        <v>74</v>
      </c>
      <c r="AT19" s="380"/>
      <c r="AU19" s="380">
        <v>14</v>
      </c>
      <c r="AV19" s="380">
        <v>15</v>
      </c>
      <c r="AW19" s="380">
        <v>2</v>
      </c>
      <c r="AX19" s="380">
        <v>5</v>
      </c>
      <c r="AY19" s="380">
        <v>2</v>
      </c>
      <c r="AZ19" s="380"/>
      <c r="BA19" s="380">
        <v>38</v>
      </c>
      <c r="BF19" s="9" t="s">
        <v>74</v>
      </c>
      <c r="BG19" s="371"/>
      <c r="BH19" s="371">
        <v>38</v>
      </c>
      <c r="BI19" s="371">
        <v>38</v>
      </c>
      <c r="CH19" s="10" t="e">
        <v>#N/A</v>
      </c>
    </row>
    <row r="20" spans="1:86" ht="15.75">
      <c r="A20" s="24" t="s">
        <v>50</v>
      </c>
      <c r="B20" s="379">
        <v>33</v>
      </c>
      <c r="C20" s="379"/>
      <c r="D20" s="380"/>
      <c r="E20" s="381">
        <v>3</v>
      </c>
      <c r="F20" s="381"/>
      <c r="G20" s="381">
        <v>7</v>
      </c>
      <c r="H20" s="381">
        <v>7</v>
      </c>
      <c r="I20" s="381"/>
      <c r="J20" s="382">
        <v>2</v>
      </c>
      <c r="K20" s="382">
        <v>3</v>
      </c>
      <c r="L20" s="382">
        <v>2</v>
      </c>
      <c r="M20" s="382">
        <v>7</v>
      </c>
      <c r="N20" s="382">
        <v>2</v>
      </c>
      <c r="O20" s="382"/>
      <c r="P20" s="382"/>
      <c r="Q20" s="382"/>
      <c r="R20" s="382">
        <v>3</v>
      </c>
      <c r="S20" s="381"/>
      <c r="T20" s="382">
        <v>4</v>
      </c>
      <c r="U20" s="382">
        <v>1</v>
      </c>
      <c r="V20" s="382"/>
      <c r="W20" s="382"/>
      <c r="X20" s="382"/>
      <c r="Y20" s="382"/>
      <c r="Z20" s="379"/>
      <c r="AA20" s="382"/>
      <c r="AB20" s="382"/>
      <c r="AC20" s="379"/>
      <c r="AD20" s="379"/>
      <c r="AE20" s="379"/>
      <c r="AF20" s="379"/>
      <c r="AG20" s="379"/>
      <c r="AH20" s="18">
        <f t="shared" si="0"/>
        <v>0</v>
      </c>
      <c r="AI20" s="17">
        <f t="shared" si="1"/>
        <v>41</v>
      </c>
      <c r="AJ20" s="16">
        <f t="shared" si="5"/>
        <v>1</v>
      </c>
      <c r="AK20" s="15">
        <f t="shared" si="2"/>
        <v>1.2424242424242424</v>
      </c>
      <c r="AL20" s="14"/>
      <c r="AM20" s="13">
        <f t="shared" si="3"/>
        <v>25</v>
      </c>
      <c r="AR20" s="12">
        <f t="shared" si="4"/>
        <v>4.95</v>
      </c>
      <c r="AS20" s="22" t="s">
        <v>50</v>
      </c>
      <c r="AT20" s="380"/>
      <c r="AU20" s="380">
        <v>4</v>
      </c>
      <c r="AV20" s="380">
        <v>27</v>
      </c>
      <c r="AW20" s="380">
        <v>1</v>
      </c>
      <c r="AX20" s="380">
        <v>1</v>
      </c>
      <c r="AY20" s="380"/>
      <c r="AZ20" s="380"/>
      <c r="BA20" s="380">
        <v>33</v>
      </c>
      <c r="BF20" s="9" t="s">
        <v>50</v>
      </c>
      <c r="BG20" s="371"/>
      <c r="BH20" s="371">
        <v>33</v>
      </c>
      <c r="BI20" s="371">
        <v>33</v>
      </c>
      <c r="CH20" s="10" t="e">
        <v>#N/A</v>
      </c>
    </row>
    <row r="21" spans="1:86" ht="15.75">
      <c r="A21" s="24" t="s">
        <v>350</v>
      </c>
      <c r="B21" s="379">
        <v>48</v>
      </c>
      <c r="C21" s="379">
        <v>2</v>
      </c>
      <c r="D21" s="380"/>
      <c r="E21" s="381">
        <v>11</v>
      </c>
      <c r="F21" s="381">
        <v>23</v>
      </c>
      <c r="G21" s="381"/>
      <c r="H21" s="381">
        <v>1</v>
      </c>
      <c r="I21" s="381"/>
      <c r="J21" s="382">
        <v>1</v>
      </c>
      <c r="K21" s="382"/>
      <c r="L21" s="382"/>
      <c r="M21" s="382">
        <v>7</v>
      </c>
      <c r="N21" s="382"/>
      <c r="O21" s="382">
        <v>1</v>
      </c>
      <c r="P21" s="382"/>
      <c r="Q21" s="382">
        <v>3</v>
      </c>
      <c r="R21" s="382"/>
      <c r="S21" s="381"/>
      <c r="T21" s="382"/>
      <c r="U21" s="382"/>
      <c r="V21" s="382"/>
      <c r="W21" s="382"/>
      <c r="X21" s="382"/>
      <c r="Y21" s="382"/>
      <c r="Z21" s="379"/>
      <c r="AA21" s="382"/>
      <c r="AB21" s="382"/>
      <c r="AC21" s="379"/>
      <c r="AD21" s="379"/>
      <c r="AE21" s="379"/>
      <c r="AF21" s="379"/>
      <c r="AG21" s="379">
        <v>1</v>
      </c>
      <c r="AH21" s="18">
        <f t="shared" si="0"/>
        <v>0</v>
      </c>
      <c r="AI21" s="17">
        <f t="shared" si="1"/>
        <v>47</v>
      </c>
      <c r="AJ21" s="16">
        <f t="shared" si="5"/>
        <v>1</v>
      </c>
      <c r="AK21" s="15">
        <f t="shared" si="2"/>
        <v>0.97916666666666663</v>
      </c>
      <c r="AL21" s="14"/>
      <c r="AM21" s="13">
        <f t="shared" si="3"/>
        <v>49</v>
      </c>
      <c r="AR21" s="12">
        <f t="shared" si="4"/>
        <v>7.1999999999999993</v>
      </c>
      <c r="AS21" s="22" t="s">
        <v>350</v>
      </c>
      <c r="AT21" s="380"/>
      <c r="AU21" s="380">
        <v>2</v>
      </c>
      <c r="AV21" s="380">
        <v>46</v>
      </c>
      <c r="AW21" s="380"/>
      <c r="AX21" s="380"/>
      <c r="AY21" s="380"/>
      <c r="AZ21" s="380"/>
      <c r="BA21" s="380">
        <v>48</v>
      </c>
      <c r="BF21" s="9" t="s">
        <v>350</v>
      </c>
      <c r="BG21" s="371"/>
      <c r="BH21" s="371">
        <v>48</v>
      </c>
      <c r="BI21" s="371">
        <v>48</v>
      </c>
      <c r="CH21" s="10" t="e">
        <v>#N/A</v>
      </c>
    </row>
    <row r="22" spans="1:86" ht="15.75">
      <c r="A22" s="24" t="s">
        <v>153</v>
      </c>
      <c r="B22" s="379">
        <v>19</v>
      </c>
      <c r="C22" s="379"/>
      <c r="D22" s="380"/>
      <c r="E22" s="381">
        <v>10</v>
      </c>
      <c r="F22" s="381">
        <v>6</v>
      </c>
      <c r="G22" s="381"/>
      <c r="H22" s="381">
        <v>1</v>
      </c>
      <c r="I22" s="381"/>
      <c r="J22" s="382">
        <v>1</v>
      </c>
      <c r="K22" s="382"/>
      <c r="L22" s="382"/>
      <c r="M22" s="382"/>
      <c r="N22" s="382">
        <v>2</v>
      </c>
      <c r="O22" s="382"/>
      <c r="P22" s="382"/>
      <c r="Q22" s="382"/>
      <c r="R22" s="382"/>
      <c r="S22" s="381">
        <v>1</v>
      </c>
      <c r="T22" s="382"/>
      <c r="U22" s="382"/>
      <c r="V22" s="382"/>
      <c r="W22" s="382"/>
      <c r="X22" s="382"/>
      <c r="Y22" s="382"/>
      <c r="Z22" s="379"/>
      <c r="AA22" s="382"/>
      <c r="AB22" s="382"/>
      <c r="AC22" s="379"/>
      <c r="AD22" s="379"/>
      <c r="AE22" s="379"/>
      <c r="AF22" s="379"/>
      <c r="AG22" s="379"/>
      <c r="AH22" s="18">
        <f t="shared" si="0"/>
        <v>0</v>
      </c>
      <c r="AI22" s="17">
        <f t="shared" si="1"/>
        <v>21</v>
      </c>
      <c r="AJ22" s="16">
        <f t="shared" si="5"/>
        <v>1</v>
      </c>
      <c r="AK22" s="15">
        <f t="shared" si="2"/>
        <v>1.1052631578947369</v>
      </c>
      <c r="AL22" s="14"/>
      <c r="AM22" s="13">
        <f t="shared" si="3"/>
        <v>17</v>
      </c>
      <c r="AR22" s="12">
        <f t="shared" si="4"/>
        <v>2.85</v>
      </c>
      <c r="AS22" s="22" t="s">
        <v>153</v>
      </c>
      <c r="AT22" s="380"/>
      <c r="AU22" s="380"/>
      <c r="AV22" s="380">
        <v>17</v>
      </c>
      <c r="AW22" s="380"/>
      <c r="AX22" s="380">
        <v>2</v>
      </c>
      <c r="AY22" s="380"/>
      <c r="AZ22" s="380"/>
      <c r="BA22" s="380">
        <v>19</v>
      </c>
      <c r="BF22" s="9" t="s">
        <v>153</v>
      </c>
      <c r="BG22" s="371"/>
      <c r="BH22" s="371">
        <v>19</v>
      </c>
      <c r="BI22" s="371">
        <v>19</v>
      </c>
      <c r="CH22" s="10" t="e">
        <v>#N/A</v>
      </c>
    </row>
    <row r="23" spans="1:86" ht="16.5" thickBot="1">
      <c r="A23" s="23" t="s">
        <v>334</v>
      </c>
      <c r="B23" s="379">
        <v>57</v>
      </c>
      <c r="C23" s="379"/>
      <c r="D23" s="380">
        <v>6</v>
      </c>
      <c r="E23" s="381">
        <v>3</v>
      </c>
      <c r="F23" s="381">
        <v>14</v>
      </c>
      <c r="G23" s="381">
        <v>8</v>
      </c>
      <c r="H23" s="381"/>
      <c r="I23" s="381"/>
      <c r="J23" s="382">
        <v>6</v>
      </c>
      <c r="K23" s="382"/>
      <c r="L23" s="382">
        <v>7</v>
      </c>
      <c r="M23" s="382"/>
      <c r="N23" s="382">
        <v>3</v>
      </c>
      <c r="O23" s="382">
        <v>7</v>
      </c>
      <c r="P23" s="382"/>
      <c r="Q23" s="382">
        <v>7</v>
      </c>
      <c r="R23" s="382">
        <v>3</v>
      </c>
      <c r="S23" s="381"/>
      <c r="T23" s="382">
        <v>3</v>
      </c>
      <c r="U23" s="382">
        <v>3</v>
      </c>
      <c r="V23" s="382"/>
      <c r="W23" s="382"/>
      <c r="X23" s="382"/>
      <c r="Y23" s="382"/>
      <c r="Z23" s="379"/>
      <c r="AA23" s="382"/>
      <c r="AB23" s="382"/>
      <c r="AC23" s="379"/>
      <c r="AD23" s="379"/>
      <c r="AE23" s="379"/>
      <c r="AF23" s="379"/>
      <c r="AG23" s="379">
        <v>4</v>
      </c>
      <c r="AH23" s="18">
        <f t="shared" si="0"/>
        <v>1</v>
      </c>
      <c r="AI23" s="17">
        <f t="shared" si="1"/>
        <v>70</v>
      </c>
      <c r="AJ23" s="16">
        <f t="shared" si="5"/>
        <v>0.98245614035087714</v>
      </c>
      <c r="AK23" s="15">
        <f t="shared" si="2"/>
        <v>1.2280701754385965</v>
      </c>
      <c r="AL23" s="14"/>
      <c r="AM23" s="13">
        <f t="shared" si="3"/>
        <v>44</v>
      </c>
      <c r="AR23" s="12">
        <f t="shared" si="4"/>
        <v>8.5499999999999989</v>
      </c>
      <c r="AS23" s="22" t="s">
        <v>334</v>
      </c>
      <c r="AT23" s="380">
        <v>1</v>
      </c>
      <c r="AU23" s="380">
        <v>13</v>
      </c>
      <c r="AV23" s="380">
        <v>37</v>
      </c>
      <c r="AW23" s="380"/>
      <c r="AX23" s="380">
        <v>6</v>
      </c>
      <c r="AY23" s="380"/>
      <c r="AZ23" s="380"/>
      <c r="BA23" s="380">
        <v>57</v>
      </c>
      <c r="BF23" s="9" t="s">
        <v>334</v>
      </c>
      <c r="BG23" s="371">
        <v>1</v>
      </c>
      <c r="BH23" s="371">
        <v>56</v>
      </c>
      <c r="BI23" s="371">
        <v>57</v>
      </c>
      <c r="CH23" s="10" t="e">
        <v>#N/A</v>
      </c>
    </row>
    <row r="24" spans="1:86" ht="30" customHeight="1" thickBot="1">
      <c r="A24" s="21" t="s">
        <v>1108</v>
      </c>
      <c r="B24" s="376">
        <v>700</v>
      </c>
      <c r="C24" s="377">
        <v>14</v>
      </c>
      <c r="D24" s="377">
        <v>25</v>
      </c>
      <c r="E24" s="377">
        <v>74</v>
      </c>
      <c r="F24" s="377">
        <v>175</v>
      </c>
      <c r="G24" s="377">
        <v>137</v>
      </c>
      <c r="H24" s="377">
        <v>80</v>
      </c>
      <c r="I24" s="377">
        <v>7</v>
      </c>
      <c r="J24" s="377">
        <v>45</v>
      </c>
      <c r="K24" s="377">
        <v>19</v>
      </c>
      <c r="L24" s="377">
        <v>20</v>
      </c>
      <c r="M24" s="377">
        <v>61</v>
      </c>
      <c r="N24" s="377">
        <v>73</v>
      </c>
      <c r="O24" s="377">
        <v>21</v>
      </c>
      <c r="P24" s="377">
        <v>3</v>
      </c>
      <c r="Q24" s="377">
        <v>35</v>
      </c>
      <c r="R24" s="377">
        <v>26</v>
      </c>
      <c r="S24" s="377">
        <v>14</v>
      </c>
      <c r="T24" s="377">
        <v>32</v>
      </c>
      <c r="U24" s="377">
        <v>22</v>
      </c>
      <c r="V24" s="377"/>
      <c r="W24" s="377"/>
      <c r="X24" s="377"/>
      <c r="Y24" s="377"/>
      <c r="Z24" s="377"/>
      <c r="AA24" s="377"/>
      <c r="AB24" s="377"/>
      <c r="AC24" s="377"/>
      <c r="AD24" s="377"/>
      <c r="AE24" s="377"/>
      <c r="AF24" s="377"/>
      <c r="AG24" s="378">
        <v>20</v>
      </c>
      <c r="AH24" s="18">
        <f>AT24</f>
        <v>26</v>
      </c>
      <c r="AI24" s="17">
        <f>SUM(D24:AF24)</f>
        <v>869</v>
      </c>
      <c r="AJ24" s="16">
        <f>BH24/B24</f>
        <v>0.96285714285714286</v>
      </c>
      <c r="AK24" s="15">
        <f xml:space="preserve"> AI24/B24</f>
        <v>1.2414285714285713</v>
      </c>
      <c r="AL24" s="14"/>
      <c r="AM24" s="13">
        <f>B24*2-AI24</f>
        <v>531</v>
      </c>
      <c r="AR24" s="12">
        <f t="shared" si="4"/>
        <v>105</v>
      </c>
      <c r="AS24" s="11" t="s">
        <v>1108</v>
      </c>
      <c r="AT24" s="380">
        <v>26</v>
      </c>
      <c r="AU24" s="380">
        <v>110</v>
      </c>
      <c r="AV24" s="380">
        <v>494</v>
      </c>
      <c r="AW24" s="380">
        <v>17</v>
      </c>
      <c r="AX24" s="380">
        <v>49</v>
      </c>
      <c r="AY24" s="380">
        <v>2</v>
      </c>
      <c r="AZ24" s="380">
        <v>2</v>
      </c>
      <c r="BA24" s="380">
        <v>700</v>
      </c>
      <c r="BF24" s="9" t="s">
        <v>1108</v>
      </c>
      <c r="BG24" s="371">
        <v>26</v>
      </c>
      <c r="BH24" s="371">
        <v>674</v>
      </c>
      <c r="BI24" s="371">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204" zoomScaleNormal="100" workbookViewId="0">
      <selection activeCell="F221" sqref="F221"/>
    </sheetView>
  </sheetViews>
  <sheetFormatPr defaultRowHeight="15"/>
  <cols>
    <col min="1" max="1" width="23" style="3" bestFit="1" customWidth="1"/>
    <col min="2" max="2" width="11.85546875" style="3" customWidth="1"/>
    <col min="3" max="9" width="11.85546875" customWidth="1"/>
    <col min="10" max="11" width="11.85546875" style="6" customWidth="1"/>
    <col min="12"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296">
        <v>181</v>
      </c>
      <c r="D6" s="344">
        <v>102</v>
      </c>
      <c r="E6" s="344">
        <v>30</v>
      </c>
      <c r="F6" s="297">
        <v>313</v>
      </c>
      <c r="G6" s="62"/>
      <c r="H6" s="3"/>
      <c r="BU6" t="e">
        <v>#N/A</v>
      </c>
      <c r="CH6" t="e">
        <v>#N/A</v>
      </c>
    </row>
    <row r="7" spans="1:86" ht="23.25" customHeight="1" thickBot="1">
      <c r="A7" s="63"/>
      <c r="B7" s="64" t="s">
        <v>1286</v>
      </c>
      <c r="C7" s="65">
        <v>10332750.770000007</v>
      </c>
      <c r="D7" s="66">
        <v>6462840.4500000002</v>
      </c>
      <c r="E7" s="66">
        <v>1478210.1099999996</v>
      </c>
      <c r="F7" s="67">
        <v>18273801.330000002</v>
      </c>
      <c r="G7" s="68">
        <f>+(D7+E7)*100/F7</f>
        <v>43.455931344526654</v>
      </c>
      <c r="H7" s="69">
        <v>0.91</v>
      </c>
      <c r="I7" s="70"/>
      <c r="BU7" t="e">
        <v>#N/A</v>
      </c>
      <c r="CH7" t="e">
        <v>#N/A</v>
      </c>
    </row>
    <row r="8" spans="1:86" ht="23.25" customHeight="1">
      <c r="A8" s="63">
        <v>2</v>
      </c>
      <c r="B8" s="61" t="s">
        <v>1272</v>
      </c>
      <c r="C8" s="71">
        <v>89</v>
      </c>
      <c r="D8" s="72">
        <v>21</v>
      </c>
      <c r="E8" s="72">
        <v>23</v>
      </c>
      <c r="F8" s="73">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71">
        <v>46</v>
      </c>
      <c r="D10" s="72">
        <v>32</v>
      </c>
      <c r="E10" s="72">
        <v>4</v>
      </c>
      <c r="F10" s="73">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71">
        <v>52</v>
      </c>
      <c r="D12" s="72">
        <v>11</v>
      </c>
      <c r="E12" s="72">
        <v>4</v>
      </c>
      <c r="F12" s="73">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71">
        <v>49</v>
      </c>
      <c r="D14" s="72">
        <v>4</v>
      </c>
      <c r="E14" s="72">
        <v>2</v>
      </c>
      <c r="F14" s="73">
        <v>55</v>
      </c>
      <c r="G14" s="63"/>
      <c r="I14" s="56"/>
      <c r="J14" s="3"/>
      <c r="K14" s="74">
        <f ca="1">TODAY()</f>
        <v>46192</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1</v>
      </c>
      <c r="BU15" t="e">
        <v>#N/A</v>
      </c>
      <c r="CH15" t="e">
        <v>#N/A</v>
      </c>
    </row>
    <row r="16" spans="1:86" ht="23.25" customHeight="1">
      <c r="A16" s="63">
        <v>6</v>
      </c>
      <c r="B16" s="61" t="s">
        <v>1272</v>
      </c>
      <c r="C16" s="71">
        <v>50</v>
      </c>
      <c r="D16" s="72">
        <v>3</v>
      </c>
      <c r="E16" s="72">
        <v>2</v>
      </c>
      <c r="F16" s="73">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71">
        <v>467</v>
      </c>
      <c r="D18" s="72">
        <v>173</v>
      </c>
      <c r="E18" s="72">
        <v>65</v>
      </c>
      <c r="F18" s="73">
        <v>705</v>
      </c>
      <c r="G18" s="79"/>
      <c r="H18" s="3"/>
      <c r="I18" s="56"/>
      <c r="J18" s="3"/>
      <c r="K18" s="3"/>
      <c r="BU18" t="e">
        <v>#N/A</v>
      </c>
      <c r="CH18" t="e">
        <v>#N/A</v>
      </c>
    </row>
    <row r="19" spans="1:86" ht="34.5" customHeight="1" thickBot="1">
      <c r="A19" s="80" t="s">
        <v>1288</v>
      </c>
      <c r="B19" s="81"/>
      <c r="C19" s="80">
        <v>21644320.970000003</v>
      </c>
      <c r="D19" s="345">
        <v>9886481.3000000007</v>
      </c>
      <c r="E19" s="345">
        <v>2479091.41</v>
      </c>
      <c r="F19" s="81">
        <v>34009893.68</v>
      </c>
      <c r="G19" s="82">
        <f>+(D19+E19)*100/F19</f>
        <v>36.358751445529364</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296">
        <v>10332750.770000007</v>
      </c>
      <c r="C26" s="344">
        <v>6462840.4500000002</v>
      </c>
      <c r="D26" s="344">
        <v>1478210.1099999996</v>
      </c>
      <c r="E26" s="297">
        <v>18273801.330000006</v>
      </c>
      <c r="F26" s="86">
        <f t="shared" ref="F26:F32" si="0">+C26*100/E26</f>
        <v>35.366699753871067</v>
      </c>
      <c r="G26" s="86">
        <f t="shared" ref="G26:G32" si="1">+D26*100/E26</f>
        <v>8.0892315906555776</v>
      </c>
      <c r="H26" s="87">
        <f t="shared" ref="H26:H32" si="2">F26+G26</f>
        <v>43.455931344526647</v>
      </c>
      <c r="I26" s="88">
        <v>0.91</v>
      </c>
      <c r="J26" s="75">
        <f t="shared" ref="J26:J31" si="3">C26*91%</f>
        <v>5881184.8095000004</v>
      </c>
      <c r="BU26" t="e">
        <v>#N/A</v>
      </c>
      <c r="CH26" t="e">
        <v>#N/A</v>
      </c>
    </row>
    <row r="27" spans="1:86" ht="18" customHeight="1">
      <c r="A27" s="63">
        <v>2</v>
      </c>
      <c r="B27" s="71">
        <v>3099545.38</v>
      </c>
      <c r="C27" s="72">
        <v>908995.15</v>
      </c>
      <c r="D27" s="72">
        <v>507939.1</v>
      </c>
      <c r="E27" s="73">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71">
        <v>1886597.3900000001</v>
      </c>
      <c r="C28" s="72">
        <v>1571704.79</v>
      </c>
      <c r="D28" s="72">
        <v>280568</v>
      </c>
      <c r="E28" s="73">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71">
        <v>2243868.6400000011</v>
      </c>
      <c r="C29" s="72">
        <v>599647.82999999996</v>
      </c>
      <c r="D29" s="72">
        <v>202302.56</v>
      </c>
      <c r="E29" s="73">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71">
        <v>1856728.6999999997</v>
      </c>
      <c r="C30" s="72">
        <v>187705.08000000002</v>
      </c>
      <c r="D30" s="72">
        <v>9943.64</v>
      </c>
      <c r="E30" s="73">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71">
        <v>2224830.09</v>
      </c>
      <c r="C31" s="72">
        <v>155588</v>
      </c>
      <c r="D31" s="72">
        <v>128</v>
      </c>
      <c r="E31" s="73">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59">
        <v>21644320.970000006</v>
      </c>
      <c r="C32" s="1">
        <v>9886481.3000000007</v>
      </c>
      <c r="D32" s="1">
        <v>2479091.4099999997</v>
      </c>
      <c r="E32" s="2">
        <v>34009893.680000007</v>
      </c>
      <c r="F32" s="230">
        <f t="shared" si="0"/>
        <v>29.069427246736396</v>
      </c>
      <c r="G32" s="230">
        <f t="shared" si="1"/>
        <v>7.2893241987929649</v>
      </c>
      <c r="H32" s="231">
        <f t="shared" si="2"/>
        <v>36.358751445529364</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256" t="s">
        <v>1137</v>
      </c>
      <c r="B38" s="337">
        <v>1</v>
      </c>
      <c r="BU38" t="e">
        <v>#N/A</v>
      </c>
      <c r="CH38" t="e">
        <v>#N/A</v>
      </c>
    </row>
    <row r="39" spans="1:86" ht="15.75" thickBot="1">
      <c r="A39" s="256" t="s">
        <v>1160</v>
      </c>
      <c r="B39" s="364" t="s">
        <v>1276</v>
      </c>
      <c r="H39" s="97"/>
      <c r="J39" s="213" t="s">
        <v>1160</v>
      </c>
      <c r="K39" s="98" t="s">
        <v>1276</v>
      </c>
      <c r="N39" s="99"/>
      <c r="BU39" t="e">
        <v>#N/A</v>
      </c>
      <c r="CH39" t="e">
        <v>#N/A</v>
      </c>
    </row>
    <row r="40" spans="1:86" s="3" customFormat="1" ht="15.75" thickBot="1">
      <c r="A40" s="256" t="s">
        <v>12</v>
      </c>
      <c r="B40" s="257" t="s">
        <v>1276</v>
      </c>
      <c r="D40"/>
      <c r="E40" s="56"/>
      <c r="H40" s="97"/>
      <c r="I40" s="56"/>
      <c r="J40" s="213" t="s">
        <v>1137</v>
      </c>
      <c r="K40" s="101">
        <v>1</v>
      </c>
      <c r="L40" s="6"/>
      <c r="M40" s="6"/>
      <c r="N40" s="99"/>
      <c r="O40" s="6"/>
      <c r="P40" s="102"/>
      <c r="Q40" s="102"/>
      <c r="R40" s="102"/>
      <c r="AC40"/>
      <c r="BU40" t="e">
        <v>#N/A</v>
      </c>
      <c r="CH40" t="e">
        <v>#N/A</v>
      </c>
    </row>
    <row r="41" spans="1:86" ht="29.25" customHeight="1" thickBot="1">
      <c r="A41" s="103" t="s">
        <v>1294</v>
      </c>
      <c r="B41" s="104">
        <f>GETPIVOTDATA("POS",$A$136,"BUCKET","BKT 1")/GETPIVOTDATA("POS",$A$41)</f>
        <v>3.1884389540969151E-2</v>
      </c>
      <c r="E41" s="55"/>
      <c r="F41" s="3"/>
      <c r="G41" s="3"/>
      <c r="I41" s="56"/>
      <c r="J41"/>
      <c r="K41" s="3"/>
      <c r="N41" s="99"/>
      <c r="O41"/>
      <c r="BU41" t="e">
        <v>#N/A</v>
      </c>
      <c r="CH41" t="e">
        <v>#N/A</v>
      </c>
    </row>
    <row r="42" spans="1:86" s="3" customFormat="1" ht="30" customHeight="1" thickBot="1">
      <c r="A42" s="40" t="s">
        <v>1286</v>
      </c>
      <c r="B42" s="365" t="s">
        <v>1138</v>
      </c>
      <c r="C42" s="350"/>
      <c r="D42" s="350"/>
      <c r="E42" s="350"/>
      <c r="F42" s="3" t="s">
        <v>1277</v>
      </c>
      <c r="G42"/>
      <c r="H42"/>
      <c r="I42" s="56"/>
      <c r="J42" s="343" t="s">
        <v>1295</v>
      </c>
      <c r="K42" s="212" t="s">
        <v>1138</v>
      </c>
      <c r="L42" s="105"/>
      <c r="M42" s="105"/>
      <c r="N42" s="105"/>
      <c r="O42"/>
      <c r="AD42"/>
      <c r="BU42" t="e">
        <v>#N/A</v>
      </c>
      <c r="CH42" t="e">
        <v>#N/A</v>
      </c>
    </row>
    <row r="43" spans="1:86" s="3" customFormat="1" ht="31.5" customHeight="1" thickBot="1">
      <c r="A43" s="209" t="s">
        <v>11</v>
      </c>
      <c r="B43" s="59" t="s">
        <v>1232</v>
      </c>
      <c r="C43" s="1" t="s">
        <v>1281</v>
      </c>
      <c r="D43" s="2" t="s">
        <v>1283</v>
      </c>
      <c r="E43" s="58" t="s">
        <v>1108</v>
      </c>
      <c r="F43" s="106" t="s">
        <v>1290</v>
      </c>
      <c r="G43" s="106" t="s">
        <v>1291</v>
      </c>
      <c r="H43" s="107" t="s">
        <v>1296</v>
      </c>
      <c r="I43" s="56"/>
      <c r="J43" s="354" t="s">
        <v>11</v>
      </c>
      <c r="K43" s="59" t="s">
        <v>1232</v>
      </c>
      <c r="L43" s="1" t="s">
        <v>1281</v>
      </c>
      <c r="M43" s="2" t="s">
        <v>1283</v>
      </c>
      <c r="N43" s="58" t="s">
        <v>1284</v>
      </c>
      <c r="O43" s="2" t="s">
        <v>1297</v>
      </c>
      <c r="AD43"/>
      <c r="BU43" t="e">
        <v>#N/A</v>
      </c>
      <c r="CH43" t="e">
        <v>#N/A</v>
      </c>
    </row>
    <row r="44" spans="1:86" s="3" customFormat="1" ht="21" customHeight="1">
      <c r="A44" s="109" t="s">
        <v>114</v>
      </c>
      <c r="B44" s="360">
        <v>778784.04</v>
      </c>
      <c r="C44" s="363">
        <v>90625</v>
      </c>
      <c r="D44" s="363">
        <v>8285</v>
      </c>
      <c r="E44" s="362">
        <v>877694.04</v>
      </c>
      <c r="F44" s="110">
        <f t="shared" ref="F44:F62" si="4">+C44*100/E44</f>
        <v>10.325352101057904</v>
      </c>
      <c r="G44" s="110">
        <f t="shared" ref="G44:G62" si="5">+D44*100/E44</f>
        <v>0.94395081001119707</v>
      </c>
      <c r="H44" s="111">
        <f t="shared" ref="H44:H62" si="6">F44+G44</f>
        <v>11.269302911069101</v>
      </c>
      <c r="I44" s="56"/>
      <c r="J44" s="109" t="s">
        <v>114</v>
      </c>
      <c r="K44" s="296">
        <v>9</v>
      </c>
      <c r="L44" s="344">
        <v>1</v>
      </c>
      <c r="M44" s="344">
        <v>1</v>
      </c>
      <c r="N44" s="297">
        <v>11</v>
      </c>
      <c r="O44" s="112">
        <f>B44/GETPIVOTDATA("POS",$A$42)</f>
        <v>4.2617517063703356E-2</v>
      </c>
      <c r="AD44"/>
      <c r="BU44" t="e">
        <v>#N/A</v>
      </c>
      <c r="CH44" t="e">
        <v>#N/A</v>
      </c>
    </row>
    <row r="45" spans="1:86" s="3" customFormat="1" ht="22.5" customHeight="1">
      <c r="A45" s="113" t="s">
        <v>204</v>
      </c>
      <c r="B45" s="348">
        <v>183354.1</v>
      </c>
      <c r="C45" s="66">
        <v>453625.66000000003</v>
      </c>
      <c r="D45" s="66">
        <v>82500</v>
      </c>
      <c r="E45" s="67">
        <v>719479.76</v>
      </c>
      <c r="F45" s="114">
        <f t="shared" si="4"/>
        <v>63.04912038109314</v>
      </c>
      <c r="G45" s="114">
        <f t="shared" si="5"/>
        <v>11.466618602307868</v>
      </c>
      <c r="H45" s="115">
        <f t="shared" si="6"/>
        <v>74.515738983401008</v>
      </c>
      <c r="I45" s="56"/>
      <c r="J45" s="113" t="s">
        <v>204</v>
      </c>
      <c r="K45" s="71">
        <v>5</v>
      </c>
      <c r="L45" s="72">
        <v>7</v>
      </c>
      <c r="M45" s="72">
        <v>2</v>
      </c>
      <c r="N45" s="73">
        <v>14</v>
      </c>
      <c r="O45" s="116">
        <f t="shared" ref="O45:O62" si="7">B45/GETPIVOTDATA("POS",$A$42)</f>
        <v>1.003371420586633E-2</v>
      </c>
      <c r="AD45"/>
      <c r="BU45" t="e">
        <v>#N/A</v>
      </c>
      <c r="CH45" t="e">
        <v>#N/A</v>
      </c>
    </row>
    <row r="46" spans="1:86" s="3" customFormat="1" ht="22.5" customHeight="1">
      <c r="A46" s="113" t="s">
        <v>43</v>
      </c>
      <c r="B46" s="348">
        <v>735348.5</v>
      </c>
      <c r="C46" s="66">
        <v>870816.35</v>
      </c>
      <c r="D46" s="66"/>
      <c r="E46" s="67">
        <v>1606164.85</v>
      </c>
      <c r="F46" s="114">
        <f t="shared" si="4"/>
        <v>54.217121611147199</v>
      </c>
      <c r="G46" s="114">
        <f t="shared" si="5"/>
        <v>0</v>
      </c>
      <c r="H46" s="115">
        <f t="shared" si="6"/>
        <v>54.217121611147199</v>
      </c>
      <c r="I46" s="56"/>
      <c r="J46" s="113" t="s">
        <v>43</v>
      </c>
      <c r="K46" s="71">
        <v>23</v>
      </c>
      <c r="L46" s="72">
        <v>16</v>
      </c>
      <c r="M46" s="72">
        <v>0</v>
      </c>
      <c r="N46" s="73">
        <v>39</v>
      </c>
      <c r="O46" s="116">
        <f t="shared" si="7"/>
        <v>4.0240587424619882E-2</v>
      </c>
      <c r="AD46"/>
      <c r="BU46" t="e">
        <v>#N/A</v>
      </c>
      <c r="CH46" t="e">
        <v>#N/A</v>
      </c>
    </row>
    <row r="47" spans="1:86" s="3" customFormat="1" ht="22.5" customHeight="1">
      <c r="A47" s="113" t="s">
        <v>23</v>
      </c>
      <c r="B47" s="348">
        <v>355232.33</v>
      </c>
      <c r="C47" s="66">
        <v>288277.40000000002</v>
      </c>
      <c r="D47" s="66">
        <v>20100.489999999998</v>
      </c>
      <c r="E47" s="67">
        <v>663610.22</v>
      </c>
      <c r="F47" s="114">
        <f t="shared" si="4"/>
        <v>43.440771602342117</v>
      </c>
      <c r="G47" s="114">
        <f t="shared" si="5"/>
        <v>3.0289602833422302</v>
      </c>
      <c r="H47" s="115">
        <f t="shared" si="6"/>
        <v>46.469731885684347</v>
      </c>
      <c r="I47" s="56"/>
      <c r="J47" s="113" t="s">
        <v>23</v>
      </c>
      <c r="K47" s="71">
        <v>6</v>
      </c>
      <c r="L47" s="72">
        <v>3</v>
      </c>
      <c r="M47" s="72">
        <v>2</v>
      </c>
      <c r="N47" s="73">
        <v>11</v>
      </c>
      <c r="O47" s="116">
        <f t="shared" si="7"/>
        <v>1.9439432638288404E-2</v>
      </c>
      <c r="AD47"/>
      <c r="BU47" t="e">
        <v>#N/A</v>
      </c>
      <c r="CH47" t="e">
        <v>#N/A</v>
      </c>
    </row>
    <row r="48" spans="1:86" s="3" customFormat="1" ht="22.5" customHeight="1">
      <c r="A48" s="113" t="s">
        <v>35</v>
      </c>
      <c r="B48" s="348">
        <v>1602833.0599999998</v>
      </c>
      <c r="C48" s="66">
        <v>563836.05999999994</v>
      </c>
      <c r="D48" s="66">
        <v>152127</v>
      </c>
      <c r="E48" s="67">
        <v>2318796.1199999996</v>
      </c>
      <c r="F48" s="114">
        <f t="shared" si="4"/>
        <v>24.315896302258778</v>
      </c>
      <c r="G48" s="114">
        <f t="shared" si="5"/>
        <v>6.5606026630750112</v>
      </c>
      <c r="H48" s="115">
        <f t="shared" si="6"/>
        <v>30.876498965333788</v>
      </c>
      <c r="I48" s="56"/>
      <c r="J48" s="113" t="s">
        <v>35</v>
      </c>
      <c r="K48" s="71">
        <v>25</v>
      </c>
      <c r="L48" s="72">
        <v>13</v>
      </c>
      <c r="M48" s="72">
        <v>2</v>
      </c>
      <c r="N48" s="73">
        <v>40</v>
      </c>
      <c r="O48" s="116">
        <f t="shared" si="7"/>
        <v>8.7712076488904236E-2</v>
      </c>
      <c r="AD48"/>
      <c r="BU48" t="e">
        <v>#N/A</v>
      </c>
      <c r="CH48" t="e">
        <v>#N/A</v>
      </c>
    </row>
    <row r="49" spans="1:86" s="3" customFormat="1" ht="22.5" customHeight="1">
      <c r="A49" s="113" t="s">
        <v>66</v>
      </c>
      <c r="B49" s="348">
        <v>721927.54</v>
      </c>
      <c r="C49" s="66">
        <v>123395.53</v>
      </c>
      <c r="D49" s="66">
        <v>167112</v>
      </c>
      <c r="E49" s="67">
        <v>1012435.0700000001</v>
      </c>
      <c r="F49" s="114">
        <f t="shared" si="4"/>
        <v>12.187994436028376</v>
      </c>
      <c r="G49" s="114">
        <f t="shared" si="5"/>
        <v>16.505947388803904</v>
      </c>
      <c r="H49" s="115">
        <f t="shared" si="6"/>
        <v>28.69394182483228</v>
      </c>
      <c r="I49" s="56"/>
      <c r="J49" s="113" t="s">
        <v>66</v>
      </c>
      <c r="K49" s="71">
        <v>8</v>
      </c>
      <c r="L49" s="72">
        <v>4</v>
      </c>
      <c r="M49" s="72">
        <v>1</v>
      </c>
      <c r="N49" s="73">
        <v>13</v>
      </c>
      <c r="O49" s="116">
        <f t="shared" si="7"/>
        <v>3.9506150196282126E-2</v>
      </c>
      <c r="AD49"/>
      <c r="BU49" t="e">
        <v>#N/A</v>
      </c>
      <c r="CH49" t="e">
        <v>#N/A</v>
      </c>
    </row>
    <row r="50" spans="1:86" s="3" customFormat="1" ht="22.5" customHeight="1">
      <c r="A50" s="113" t="s">
        <v>98</v>
      </c>
      <c r="B50" s="348">
        <v>372924.32</v>
      </c>
      <c r="C50" s="66">
        <v>308200</v>
      </c>
      <c r="D50" s="66"/>
      <c r="E50" s="67">
        <v>681124.32000000007</v>
      </c>
      <c r="F50" s="114">
        <f t="shared" si="4"/>
        <v>45.24871465461694</v>
      </c>
      <c r="G50" s="114">
        <f t="shared" si="5"/>
        <v>0</v>
      </c>
      <c r="H50" s="115">
        <f t="shared" si="6"/>
        <v>45.24871465461694</v>
      </c>
      <c r="I50" s="56"/>
      <c r="J50" s="113" t="s">
        <v>98</v>
      </c>
      <c r="K50" s="71">
        <v>8</v>
      </c>
      <c r="L50" s="72">
        <v>5</v>
      </c>
      <c r="M50" s="72">
        <v>0</v>
      </c>
      <c r="N50" s="73">
        <v>13</v>
      </c>
      <c r="O50" s="116">
        <f t="shared" si="7"/>
        <v>2.0407594088689814E-2</v>
      </c>
      <c r="AD50"/>
      <c r="BU50" t="e">
        <v>#N/A</v>
      </c>
      <c r="CH50" t="e">
        <v>#N/A</v>
      </c>
    </row>
    <row r="51" spans="1:86" s="3" customFormat="1" ht="22.5" customHeight="1">
      <c r="A51" s="113" t="s">
        <v>19</v>
      </c>
      <c r="B51" s="348">
        <v>1331361.3399999999</v>
      </c>
      <c r="C51" s="66">
        <v>679680</v>
      </c>
      <c r="D51" s="66">
        <v>453311.07</v>
      </c>
      <c r="E51" s="67">
        <v>2464352.4099999997</v>
      </c>
      <c r="F51" s="114">
        <f t="shared" si="4"/>
        <v>27.580470927857274</v>
      </c>
      <c r="G51" s="114">
        <f t="shared" si="5"/>
        <v>18.394733973944906</v>
      </c>
      <c r="H51" s="115">
        <f t="shared" si="6"/>
        <v>45.975204901802179</v>
      </c>
      <c r="I51" s="56"/>
      <c r="J51" s="113" t="s">
        <v>19</v>
      </c>
      <c r="K51" s="71">
        <v>13</v>
      </c>
      <c r="L51" s="72">
        <v>8</v>
      </c>
      <c r="M51" s="72">
        <v>6</v>
      </c>
      <c r="N51" s="73">
        <v>27</v>
      </c>
      <c r="O51" s="116">
        <f t="shared" si="7"/>
        <v>7.2856288407508921E-2</v>
      </c>
      <c r="AD51"/>
      <c r="BU51" t="e">
        <v>#N/A</v>
      </c>
      <c r="CH51" t="e">
        <v>#N/A</v>
      </c>
    </row>
    <row r="52" spans="1:86" s="3" customFormat="1" ht="22.5" customHeight="1">
      <c r="A52" s="113" t="s">
        <v>316</v>
      </c>
      <c r="B52" s="348">
        <v>403037.35</v>
      </c>
      <c r="C52" s="66">
        <v>248971</v>
      </c>
      <c r="D52" s="66"/>
      <c r="E52" s="67">
        <v>652008.35</v>
      </c>
      <c r="F52" s="114">
        <f t="shared" si="4"/>
        <v>38.185247167463423</v>
      </c>
      <c r="G52" s="114">
        <f t="shared" si="5"/>
        <v>0</v>
      </c>
      <c r="H52" s="115">
        <f t="shared" si="6"/>
        <v>38.185247167463423</v>
      </c>
      <c r="I52" s="56"/>
      <c r="J52" s="113" t="s">
        <v>316</v>
      </c>
      <c r="K52" s="71">
        <v>8</v>
      </c>
      <c r="L52" s="72">
        <v>3</v>
      </c>
      <c r="M52" s="72">
        <v>0</v>
      </c>
      <c r="N52" s="73">
        <v>11</v>
      </c>
      <c r="O52" s="116">
        <f t="shared" si="7"/>
        <v>2.205547399370791E-2</v>
      </c>
      <c r="AD52"/>
      <c r="BU52" t="e">
        <v>#N/A</v>
      </c>
      <c r="CH52" t="e">
        <v>#N/A</v>
      </c>
    </row>
    <row r="53" spans="1:86" s="3" customFormat="1" ht="22.5" customHeight="1">
      <c r="A53" s="113" t="s">
        <v>231</v>
      </c>
      <c r="B53" s="348">
        <v>617097.37</v>
      </c>
      <c r="C53" s="66">
        <v>225838.02</v>
      </c>
      <c r="D53" s="66">
        <v>67590.149999999994</v>
      </c>
      <c r="E53" s="67">
        <v>910525.54</v>
      </c>
      <c r="F53" s="114">
        <f t="shared" si="4"/>
        <v>24.803040670336387</v>
      </c>
      <c r="G53" s="114">
        <f t="shared" si="5"/>
        <v>7.4232019894796126</v>
      </c>
      <c r="H53" s="115">
        <f t="shared" si="6"/>
        <v>32.226242659816002</v>
      </c>
      <c r="I53" s="56"/>
      <c r="J53" s="113" t="s">
        <v>231</v>
      </c>
      <c r="K53" s="71">
        <v>10</v>
      </c>
      <c r="L53" s="72">
        <v>2</v>
      </c>
      <c r="M53" s="72">
        <v>2</v>
      </c>
      <c r="N53" s="73">
        <v>14</v>
      </c>
      <c r="O53" s="116">
        <f t="shared" si="7"/>
        <v>3.3769512913928566E-2</v>
      </c>
      <c r="AD53"/>
      <c r="BU53" t="e">
        <v>#N/A</v>
      </c>
      <c r="CH53" t="e">
        <v>#N/A</v>
      </c>
    </row>
    <row r="54" spans="1:86" s="3" customFormat="1" ht="22.5" customHeight="1">
      <c r="A54" s="113" t="s">
        <v>325</v>
      </c>
      <c r="B54" s="348">
        <v>118241.20999999999</v>
      </c>
      <c r="C54" s="66">
        <v>459538.74000000005</v>
      </c>
      <c r="D54" s="66">
        <v>17954</v>
      </c>
      <c r="E54" s="67">
        <v>595733.95000000007</v>
      </c>
      <c r="F54" s="114">
        <f t="shared" si="4"/>
        <v>77.138249381288418</v>
      </c>
      <c r="G54" s="114">
        <f t="shared" si="5"/>
        <v>3.0137614282348686</v>
      </c>
      <c r="H54" s="115">
        <f t="shared" si="6"/>
        <v>80.15201080952329</v>
      </c>
      <c r="I54" s="56"/>
      <c r="J54" s="113" t="s">
        <v>325</v>
      </c>
      <c r="K54" s="71">
        <v>5</v>
      </c>
      <c r="L54" s="72">
        <v>11</v>
      </c>
      <c r="M54" s="72">
        <v>1</v>
      </c>
      <c r="N54" s="73">
        <v>17</v>
      </c>
      <c r="O54" s="116">
        <f t="shared" si="7"/>
        <v>6.4705316570277064E-3</v>
      </c>
      <c r="AD54"/>
      <c r="BU54" t="e">
        <v>#N/A</v>
      </c>
      <c r="CH54" t="e">
        <v>#N/A</v>
      </c>
    </row>
    <row r="55" spans="1:86" s="3" customFormat="1" ht="22.5" customHeight="1">
      <c r="A55" s="113" t="s">
        <v>15</v>
      </c>
      <c r="B55" s="348">
        <v>89116.4</v>
      </c>
      <c r="C55" s="66"/>
      <c r="D55" s="66">
        <v>4350</v>
      </c>
      <c r="E55" s="67">
        <v>93466.4</v>
      </c>
      <c r="F55" s="114">
        <f t="shared" si="4"/>
        <v>0</v>
      </c>
      <c r="G55" s="114">
        <f t="shared" si="5"/>
        <v>4.6540788989412238</v>
      </c>
      <c r="H55" s="115">
        <f>F55+G55</f>
        <v>4.6540788989412238</v>
      </c>
      <c r="I55" s="56"/>
      <c r="J55" s="113" t="s">
        <v>15</v>
      </c>
      <c r="K55" s="71">
        <v>3</v>
      </c>
      <c r="L55" s="72">
        <v>0</v>
      </c>
      <c r="M55" s="72">
        <v>1</v>
      </c>
      <c r="N55" s="73">
        <v>4</v>
      </c>
      <c r="O55" s="116">
        <f t="shared" si="7"/>
        <v>4.8767302648572682E-3</v>
      </c>
      <c r="AD55"/>
      <c r="BU55" t="e">
        <v>#N/A</v>
      </c>
      <c r="CH55" t="e">
        <v>#N/A</v>
      </c>
    </row>
    <row r="56" spans="1:86" s="3" customFormat="1" ht="22.5" customHeight="1">
      <c r="A56" s="113" t="s">
        <v>477</v>
      </c>
      <c r="B56" s="348">
        <v>233009.09000000003</v>
      </c>
      <c r="C56" s="66"/>
      <c r="D56" s="66">
        <v>26169</v>
      </c>
      <c r="E56" s="67">
        <v>259178.09000000003</v>
      </c>
      <c r="F56" s="114">
        <f t="shared" si="4"/>
        <v>0</v>
      </c>
      <c r="G56" s="114">
        <f t="shared" si="5"/>
        <v>10.09691830046282</v>
      </c>
      <c r="H56" s="115">
        <f t="shared" si="6"/>
        <v>10.09691830046282</v>
      </c>
      <c r="I56" s="56"/>
      <c r="J56" s="113" t="s">
        <v>477</v>
      </c>
      <c r="K56" s="71">
        <v>5</v>
      </c>
      <c r="L56" s="72">
        <v>0</v>
      </c>
      <c r="M56" s="72">
        <v>1</v>
      </c>
      <c r="N56" s="73">
        <v>6</v>
      </c>
      <c r="O56" s="116">
        <f t="shared" si="7"/>
        <v>1.2750991750001698E-2</v>
      </c>
      <c r="AD56"/>
      <c r="BU56" t="e">
        <v>#N/A</v>
      </c>
      <c r="CH56" t="e">
        <v>#N/A</v>
      </c>
    </row>
    <row r="57" spans="1:86" s="3" customFormat="1" ht="22.5" customHeight="1">
      <c r="A57" s="113" t="s">
        <v>74</v>
      </c>
      <c r="B57" s="348">
        <v>721468.28999999992</v>
      </c>
      <c r="C57" s="66">
        <v>250462.16999999998</v>
      </c>
      <c r="D57" s="66">
        <v>29939</v>
      </c>
      <c r="E57" s="67">
        <v>1001869.46</v>
      </c>
      <c r="F57" s="114">
        <f t="shared" si="4"/>
        <v>24.999481469372267</v>
      </c>
      <c r="G57" s="114">
        <f t="shared" si="5"/>
        <v>2.988313467505038</v>
      </c>
      <c r="H57" s="115">
        <f t="shared" si="6"/>
        <v>27.987794936877304</v>
      </c>
      <c r="I57" s="56"/>
      <c r="J57" s="113" t="s">
        <v>74</v>
      </c>
      <c r="K57" s="71">
        <v>13</v>
      </c>
      <c r="L57" s="72">
        <v>4</v>
      </c>
      <c r="M57" s="72">
        <v>2</v>
      </c>
      <c r="N57" s="73">
        <v>19</v>
      </c>
      <c r="O57" s="116">
        <f t="shared" si="7"/>
        <v>3.9481018588922133E-2</v>
      </c>
      <c r="AD57"/>
      <c r="BU57" t="e">
        <v>#N/A</v>
      </c>
      <c r="CH57" t="e">
        <v>#N/A</v>
      </c>
    </row>
    <row r="58" spans="1:86" s="3" customFormat="1" ht="21.75" customHeight="1">
      <c r="A58" s="113" t="s">
        <v>50</v>
      </c>
      <c r="B58" s="348">
        <v>729251.93</v>
      </c>
      <c r="C58" s="66">
        <v>400157.3</v>
      </c>
      <c r="D58" s="66">
        <v>31439</v>
      </c>
      <c r="E58" s="67">
        <v>1160848.23</v>
      </c>
      <c r="F58" s="114">
        <f t="shared" si="4"/>
        <v>34.471112558788157</v>
      </c>
      <c r="G58" s="114">
        <f t="shared" si="5"/>
        <v>2.708278238921896</v>
      </c>
      <c r="H58" s="115">
        <f t="shared" si="6"/>
        <v>37.179390797710056</v>
      </c>
      <c r="I58" s="56"/>
      <c r="J58" s="113" t="s">
        <v>50</v>
      </c>
      <c r="K58" s="71">
        <v>12</v>
      </c>
      <c r="L58" s="72">
        <v>3</v>
      </c>
      <c r="M58" s="72">
        <v>1</v>
      </c>
      <c r="N58" s="73">
        <v>16</v>
      </c>
      <c r="O58" s="116">
        <f t="shared" si="7"/>
        <v>3.9906963900433308E-2</v>
      </c>
      <c r="AD58"/>
      <c r="BU58" t="e">
        <v>#N/A</v>
      </c>
      <c r="CH58" t="e">
        <v>#N/A</v>
      </c>
    </row>
    <row r="59" spans="1:86" s="3" customFormat="1" ht="22.5" customHeight="1">
      <c r="A59" s="113" t="s">
        <v>350</v>
      </c>
      <c r="B59" s="348">
        <v>482726.74</v>
      </c>
      <c r="C59" s="66">
        <v>423639.08</v>
      </c>
      <c r="D59" s="66">
        <v>105541.34</v>
      </c>
      <c r="E59" s="67">
        <v>1011907.16</v>
      </c>
      <c r="F59" s="114">
        <f t="shared" si="4"/>
        <v>41.865409866256897</v>
      </c>
      <c r="G59" s="114">
        <f t="shared" si="5"/>
        <v>10.429942999909201</v>
      </c>
      <c r="H59" s="115">
        <f t="shared" si="6"/>
        <v>52.295352866166098</v>
      </c>
      <c r="I59" s="56"/>
      <c r="J59" s="113" t="s">
        <v>350</v>
      </c>
      <c r="K59" s="71">
        <v>13</v>
      </c>
      <c r="L59" s="72">
        <v>4</v>
      </c>
      <c r="M59" s="72">
        <v>1</v>
      </c>
      <c r="N59" s="73">
        <v>18</v>
      </c>
      <c r="O59" s="116">
        <f t="shared" si="7"/>
        <v>2.6416328561453175E-2</v>
      </c>
      <c r="AD59"/>
      <c r="BU59" t="e">
        <v>#N/A</v>
      </c>
      <c r="CH59" t="e">
        <v>#N/A</v>
      </c>
    </row>
    <row r="60" spans="1:86" s="3" customFormat="1" ht="22.5" customHeight="1">
      <c r="A60" s="113" t="s">
        <v>153</v>
      </c>
      <c r="B60" s="348">
        <v>6765</v>
      </c>
      <c r="C60" s="66">
        <v>484201.51999999996</v>
      </c>
      <c r="D60" s="66">
        <v>3001</v>
      </c>
      <c r="E60" s="67">
        <v>493967.51999999996</v>
      </c>
      <c r="F60" s="114">
        <f t="shared" si="4"/>
        <v>98.022946933838881</v>
      </c>
      <c r="G60" s="114">
        <f t="shared" si="5"/>
        <v>0.60752982301346459</v>
      </c>
      <c r="H60" s="115">
        <f t="shared" si="6"/>
        <v>98.630476756852346</v>
      </c>
      <c r="I60" s="56"/>
      <c r="J60" s="113" t="s">
        <v>153</v>
      </c>
      <c r="K60" s="71">
        <v>1</v>
      </c>
      <c r="L60" s="72">
        <v>7</v>
      </c>
      <c r="M60" s="72">
        <v>1</v>
      </c>
      <c r="N60" s="73">
        <v>9</v>
      </c>
      <c r="O60" s="116">
        <f t="shared" si="7"/>
        <v>3.7020212039264852E-4</v>
      </c>
      <c r="AD60"/>
      <c r="BU60" t="e">
        <v>#N/A</v>
      </c>
      <c r="CH60" t="e">
        <v>#N/A</v>
      </c>
    </row>
    <row r="61" spans="1:86" s="3" customFormat="1" ht="22.5" customHeight="1" thickBot="1">
      <c r="A61" s="117" t="s">
        <v>334</v>
      </c>
      <c r="B61" s="348">
        <v>850272.16</v>
      </c>
      <c r="C61" s="66">
        <v>591576.62</v>
      </c>
      <c r="D61" s="66">
        <v>308791.06</v>
      </c>
      <c r="E61" s="67">
        <v>1750639.84</v>
      </c>
      <c r="F61" s="232">
        <f t="shared" si="4"/>
        <v>33.792023149661667</v>
      </c>
      <c r="G61" s="232">
        <f t="shared" si="5"/>
        <v>17.638754296828981</v>
      </c>
      <c r="H61" s="233">
        <f t="shared" si="6"/>
        <v>51.430777446490652</v>
      </c>
      <c r="I61" s="56"/>
      <c r="J61" s="117" t="s">
        <v>334</v>
      </c>
      <c r="K61" s="71">
        <v>14</v>
      </c>
      <c r="L61" s="72">
        <v>11</v>
      </c>
      <c r="M61" s="72">
        <v>6</v>
      </c>
      <c r="N61" s="73">
        <v>31</v>
      </c>
      <c r="O61" s="116">
        <f t="shared" si="7"/>
        <v>4.6529572290145947E-2</v>
      </c>
      <c r="AD61"/>
      <c r="BU61" t="e">
        <v>#N/A</v>
      </c>
      <c r="CH61" t="e">
        <v>#N/A</v>
      </c>
    </row>
    <row r="62" spans="1:86" s="3" customFormat="1" ht="24" customHeight="1" thickBot="1">
      <c r="A62" s="58" t="s">
        <v>1108</v>
      </c>
      <c r="B62" s="118">
        <v>10332750.770000001</v>
      </c>
      <c r="C62" s="119">
        <v>6462840.4499999993</v>
      </c>
      <c r="D62" s="119">
        <v>1478210.11</v>
      </c>
      <c r="E62" s="120">
        <v>18273801.329999998</v>
      </c>
      <c r="F62" s="234">
        <f t="shared" si="4"/>
        <v>35.366699753871075</v>
      </c>
      <c r="G62" s="234">
        <f t="shared" si="5"/>
        <v>8.0892315906555829</v>
      </c>
      <c r="H62" s="235">
        <f t="shared" si="6"/>
        <v>43.455931344526661</v>
      </c>
      <c r="I62" s="56"/>
      <c r="J62" s="58" t="s">
        <v>1284</v>
      </c>
      <c r="K62" s="59">
        <v>181</v>
      </c>
      <c r="L62" s="1">
        <v>102</v>
      </c>
      <c r="M62" s="1">
        <v>30</v>
      </c>
      <c r="N62" s="2">
        <v>313</v>
      </c>
      <c r="O62" s="116">
        <f t="shared" si="7"/>
        <v>0.56544068655473356</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256" t="s">
        <v>1137</v>
      </c>
      <c r="B65" s="337">
        <v>2</v>
      </c>
      <c r="C65" s="77"/>
      <c r="D65" s="77"/>
      <c r="E65" s="77"/>
      <c r="F65" s="121"/>
      <c r="G65" s="121"/>
      <c r="H65" s="121"/>
      <c r="I65" s="56"/>
      <c r="J65" s="122"/>
      <c r="K65" s="122"/>
      <c r="L65" s="123"/>
      <c r="M65" s="124"/>
      <c r="N65" s="124"/>
      <c r="O65" s="124"/>
      <c r="AD65"/>
      <c r="BU65"/>
      <c r="CH65" t="e">
        <v>#N/A</v>
      </c>
    </row>
    <row r="66" spans="1:86" ht="15.75" thickBot="1">
      <c r="A66" s="256" t="s">
        <v>1160</v>
      </c>
      <c r="B66" s="257" t="s">
        <v>1276</v>
      </c>
      <c r="I66" s="56"/>
      <c r="J66" s="213" t="s">
        <v>1160</v>
      </c>
      <c r="K66" s="98" t="s">
        <v>1276</v>
      </c>
      <c r="N66" s="99"/>
      <c r="P66" s="3"/>
      <c r="S66" s="3"/>
      <c r="BU66" t="e">
        <v>#N/A</v>
      </c>
      <c r="CH66" t="e">
        <v>#N/A</v>
      </c>
    </row>
    <row r="67" spans="1:86" s="3" customFormat="1" ht="15.75" thickBot="1">
      <c r="A67" s="256" t="s">
        <v>12</v>
      </c>
      <c r="B67" s="257"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1.3777449495548816E-2</v>
      </c>
      <c r="D68" s="366" t="s">
        <v>1298</v>
      </c>
      <c r="E68" s="367"/>
      <c r="F68" s="367"/>
      <c r="G68" s="368"/>
      <c r="I68" s="56"/>
      <c r="N68" s="99"/>
      <c r="S68" s="3"/>
      <c r="BU68" t="e">
        <v>#N/A</v>
      </c>
      <c r="CH68" t="e">
        <v>#N/A</v>
      </c>
    </row>
    <row r="69" spans="1:86" s="3" customFormat="1" ht="15.75" thickBot="1">
      <c r="A69" s="40" t="s">
        <v>1286</v>
      </c>
      <c r="B69" s="338" t="s">
        <v>1138</v>
      </c>
      <c r="C69" s="350"/>
      <c r="D69" s="350"/>
      <c r="E69" s="350"/>
      <c r="G69"/>
      <c r="H69"/>
      <c r="I69" s="56"/>
      <c r="J69" s="210" t="s">
        <v>1295</v>
      </c>
      <c r="K69" s="212" t="s">
        <v>1138</v>
      </c>
      <c r="L69"/>
      <c r="M69"/>
      <c r="N69"/>
      <c r="O69" s="6"/>
      <c r="P69"/>
      <c r="Q69"/>
      <c r="R69"/>
      <c r="T69"/>
      <c r="U69"/>
      <c r="AD69"/>
      <c r="BU69" t="e">
        <v>#N/A</v>
      </c>
      <c r="CH69" t="e">
        <v>#N/A</v>
      </c>
    </row>
    <row r="70" spans="1:86" s="3" customFormat="1" ht="33.75" customHeight="1" thickBot="1">
      <c r="A70" s="354" t="s">
        <v>11</v>
      </c>
      <c r="B70" s="59" t="s">
        <v>1232</v>
      </c>
      <c r="C70" s="1" t="s">
        <v>1281</v>
      </c>
      <c r="D70" s="2" t="s">
        <v>1283</v>
      </c>
      <c r="E70" s="58"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125" t="s">
        <v>114</v>
      </c>
      <c r="B71" s="360">
        <v>120161.35</v>
      </c>
      <c r="C71" s="361">
        <v>79950</v>
      </c>
      <c r="D71" s="361">
        <v>16635</v>
      </c>
      <c r="E71" s="349">
        <v>216746.35</v>
      </c>
      <c r="F71" s="110">
        <f t="shared" ref="F71:F89" si="8">+C71*100/E71</f>
        <v>36.88643430443004</v>
      </c>
      <c r="G71" s="110">
        <f t="shared" ref="G71:G89" si="9">+D71*100/E71</f>
        <v>7.6748697267566444</v>
      </c>
      <c r="H71" s="111">
        <f t="shared" ref="H71:H89" si="10">F71+G71</f>
        <v>44.561304031186687</v>
      </c>
      <c r="I71" s="56" t="s">
        <v>3537</v>
      </c>
      <c r="J71" s="109" t="s">
        <v>114</v>
      </c>
      <c r="K71" s="296">
        <v>3</v>
      </c>
      <c r="L71" s="344">
        <v>2</v>
      </c>
      <c r="M71" s="344">
        <v>2</v>
      </c>
      <c r="N71" s="297">
        <v>7</v>
      </c>
      <c r="O71" s="6"/>
      <c r="P71"/>
      <c r="Q71"/>
      <c r="R71"/>
      <c r="S71"/>
      <c r="T71"/>
      <c r="U71"/>
      <c r="AD71"/>
      <c r="BU71" t="e">
        <v>#N/A</v>
      </c>
      <c r="CH71" t="e">
        <v>#N/A</v>
      </c>
    </row>
    <row r="72" spans="1:86" s="3" customFormat="1" ht="23.25" customHeight="1" thickBot="1">
      <c r="A72" s="126" t="s">
        <v>204</v>
      </c>
      <c r="B72" s="348">
        <v>47087</v>
      </c>
      <c r="C72" s="255"/>
      <c r="D72" s="255"/>
      <c r="E72" s="347">
        <v>47087</v>
      </c>
      <c r="F72" s="114">
        <f t="shared" si="8"/>
        <v>0</v>
      </c>
      <c r="G72" s="114">
        <f t="shared" si="9"/>
        <v>0</v>
      </c>
      <c r="H72" s="115">
        <f t="shared" si="10"/>
        <v>0</v>
      </c>
      <c r="I72" s="56" t="s">
        <v>3538</v>
      </c>
      <c r="J72" s="117" t="s">
        <v>204</v>
      </c>
      <c r="K72" s="71">
        <v>2</v>
      </c>
      <c r="L72" s="72">
        <v>0</v>
      </c>
      <c r="M72" s="72">
        <v>0</v>
      </c>
      <c r="N72" s="73">
        <v>2</v>
      </c>
      <c r="O72" s="6"/>
      <c r="P72"/>
      <c r="Q72"/>
      <c r="R72"/>
      <c r="S72"/>
      <c r="T72"/>
      <c r="U72"/>
      <c r="AD72"/>
      <c r="BU72" t="e">
        <v>#N/A</v>
      </c>
      <c r="CH72" t="e">
        <v>#N/A</v>
      </c>
    </row>
    <row r="73" spans="1:86" s="3" customFormat="1" ht="23.25" customHeight="1" thickBot="1">
      <c r="A73" s="126" t="s">
        <v>43</v>
      </c>
      <c r="B73" s="348">
        <v>680107.38</v>
      </c>
      <c r="C73" s="255">
        <v>139027</v>
      </c>
      <c r="D73" s="255">
        <v>74896.009999999995</v>
      </c>
      <c r="E73" s="347">
        <v>894030.39</v>
      </c>
      <c r="F73" s="114">
        <f t="shared" si="8"/>
        <v>15.550589952540651</v>
      </c>
      <c r="G73" s="114">
        <f t="shared" si="9"/>
        <v>8.3773449804094451</v>
      </c>
      <c r="H73" s="115">
        <f>F73+G73</f>
        <v>23.927934932950095</v>
      </c>
      <c r="I73" s="56" t="s">
        <v>3538</v>
      </c>
      <c r="J73" s="127" t="s">
        <v>43</v>
      </c>
      <c r="K73" s="71">
        <v>20</v>
      </c>
      <c r="L73" s="72">
        <v>4</v>
      </c>
      <c r="M73" s="72">
        <v>2</v>
      </c>
      <c r="N73" s="73">
        <v>26</v>
      </c>
      <c r="O73" s="6"/>
      <c r="P73"/>
      <c r="Q73"/>
      <c r="R73"/>
      <c r="S73"/>
      <c r="T73"/>
      <c r="U73"/>
      <c r="AD73"/>
      <c r="BU73" t="e">
        <v>#N/A</v>
      </c>
      <c r="CH73" t="e">
        <v>#N/A</v>
      </c>
    </row>
    <row r="74" spans="1:86" s="3" customFormat="1" ht="23.25" customHeight="1">
      <c r="A74" s="126" t="s">
        <v>23</v>
      </c>
      <c r="B74" s="348">
        <v>224462.51</v>
      </c>
      <c r="C74" s="255">
        <v>74559</v>
      </c>
      <c r="D74" s="255"/>
      <c r="E74" s="347">
        <v>299021.51</v>
      </c>
      <c r="F74" s="114">
        <f t="shared" si="8"/>
        <v>24.934326630883511</v>
      </c>
      <c r="G74" s="114">
        <f t="shared" si="9"/>
        <v>0</v>
      </c>
      <c r="H74" s="115">
        <f t="shared" si="10"/>
        <v>24.934326630883511</v>
      </c>
      <c r="I74" s="56" t="s">
        <v>3537</v>
      </c>
      <c r="J74" s="109" t="s">
        <v>23</v>
      </c>
      <c r="K74" s="71">
        <v>10</v>
      </c>
      <c r="L74" s="72">
        <v>0</v>
      </c>
      <c r="M74" s="72">
        <v>1</v>
      </c>
      <c r="N74" s="73">
        <v>11</v>
      </c>
      <c r="O74" s="6"/>
      <c r="P74"/>
      <c r="Q74"/>
      <c r="R74"/>
      <c r="S74"/>
      <c r="T74"/>
      <c r="U74"/>
      <c r="AD74"/>
      <c r="BU74" t="e">
        <v>#N/A</v>
      </c>
      <c r="CH74" t="e">
        <v>#N/A</v>
      </c>
    </row>
    <row r="75" spans="1:86" s="3" customFormat="1" ht="23.25" customHeight="1">
      <c r="A75" s="126" t="s">
        <v>35</v>
      </c>
      <c r="B75" s="348">
        <v>121951.64</v>
      </c>
      <c r="C75" s="255">
        <v>84494</v>
      </c>
      <c r="D75" s="255">
        <v>20176.57</v>
      </c>
      <c r="E75" s="347">
        <v>226622.21000000002</v>
      </c>
      <c r="F75" s="114">
        <f t="shared" si="8"/>
        <v>37.284077319694305</v>
      </c>
      <c r="G75" s="114">
        <f t="shared" si="9"/>
        <v>8.9031741416695205</v>
      </c>
      <c r="H75" s="115">
        <f t="shared" si="10"/>
        <v>46.187251461363829</v>
      </c>
      <c r="I75" s="56" t="s">
        <v>3537</v>
      </c>
      <c r="J75" s="113" t="s">
        <v>35</v>
      </c>
      <c r="K75" s="71">
        <v>4</v>
      </c>
      <c r="L75" s="72">
        <v>2</v>
      </c>
      <c r="M75" s="72">
        <v>1</v>
      </c>
      <c r="N75" s="73">
        <v>7</v>
      </c>
      <c r="O75" s="6"/>
      <c r="P75"/>
      <c r="Q75"/>
      <c r="R75"/>
      <c r="S75"/>
      <c r="T75"/>
      <c r="U75"/>
      <c r="AD75"/>
      <c r="BU75" t="e">
        <v>#N/A</v>
      </c>
      <c r="CH75" t="e">
        <v>#N/A</v>
      </c>
    </row>
    <row r="76" spans="1:86" s="3" customFormat="1" ht="23.25" customHeight="1" thickBot="1">
      <c r="A76" s="126" t="s">
        <v>66</v>
      </c>
      <c r="B76" s="348">
        <v>183081</v>
      </c>
      <c r="C76" s="255">
        <v>74937.990000000005</v>
      </c>
      <c r="D76" s="255">
        <v>31168</v>
      </c>
      <c r="E76" s="347">
        <v>289186.99</v>
      </c>
      <c r="F76" s="114">
        <f t="shared" si="8"/>
        <v>25.913333791399126</v>
      </c>
      <c r="G76" s="114">
        <f t="shared" si="9"/>
        <v>10.77780158782385</v>
      </c>
      <c r="H76" s="115">
        <f t="shared" si="10"/>
        <v>36.691135379222978</v>
      </c>
      <c r="I76" s="56" t="s">
        <v>3538</v>
      </c>
      <c r="J76" s="117" t="s">
        <v>66</v>
      </c>
      <c r="K76" s="71">
        <v>5</v>
      </c>
      <c r="L76" s="72">
        <v>2</v>
      </c>
      <c r="M76" s="72">
        <v>4</v>
      </c>
      <c r="N76" s="73">
        <v>11</v>
      </c>
      <c r="O76" s="6"/>
      <c r="P76"/>
      <c r="Q76"/>
      <c r="R76"/>
      <c r="S76"/>
      <c r="T76"/>
      <c r="U76"/>
      <c r="AD76"/>
      <c r="BU76" t="e">
        <v>#N/A</v>
      </c>
      <c r="CH76" t="e">
        <v>#N/A</v>
      </c>
    </row>
    <row r="77" spans="1:86" s="3" customFormat="1" ht="23.25" customHeight="1">
      <c r="A77" s="126" t="s">
        <v>98</v>
      </c>
      <c r="B77" s="348">
        <v>76348.02</v>
      </c>
      <c r="C77" s="255">
        <v>66849</v>
      </c>
      <c r="D77" s="255"/>
      <c r="E77" s="347">
        <v>143197.02000000002</v>
      </c>
      <c r="F77" s="114">
        <f t="shared" si="8"/>
        <v>46.683234050540989</v>
      </c>
      <c r="G77" s="114">
        <f t="shared" si="9"/>
        <v>0</v>
      </c>
      <c r="H77" s="115">
        <f t="shared" si="10"/>
        <v>46.683234050540989</v>
      </c>
      <c r="I77" s="56" t="s">
        <v>3538</v>
      </c>
      <c r="J77" s="127" t="s">
        <v>98</v>
      </c>
      <c r="K77" s="71">
        <v>2</v>
      </c>
      <c r="L77" s="72">
        <v>0</v>
      </c>
      <c r="M77" s="72">
        <v>1</v>
      </c>
      <c r="N77" s="73">
        <v>3</v>
      </c>
      <c r="O77" s="6"/>
      <c r="P77"/>
      <c r="Q77"/>
      <c r="R77"/>
      <c r="S77"/>
      <c r="T77"/>
      <c r="U77"/>
      <c r="AD77"/>
      <c r="BU77" t="e">
        <v>#N/A</v>
      </c>
      <c r="CH77" t="e">
        <v>#N/A</v>
      </c>
    </row>
    <row r="78" spans="1:86" s="3" customFormat="1" ht="23.25" customHeight="1" thickBot="1">
      <c r="A78" s="126" t="s">
        <v>19</v>
      </c>
      <c r="B78" s="348">
        <v>362205.27</v>
      </c>
      <c r="C78" s="255"/>
      <c r="D78" s="255">
        <v>201853.04</v>
      </c>
      <c r="E78" s="347">
        <v>564058.31000000006</v>
      </c>
      <c r="F78" s="114">
        <f t="shared" si="8"/>
        <v>0</v>
      </c>
      <c r="G78" s="114">
        <f t="shared" si="9"/>
        <v>35.785846325001394</v>
      </c>
      <c r="H78" s="115">
        <f t="shared" si="10"/>
        <v>35.785846325001394</v>
      </c>
      <c r="I78" s="56" t="s">
        <v>3538</v>
      </c>
      <c r="J78" s="127" t="s">
        <v>19</v>
      </c>
      <c r="K78" s="71">
        <v>6</v>
      </c>
      <c r="L78" s="72">
        <v>3</v>
      </c>
      <c r="M78" s="72">
        <v>0</v>
      </c>
      <c r="N78" s="73">
        <v>9</v>
      </c>
      <c r="O78" s="6"/>
      <c r="P78"/>
      <c r="Q78"/>
      <c r="R78"/>
      <c r="S78"/>
      <c r="T78"/>
      <c r="U78"/>
      <c r="AD78"/>
      <c r="BU78" t="e">
        <v>#N/A</v>
      </c>
      <c r="CH78" t="e">
        <v>#N/A</v>
      </c>
    </row>
    <row r="79" spans="1:86" s="3" customFormat="1" ht="23.25" customHeight="1">
      <c r="A79" s="126" t="s">
        <v>316</v>
      </c>
      <c r="B79" s="348">
        <v>366800</v>
      </c>
      <c r="C79" s="255"/>
      <c r="D79" s="255">
        <v>57225.479999999996</v>
      </c>
      <c r="E79" s="347">
        <v>424025.48</v>
      </c>
      <c r="F79" s="114">
        <f t="shared" si="8"/>
        <v>0</v>
      </c>
      <c r="G79" s="114">
        <f t="shared" si="9"/>
        <v>13.495764452645629</v>
      </c>
      <c r="H79" s="115">
        <f t="shared" si="10"/>
        <v>13.495764452645629</v>
      </c>
      <c r="I79" s="56" t="s">
        <v>3538</v>
      </c>
      <c r="J79" s="109" t="s">
        <v>316</v>
      </c>
      <c r="K79" s="71">
        <v>6</v>
      </c>
      <c r="L79" s="72">
        <v>3</v>
      </c>
      <c r="M79" s="72">
        <v>0</v>
      </c>
      <c r="N79" s="73">
        <v>9</v>
      </c>
      <c r="O79" s="6"/>
      <c r="P79"/>
      <c r="Q79"/>
      <c r="R79"/>
      <c r="S79"/>
      <c r="T79"/>
      <c r="U79"/>
      <c r="AD79"/>
      <c r="BU79" t="e">
        <v>#N/A</v>
      </c>
      <c r="CH79" t="e">
        <v>#N/A</v>
      </c>
    </row>
    <row r="80" spans="1:86" s="3" customFormat="1" ht="23.25" customHeight="1">
      <c r="A80" s="126" t="s">
        <v>231</v>
      </c>
      <c r="B80" s="348">
        <v>337014.66000000003</v>
      </c>
      <c r="C80" s="255">
        <v>30380.36</v>
      </c>
      <c r="D80" s="255"/>
      <c r="E80" s="347">
        <v>367395.02</v>
      </c>
      <c r="F80" s="114">
        <f t="shared" si="8"/>
        <v>8.2691267834822586</v>
      </c>
      <c r="G80" s="114">
        <f t="shared" si="9"/>
        <v>0</v>
      </c>
      <c r="H80" s="115">
        <f t="shared" si="10"/>
        <v>8.2691267834822586</v>
      </c>
      <c r="I80" s="56" t="s">
        <v>3537</v>
      </c>
      <c r="J80" s="113" t="s">
        <v>231</v>
      </c>
      <c r="K80" s="71">
        <v>5</v>
      </c>
      <c r="L80" s="72">
        <v>0</v>
      </c>
      <c r="M80" s="72">
        <v>2</v>
      </c>
      <c r="N80" s="73">
        <v>7</v>
      </c>
      <c r="O80" s="6"/>
      <c r="P80"/>
      <c r="Q80"/>
      <c r="R80"/>
      <c r="S80"/>
      <c r="T80"/>
      <c r="U80"/>
      <c r="AD80"/>
      <c r="BU80" t="e">
        <v>#N/A</v>
      </c>
      <c r="CH80" t="e">
        <v>#N/A</v>
      </c>
    </row>
    <row r="81" spans="1:86" s="3" customFormat="1" ht="23.25" customHeight="1">
      <c r="A81" s="126" t="s">
        <v>325</v>
      </c>
      <c r="B81" s="348">
        <v>106398.47</v>
      </c>
      <c r="C81" s="255">
        <v>18667</v>
      </c>
      <c r="D81" s="255">
        <v>15113</v>
      </c>
      <c r="E81" s="347">
        <v>140178.47</v>
      </c>
      <c r="F81" s="114">
        <f t="shared" si="8"/>
        <v>13.316595622708681</v>
      </c>
      <c r="G81" s="114">
        <f t="shared" si="9"/>
        <v>10.781256208603219</v>
      </c>
      <c r="H81" s="115">
        <f t="shared" si="10"/>
        <v>24.0978518313119</v>
      </c>
      <c r="I81" s="56" t="s">
        <v>3538</v>
      </c>
      <c r="J81" s="113" t="s">
        <v>325</v>
      </c>
      <c r="K81" s="71">
        <v>4</v>
      </c>
      <c r="L81" s="72">
        <v>3</v>
      </c>
      <c r="M81" s="72">
        <v>1</v>
      </c>
      <c r="N81" s="73">
        <v>8</v>
      </c>
      <c r="O81" s="6"/>
      <c r="P81"/>
      <c r="Q81"/>
      <c r="R81"/>
      <c r="S81"/>
      <c r="T81"/>
      <c r="U81"/>
      <c r="AD81"/>
      <c r="BU81" t="e">
        <v>#N/A</v>
      </c>
      <c r="CH81" t="e">
        <v>#N/A</v>
      </c>
    </row>
    <row r="82" spans="1:86" s="3" customFormat="1" ht="23.25" customHeight="1">
      <c r="A82" s="126" t="s">
        <v>15</v>
      </c>
      <c r="B82" s="348"/>
      <c r="C82" s="255">
        <v>4153.8</v>
      </c>
      <c r="D82" s="255"/>
      <c r="E82" s="347">
        <v>4153.8</v>
      </c>
      <c r="F82" s="114">
        <f t="shared" si="8"/>
        <v>100</v>
      </c>
      <c r="G82" s="114">
        <f t="shared" si="9"/>
        <v>0</v>
      </c>
      <c r="H82" s="115">
        <f t="shared" si="10"/>
        <v>100</v>
      </c>
      <c r="I82" s="56" t="s">
        <v>3537</v>
      </c>
      <c r="J82" s="113" t="s">
        <v>15</v>
      </c>
      <c r="K82" s="71">
        <v>0</v>
      </c>
      <c r="L82" s="72">
        <v>0</v>
      </c>
      <c r="M82" s="72">
        <v>1</v>
      </c>
      <c r="N82" s="73">
        <v>1</v>
      </c>
      <c r="O82" s="6"/>
      <c r="P82"/>
      <c r="Q82"/>
      <c r="R82"/>
      <c r="S82"/>
      <c r="T82"/>
      <c r="U82"/>
      <c r="AD82"/>
      <c r="BU82" t="e">
        <v>#N/A</v>
      </c>
      <c r="CH82" t="e">
        <v>#N/A</v>
      </c>
    </row>
    <row r="83" spans="1:86" s="3" customFormat="1" ht="23.25" customHeight="1">
      <c r="A83" s="126" t="s">
        <v>477</v>
      </c>
      <c r="B83" s="348">
        <v>78625.649999999994</v>
      </c>
      <c r="C83" s="255"/>
      <c r="D83" s="255"/>
      <c r="E83" s="347">
        <v>78625.649999999994</v>
      </c>
      <c r="F83" s="114">
        <f t="shared" si="8"/>
        <v>0</v>
      </c>
      <c r="G83" s="114">
        <f t="shared" si="9"/>
        <v>0</v>
      </c>
      <c r="H83" s="115">
        <f t="shared" si="10"/>
        <v>0</v>
      </c>
      <c r="I83" s="56" t="s">
        <v>3537</v>
      </c>
      <c r="J83" s="113" t="s">
        <v>477</v>
      </c>
      <c r="K83" s="71">
        <v>2</v>
      </c>
      <c r="L83" s="72">
        <v>0</v>
      </c>
      <c r="M83" s="72">
        <v>0</v>
      </c>
      <c r="N83" s="73">
        <v>2</v>
      </c>
      <c r="O83" s="6"/>
      <c r="P83"/>
      <c r="Q83"/>
      <c r="R83"/>
      <c r="S83"/>
      <c r="T83"/>
      <c r="U83"/>
      <c r="AD83"/>
      <c r="BU83" t="e">
        <v>#N/A</v>
      </c>
      <c r="CH83" t="e">
        <v>#N/A</v>
      </c>
    </row>
    <row r="84" spans="1:86" s="3" customFormat="1" ht="23.25" customHeight="1">
      <c r="A84" s="126" t="s">
        <v>74</v>
      </c>
      <c r="B84" s="348">
        <v>106511.15</v>
      </c>
      <c r="C84" s="255"/>
      <c r="D84" s="255"/>
      <c r="E84" s="347">
        <v>106511.15</v>
      </c>
      <c r="F84" s="114">
        <f t="shared" si="8"/>
        <v>0</v>
      </c>
      <c r="G84" s="114">
        <f>+D84*100/E84</f>
        <v>0</v>
      </c>
      <c r="H84" s="115">
        <f t="shared" si="10"/>
        <v>0</v>
      </c>
      <c r="I84" s="56" t="s">
        <v>3537</v>
      </c>
      <c r="J84" s="113" t="s">
        <v>74</v>
      </c>
      <c r="K84" s="71">
        <v>6</v>
      </c>
      <c r="L84" s="72">
        <v>0</v>
      </c>
      <c r="M84" s="72">
        <v>0</v>
      </c>
      <c r="N84" s="73">
        <v>6</v>
      </c>
      <c r="O84" s="6"/>
      <c r="P84"/>
      <c r="Q84"/>
      <c r="R84"/>
      <c r="S84"/>
      <c r="T84"/>
      <c r="U84"/>
      <c r="AD84"/>
      <c r="BU84" t="e">
        <v>#N/A</v>
      </c>
      <c r="CH84" t="e">
        <v>#N/A</v>
      </c>
    </row>
    <row r="85" spans="1:86" s="3" customFormat="1" ht="23.25" customHeight="1">
      <c r="A85" s="126" t="s">
        <v>50</v>
      </c>
      <c r="B85" s="348">
        <v>48299.25</v>
      </c>
      <c r="C85" s="255">
        <v>23491</v>
      </c>
      <c r="D85" s="255"/>
      <c r="E85" s="347">
        <v>71790.25</v>
      </c>
      <c r="F85" s="114">
        <f>+C85*100/E85</f>
        <v>32.72171360317035</v>
      </c>
      <c r="G85" s="114">
        <f>+D85*100/E85</f>
        <v>0</v>
      </c>
      <c r="H85" s="115">
        <f t="shared" si="10"/>
        <v>32.72171360317035</v>
      </c>
      <c r="I85" s="56" t="s">
        <v>3537</v>
      </c>
      <c r="J85" s="113" t="s">
        <v>50</v>
      </c>
      <c r="K85" s="71">
        <v>3</v>
      </c>
      <c r="L85" s="72">
        <v>0</v>
      </c>
      <c r="M85" s="72">
        <v>1</v>
      </c>
      <c r="N85" s="73">
        <v>4</v>
      </c>
      <c r="O85" s="6"/>
      <c r="P85"/>
      <c r="Q85"/>
      <c r="R85"/>
      <c r="S85"/>
      <c r="T85"/>
      <c r="U85"/>
      <c r="AD85"/>
      <c r="BU85" t="e">
        <v>#N/A</v>
      </c>
      <c r="CH85" t="e">
        <v>#N/A</v>
      </c>
    </row>
    <row r="86" spans="1:86" s="3" customFormat="1" ht="23.25" customHeight="1">
      <c r="A86" s="126" t="s">
        <v>350</v>
      </c>
      <c r="B86" s="348">
        <v>119341</v>
      </c>
      <c r="C86" s="255">
        <v>215597</v>
      </c>
      <c r="D86" s="255">
        <v>53499</v>
      </c>
      <c r="E86" s="347">
        <v>388437</v>
      </c>
      <c r="F86" s="114">
        <f t="shared" si="8"/>
        <v>55.503723898598743</v>
      </c>
      <c r="G86" s="114">
        <f t="shared" si="9"/>
        <v>13.772889812247547</v>
      </c>
      <c r="H86" s="115">
        <f t="shared" si="10"/>
        <v>69.276613710846291</v>
      </c>
      <c r="I86" s="56" t="s">
        <v>3537</v>
      </c>
      <c r="J86" s="113" t="s">
        <v>350</v>
      </c>
      <c r="K86" s="71">
        <v>8</v>
      </c>
      <c r="L86" s="72">
        <v>2</v>
      </c>
      <c r="M86" s="72">
        <v>3</v>
      </c>
      <c r="N86" s="73">
        <v>13</v>
      </c>
      <c r="O86" s="6"/>
      <c r="P86"/>
      <c r="Q86"/>
      <c r="R86"/>
      <c r="S86"/>
      <c r="T86"/>
      <c r="U86"/>
      <c r="AD86"/>
      <c r="BU86" t="e">
        <v>#N/A</v>
      </c>
      <c r="CH86" t="e">
        <v>#N/A</v>
      </c>
    </row>
    <row r="87" spans="1:86" s="3" customFormat="1" ht="23.25" customHeight="1">
      <c r="A87" s="126" t="s">
        <v>153</v>
      </c>
      <c r="B87" s="348">
        <v>38649.919999999998</v>
      </c>
      <c r="C87" s="255">
        <v>96889</v>
      </c>
      <c r="D87" s="255"/>
      <c r="E87" s="347">
        <v>135538.91999999998</v>
      </c>
      <c r="F87" s="114">
        <f t="shared" si="8"/>
        <v>71.484264445961358</v>
      </c>
      <c r="G87" s="114">
        <f t="shared" si="9"/>
        <v>0</v>
      </c>
      <c r="H87" s="115">
        <f t="shared" si="10"/>
        <v>71.484264445961358</v>
      </c>
      <c r="I87" s="56" t="s">
        <v>3537</v>
      </c>
      <c r="J87" s="113" t="s">
        <v>153</v>
      </c>
      <c r="K87" s="71">
        <v>1</v>
      </c>
      <c r="L87" s="72">
        <v>0</v>
      </c>
      <c r="M87" s="72">
        <v>2</v>
      </c>
      <c r="N87" s="73">
        <v>3</v>
      </c>
      <c r="O87" s="6"/>
      <c r="P87"/>
      <c r="Q87"/>
      <c r="R87"/>
      <c r="S87"/>
      <c r="T87"/>
      <c r="U87"/>
      <c r="AD87"/>
      <c r="BU87" t="e">
        <v>#N/A</v>
      </c>
      <c r="CH87" t="e">
        <v>#N/A</v>
      </c>
    </row>
    <row r="88" spans="1:86" s="3" customFormat="1" ht="23.25" customHeight="1" thickBot="1">
      <c r="A88" s="128" t="s">
        <v>334</v>
      </c>
      <c r="B88" s="348">
        <v>82501.11</v>
      </c>
      <c r="C88" s="255"/>
      <c r="D88" s="255">
        <v>37373</v>
      </c>
      <c r="E88" s="347">
        <v>119874.11</v>
      </c>
      <c r="F88" s="232">
        <f t="shared" si="8"/>
        <v>0</v>
      </c>
      <c r="G88" s="232">
        <f t="shared" si="9"/>
        <v>31.176873805361307</v>
      </c>
      <c r="H88" s="233">
        <f t="shared" si="10"/>
        <v>31.176873805361307</v>
      </c>
      <c r="I88" s="56" t="s">
        <v>3537</v>
      </c>
      <c r="J88" s="117" t="s">
        <v>334</v>
      </c>
      <c r="K88" s="71">
        <v>2</v>
      </c>
      <c r="L88" s="72">
        <v>2</v>
      </c>
      <c r="M88" s="72">
        <v>0</v>
      </c>
      <c r="N88" s="73">
        <v>4</v>
      </c>
      <c r="O88" s="6"/>
      <c r="P88"/>
      <c r="Q88"/>
      <c r="R88"/>
      <c r="S88"/>
      <c r="T88"/>
      <c r="U88"/>
      <c r="AD88"/>
      <c r="BU88" t="e">
        <v>#N/A</v>
      </c>
      <c r="CH88" t="e">
        <v>#N/A</v>
      </c>
    </row>
    <row r="89" spans="1:86" ht="23.25" customHeight="1" thickBot="1">
      <c r="A89" s="346" t="s">
        <v>1108</v>
      </c>
      <c r="B89" s="351">
        <v>3099545.38</v>
      </c>
      <c r="C89" s="352">
        <v>908995.15</v>
      </c>
      <c r="D89" s="352">
        <v>507939.1</v>
      </c>
      <c r="E89" s="120">
        <v>4516479.63</v>
      </c>
      <c r="F89" s="234">
        <f t="shared" si="8"/>
        <v>20.126187306639089</v>
      </c>
      <c r="G89" s="234">
        <f t="shared" si="9"/>
        <v>11.246349847923481</v>
      </c>
      <c r="H89" s="235">
        <f t="shared" si="10"/>
        <v>31.372537154562572</v>
      </c>
      <c r="I89" s="56"/>
      <c r="J89" s="58" t="s">
        <v>1284</v>
      </c>
      <c r="K89" s="340">
        <v>89</v>
      </c>
      <c r="L89" s="341">
        <v>23</v>
      </c>
      <c r="M89" s="341">
        <v>21</v>
      </c>
      <c r="N89" s="342">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355">
        <v>108</v>
      </c>
      <c r="C96" s="356">
        <v>205</v>
      </c>
      <c r="D96" s="357">
        <v>313</v>
      </c>
      <c r="E96" s="137">
        <f>D96*25%</f>
        <v>78.25</v>
      </c>
      <c r="F96" s="137">
        <f t="shared" ref="F96:F102" si="11">E96-B96</f>
        <v>-29.75</v>
      </c>
      <c r="G96" s="137">
        <f ca="1">F96/K$15</f>
        <v>-29.75</v>
      </c>
      <c r="H96" s="138">
        <f t="shared" ref="H96:H102" si="12">B96*100/D96</f>
        <v>34.504792332268373</v>
      </c>
      <c r="I96" s="56">
        <v>85</v>
      </c>
      <c r="J96" s="3"/>
      <c r="BU96" t="e">
        <v>#N/A</v>
      </c>
      <c r="CH96" t="e">
        <v>#N/A</v>
      </c>
    </row>
    <row r="97" spans="1:86" ht="20.25" customHeight="1">
      <c r="A97" s="63">
        <v>2</v>
      </c>
      <c r="B97" s="358">
        <v>33</v>
      </c>
      <c r="C97" s="7">
        <v>100</v>
      </c>
      <c r="D97" s="359">
        <v>133</v>
      </c>
      <c r="E97" s="137">
        <f t="shared" ref="E97:E102" si="13">D97*25%</f>
        <v>33.25</v>
      </c>
      <c r="F97" s="139">
        <f t="shared" si="11"/>
        <v>0.25</v>
      </c>
      <c r="G97" s="137">
        <f t="shared" ref="G97:G102" ca="1" si="14">F97/K$15</f>
        <v>0.25</v>
      </c>
      <c r="H97" s="140">
        <f t="shared" si="12"/>
        <v>24.81203007518797</v>
      </c>
      <c r="I97" s="56">
        <v>70</v>
      </c>
      <c r="J97" s="3"/>
      <c r="BU97" t="e">
        <v>#N/A</v>
      </c>
      <c r="CH97" t="e">
        <v>#N/A</v>
      </c>
    </row>
    <row r="98" spans="1:86" ht="20.25" customHeight="1">
      <c r="A98" s="63">
        <v>3</v>
      </c>
      <c r="B98" s="358">
        <v>32</v>
      </c>
      <c r="C98" s="7">
        <v>50</v>
      </c>
      <c r="D98" s="359">
        <v>82</v>
      </c>
      <c r="E98" s="137">
        <f t="shared" si="13"/>
        <v>20.5</v>
      </c>
      <c r="F98" s="139">
        <f t="shared" si="11"/>
        <v>-11.5</v>
      </c>
      <c r="G98" s="137">
        <f t="shared" ca="1" si="14"/>
        <v>-11.5</v>
      </c>
      <c r="H98" s="140">
        <f t="shared" si="12"/>
        <v>39.024390243902438</v>
      </c>
      <c r="I98" s="56">
        <v>50</v>
      </c>
      <c r="J98" s="75"/>
      <c r="BU98" t="e">
        <v>#N/A</v>
      </c>
      <c r="CH98" t="e">
        <v>#N/A</v>
      </c>
    </row>
    <row r="99" spans="1:86" ht="20.25" customHeight="1">
      <c r="A99" s="63">
        <v>4</v>
      </c>
      <c r="B99" s="358">
        <v>12</v>
      </c>
      <c r="C99" s="7">
        <v>55</v>
      </c>
      <c r="D99" s="359">
        <v>67</v>
      </c>
      <c r="E99" s="137">
        <f t="shared" si="13"/>
        <v>16.75</v>
      </c>
      <c r="F99" s="139">
        <f t="shared" si="11"/>
        <v>4.75</v>
      </c>
      <c r="G99" s="137">
        <f t="shared" ca="1" si="14"/>
        <v>4.75</v>
      </c>
      <c r="H99" s="140">
        <f t="shared" si="12"/>
        <v>17.910447761194028</v>
      </c>
      <c r="I99" s="56">
        <v>50</v>
      </c>
      <c r="J99" s="75"/>
      <c r="BU99" t="e">
        <v>#N/A</v>
      </c>
      <c r="CH99" t="e">
        <v>#N/A</v>
      </c>
    </row>
    <row r="100" spans="1:86" ht="20.25" customHeight="1">
      <c r="A100" s="63">
        <v>5</v>
      </c>
      <c r="B100" s="358">
        <v>3</v>
      </c>
      <c r="C100" s="7">
        <v>52</v>
      </c>
      <c r="D100" s="359">
        <v>55</v>
      </c>
      <c r="E100" s="137">
        <f t="shared" si="13"/>
        <v>13.75</v>
      </c>
      <c r="F100" s="139">
        <f t="shared" si="11"/>
        <v>10.75</v>
      </c>
      <c r="G100" s="137">
        <f t="shared" ca="1" si="14"/>
        <v>10.75</v>
      </c>
      <c r="H100" s="140">
        <f t="shared" si="12"/>
        <v>5.4545454545454541</v>
      </c>
      <c r="I100" s="56">
        <v>50</v>
      </c>
      <c r="J100" s="75"/>
      <c r="BU100" t="e">
        <v>#N/A</v>
      </c>
      <c r="CH100" t="e">
        <v>#N/A</v>
      </c>
    </row>
    <row r="101" spans="1:86" ht="20.25" customHeight="1" thickBot="1">
      <c r="A101" s="64">
        <v>6</v>
      </c>
      <c r="B101" s="358">
        <v>4</v>
      </c>
      <c r="C101" s="7">
        <v>51</v>
      </c>
      <c r="D101" s="359">
        <v>55</v>
      </c>
      <c r="E101" s="141">
        <f t="shared" si="13"/>
        <v>13.75</v>
      </c>
      <c r="F101" s="142">
        <f t="shared" si="11"/>
        <v>9.75</v>
      </c>
      <c r="G101" s="141">
        <f t="shared" ca="1" si="14"/>
        <v>9.75</v>
      </c>
      <c r="H101" s="143">
        <f t="shared" si="12"/>
        <v>7.2727272727272725</v>
      </c>
      <c r="I101" s="56">
        <v>50</v>
      </c>
      <c r="J101" s="75"/>
      <c r="BU101" t="e">
        <v>#N/A</v>
      </c>
      <c r="CH101" t="e">
        <v>#N/A</v>
      </c>
    </row>
    <row r="102" spans="1:86" ht="24.75" customHeight="1" thickBot="1">
      <c r="A102" s="58" t="s">
        <v>1108</v>
      </c>
      <c r="B102" s="59">
        <v>192</v>
      </c>
      <c r="C102" s="1">
        <v>513</v>
      </c>
      <c r="D102" s="2">
        <v>705</v>
      </c>
      <c r="E102" s="144">
        <f t="shared" si="13"/>
        <v>176.25</v>
      </c>
      <c r="F102" s="144">
        <f t="shared" si="11"/>
        <v>-15.75</v>
      </c>
      <c r="G102" s="144">
        <f t="shared" ca="1" si="14"/>
        <v>-15.75</v>
      </c>
      <c r="H102" s="145">
        <f t="shared" si="12"/>
        <v>27.23404255319149</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40" t="s">
        <v>1132</v>
      </c>
      <c r="B106" s="3" t="s">
        <v>3561</v>
      </c>
      <c r="C106" s="369"/>
      <c r="D106" s="369"/>
      <c r="E106" s="6"/>
      <c r="I106" s="55"/>
      <c r="BU106" t="e">
        <v>#N/A</v>
      </c>
      <c r="CH106" t="e">
        <v>#N/A</v>
      </c>
    </row>
    <row r="107" spans="1:86" ht="15.75" thickBot="1">
      <c r="A107" s="40" t="s">
        <v>1139</v>
      </c>
      <c r="B107" s="3" t="s">
        <v>1282</v>
      </c>
      <c r="C107" s="370"/>
      <c r="D107" s="370"/>
      <c r="E107" s="6"/>
      <c r="I107" s="55"/>
      <c r="BU107" t="e">
        <v>#N/A</v>
      </c>
      <c r="CH107" t="e">
        <v>#N/A</v>
      </c>
    </row>
    <row r="108" spans="1:86" ht="36" customHeight="1" thickBot="1">
      <c r="A108" s="146" t="s">
        <v>1302</v>
      </c>
      <c r="B108" s="147">
        <f>GETPIVOTDATA("RECEIPT CUT",$A$109)/GETPIVOTDATA("RECEIPT CUT",$A$199)</f>
        <v>4.2553191489361703E-3</v>
      </c>
      <c r="C108" s="216" t="s">
        <v>1303</v>
      </c>
      <c r="D108" s="148">
        <f>B135</f>
        <v>3.1884389540969151E-2</v>
      </c>
      <c r="E108" s="217" t="s">
        <v>1304</v>
      </c>
      <c r="F108" s="149">
        <f>B68</f>
        <v>1.3777449495548816E-2</v>
      </c>
      <c r="I108" s="55"/>
      <c r="BU108" t="e">
        <v>#N/A</v>
      </c>
      <c r="CH108" t="e">
        <v>#N/A</v>
      </c>
    </row>
    <row r="109" spans="1:86" ht="18" customHeight="1" thickBot="1">
      <c r="A109" s="40" t="s">
        <v>1295</v>
      </c>
      <c r="B109" s="40" t="s">
        <v>1137</v>
      </c>
      <c r="C109" s="3"/>
      <c r="D109" s="3"/>
      <c r="K109"/>
      <c r="L109"/>
      <c r="BU109" t="e">
        <v>#N/A</v>
      </c>
      <c r="CH109" t="e">
        <v>#N/A</v>
      </c>
    </row>
    <row r="110" spans="1:86" ht="30" customHeight="1" thickBot="1">
      <c r="A110" s="209" t="s">
        <v>11</v>
      </c>
      <c r="B110" s="59" t="s">
        <v>1779</v>
      </c>
      <c r="C110" s="2" t="s">
        <v>3549</v>
      </c>
      <c r="D110" s="150" t="s">
        <v>1284</v>
      </c>
      <c r="K110"/>
      <c r="L110"/>
      <c r="BU110" t="e">
        <v>#N/A</v>
      </c>
      <c r="CH110" t="e">
        <v>#N/A</v>
      </c>
    </row>
    <row r="111" spans="1:86" ht="24" customHeight="1">
      <c r="A111" s="61" t="s">
        <v>43</v>
      </c>
      <c r="B111" s="296">
        <v>1</v>
      </c>
      <c r="C111" s="344"/>
      <c r="D111" s="297">
        <v>1</v>
      </c>
      <c r="K111"/>
      <c r="L111"/>
      <c r="BU111" t="e">
        <v>#N/A</v>
      </c>
      <c r="CH111" t="e">
        <v>#N/A</v>
      </c>
    </row>
    <row r="112" spans="1:86" ht="24" customHeight="1">
      <c r="A112" s="63" t="s">
        <v>23</v>
      </c>
      <c r="B112" s="71"/>
      <c r="C112" s="72">
        <v>1</v>
      </c>
      <c r="D112" s="73">
        <v>1</v>
      </c>
      <c r="K112"/>
      <c r="L112"/>
      <c r="BU112" t="e">
        <v>#N/A</v>
      </c>
      <c r="CH112" t="e">
        <v>#N/A</v>
      </c>
    </row>
    <row r="113" spans="1:86" ht="24" customHeight="1" thickBot="1">
      <c r="A113" s="64" t="s">
        <v>35</v>
      </c>
      <c r="B113" s="71"/>
      <c r="C113" s="72">
        <v>1</v>
      </c>
      <c r="D113" s="73">
        <v>1</v>
      </c>
      <c r="J113"/>
      <c r="K113"/>
      <c r="L113"/>
      <c r="BU113" t="e">
        <v>#N/A</v>
      </c>
      <c r="CH113" t="e">
        <v>#N/A</v>
      </c>
    </row>
    <row r="114" spans="1:86" ht="24" customHeight="1" thickBot="1">
      <c r="A114" s="58" t="s">
        <v>1284</v>
      </c>
      <c r="B114" s="59">
        <v>1</v>
      </c>
      <c r="C114" s="1">
        <v>2</v>
      </c>
      <c r="D114" s="2">
        <v>3</v>
      </c>
      <c r="J114"/>
      <c r="K114"/>
      <c r="L114"/>
      <c r="BU114" t="e">
        <v>#N/A</v>
      </c>
      <c r="CH114" t="e">
        <v>#N/A</v>
      </c>
    </row>
    <row r="115" spans="1:86" ht="24" customHeight="1">
      <c r="A115"/>
      <c r="B115"/>
      <c r="J115"/>
      <c r="K115"/>
      <c r="L115"/>
      <c r="BU115" t="e">
        <v>#N/A</v>
      </c>
      <c r="CH115" t="e">
        <v>#N/A</v>
      </c>
    </row>
    <row r="116" spans="1:86" ht="24" customHeight="1">
      <c r="A116"/>
      <c r="B116"/>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thickBot="1">
      <c r="A121"/>
      <c r="B121"/>
      <c r="K121" s="3"/>
      <c r="BU121" t="e">
        <v>#N/A</v>
      </c>
      <c r="CH121" t="e">
        <v>#N/A</v>
      </c>
    </row>
    <row r="122" spans="1:86" ht="24" customHeight="1" thickBo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3561</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3.1884389540969151E-2</v>
      </c>
      <c r="C135" s="247">
        <f>GETPIVOTDATA("POS",$A$136,"BUCKET",2)/GETPIVOTDATA("POS",$A$69)</f>
        <v>1.3777449495548816E-2</v>
      </c>
      <c r="BU135" t="e">
        <v>#N/A</v>
      </c>
      <c r="CH135" t="e">
        <v>#N/A</v>
      </c>
    </row>
    <row r="136" spans="1:86" ht="15.75" thickBot="1">
      <c r="A136" s="245" t="s">
        <v>1286</v>
      </c>
      <c r="B136" s="245" t="s">
        <v>1289</v>
      </c>
      <c r="C136" s="333"/>
      <c r="D136" s="334"/>
      <c r="E136" s="244"/>
      <c r="J136"/>
      <c r="BU136" t="e">
        <v>#N/A</v>
      </c>
      <c r="CH136" t="e">
        <v>#N/A</v>
      </c>
    </row>
    <row r="137" spans="1:86" ht="30.75" customHeight="1" thickBot="1">
      <c r="A137" s="209" t="s">
        <v>1307</v>
      </c>
      <c r="B137" s="289" t="s">
        <v>1308</v>
      </c>
      <c r="C137" s="332" t="s">
        <v>1309</v>
      </c>
      <c r="D137" s="1" t="s">
        <v>3620</v>
      </c>
      <c r="E137" s="2" t="s">
        <v>3522</v>
      </c>
      <c r="I137" s="72" t="s">
        <v>1308</v>
      </c>
      <c r="J137" s="72" t="s">
        <v>1309</v>
      </c>
      <c r="BU137" t="e">
        <v>#N/A</v>
      </c>
      <c r="CH137" t="e">
        <v>#N/A</v>
      </c>
    </row>
    <row r="138" spans="1:86">
      <c r="A138" s="61" t="s">
        <v>204</v>
      </c>
      <c r="B138" s="306">
        <v>296662</v>
      </c>
      <c r="C138" s="330"/>
      <c r="D138" s="330"/>
      <c r="E138" s="253"/>
      <c r="I138" t="str">
        <f t="shared" ref="I138:I150" si="15">IF(B138&lt;50000,"",A138 &amp; " " &amp; IF(B138&lt;100000,"&gt;50k","&gt;" &amp; INT(B138/100000) &amp; "L") &amp; " 💸" &amp; MAX(1,INT(B138/100000))*100)</f>
        <v>AMIT GADE &gt;2L 💸200</v>
      </c>
      <c r="J138" t="str">
        <f t="shared" ref="J138:J150" si="16">IF(C138&lt;50000,"",A138 &amp; " " &amp; IF(C138&lt;100000,"&gt;50k","&gt;" &amp; INT(C138/100000) &amp; "L") &amp; " 💸" &amp; MAX(1,INT(C138/100000))*100)</f>
        <v/>
      </c>
      <c r="BU138" t="e">
        <v>#N/A</v>
      </c>
      <c r="CH138" t="e">
        <v>#N/A</v>
      </c>
    </row>
    <row r="139" spans="1:86">
      <c r="A139" s="63" t="s">
        <v>43</v>
      </c>
      <c r="B139" s="252"/>
      <c r="C139" s="329"/>
      <c r="D139" s="329">
        <v>14451.24</v>
      </c>
      <c r="E139" s="251"/>
      <c r="I139" t="str">
        <f t="shared" si="15"/>
        <v/>
      </c>
      <c r="J139" t="str">
        <f t="shared" si="16"/>
        <v/>
      </c>
      <c r="BU139" t="e">
        <v>#N/A</v>
      </c>
      <c r="CH139" t="e">
        <v>#N/A</v>
      </c>
    </row>
    <row r="140" spans="1:86">
      <c r="A140" s="63" t="s">
        <v>23</v>
      </c>
      <c r="B140" s="252"/>
      <c r="C140" s="329"/>
      <c r="D140" s="329"/>
      <c r="E140" s="251">
        <v>126444</v>
      </c>
      <c r="I140" t="str">
        <f t="shared" si="15"/>
        <v/>
      </c>
      <c r="J140" t="str">
        <f t="shared" si="16"/>
        <v/>
      </c>
      <c r="BU140" t="e">
        <v>#N/A</v>
      </c>
      <c r="CH140" t="e">
        <v>#N/A</v>
      </c>
    </row>
    <row r="141" spans="1:86">
      <c r="A141" s="63" t="s">
        <v>35</v>
      </c>
      <c r="B141" s="252">
        <v>16402</v>
      </c>
      <c r="C141" s="329">
        <v>20176.57</v>
      </c>
      <c r="D141" s="329"/>
      <c r="E141" s="251">
        <v>5811</v>
      </c>
      <c r="I141" t="str">
        <f t="shared" si="15"/>
        <v/>
      </c>
      <c r="J141" t="str">
        <f t="shared" si="16"/>
        <v/>
      </c>
      <c r="BU141">
        <v>49</v>
      </c>
      <c r="CH141" t="e">
        <v>#N/A</v>
      </c>
    </row>
    <row r="142" spans="1:86">
      <c r="A142" s="63" t="s">
        <v>19</v>
      </c>
      <c r="B142" s="252">
        <v>7400</v>
      </c>
      <c r="C142" s="329"/>
      <c r="D142" s="329"/>
      <c r="E142" s="251"/>
      <c r="I142" t="str">
        <f t="shared" si="15"/>
        <v/>
      </c>
      <c r="J142" t="str">
        <f t="shared" si="16"/>
        <v/>
      </c>
      <c r="BU142" t="e">
        <v>#N/A</v>
      </c>
      <c r="CH142" t="e">
        <v>#N/A</v>
      </c>
    </row>
    <row r="143" spans="1:86">
      <c r="A143" s="63" t="s">
        <v>316</v>
      </c>
      <c r="B143" s="252"/>
      <c r="C143" s="329">
        <v>42049</v>
      </c>
      <c r="D143" s="329"/>
      <c r="E143" s="251"/>
      <c r="I143" t="str">
        <f t="shared" si="15"/>
        <v/>
      </c>
      <c r="J143" t="str">
        <f t="shared" si="16"/>
        <v/>
      </c>
      <c r="BU143" t="e">
        <v>#N/A</v>
      </c>
      <c r="CH143">
        <v>72</v>
      </c>
    </row>
    <row r="144" spans="1:86" ht="16.5" customHeight="1">
      <c r="A144" s="63" t="s">
        <v>231</v>
      </c>
      <c r="B144" s="252">
        <v>52567.02</v>
      </c>
      <c r="C144" s="329"/>
      <c r="D144" s="329"/>
      <c r="E144" s="251"/>
      <c r="I144" t="str">
        <f t="shared" si="15"/>
        <v>SACHIN INGALE &gt;50k 💸100</v>
      </c>
      <c r="J144" t="str">
        <f t="shared" si="16"/>
        <v/>
      </c>
      <c r="CH144" t="e">
        <v>#N/A</v>
      </c>
    </row>
    <row r="145" spans="1:86">
      <c r="A145" s="63" t="s">
        <v>74</v>
      </c>
      <c r="B145" s="252">
        <v>26143.67</v>
      </c>
      <c r="C145" s="329"/>
      <c r="D145" s="329"/>
      <c r="E145" s="251"/>
      <c r="I145" t="str">
        <f t="shared" si="15"/>
        <v/>
      </c>
      <c r="J145" t="str">
        <f t="shared" si="16"/>
        <v/>
      </c>
      <c r="CH145" t="e">
        <v>#N/A</v>
      </c>
    </row>
    <row r="146" spans="1:86" ht="20.25" customHeight="1">
      <c r="A146" s="63" t="s">
        <v>350</v>
      </c>
      <c r="B146" s="252">
        <v>39766.080000000002</v>
      </c>
      <c r="C146" s="329"/>
      <c r="D146" s="329"/>
      <c r="E146" s="251"/>
      <c r="I146" t="str">
        <f t="shared" si="15"/>
        <v/>
      </c>
      <c r="J146" t="str">
        <f t="shared" si="16"/>
        <v/>
      </c>
      <c r="BU146" t="e">
        <v>#N/A</v>
      </c>
      <c r="CH146" t="e">
        <v>#N/A</v>
      </c>
    </row>
    <row r="147" spans="1:86">
      <c r="A147" s="63" t="s">
        <v>153</v>
      </c>
      <c r="B147" s="252">
        <v>86690.67</v>
      </c>
      <c r="C147" s="329"/>
      <c r="D147" s="329"/>
      <c r="E147" s="251"/>
      <c r="I147" t="str">
        <f t="shared" si="15"/>
        <v>UDAY SOHANE &gt;50k 💸100</v>
      </c>
      <c r="J147" t="str">
        <f t="shared" si="16"/>
        <v/>
      </c>
      <c r="BU147" t="e">
        <v>#N/A</v>
      </c>
      <c r="CH147" t="e">
        <v>#N/A</v>
      </c>
    </row>
    <row r="148" spans="1:86" ht="15.75" thickBot="1">
      <c r="A148" s="64" t="s">
        <v>334</v>
      </c>
      <c r="B148" s="252">
        <v>57017.560000000005</v>
      </c>
      <c r="C148" s="329"/>
      <c r="D148" s="329"/>
      <c r="E148" s="251"/>
      <c r="I148" t="str">
        <f t="shared" si="15"/>
        <v>VIKRAM GAIKWAD &gt;50k 💸100</v>
      </c>
      <c r="J148" t="str">
        <f t="shared" si="16"/>
        <v/>
      </c>
      <c r="BU148" t="e">
        <v>#N/A</v>
      </c>
      <c r="CH148" t="e">
        <v>#N/A</v>
      </c>
    </row>
    <row r="149" spans="1:86" ht="15.75" thickBot="1">
      <c r="A149" s="58" t="s">
        <v>1108</v>
      </c>
      <c r="B149" s="59">
        <v>582649.00000000012</v>
      </c>
      <c r="C149" s="331">
        <v>62225.57</v>
      </c>
      <c r="D149" s="331">
        <v>14451.24</v>
      </c>
      <c r="E149" s="254">
        <v>132255</v>
      </c>
      <c r="I149" t="str">
        <f t="shared" si="15"/>
        <v>Grand Total &gt;5L 💸500</v>
      </c>
      <c r="J149" t="str">
        <f t="shared" si="16"/>
        <v>Grand Total &gt;50k 💸100</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43"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296">
        <v>9</v>
      </c>
      <c r="C175" s="344">
        <v>1</v>
      </c>
      <c r="D175" s="344">
        <v>1</v>
      </c>
      <c r="E175" s="297">
        <v>11</v>
      </c>
      <c r="F175" s="156">
        <f t="shared" ref="F175:F193" si="17">B44/GETPIVOTDATA("POS",$A$42)</f>
        <v>4.2617517063703356E-2</v>
      </c>
      <c r="G175" s="3"/>
      <c r="I175" s="183" t="s">
        <v>114</v>
      </c>
      <c r="J175" s="72">
        <v>2</v>
      </c>
      <c r="K175" s="72">
        <v>9</v>
      </c>
      <c r="L175" s="72">
        <v>11</v>
      </c>
      <c r="M175" s="250">
        <f>J175*100/L175</f>
        <v>18.181818181818183</v>
      </c>
      <c r="N175"/>
      <c r="BU175" t="e">
        <v>#N/A</v>
      </c>
      <c r="CH175" t="e">
        <v>#N/A</v>
      </c>
    </row>
    <row r="176" spans="1:86" ht="21" customHeight="1">
      <c r="A176" s="126" t="s">
        <v>204</v>
      </c>
      <c r="B176" s="71">
        <v>5</v>
      </c>
      <c r="C176" s="72">
        <v>7</v>
      </c>
      <c r="D176" s="72">
        <v>2</v>
      </c>
      <c r="E176" s="73">
        <v>14</v>
      </c>
      <c r="F176" s="156">
        <f t="shared" si="17"/>
        <v>1.003371420586633E-2</v>
      </c>
      <c r="I176" s="183" t="s">
        <v>204</v>
      </c>
      <c r="J176" s="72">
        <v>6</v>
      </c>
      <c r="K176" s="72">
        <v>8</v>
      </c>
      <c r="L176" s="72">
        <v>14</v>
      </c>
      <c r="M176" s="250">
        <f t="shared" ref="M176:M193" si="18">J176*100/L176</f>
        <v>42.857142857142854</v>
      </c>
      <c r="N176"/>
      <c r="BU176" t="e">
        <v>#N/A</v>
      </c>
      <c r="CH176" t="e">
        <v>#N/A</v>
      </c>
    </row>
    <row r="177" spans="1:86" ht="21" customHeight="1">
      <c r="A177" s="126" t="s">
        <v>43</v>
      </c>
      <c r="B177" s="71">
        <v>23</v>
      </c>
      <c r="C177" s="72">
        <v>16</v>
      </c>
      <c r="D177" s="72">
        <v>0</v>
      </c>
      <c r="E177" s="73">
        <v>39</v>
      </c>
      <c r="F177" s="156">
        <f t="shared" si="17"/>
        <v>4.0240587424619882E-2</v>
      </c>
      <c r="I177" s="183" t="s">
        <v>23</v>
      </c>
      <c r="J177" s="72">
        <v>4</v>
      </c>
      <c r="K177" s="72">
        <v>7</v>
      </c>
      <c r="L177" s="72">
        <v>11</v>
      </c>
      <c r="M177" s="250">
        <f t="shared" si="18"/>
        <v>36.363636363636367</v>
      </c>
      <c r="N177"/>
      <c r="BU177" t="e">
        <v>#N/A</v>
      </c>
      <c r="CH177" t="e">
        <v>#N/A</v>
      </c>
    </row>
    <row r="178" spans="1:86" ht="21" customHeight="1">
      <c r="A178" s="126" t="s">
        <v>23</v>
      </c>
      <c r="B178" s="71">
        <v>6</v>
      </c>
      <c r="C178" s="72">
        <v>3</v>
      </c>
      <c r="D178" s="72">
        <v>2</v>
      </c>
      <c r="E178" s="73">
        <v>11</v>
      </c>
      <c r="F178" s="156">
        <f t="shared" si="17"/>
        <v>1.9439432638288404E-2</v>
      </c>
      <c r="I178" s="183" t="s">
        <v>35</v>
      </c>
      <c r="J178" s="72">
        <v>14</v>
      </c>
      <c r="K178" s="72">
        <v>26</v>
      </c>
      <c r="L178" s="72">
        <v>40</v>
      </c>
      <c r="M178" s="250">
        <f t="shared" si="18"/>
        <v>35</v>
      </c>
      <c r="N178"/>
      <c r="BU178" t="e">
        <v>#N/A</v>
      </c>
      <c r="CH178" t="e">
        <v>#N/A</v>
      </c>
    </row>
    <row r="179" spans="1:86" ht="21" customHeight="1">
      <c r="A179" s="126" t="s">
        <v>35</v>
      </c>
      <c r="B179" s="71">
        <v>25</v>
      </c>
      <c r="C179" s="72">
        <v>13</v>
      </c>
      <c r="D179" s="72">
        <v>2</v>
      </c>
      <c r="E179" s="73">
        <v>40</v>
      </c>
      <c r="F179" s="156">
        <f t="shared" si="17"/>
        <v>8.7712076488904236E-2</v>
      </c>
      <c r="I179" s="183" t="s">
        <v>66</v>
      </c>
      <c r="J179" s="72">
        <v>3</v>
      </c>
      <c r="K179" s="72">
        <v>10</v>
      </c>
      <c r="L179" s="72">
        <v>13</v>
      </c>
      <c r="M179" s="250">
        <f t="shared" si="18"/>
        <v>23.076923076923077</v>
      </c>
      <c r="N179"/>
      <c r="BU179" t="e">
        <v>#N/A</v>
      </c>
      <c r="CH179" t="e">
        <v>#N/A</v>
      </c>
    </row>
    <row r="180" spans="1:86" ht="21" customHeight="1">
      <c r="A180" s="126" t="s">
        <v>66</v>
      </c>
      <c r="B180" s="71">
        <v>8</v>
      </c>
      <c r="C180" s="72">
        <v>4</v>
      </c>
      <c r="D180" s="72">
        <v>1</v>
      </c>
      <c r="E180" s="73">
        <v>13</v>
      </c>
      <c r="F180" s="156">
        <f t="shared" si="17"/>
        <v>3.9506150196282126E-2</v>
      </c>
      <c r="I180" s="183" t="s">
        <v>98</v>
      </c>
      <c r="J180" s="72">
        <v>2</v>
      </c>
      <c r="K180" s="72">
        <v>11</v>
      </c>
      <c r="L180" s="72">
        <v>13</v>
      </c>
      <c r="M180" s="250">
        <f t="shared" si="18"/>
        <v>15.384615384615385</v>
      </c>
      <c r="N180"/>
      <c r="BU180" t="e">
        <v>#N/A</v>
      </c>
      <c r="CH180" t="e">
        <v>#N/A</v>
      </c>
    </row>
    <row r="181" spans="1:86" ht="21" customHeight="1">
      <c r="A181" s="126" t="s">
        <v>98</v>
      </c>
      <c r="B181" s="71">
        <v>8</v>
      </c>
      <c r="C181" s="72">
        <v>5</v>
      </c>
      <c r="D181" s="72">
        <v>0</v>
      </c>
      <c r="E181" s="73">
        <v>13</v>
      </c>
      <c r="F181" s="156">
        <f t="shared" si="17"/>
        <v>2.0407594088689814E-2</v>
      </c>
      <c r="I181" s="183" t="s">
        <v>316</v>
      </c>
      <c r="J181" s="72">
        <v>3</v>
      </c>
      <c r="K181" s="72">
        <v>8</v>
      </c>
      <c r="L181" s="72">
        <v>11</v>
      </c>
      <c r="M181" s="250">
        <f t="shared" si="18"/>
        <v>27.272727272727273</v>
      </c>
      <c r="N181"/>
      <c r="BU181" t="e">
        <v>#N/A</v>
      </c>
      <c r="CH181" t="e">
        <v>#N/A</v>
      </c>
    </row>
    <row r="182" spans="1:86" ht="21" customHeight="1">
      <c r="A182" s="126" t="s">
        <v>19</v>
      </c>
      <c r="B182" s="71">
        <v>13</v>
      </c>
      <c r="C182" s="72">
        <v>8</v>
      </c>
      <c r="D182" s="72">
        <v>6</v>
      </c>
      <c r="E182" s="73">
        <v>27</v>
      </c>
      <c r="F182" s="156">
        <f t="shared" si="17"/>
        <v>7.2856288407508921E-2</v>
      </c>
      <c r="I182" s="183" t="s">
        <v>231</v>
      </c>
      <c r="J182" s="72">
        <v>2</v>
      </c>
      <c r="K182" s="72">
        <v>12</v>
      </c>
      <c r="L182" s="72">
        <v>14</v>
      </c>
      <c r="M182" s="250">
        <f t="shared" si="18"/>
        <v>14.285714285714286</v>
      </c>
      <c r="N182"/>
      <c r="BU182" t="e">
        <v>#N/A</v>
      </c>
      <c r="CH182" t="e">
        <v>#N/A</v>
      </c>
    </row>
    <row r="183" spans="1:86" ht="21" customHeight="1">
      <c r="A183" s="126" t="s">
        <v>316</v>
      </c>
      <c r="B183" s="71">
        <v>8</v>
      </c>
      <c r="C183" s="72">
        <v>3</v>
      </c>
      <c r="D183" s="72">
        <v>0</v>
      </c>
      <c r="E183" s="73">
        <v>11</v>
      </c>
      <c r="F183" s="156">
        <f t="shared" si="17"/>
        <v>2.205547399370791E-2</v>
      </c>
      <c r="I183" s="183" t="s">
        <v>325</v>
      </c>
      <c r="J183" s="72">
        <v>12</v>
      </c>
      <c r="K183" s="72">
        <v>5</v>
      </c>
      <c r="L183" s="72">
        <v>17</v>
      </c>
      <c r="M183" s="250">
        <f t="shared" si="18"/>
        <v>70.588235294117652</v>
      </c>
      <c r="N183"/>
      <c r="BU183" t="e">
        <v>#N/A</v>
      </c>
      <c r="CH183" t="e">
        <v>#N/A</v>
      </c>
    </row>
    <row r="184" spans="1:86" ht="21" customHeight="1">
      <c r="A184" s="126" t="s">
        <v>231</v>
      </c>
      <c r="B184" s="71">
        <v>10</v>
      </c>
      <c r="C184" s="72">
        <v>2</v>
      </c>
      <c r="D184" s="72">
        <v>2</v>
      </c>
      <c r="E184" s="73">
        <v>14</v>
      </c>
      <c r="F184" s="156">
        <f t="shared" si="17"/>
        <v>3.3769512913928566E-2</v>
      </c>
      <c r="I184" s="183" t="s">
        <v>15</v>
      </c>
      <c r="J184" s="72">
        <v>0</v>
      </c>
      <c r="K184" s="72">
        <v>4</v>
      </c>
      <c r="L184" s="72">
        <v>4</v>
      </c>
      <c r="M184" s="250">
        <f t="shared" si="18"/>
        <v>0</v>
      </c>
      <c r="N184"/>
      <c r="BU184" t="e">
        <v>#N/A</v>
      </c>
      <c r="CH184" t="e">
        <v>#N/A</v>
      </c>
    </row>
    <row r="185" spans="1:86" ht="21" customHeight="1">
      <c r="A185" s="126" t="s">
        <v>325</v>
      </c>
      <c r="B185" s="71">
        <v>5</v>
      </c>
      <c r="C185" s="72">
        <v>11</v>
      </c>
      <c r="D185" s="72">
        <v>1</v>
      </c>
      <c r="E185" s="73">
        <v>17</v>
      </c>
      <c r="F185" s="156">
        <f t="shared" si="17"/>
        <v>6.4705316570277064E-3</v>
      </c>
      <c r="I185" s="183" t="s">
        <v>477</v>
      </c>
      <c r="J185" s="72">
        <v>1</v>
      </c>
      <c r="K185" s="72">
        <v>5</v>
      </c>
      <c r="L185" s="72">
        <v>6</v>
      </c>
      <c r="M185" s="250">
        <f t="shared" si="18"/>
        <v>16.666666666666668</v>
      </c>
      <c r="N185"/>
      <c r="BU185" t="e">
        <v>#N/A</v>
      </c>
      <c r="CH185" t="e">
        <v>#N/A</v>
      </c>
    </row>
    <row r="186" spans="1:86" ht="21" customHeight="1">
      <c r="A186" s="126" t="s">
        <v>15</v>
      </c>
      <c r="B186" s="71">
        <v>3</v>
      </c>
      <c r="C186" s="72">
        <v>0</v>
      </c>
      <c r="D186" s="72">
        <v>1</v>
      </c>
      <c r="E186" s="73">
        <v>4</v>
      </c>
      <c r="F186" s="156">
        <f t="shared" si="17"/>
        <v>4.8767302648572682E-3</v>
      </c>
      <c r="I186" s="183" t="s">
        <v>74</v>
      </c>
      <c r="J186" s="72">
        <v>4</v>
      </c>
      <c r="K186" s="72">
        <v>15</v>
      </c>
      <c r="L186" s="72">
        <v>19</v>
      </c>
      <c r="M186" s="250">
        <f t="shared" si="18"/>
        <v>21.05263157894737</v>
      </c>
      <c r="N186"/>
      <c r="BU186" t="e">
        <v>#N/A</v>
      </c>
      <c r="CH186" t="e">
        <v>#N/A</v>
      </c>
    </row>
    <row r="187" spans="1:86" ht="21" customHeight="1">
      <c r="A187" s="126" t="s">
        <v>477</v>
      </c>
      <c r="B187" s="71">
        <v>5</v>
      </c>
      <c r="C187" s="72">
        <v>0</v>
      </c>
      <c r="D187" s="72">
        <v>1</v>
      </c>
      <c r="E187" s="73">
        <v>6</v>
      </c>
      <c r="F187" s="156">
        <f t="shared" si="17"/>
        <v>1.2750991750001698E-2</v>
      </c>
      <c r="I187" s="183" t="s">
        <v>50</v>
      </c>
      <c r="J187" s="72">
        <v>4</v>
      </c>
      <c r="K187" s="72">
        <v>12</v>
      </c>
      <c r="L187" s="72">
        <v>16</v>
      </c>
      <c r="M187" s="250">
        <f t="shared" si="18"/>
        <v>25</v>
      </c>
      <c r="N187"/>
      <c r="BU187" t="e">
        <v>#N/A</v>
      </c>
      <c r="CH187" t="e">
        <v>#N/A</v>
      </c>
    </row>
    <row r="188" spans="1:86" ht="21" customHeight="1">
      <c r="A188" s="126" t="s">
        <v>74</v>
      </c>
      <c r="B188" s="71">
        <v>13</v>
      </c>
      <c r="C188" s="72">
        <v>4</v>
      </c>
      <c r="D188" s="72">
        <v>2</v>
      </c>
      <c r="E188" s="73">
        <v>19</v>
      </c>
      <c r="F188" s="156">
        <f t="shared" si="17"/>
        <v>3.9481018588922133E-2</v>
      </c>
      <c r="I188" s="183" t="s">
        <v>350</v>
      </c>
      <c r="J188" s="72">
        <v>4</v>
      </c>
      <c r="K188" s="72">
        <v>14</v>
      </c>
      <c r="L188" s="72">
        <v>18</v>
      </c>
      <c r="M188" s="250">
        <f t="shared" si="18"/>
        <v>22.222222222222221</v>
      </c>
      <c r="N188"/>
      <c r="BU188" t="e">
        <v>#N/A</v>
      </c>
      <c r="CH188" t="e">
        <v>#N/A</v>
      </c>
    </row>
    <row r="189" spans="1:86" ht="21" customHeight="1">
      <c r="A189" s="126" t="s">
        <v>50</v>
      </c>
      <c r="B189" s="71">
        <v>12</v>
      </c>
      <c r="C189" s="72">
        <v>3</v>
      </c>
      <c r="D189" s="72">
        <v>1</v>
      </c>
      <c r="E189" s="73">
        <v>16</v>
      </c>
      <c r="F189" s="156">
        <f t="shared" si="17"/>
        <v>3.9906963900433308E-2</v>
      </c>
      <c r="I189" s="183" t="s">
        <v>153</v>
      </c>
      <c r="J189" s="72">
        <v>8</v>
      </c>
      <c r="K189" s="72">
        <v>1</v>
      </c>
      <c r="L189" s="72">
        <v>9</v>
      </c>
      <c r="M189" s="250">
        <f t="shared" si="18"/>
        <v>88.888888888888886</v>
      </c>
      <c r="N189"/>
      <c r="BU189" t="e">
        <v>#N/A</v>
      </c>
      <c r="CH189" t="e">
        <v>#N/A</v>
      </c>
    </row>
    <row r="190" spans="1:86" ht="21" customHeight="1">
      <c r="A190" s="126" t="s">
        <v>350</v>
      </c>
      <c r="B190" s="71">
        <v>13</v>
      </c>
      <c r="C190" s="72">
        <v>4</v>
      </c>
      <c r="D190" s="72">
        <v>1</v>
      </c>
      <c r="E190" s="73">
        <v>18</v>
      </c>
      <c r="F190" s="156">
        <f t="shared" si="17"/>
        <v>2.6416328561453175E-2</v>
      </c>
      <c r="I190" s="183" t="s">
        <v>334</v>
      </c>
      <c r="J190" s="72">
        <v>16</v>
      </c>
      <c r="K190" s="72">
        <v>15</v>
      </c>
      <c r="L190" s="72">
        <v>31</v>
      </c>
      <c r="M190" s="250">
        <f t="shared" si="18"/>
        <v>51.612903225806448</v>
      </c>
      <c r="N190"/>
      <c r="BU190" t="e">
        <v>#N/A</v>
      </c>
      <c r="CH190" t="e">
        <v>#N/A</v>
      </c>
    </row>
    <row r="191" spans="1:86" ht="21" customHeight="1">
      <c r="A191" s="126" t="s">
        <v>153</v>
      </c>
      <c r="B191" s="71">
        <v>1</v>
      </c>
      <c r="C191" s="72">
        <v>7</v>
      </c>
      <c r="D191" s="72">
        <v>1</v>
      </c>
      <c r="E191" s="73">
        <v>9</v>
      </c>
      <c r="F191" s="156">
        <f t="shared" si="17"/>
        <v>3.7020212039264852E-4</v>
      </c>
      <c r="I191" s="183" t="s">
        <v>43</v>
      </c>
      <c r="J191" s="72">
        <v>12</v>
      </c>
      <c r="K191" s="72">
        <v>27</v>
      </c>
      <c r="L191" s="72">
        <v>39</v>
      </c>
      <c r="M191" s="250">
        <f t="shared" si="18"/>
        <v>30.76923076923077</v>
      </c>
      <c r="N191"/>
      <c r="BU191" t="e">
        <v>#N/A</v>
      </c>
      <c r="CH191" t="e">
        <v>#N/A</v>
      </c>
    </row>
    <row r="192" spans="1:86" ht="21" customHeight="1" thickBot="1">
      <c r="A192" s="128" t="s">
        <v>334</v>
      </c>
      <c r="B192" s="71">
        <v>14</v>
      </c>
      <c r="C192" s="72">
        <v>11</v>
      </c>
      <c r="D192" s="72">
        <v>6</v>
      </c>
      <c r="E192" s="73">
        <v>31</v>
      </c>
      <c r="F192" s="159">
        <f t="shared" si="17"/>
        <v>4.6529572290145947E-2</v>
      </c>
      <c r="I192" s="183" t="s">
        <v>19</v>
      </c>
      <c r="J192" s="72">
        <v>11</v>
      </c>
      <c r="K192" s="72">
        <v>16</v>
      </c>
      <c r="L192" s="72">
        <v>27</v>
      </c>
      <c r="M192" s="250">
        <f t="shared" si="18"/>
        <v>40.74074074074074</v>
      </c>
      <c r="N192"/>
      <c r="BU192" t="e">
        <v>#N/A</v>
      </c>
      <c r="CH192" t="e">
        <v>#N/A</v>
      </c>
    </row>
    <row r="193" spans="1:86" ht="24" customHeight="1" thickBot="1">
      <c r="A193" s="58" t="s">
        <v>1284</v>
      </c>
      <c r="B193" s="59">
        <v>181</v>
      </c>
      <c r="C193" s="1">
        <v>102</v>
      </c>
      <c r="D193" s="1">
        <v>30</v>
      </c>
      <c r="E193" s="2">
        <v>313</v>
      </c>
      <c r="F193" s="160">
        <f t="shared" si="17"/>
        <v>0.56544068655473356</v>
      </c>
      <c r="I193" s="72" t="s">
        <v>1108</v>
      </c>
      <c r="J193" s="72">
        <v>108</v>
      </c>
      <c r="K193" s="72">
        <v>205</v>
      </c>
      <c r="L193" s="72">
        <v>313</v>
      </c>
      <c r="M193" s="250">
        <f t="shared" si="18"/>
        <v>34.504792332268373</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4.2553191489361703E-3</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3625</v>
      </c>
      <c r="H202" s="321" t="s">
        <v>1300</v>
      </c>
      <c r="I202" s="320" t="s">
        <v>1781</v>
      </c>
      <c r="J202" s="320" t="s">
        <v>1312</v>
      </c>
      <c r="K202" s="322" t="s">
        <v>1313</v>
      </c>
      <c r="Z202"/>
      <c r="BU202" t="e">
        <v>#N/A</v>
      </c>
      <c r="CH202" t="e">
        <v>#N/A</v>
      </c>
    </row>
    <row r="203" spans="1:86" s="3" customFormat="1" ht="21.75" customHeight="1">
      <c r="A203" s="125" t="s">
        <v>114</v>
      </c>
      <c r="B203" s="296">
        <v>6</v>
      </c>
      <c r="C203" s="344">
        <v>21</v>
      </c>
      <c r="D203" s="297">
        <v>27</v>
      </c>
      <c r="E203" s="318">
        <f>D203*45%</f>
        <v>12.15</v>
      </c>
      <c r="F203" s="139">
        <f t="shared" ref="F203:F221" si="19">E203-B203</f>
        <v>6.15</v>
      </c>
      <c r="G203" s="139">
        <f ca="1">F203/K$15</f>
        <v>6.15</v>
      </c>
      <c r="H203" s="168">
        <f t="shared" ref="H203:H221" si="20">B203*100/D203</f>
        <v>22.222222222222221</v>
      </c>
      <c r="I203" s="11"/>
      <c r="J203" s="11"/>
      <c r="K203" s="323">
        <f>TRAILS!AH6</f>
        <v>0</v>
      </c>
      <c r="Z203"/>
      <c r="BU203" t="e">
        <v>#N/A</v>
      </c>
      <c r="CH203" t="e">
        <v>#N/A</v>
      </c>
    </row>
    <row r="204" spans="1:86" s="3" customFormat="1" ht="21.75" customHeight="1">
      <c r="A204" s="126" t="s">
        <v>204</v>
      </c>
      <c r="B204" s="71">
        <v>9</v>
      </c>
      <c r="C204" s="72">
        <v>24</v>
      </c>
      <c r="D204" s="73">
        <v>33</v>
      </c>
      <c r="E204" s="318">
        <f t="shared" ref="E204:E221" si="21">D204*45%</f>
        <v>14.85</v>
      </c>
      <c r="F204" s="139">
        <f t="shared" si="19"/>
        <v>5.85</v>
      </c>
      <c r="G204" s="139">
        <f t="shared" ref="G204:G221" ca="1" si="22">F204/K$15</f>
        <v>5.85</v>
      </c>
      <c r="H204" s="168">
        <f t="shared" si="20"/>
        <v>27.272727272727273</v>
      </c>
      <c r="I204" s="11">
        <v>2</v>
      </c>
      <c r="J204" s="11">
        <v>3</v>
      </c>
      <c r="K204" s="323">
        <f>TRAILS!AH7</f>
        <v>0</v>
      </c>
      <c r="Z204"/>
      <c r="BU204" t="e">
        <v>#N/A</v>
      </c>
      <c r="CH204" t="e">
        <v>#N/A</v>
      </c>
    </row>
    <row r="205" spans="1:86" s="3" customFormat="1" ht="21.75" customHeight="1">
      <c r="A205" s="126" t="s">
        <v>43</v>
      </c>
      <c r="B205" s="71">
        <v>22</v>
      </c>
      <c r="C205" s="72">
        <v>75</v>
      </c>
      <c r="D205" s="73">
        <v>97</v>
      </c>
      <c r="E205" s="318">
        <f t="shared" si="21"/>
        <v>43.65</v>
      </c>
      <c r="F205" s="139">
        <f t="shared" si="19"/>
        <v>21.65</v>
      </c>
      <c r="G205" s="139">
        <f t="shared" ca="1" si="22"/>
        <v>21.65</v>
      </c>
      <c r="H205" s="168">
        <f t="shared" si="20"/>
        <v>22.680412371134022</v>
      </c>
      <c r="I205" s="11">
        <v>1</v>
      </c>
      <c r="J205" s="11"/>
      <c r="K205" s="323">
        <f>TRAILS!AH8</f>
        <v>0</v>
      </c>
      <c r="Z205"/>
      <c r="BU205" t="e">
        <v>#N/A</v>
      </c>
      <c r="CH205" t="e">
        <v>#N/A</v>
      </c>
    </row>
    <row r="206" spans="1:86" s="3" customFormat="1" ht="21.75" customHeight="1">
      <c r="A206" s="126" t="s">
        <v>23</v>
      </c>
      <c r="B206" s="71">
        <v>9</v>
      </c>
      <c r="C206" s="72">
        <v>30</v>
      </c>
      <c r="D206" s="73">
        <v>39</v>
      </c>
      <c r="E206" s="318">
        <f t="shared" si="21"/>
        <v>17.55</v>
      </c>
      <c r="F206" s="139">
        <f t="shared" si="19"/>
        <v>8.5500000000000007</v>
      </c>
      <c r="G206" s="139">
        <f t="shared" ca="1" si="22"/>
        <v>8.5500000000000007</v>
      </c>
      <c r="H206" s="168">
        <f t="shared" si="20"/>
        <v>23.076923076923077</v>
      </c>
      <c r="I206" s="11">
        <v>1</v>
      </c>
      <c r="J206" s="11">
        <v>2</v>
      </c>
      <c r="K206" s="323">
        <f>TRAILS!AH9</f>
        <v>0</v>
      </c>
      <c r="Z206"/>
      <c r="BU206" t="e">
        <v>#N/A</v>
      </c>
      <c r="CH206" t="e">
        <v>#N/A</v>
      </c>
    </row>
    <row r="207" spans="1:86" s="3" customFormat="1" ht="21.75" customHeight="1">
      <c r="A207" s="126" t="s">
        <v>35</v>
      </c>
      <c r="B207" s="71">
        <v>20</v>
      </c>
      <c r="C207" s="72">
        <v>43</v>
      </c>
      <c r="D207" s="73">
        <v>63</v>
      </c>
      <c r="E207" s="318">
        <f t="shared" si="21"/>
        <v>28.35</v>
      </c>
      <c r="F207" s="139">
        <f t="shared" si="19"/>
        <v>8.3500000000000014</v>
      </c>
      <c r="G207" s="139">
        <f t="shared" ca="1" si="22"/>
        <v>8.3500000000000014</v>
      </c>
      <c r="H207" s="168">
        <f t="shared" si="20"/>
        <v>31.746031746031747</v>
      </c>
      <c r="I207" s="11">
        <v>3</v>
      </c>
      <c r="J207" s="11">
        <v>1</v>
      </c>
      <c r="K207" s="323">
        <f>TRAILS!AH10</f>
        <v>4</v>
      </c>
      <c r="Z207"/>
      <c r="BU207" t="e">
        <v>#N/A</v>
      </c>
      <c r="CH207" t="e">
        <v>#N/A</v>
      </c>
    </row>
    <row r="208" spans="1:86" s="3" customFormat="1" ht="21.75" customHeight="1">
      <c r="A208" s="126" t="s">
        <v>66</v>
      </c>
      <c r="B208" s="71">
        <v>13</v>
      </c>
      <c r="C208" s="72">
        <v>25</v>
      </c>
      <c r="D208" s="73">
        <v>38</v>
      </c>
      <c r="E208" s="318">
        <f t="shared" si="21"/>
        <v>17.100000000000001</v>
      </c>
      <c r="F208" s="139">
        <f t="shared" si="19"/>
        <v>4.1000000000000014</v>
      </c>
      <c r="G208" s="139">
        <f t="shared" ca="1" si="22"/>
        <v>4.1000000000000014</v>
      </c>
      <c r="H208" s="168">
        <f t="shared" si="20"/>
        <v>34.210526315789473</v>
      </c>
      <c r="I208" s="11"/>
      <c r="J208" s="11"/>
      <c r="K208" s="323">
        <f>TRAILS!AH11</f>
        <v>10</v>
      </c>
      <c r="Z208"/>
      <c r="BU208" t="e">
        <v>#N/A</v>
      </c>
      <c r="CH208" t="e">
        <v>#N/A</v>
      </c>
    </row>
    <row r="209" spans="1:86" s="3" customFormat="1" ht="21.75" customHeight="1">
      <c r="A209" s="126" t="s">
        <v>98</v>
      </c>
      <c r="B209" s="71">
        <v>3</v>
      </c>
      <c r="C209" s="72">
        <v>20</v>
      </c>
      <c r="D209" s="73">
        <v>23</v>
      </c>
      <c r="E209" s="318">
        <f t="shared" si="21"/>
        <v>10.35</v>
      </c>
      <c r="F209" s="139">
        <f t="shared" si="19"/>
        <v>7.35</v>
      </c>
      <c r="G209" s="139">
        <f t="shared" ca="1" si="22"/>
        <v>7.35</v>
      </c>
      <c r="H209" s="168">
        <f t="shared" si="20"/>
        <v>13.043478260869565</v>
      </c>
      <c r="I209" s="11"/>
      <c r="J209" s="11"/>
      <c r="K209" s="323">
        <f>TRAILS!AH12</f>
        <v>0</v>
      </c>
      <c r="Z209"/>
      <c r="BU209" t="e">
        <v>#N/A</v>
      </c>
      <c r="CH209" t="e">
        <v>#N/A</v>
      </c>
    </row>
    <row r="210" spans="1:86" s="3" customFormat="1" ht="21.75" customHeight="1">
      <c r="A210" s="126" t="s">
        <v>19</v>
      </c>
      <c r="B210" s="71">
        <v>21</v>
      </c>
      <c r="C210" s="72">
        <v>39</v>
      </c>
      <c r="D210" s="73">
        <v>60</v>
      </c>
      <c r="E210" s="318">
        <f t="shared" si="21"/>
        <v>27</v>
      </c>
      <c r="F210" s="139">
        <f t="shared" si="19"/>
        <v>6</v>
      </c>
      <c r="G210" s="139">
        <f t="shared" ca="1" si="22"/>
        <v>6</v>
      </c>
      <c r="H210" s="168">
        <f t="shared" si="20"/>
        <v>35</v>
      </c>
      <c r="I210" s="11">
        <v>1</v>
      </c>
      <c r="J210" s="11"/>
      <c r="K210" s="323">
        <f>TRAILS!AH13</f>
        <v>0</v>
      </c>
      <c r="Z210"/>
      <c r="BU210" t="e">
        <v>#N/A</v>
      </c>
      <c r="CH210" t="e">
        <v>#N/A</v>
      </c>
    </row>
    <row r="211" spans="1:86" s="3" customFormat="1" ht="21.75" customHeight="1">
      <c r="A211" s="126" t="s">
        <v>316</v>
      </c>
      <c r="B211" s="71">
        <v>6</v>
      </c>
      <c r="C211" s="72">
        <v>20</v>
      </c>
      <c r="D211" s="73">
        <v>26</v>
      </c>
      <c r="E211" s="318">
        <f t="shared" si="21"/>
        <v>11.700000000000001</v>
      </c>
      <c r="F211" s="139">
        <f t="shared" si="19"/>
        <v>5.7000000000000011</v>
      </c>
      <c r="G211" s="139">
        <f t="shared" ca="1" si="22"/>
        <v>5.7000000000000011</v>
      </c>
      <c r="H211" s="168">
        <f t="shared" si="20"/>
        <v>23.076923076923077</v>
      </c>
      <c r="I211" s="11">
        <v>1</v>
      </c>
      <c r="J211" s="11">
        <v>10</v>
      </c>
      <c r="K211" s="323">
        <f>TRAILS!AH14</f>
        <v>0</v>
      </c>
      <c r="Z211"/>
      <c r="BU211" t="e">
        <v>#N/A</v>
      </c>
      <c r="CH211" t="e">
        <v>#N/A</v>
      </c>
    </row>
    <row r="212" spans="1:86" s="3" customFormat="1" ht="21.75" customHeight="1">
      <c r="A212" s="126" t="s">
        <v>231</v>
      </c>
      <c r="B212" s="71">
        <v>4</v>
      </c>
      <c r="C212" s="72">
        <v>39</v>
      </c>
      <c r="D212" s="73">
        <v>43</v>
      </c>
      <c r="E212" s="318">
        <f t="shared" si="21"/>
        <v>19.350000000000001</v>
      </c>
      <c r="F212" s="139">
        <f t="shared" si="19"/>
        <v>15.350000000000001</v>
      </c>
      <c r="G212" s="139">
        <f t="shared" ca="1" si="22"/>
        <v>15.350000000000001</v>
      </c>
      <c r="H212" s="168">
        <f t="shared" si="20"/>
        <v>9.3023255813953494</v>
      </c>
      <c r="I212" s="11">
        <v>1</v>
      </c>
      <c r="J212" s="11"/>
      <c r="K212" s="323">
        <f>TRAILS!AH15</f>
        <v>11</v>
      </c>
      <c r="Z212"/>
      <c r="BU212" t="e">
        <v>#N/A</v>
      </c>
      <c r="CH212" t="e">
        <v>#N/A</v>
      </c>
    </row>
    <row r="213" spans="1:86" s="3" customFormat="1" ht="21.75" customHeight="1">
      <c r="A213" s="126" t="s">
        <v>325</v>
      </c>
      <c r="B213" s="71">
        <v>19</v>
      </c>
      <c r="C213" s="72">
        <v>16</v>
      </c>
      <c r="D213" s="73">
        <v>35</v>
      </c>
      <c r="E213" s="318">
        <f t="shared" si="21"/>
        <v>15.75</v>
      </c>
      <c r="F213" s="139">
        <f t="shared" si="19"/>
        <v>-3.25</v>
      </c>
      <c r="G213" s="139">
        <f t="shared" ca="1" si="22"/>
        <v>-3.25</v>
      </c>
      <c r="H213" s="168">
        <f t="shared" si="20"/>
        <v>54.285714285714285</v>
      </c>
      <c r="I213" s="11"/>
      <c r="J213" s="11">
        <v>7</v>
      </c>
      <c r="K213" s="323">
        <f>TRAILS!AH16</f>
        <v>0</v>
      </c>
      <c r="Z213"/>
      <c r="BU213" t="e">
        <v>#N/A</v>
      </c>
      <c r="CH213" t="e">
        <v>#N/A</v>
      </c>
    </row>
    <row r="214" spans="1:86" s="3" customFormat="1" ht="21.75" customHeight="1">
      <c r="A214" s="126" t="s">
        <v>15</v>
      </c>
      <c r="B214" s="71">
        <v>4</v>
      </c>
      <c r="C214" s="72">
        <v>8</v>
      </c>
      <c r="D214" s="73">
        <v>12</v>
      </c>
      <c r="E214" s="318">
        <f t="shared" si="21"/>
        <v>5.4</v>
      </c>
      <c r="F214" s="139">
        <f t="shared" si="19"/>
        <v>1.4000000000000004</v>
      </c>
      <c r="G214" s="139">
        <f t="shared" ca="1" si="22"/>
        <v>1.4000000000000004</v>
      </c>
      <c r="H214" s="168">
        <f t="shared" si="20"/>
        <v>33.333333333333336</v>
      </c>
      <c r="I214" s="11"/>
      <c r="J214" s="11"/>
      <c r="K214" s="323">
        <f>TRAILS!AH17</f>
        <v>0</v>
      </c>
      <c r="Z214"/>
      <c r="BU214" t="e">
        <v>#N/A</v>
      </c>
      <c r="CH214" t="e">
        <v>#N/A</v>
      </c>
    </row>
    <row r="215" spans="1:86" s="3" customFormat="1" ht="21.75" customHeight="1">
      <c r="A215" s="126" t="s">
        <v>477</v>
      </c>
      <c r="B215" s="71">
        <v>1</v>
      </c>
      <c r="C215" s="72">
        <v>10</v>
      </c>
      <c r="D215" s="73">
        <v>11</v>
      </c>
      <c r="E215" s="318">
        <f t="shared" si="21"/>
        <v>4.95</v>
      </c>
      <c r="F215" s="139">
        <f t="shared" si="19"/>
        <v>3.95</v>
      </c>
      <c r="G215" s="139">
        <f t="shared" ca="1" si="22"/>
        <v>3.95</v>
      </c>
      <c r="H215" s="168">
        <f t="shared" si="20"/>
        <v>9.0909090909090917</v>
      </c>
      <c r="I215" s="11"/>
      <c r="J215" s="11"/>
      <c r="K215" s="323">
        <f>TRAILS!AH18</f>
        <v>0</v>
      </c>
      <c r="Z215"/>
      <c r="BU215" t="e">
        <v>#N/A</v>
      </c>
      <c r="CH215" t="e">
        <v>#N/A</v>
      </c>
    </row>
    <row r="216" spans="1:86" s="3" customFormat="1" ht="21.75" customHeight="1">
      <c r="A216" s="126" t="s">
        <v>74</v>
      </c>
      <c r="B216" s="71">
        <v>8</v>
      </c>
      <c r="C216" s="72">
        <v>31</v>
      </c>
      <c r="D216" s="73">
        <v>39</v>
      </c>
      <c r="E216" s="318">
        <f t="shared" si="21"/>
        <v>17.55</v>
      </c>
      <c r="F216" s="139">
        <f t="shared" si="19"/>
        <v>9.5500000000000007</v>
      </c>
      <c r="G216" s="139">
        <f t="shared" ca="1" si="22"/>
        <v>9.5500000000000007</v>
      </c>
      <c r="H216" s="168">
        <f t="shared" si="20"/>
        <v>20.512820512820515</v>
      </c>
      <c r="I216" s="11">
        <v>1</v>
      </c>
      <c r="J216" s="11">
        <v>2</v>
      </c>
      <c r="K216" s="323">
        <f>TRAILS!AH19</f>
        <v>0</v>
      </c>
      <c r="Z216"/>
      <c r="BU216" t="e">
        <v>#N/A</v>
      </c>
      <c r="CH216" t="e">
        <v>#N/A</v>
      </c>
    </row>
    <row r="217" spans="1:86" s="3" customFormat="1" ht="21.75" customHeight="1">
      <c r="A217" s="126" t="s">
        <v>50</v>
      </c>
      <c r="B217" s="71">
        <v>6</v>
      </c>
      <c r="C217" s="72">
        <v>27</v>
      </c>
      <c r="D217" s="73">
        <v>33</v>
      </c>
      <c r="E217" s="318">
        <f t="shared" si="21"/>
        <v>14.85</v>
      </c>
      <c r="F217" s="139">
        <f t="shared" si="19"/>
        <v>8.85</v>
      </c>
      <c r="G217" s="139">
        <f t="shared" ca="1" si="22"/>
        <v>8.85</v>
      </c>
      <c r="H217" s="168">
        <f t="shared" si="20"/>
        <v>18.181818181818183</v>
      </c>
      <c r="I217" s="11"/>
      <c r="J217" s="11">
        <v>4</v>
      </c>
      <c r="K217" s="323">
        <f>TRAILS!AH20</f>
        <v>0</v>
      </c>
      <c r="Z217"/>
      <c r="BU217" t="e">
        <v>#N/A</v>
      </c>
      <c r="CH217" t="e">
        <v>#N/A</v>
      </c>
    </row>
    <row r="218" spans="1:86" s="3" customFormat="1" ht="21.75" customHeight="1">
      <c r="A218" s="126" t="s">
        <v>350</v>
      </c>
      <c r="B218" s="71">
        <v>8</v>
      </c>
      <c r="C218" s="72">
        <v>40</v>
      </c>
      <c r="D218" s="73">
        <v>48</v>
      </c>
      <c r="E218" s="318">
        <f t="shared" si="21"/>
        <v>21.6</v>
      </c>
      <c r="F218" s="139">
        <f t="shared" si="19"/>
        <v>13.600000000000001</v>
      </c>
      <c r="G218" s="139">
        <f t="shared" ca="1" si="22"/>
        <v>13.600000000000001</v>
      </c>
      <c r="H218" s="168">
        <f t="shared" si="20"/>
        <v>16.666666666666668</v>
      </c>
      <c r="I218" s="11">
        <v>1</v>
      </c>
      <c r="J218" s="11"/>
      <c r="K218" s="323">
        <f>TRAILS!AH21</f>
        <v>0</v>
      </c>
      <c r="Z218"/>
      <c r="BU218" t="e">
        <v>#N/A</v>
      </c>
      <c r="CH218" t="e">
        <v>#N/A</v>
      </c>
    </row>
    <row r="219" spans="1:86" s="3" customFormat="1" ht="21.75" customHeight="1">
      <c r="A219" s="126" t="s">
        <v>153</v>
      </c>
      <c r="B219" s="71">
        <v>11</v>
      </c>
      <c r="C219" s="72">
        <v>8</v>
      </c>
      <c r="D219" s="73">
        <v>19</v>
      </c>
      <c r="E219" s="318">
        <f t="shared" si="21"/>
        <v>8.5500000000000007</v>
      </c>
      <c r="F219" s="139">
        <f t="shared" si="19"/>
        <v>-2.4499999999999993</v>
      </c>
      <c r="G219" s="139">
        <f t="shared" ca="1" si="22"/>
        <v>-2.4499999999999993</v>
      </c>
      <c r="H219" s="168">
        <f t="shared" si="20"/>
        <v>57.89473684210526</v>
      </c>
      <c r="I219" s="11">
        <v>1</v>
      </c>
      <c r="J219" s="11"/>
      <c r="K219" s="323">
        <f>TRAILS!AH22</f>
        <v>0</v>
      </c>
      <c r="Z219"/>
      <c r="BU219" t="e">
        <v>#N/A</v>
      </c>
      <c r="CH219" t="e">
        <v>#N/A</v>
      </c>
    </row>
    <row r="220" spans="1:86" s="3" customFormat="1" ht="21.75" customHeight="1" thickBot="1">
      <c r="A220" s="128" t="s">
        <v>334</v>
      </c>
      <c r="B220" s="340">
        <v>22</v>
      </c>
      <c r="C220" s="341">
        <v>37</v>
      </c>
      <c r="D220" s="342">
        <v>59</v>
      </c>
      <c r="E220" s="318">
        <f t="shared" si="21"/>
        <v>26.55</v>
      </c>
      <c r="F220" s="139">
        <f t="shared" si="19"/>
        <v>4.5500000000000007</v>
      </c>
      <c r="G220" s="139">
        <f t="shared" ca="1" si="22"/>
        <v>4.5500000000000007</v>
      </c>
      <c r="H220" s="168">
        <f t="shared" si="20"/>
        <v>37.288135593220339</v>
      </c>
      <c r="I220" s="11">
        <v>2</v>
      </c>
      <c r="J220" s="11">
        <v>3</v>
      </c>
      <c r="K220" s="323">
        <f>TRAILS!AH23</f>
        <v>1</v>
      </c>
      <c r="Z220"/>
      <c r="BU220" t="e">
        <v>#N/A</v>
      </c>
      <c r="CH220" t="e">
        <v>#N/A</v>
      </c>
    </row>
    <row r="221" spans="1:86" s="3" customFormat="1" ht="27.75" customHeight="1" thickBot="1">
      <c r="A221" s="58" t="s">
        <v>1108</v>
      </c>
      <c r="B221" s="59">
        <v>192</v>
      </c>
      <c r="C221" s="1">
        <v>513</v>
      </c>
      <c r="D221" s="2">
        <v>705</v>
      </c>
      <c r="E221" s="324">
        <f t="shared" si="21"/>
        <v>317.25</v>
      </c>
      <c r="F221" s="325">
        <f t="shared" si="19"/>
        <v>125.25</v>
      </c>
      <c r="G221" s="325">
        <f t="shared" ca="1" si="22"/>
        <v>125.25</v>
      </c>
      <c r="H221" s="326">
        <f t="shared" si="20"/>
        <v>27.23404255319149</v>
      </c>
      <c r="I221" s="327">
        <f>SUM(I203:I220)</f>
        <v>15</v>
      </c>
      <c r="J221" s="327">
        <f>SUM(J203:J220)</f>
        <v>32</v>
      </c>
      <c r="K221" s="328">
        <f>SUM(K203:K220)</f>
        <v>26</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256" t="s">
        <v>1137</v>
      </c>
      <c r="B291" s="337">
        <v>1</v>
      </c>
      <c r="E291" s="163"/>
      <c r="H291" s="3"/>
      <c r="J291"/>
      <c r="K291" s="3"/>
      <c r="L291" s="3"/>
      <c r="T291" s="161"/>
      <c r="CH291" t="e">
        <v>#N/A</v>
      </c>
    </row>
    <row r="292" spans="1:86" ht="15" customHeight="1">
      <c r="A292" s="256" t="s">
        <v>1160</v>
      </c>
      <c r="B292" s="257" t="s">
        <v>1276</v>
      </c>
      <c r="J292"/>
      <c r="BU292" t="e">
        <v>#N/A</v>
      </c>
      <c r="CH292" t="e">
        <v>#N/A</v>
      </c>
    </row>
    <row r="293" spans="1:86" s="3" customFormat="1" ht="15" customHeight="1">
      <c r="A293" s="256" t="s">
        <v>12</v>
      </c>
      <c r="B293" s="257"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40" t="s">
        <v>1286</v>
      </c>
      <c r="B295" s="338" t="s">
        <v>1146</v>
      </c>
      <c r="C295" s="350"/>
      <c r="D295" s="350"/>
      <c r="E295" s="350"/>
      <c r="F295"/>
      <c r="H295"/>
      <c r="I295"/>
      <c r="BT295" t="e">
        <v>#N/A</v>
      </c>
      <c r="CH295" t="e">
        <v>#N/A</v>
      </c>
    </row>
    <row r="296" spans="1:86" s="3" customFormat="1" ht="32.25" customHeight="1" thickBot="1">
      <c r="A296" s="354" t="s">
        <v>11</v>
      </c>
      <c r="B296" s="59" t="s">
        <v>1232</v>
      </c>
      <c r="C296" s="1" t="s">
        <v>1281</v>
      </c>
      <c r="D296" s="2" t="s">
        <v>1283</v>
      </c>
      <c r="E296" s="58" t="s">
        <v>1108</v>
      </c>
      <c r="F296" s="106" t="s">
        <v>1290</v>
      </c>
      <c r="G296" s="106" t="s">
        <v>1291</v>
      </c>
      <c r="H296" s="107" t="s">
        <v>1292</v>
      </c>
      <c r="I296"/>
      <c r="BT296" t="e">
        <v>#N/A</v>
      </c>
      <c r="CH296" t="e">
        <v>#N/A</v>
      </c>
    </row>
    <row r="297" spans="1:86" s="3" customFormat="1" ht="22.5" customHeight="1">
      <c r="A297" s="183" t="s">
        <v>114</v>
      </c>
      <c r="B297" s="72">
        <v>6045.46</v>
      </c>
      <c r="C297" s="72">
        <v>863363.58000000007</v>
      </c>
      <c r="D297" s="72">
        <v>8285</v>
      </c>
      <c r="E297" s="255">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183" t="s">
        <v>204</v>
      </c>
      <c r="B298" s="72">
        <v>89270</v>
      </c>
      <c r="C298" s="72">
        <v>547709.76</v>
      </c>
      <c r="D298" s="72">
        <v>82500</v>
      </c>
      <c r="E298" s="255">
        <v>719479.76</v>
      </c>
      <c r="F298" s="114">
        <f t="shared" si="27"/>
        <v>76.125805123413059</v>
      </c>
      <c r="G298" s="237">
        <f t="shared" si="28"/>
        <v>11.466618602307868</v>
      </c>
      <c r="H298" s="240">
        <f t="shared" si="29"/>
        <v>87.59242372572092</v>
      </c>
      <c r="I298" s="205"/>
      <c r="J298" s="205"/>
      <c r="K298" s="206"/>
      <c r="L298" s="207"/>
      <c r="M298" s="207"/>
      <c r="N298" s="207"/>
      <c r="W298"/>
      <c r="BT298" t="e">
        <v>#N/A</v>
      </c>
      <c r="CH298" t="e">
        <v>#N/A</v>
      </c>
    </row>
    <row r="299" spans="1:86" s="3" customFormat="1" ht="22.5" customHeight="1">
      <c r="A299" s="183" t="s">
        <v>43</v>
      </c>
      <c r="B299" s="72">
        <v>205236.33000000002</v>
      </c>
      <c r="C299" s="72">
        <v>1350491.52</v>
      </c>
      <c r="D299" s="72">
        <v>50437</v>
      </c>
      <c r="E299" s="255">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183" t="s">
        <v>23</v>
      </c>
      <c r="B300" s="72">
        <v>18294.07</v>
      </c>
      <c r="C300" s="72">
        <v>625215.66</v>
      </c>
      <c r="D300" s="72">
        <v>20100.489999999998</v>
      </c>
      <c r="E300" s="255">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183" t="s">
        <v>35</v>
      </c>
      <c r="B301" s="72">
        <v>505647.9</v>
      </c>
      <c r="C301" s="72">
        <v>1661021.22</v>
      </c>
      <c r="D301" s="72">
        <v>152127</v>
      </c>
      <c r="E301" s="255">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183" t="s">
        <v>66</v>
      </c>
      <c r="B302" s="72">
        <v>187976</v>
      </c>
      <c r="C302" s="72">
        <v>657347.07000000007</v>
      </c>
      <c r="D302" s="72">
        <v>167112</v>
      </c>
      <c r="E302" s="255">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183" t="s">
        <v>98</v>
      </c>
      <c r="B303" s="72">
        <v>160745</v>
      </c>
      <c r="C303" s="72">
        <v>520379.32</v>
      </c>
      <c r="D303" s="72"/>
      <c r="E303" s="255">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183" t="s">
        <v>19</v>
      </c>
      <c r="B304" s="72">
        <v>37435</v>
      </c>
      <c r="C304" s="72">
        <v>1973606.34</v>
      </c>
      <c r="D304" s="72">
        <v>453311.07</v>
      </c>
      <c r="E304" s="255">
        <v>2464352.41</v>
      </c>
      <c r="F304" s="114">
        <f t="shared" si="27"/>
        <v>80.086205690037644</v>
      </c>
      <c r="G304" s="237">
        <f t="shared" si="28"/>
        <v>18.394733973944902</v>
      </c>
      <c r="H304" s="240">
        <f t="shared" si="29"/>
        <v>98.480939663982554</v>
      </c>
      <c r="L304" s="211" t="s">
        <v>1234</v>
      </c>
      <c r="M304" s="72" t="s">
        <v>1324</v>
      </c>
      <c r="N304" s="72" t="s">
        <v>1286</v>
      </c>
      <c r="O304" s="72" t="s">
        <v>1325</v>
      </c>
      <c r="V304"/>
      <c r="BT304" t="e">
        <v>#N/A</v>
      </c>
      <c r="CH304" t="e">
        <v>#N/A</v>
      </c>
    </row>
    <row r="305" spans="1:907" s="3" customFormat="1" ht="22.5" customHeight="1">
      <c r="A305" s="183" t="s">
        <v>316</v>
      </c>
      <c r="B305" s="72">
        <v>43074.05</v>
      </c>
      <c r="C305" s="72">
        <v>608934.30000000005</v>
      </c>
      <c r="D305" s="72"/>
      <c r="E305" s="255">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183" t="s">
        <v>231</v>
      </c>
      <c r="B306" s="72">
        <v>236343.28</v>
      </c>
      <c r="C306" s="72">
        <v>606592.11</v>
      </c>
      <c r="D306" s="72">
        <v>67590.149999999994</v>
      </c>
      <c r="E306" s="255">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183" t="s">
        <v>325</v>
      </c>
      <c r="B307" s="72">
        <v>72100</v>
      </c>
      <c r="C307" s="72">
        <v>505679.95</v>
      </c>
      <c r="D307" s="72">
        <v>17954</v>
      </c>
      <c r="E307" s="255">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183" t="s">
        <v>15</v>
      </c>
      <c r="B308" s="72"/>
      <c r="C308" s="72">
        <v>89116.4</v>
      </c>
      <c r="D308" s="72">
        <v>4350</v>
      </c>
      <c r="E308" s="255">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183" t="s">
        <v>477</v>
      </c>
      <c r="B309" s="72">
        <v>138099.45000000001</v>
      </c>
      <c r="C309" s="72">
        <v>94909.64</v>
      </c>
      <c r="D309" s="72">
        <v>26169</v>
      </c>
      <c r="E309" s="255">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183" t="s">
        <v>74</v>
      </c>
      <c r="B310" s="72">
        <v>236413.78</v>
      </c>
      <c r="C310" s="72">
        <v>689093.17999999993</v>
      </c>
      <c r="D310" s="72">
        <v>76362.5</v>
      </c>
      <c r="E310" s="255">
        <v>1001869.46</v>
      </c>
      <c r="F310" s="114">
        <f t="shared" si="27"/>
        <v>68.780735166835015</v>
      </c>
      <c r="G310" s="237">
        <f t="shared" si="28"/>
        <v>7.622000974059036</v>
      </c>
      <c r="H310" s="240">
        <f t="shared" si="29"/>
        <v>76.402736140894049</v>
      </c>
      <c r="L310"/>
      <c r="M310"/>
      <c r="N310"/>
      <c r="O310" s="208" t="e">
        <f t="shared" si="30"/>
        <v>#DIV/0!</v>
      </c>
      <c r="V310"/>
      <c r="BT310" t="e">
        <v>#N/A</v>
      </c>
      <c r="CH310" t="e">
        <v>#N/A</v>
      </c>
    </row>
    <row r="311" spans="1:907" s="3" customFormat="1" ht="22.5" customHeight="1">
      <c r="A311" s="183" t="s">
        <v>50</v>
      </c>
      <c r="B311" s="72">
        <v>322495.28000000003</v>
      </c>
      <c r="C311" s="72">
        <v>806913.95000000007</v>
      </c>
      <c r="D311" s="72">
        <v>31439</v>
      </c>
      <c r="E311" s="255">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183" t="s">
        <v>350</v>
      </c>
      <c r="B312" s="72">
        <v>108696</v>
      </c>
      <c r="C312" s="72">
        <v>797669.82</v>
      </c>
      <c r="D312" s="72">
        <v>105541.34</v>
      </c>
      <c r="E312" s="255">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183" t="s">
        <v>153</v>
      </c>
      <c r="B313" s="72"/>
      <c r="C313" s="72">
        <v>490966.51999999996</v>
      </c>
      <c r="D313" s="72">
        <v>3001</v>
      </c>
      <c r="E313" s="255">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183" t="s">
        <v>334</v>
      </c>
      <c r="B314" s="72">
        <v>109332</v>
      </c>
      <c r="C314" s="72">
        <v>1348893.3599999999</v>
      </c>
      <c r="D314" s="72">
        <v>292414.48</v>
      </c>
      <c r="E314" s="255">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58" t="s">
        <v>1108</v>
      </c>
      <c r="B315" s="351">
        <v>2477203.6</v>
      </c>
      <c r="C315" s="352">
        <v>14237903.699999999</v>
      </c>
      <c r="D315" s="352">
        <v>1558694.03</v>
      </c>
      <c r="E315" s="353">
        <v>18273801.329999998</v>
      </c>
      <c r="F315" s="234">
        <f t="shared" si="27"/>
        <v>77.91429622596209</v>
      </c>
      <c r="G315" s="234">
        <f t="shared" si="28"/>
        <v>8.5296649659920547</v>
      </c>
      <c r="H315" s="235">
        <f t="shared" si="29"/>
        <v>86.443961191954145</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7"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7351" priority="3" operator="greaterThanOrEqual">
      <formula>50000</formula>
    </cfRule>
  </conditionalFormatting>
  <conditionalFormatting pivot="1" sqref="B138:C148">
    <cfRule type="cellIs" dxfId="7350"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tabSelected="1" zoomScale="110" zoomScaleNormal="110" zoomScaleSheetLayoutView="50" workbookViewId="0">
      <pane xSplit="2" ySplit="1" topLeftCell="D2" activePane="bottomRight" state="frozen"/>
      <selection pane="topRight" activeCell="C1" sqref="C1"/>
      <selection pane="bottomLeft" activeCell="A2" sqref="A2"/>
      <selection pane="bottomRight" activeCell="J18" sqref="J18"/>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3516</v>
      </c>
      <c r="FH1" s="279" t="s">
        <v>3547</v>
      </c>
    </row>
    <row r="2" spans="1:164" ht="17.25">
      <c r="A2" s="72">
        <v>131831706</v>
      </c>
      <c r="B2" s="304" t="s">
        <v>463</v>
      </c>
      <c r="C2" s="72" t="s">
        <v>1778</v>
      </c>
      <c r="D2" s="72" t="s">
        <v>3519</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1794</v>
      </c>
      <c r="AV2" s="311" t="s">
        <v>465</v>
      </c>
      <c r="AW2" s="304" t="s">
        <v>466</v>
      </c>
      <c r="AX2" s="312">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4">
        <v>46181</v>
      </c>
      <c r="EZ2" s="314"/>
      <c r="FA2" s="183"/>
      <c r="FB2" s="314"/>
      <c r="FC2" s="7" t="s">
        <v>1130</v>
      </c>
      <c r="FD2" s="7" t="s">
        <v>3039</v>
      </c>
      <c r="FE2" s="7">
        <f>IF((J2+R2)&lt;=I2+R2,(J2+R2),((I2-(I2*(M2+1)-(I2+J2)))+R2))</f>
        <v>19045.990000000002</v>
      </c>
      <c r="FF2" s="72">
        <f>I2+J2+FD2</f>
        <v>38906.990000000005</v>
      </c>
      <c r="FG2" t="s">
        <v>3517</v>
      </c>
      <c r="FH2">
        <v>131831706</v>
      </c>
    </row>
    <row r="3" spans="1:164" ht="17.25">
      <c r="A3" s="72">
        <v>466697046</v>
      </c>
      <c r="B3" s="304" t="s">
        <v>2163</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19</v>
      </c>
      <c r="AD3" s="72" t="s">
        <v>3023</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2306</v>
      </c>
      <c r="AW3" s="304" t="s">
        <v>2345</v>
      </c>
      <c r="AX3" s="312">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1</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3</v>
      </c>
      <c r="ES3" s="72">
        <f t="shared" si="9"/>
        <v>1</v>
      </c>
      <c r="ET3" s="72" t="s">
        <v>1114</v>
      </c>
      <c r="EU3" s="7" t="s">
        <v>2353</v>
      </c>
      <c r="EV3" s="7" t="s">
        <v>1111</v>
      </c>
      <c r="EW3" s="7" t="s">
        <v>1849</v>
      </c>
      <c r="EX3" s="183" t="s">
        <v>3569</v>
      </c>
      <c r="EY3" s="314">
        <v>46190</v>
      </c>
      <c r="EZ3" s="314"/>
      <c r="FA3" s="183"/>
      <c r="FB3" s="314"/>
      <c r="FC3" s="7" t="s">
        <v>1130</v>
      </c>
      <c r="FD3" s="7" t="s">
        <v>3040</v>
      </c>
      <c r="FE3" s="7">
        <f t="shared" ref="FE3:FE66" si="10">IF((J3+R3)&lt;=I3+R3,(J3+R3),((I3-(I3*(M3+1)-(I3+J3)))+R3))</f>
        <v>9030</v>
      </c>
      <c r="FF3" s="72">
        <f t="shared" ref="FF3:FF66" si="11">I3+J3+FD3</f>
        <v>18291</v>
      </c>
      <c r="FG3" t="s">
        <v>3517</v>
      </c>
      <c r="FH3">
        <v>466697046</v>
      </c>
    </row>
    <row r="4" spans="1:164" ht="17.25">
      <c r="A4" s="72">
        <v>467684618</v>
      </c>
      <c r="B4" s="304" t="s">
        <v>1012</v>
      </c>
      <c r="C4" s="72"/>
      <c r="D4" s="72"/>
      <c r="E4" s="72"/>
      <c r="F4" s="72"/>
      <c r="G4" s="307"/>
      <c r="H4" s="307" t="s">
        <v>2350</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1794</v>
      </c>
      <c r="AV4" s="311" t="s">
        <v>1080</v>
      </c>
      <c r="AW4" s="304" t="s">
        <v>1094</v>
      </c>
      <c r="AX4" s="312">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2354</v>
      </c>
      <c r="EV4" s="7" t="s">
        <v>1111</v>
      </c>
      <c r="EW4" s="7" t="s">
        <v>1804</v>
      </c>
      <c r="EX4" s="183" t="s">
        <v>1805</v>
      </c>
      <c r="EY4" s="314">
        <v>46177</v>
      </c>
      <c r="EZ4" s="314"/>
      <c r="FA4" s="183"/>
      <c r="FB4" s="314"/>
      <c r="FC4" s="7" t="s">
        <v>1130</v>
      </c>
      <c r="FD4" s="7" t="s">
        <v>3041</v>
      </c>
      <c r="FE4" s="7">
        <f t="shared" si="10"/>
        <v>8401</v>
      </c>
      <c r="FF4" s="72">
        <f t="shared" si="11"/>
        <v>17297</v>
      </c>
      <c r="FG4" t="s">
        <v>3517</v>
      </c>
      <c r="FH4">
        <v>467684618</v>
      </c>
    </row>
    <row r="5" spans="1:164" ht="17.25">
      <c r="A5" s="72">
        <v>465898394</v>
      </c>
      <c r="B5" s="304" t="s">
        <v>3029</v>
      </c>
      <c r="C5" s="72"/>
      <c r="D5" s="72"/>
      <c r="E5" s="72"/>
      <c r="F5" s="72"/>
      <c r="G5" s="307"/>
      <c r="H5" s="307" t="s">
        <v>3622</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9"/>
      <c r="AF5" s="310"/>
      <c r="AG5" s="7"/>
      <c r="AH5" s="72" t="s">
        <v>3031</v>
      </c>
      <c r="AI5" s="7"/>
      <c r="AJ5" s="7"/>
      <c r="AK5" s="7"/>
      <c r="AL5" s="7">
        <v>8695</v>
      </c>
      <c r="AM5" s="255">
        <v>219574</v>
      </c>
      <c r="AN5" s="258">
        <v>27</v>
      </c>
      <c r="AO5" s="307">
        <v>43</v>
      </c>
      <c r="AP5" s="307" t="str">
        <f t="shared" si="7"/>
        <v>FLOW</v>
      </c>
      <c r="AQ5" s="307"/>
      <c r="AR5" s="307"/>
      <c r="AS5" s="307"/>
      <c r="AT5" s="307"/>
      <c r="AU5" s="72" t="s">
        <v>1130</v>
      </c>
      <c r="AV5" s="311" t="s">
        <v>3035</v>
      </c>
      <c r="AW5" s="304" t="s">
        <v>3038</v>
      </c>
      <c r="AX5" s="312">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1794</v>
      </c>
      <c r="AV6" s="311" t="s">
        <v>1353</v>
      </c>
      <c r="AW6" s="304" t="s">
        <v>148</v>
      </c>
      <c r="AX6" s="312">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2355</v>
      </c>
      <c r="EV6" s="7" t="s">
        <v>1111</v>
      </c>
      <c r="EW6" s="7" t="s">
        <v>1802</v>
      </c>
      <c r="EX6" s="183" t="s">
        <v>1806</v>
      </c>
      <c r="EY6" s="314">
        <v>46176</v>
      </c>
      <c r="EZ6" s="314"/>
      <c r="FA6" s="183"/>
      <c r="FB6" s="314"/>
      <c r="FC6" s="7" t="s">
        <v>1130</v>
      </c>
      <c r="FD6" s="7" t="s">
        <v>3042</v>
      </c>
      <c r="FE6" s="7">
        <f t="shared" si="10"/>
        <v>8530</v>
      </c>
      <c r="FF6" s="72">
        <f t="shared" si="11"/>
        <v>17748</v>
      </c>
      <c r="FG6" t="s">
        <v>3517</v>
      </c>
      <c r="FH6">
        <v>466752729</v>
      </c>
    </row>
    <row r="7" spans="1:164" ht="17.25">
      <c r="A7" s="72">
        <v>463131407</v>
      </c>
      <c r="B7" s="304" t="s">
        <v>212</v>
      </c>
      <c r="C7" s="72" t="s">
        <v>1776</v>
      </c>
      <c r="D7" s="72" t="s">
        <v>3561</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3623</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2</v>
      </c>
      <c r="ES7" s="72">
        <f t="shared" si="9"/>
        <v>1</v>
      </c>
      <c r="ET7" s="72" t="s">
        <v>1124</v>
      </c>
      <c r="EU7" s="7" t="s">
        <v>2356</v>
      </c>
      <c r="EV7" s="7" t="s">
        <v>1111</v>
      </c>
      <c r="EW7" s="7" t="s">
        <v>1807</v>
      </c>
      <c r="EX7" s="183" t="s">
        <v>1865</v>
      </c>
      <c r="EY7" s="314">
        <v>46191</v>
      </c>
      <c r="EZ7" s="314"/>
      <c r="FA7" s="183"/>
      <c r="FB7" s="314"/>
      <c r="FC7" s="7" t="s">
        <v>1130</v>
      </c>
      <c r="FD7" s="7" t="s">
        <v>3043</v>
      </c>
      <c r="FE7" s="7">
        <f t="shared" si="10"/>
        <v>8691</v>
      </c>
      <c r="FF7" s="72">
        <f t="shared" si="11"/>
        <v>18435</v>
      </c>
      <c r="FG7" t="s">
        <v>3517</v>
      </c>
      <c r="FH7">
        <v>463131407</v>
      </c>
    </row>
    <row r="8" spans="1:164" ht="17.25">
      <c r="A8" s="72">
        <v>465107719</v>
      </c>
      <c r="B8" s="304" t="s">
        <v>1356</v>
      </c>
      <c r="C8" s="72" t="s">
        <v>1776</v>
      </c>
      <c r="D8" s="72" t="s">
        <v>3017</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1794</v>
      </c>
      <c r="AV8" s="311" t="s">
        <v>1357</v>
      </c>
      <c r="AW8" s="304" t="s">
        <v>1358</v>
      </c>
      <c r="AX8" s="312">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2357</v>
      </c>
      <c r="EV8" s="7" t="s">
        <v>1111</v>
      </c>
      <c r="EW8" s="7" t="s">
        <v>1807</v>
      </c>
      <c r="EX8" s="183" t="s">
        <v>1808</v>
      </c>
      <c r="EY8" s="314">
        <v>46183</v>
      </c>
      <c r="EZ8" s="314"/>
      <c r="FA8" s="183"/>
      <c r="FB8" s="314"/>
      <c r="FC8" s="7" t="s">
        <v>1130</v>
      </c>
      <c r="FD8" s="7" t="s">
        <v>3044</v>
      </c>
      <c r="FE8" s="7">
        <f t="shared" si="10"/>
        <v>11039</v>
      </c>
      <c r="FF8" s="72">
        <f t="shared" si="11"/>
        <v>22127</v>
      </c>
      <c r="FG8" t="s">
        <v>3517</v>
      </c>
      <c r="FH8">
        <v>465107719</v>
      </c>
    </row>
    <row r="9" spans="1:164" ht="17.25">
      <c r="A9" s="72">
        <v>467444078</v>
      </c>
      <c r="B9" s="304" t="s">
        <v>3027</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31</v>
      </c>
      <c r="AD9" s="72" t="s">
        <v>3020</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3033</v>
      </c>
      <c r="AW9" s="304" t="s">
        <v>3037</v>
      </c>
      <c r="AX9" s="312">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3</v>
      </c>
      <c r="ES9" s="72">
        <f t="shared" si="9"/>
        <v>1</v>
      </c>
      <c r="ET9" s="72" t="s">
        <v>1115</v>
      </c>
      <c r="EU9" s="7" t="s">
        <v>3487</v>
      </c>
      <c r="EV9" s="7" t="s">
        <v>1111</v>
      </c>
      <c r="EW9" s="7" t="s">
        <v>1830</v>
      </c>
      <c r="EX9" s="183" t="s">
        <v>1898</v>
      </c>
      <c r="EY9" s="314">
        <v>46184</v>
      </c>
      <c r="EZ9" s="314"/>
      <c r="FA9" s="183"/>
      <c r="FB9" s="314"/>
      <c r="FC9" s="7" t="s">
        <v>1130</v>
      </c>
      <c r="FD9" s="7" t="s">
        <v>3045</v>
      </c>
      <c r="FE9" s="7">
        <f t="shared" si="10"/>
        <v>6100</v>
      </c>
      <c r="FF9" s="72">
        <f t="shared" si="11"/>
        <v>12206</v>
      </c>
      <c r="FG9" t="s">
        <v>3517</v>
      </c>
      <c r="FH9">
        <v>467444078</v>
      </c>
    </row>
    <row r="10" spans="1:164" ht="17.25">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1794</v>
      </c>
      <c r="AV10" s="311" t="s">
        <v>1621</v>
      </c>
      <c r="AW10" s="304" t="s">
        <v>1365</v>
      </c>
      <c r="AX10" s="312">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2358</v>
      </c>
      <c r="EV10" s="7" t="s">
        <v>1111</v>
      </c>
      <c r="EW10" s="7" t="s">
        <v>1809</v>
      </c>
      <c r="EX10" s="183" t="s">
        <v>1810</v>
      </c>
      <c r="EY10" s="314">
        <v>46177</v>
      </c>
      <c r="EZ10" s="314"/>
      <c r="FA10" s="183"/>
      <c r="FB10" s="314"/>
      <c r="FC10" s="7" t="s">
        <v>1130</v>
      </c>
      <c r="FD10" s="7" t="s">
        <v>3046</v>
      </c>
      <c r="FE10" s="7">
        <f t="shared" si="10"/>
        <v>7587</v>
      </c>
      <c r="FF10" s="72">
        <f t="shared" si="11"/>
        <v>16914</v>
      </c>
      <c r="FG10" t="s">
        <v>3517</v>
      </c>
      <c r="FH10">
        <v>466275141</v>
      </c>
    </row>
    <row r="11" spans="1:164" ht="17.25">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9"/>
      <c r="AF11" s="310" t="s">
        <v>1798</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1794</v>
      </c>
      <c r="AV11" s="311"/>
      <c r="AW11" s="304"/>
      <c r="AX11" s="312"/>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3517</v>
      </c>
      <c r="FH11">
        <v>465568743</v>
      </c>
    </row>
    <row r="12" spans="1:164" ht="17.25">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9"/>
      <c r="AF12" s="310" t="s">
        <v>1798</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1794</v>
      </c>
      <c r="AV12" s="311" t="s">
        <v>800</v>
      </c>
      <c r="AW12" s="304" t="s">
        <v>148</v>
      </c>
      <c r="AX12" s="312">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2359</v>
      </c>
      <c r="EV12" s="7" t="s">
        <v>1111</v>
      </c>
      <c r="EW12" s="7" t="s">
        <v>1802</v>
      </c>
      <c r="EX12" s="183" t="s">
        <v>1811</v>
      </c>
      <c r="EY12" s="314">
        <v>46180</v>
      </c>
      <c r="EZ12" s="314"/>
      <c r="FA12" s="183"/>
      <c r="FB12" s="314"/>
      <c r="FC12" s="7" t="s">
        <v>1130</v>
      </c>
      <c r="FD12" s="7" t="s">
        <v>3047</v>
      </c>
      <c r="FE12" s="7">
        <f t="shared" si="10"/>
        <v>6240</v>
      </c>
      <c r="FF12" s="72">
        <f t="shared" si="11"/>
        <v>24444</v>
      </c>
      <c r="FG12" t="s">
        <v>3517</v>
      </c>
      <c r="FH12">
        <v>466642523</v>
      </c>
    </row>
    <row r="13" spans="1:164" ht="17.25">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3510</v>
      </c>
      <c r="AC13" s="72"/>
      <c r="AD13" s="72"/>
      <c r="AE13" s="309"/>
      <c r="AF13" s="310" t="s">
        <v>1798</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1</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2</v>
      </c>
      <c r="ES13" s="72">
        <f t="shared" si="9"/>
        <v>1</v>
      </c>
      <c r="ET13" s="72" t="s">
        <v>1112</v>
      </c>
      <c r="EU13" s="7" t="s">
        <v>2360</v>
      </c>
      <c r="EV13" s="7" t="s">
        <v>1111</v>
      </c>
      <c r="EW13" s="7" t="s">
        <v>1804</v>
      </c>
      <c r="EX13" s="183" t="s">
        <v>1812</v>
      </c>
      <c r="EY13" s="314">
        <v>46177</v>
      </c>
      <c r="EZ13" s="314"/>
      <c r="FA13" s="183"/>
      <c r="FB13" s="314"/>
      <c r="FC13" s="7" t="s">
        <v>1130</v>
      </c>
      <c r="FD13" s="7" t="s">
        <v>3048</v>
      </c>
      <c r="FE13" s="7">
        <f t="shared" si="10"/>
        <v>9479.2799999999988</v>
      </c>
      <c r="FF13" s="72">
        <f t="shared" si="11"/>
        <v>36531.279999999999</v>
      </c>
      <c r="FG13" t="s">
        <v>3517</v>
      </c>
      <c r="FH13">
        <v>464007891</v>
      </c>
    </row>
    <row r="14" spans="1:164" ht="17.25">
      <c r="A14" s="72">
        <v>463274645</v>
      </c>
      <c r="B14" s="304" t="s">
        <v>55</v>
      </c>
      <c r="C14" s="72" t="s">
        <v>1776</v>
      </c>
      <c r="D14" s="72" t="s">
        <v>1799</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9"/>
      <c r="AF14" s="310" t="s">
        <v>1798</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2361</v>
      </c>
      <c r="EV14" s="7" t="s">
        <v>1111</v>
      </c>
      <c r="EW14" s="7" t="s">
        <v>1807</v>
      </c>
      <c r="EX14" s="183" t="s">
        <v>1813</v>
      </c>
      <c r="EY14" s="314">
        <v>46176</v>
      </c>
      <c r="EZ14" s="314"/>
      <c r="FA14" s="183"/>
      <c r="FB14" s="314"/>
      <c r="FC14" s="7" t="s">
        <v>1130</v>
      </c>
      <c r="FD14" s="7" t="s">
        <v>3049</v>
      </c>
      <c r="FE14" s="7">
        <f t="shared" si="10"/>
        <v>8047</v>
      </c>
      <c r="FF14" s="72">
        <f t="shared" si="11"/>
        <v>30919</v>
      </c>
      <c r="FG14" t="s">
        <v>3517</v>
      </c>
      <c r="FH14">
        <v>463274645</v>
      </c>
    </row>
    <row r="15" spans="1:164" ht="17.25">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9"/>
      <c r="AF15" s="310" t="s">
        <v>1798</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2362</v>
      </c>
      <c r="EV15" s="7" t="s">
        <v>1111</v>
      </c>
      <c r="EW15" s="7" t="s">
        <v>1809</v>
      </c>
      <c r="EX15" s="183" t="s">
        <v>1814</v>
      </c>
      <c r="EY15" s="314">
        <v>46176</v>
      </c>
      <c r="EZ15" s="314"/>
      <c r="FA15" s="183"/>
      <c r="FB15" s="314"/>
      <c r="FC15" s="7" t="s">
        <v>3555</v>
      </c>
      <c r="FD15" s="7" t="s">
        <v>3050</v>
      </c>
      <c r="FE15" s="7">
        <f t="shared" si="10"/>
        <v>8661</v>
      </c>
      <c r="FF15" s="72">
        <f t="shared" si="11"/>
        <v>41105</v>
      </c>
      <c r="FG15" t="s">
        <v>3517</v>
      </c>
      <c r="FH15">
        <v>466166742</v>
      </c>
    </row>
    <row r="16" spans="1:164" ht="17.25">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1794</v>
      </c>
      <c r="AV16" s="311" t="s">
        <v>132</v>
      </c>
      <c r="AW16" s="304" t="s">
        <v>133</v>
      </c>
      <c r="AX16" s="312">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2363</v>
      </c>
      <c r="EV16" s="7" t="s">
        <v>1111</v>
      </c>
      <c r="EW16" s="7" t="s">
        <v>1807</v>
      </c>
      <c r="EX16" s="183" t="s">
        <v>1815</v>
      </c>
      <c r="EY16" s="314">
        <v>46193</v>
      </c>
      <c r="EZ16" s="314"/>
      <c r="FA16" s="183"/>
      <c r="FB16" s="314"/>
      <c r="FC16" s="7" t="s">
        <v>1130</v>
      </c>
      <c r="FD16" s="7" t="s">
        <v>3051</v>
      </c>
      <c r="FE16" s="7">
        <f t="shared" si="10"/>
        <v>6019</v>
      </c>
      <c r="FF16" s="72">
        <f t="shared" si="11"/>
        <v>12528</v>
      </c>
      <c r="FG16" t="s">
        <v>3517</v>
      </c>
      <c r="FH16">
        <v>465673833</v>
      </c>
    </row>
    <row r="17" spans="1:164" ht="17.25">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3544</v>
      </c>
      <c r="AC17" s="72">
        <v>20</v>
      </c>
      <c r="AD17" s="72" t="s">
        <v>3023</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1794</v>
      </c>
      <c r="AV17" s="311" t="s">
        <v>741</v>
      </c>
      <c r="AW17" s="304" t="s">
        <v>136</v>
      </c>
      <c r="AX17" s="312">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2364</v>
      </c>
      <c r="EV17" s="7" t="s">
        <v>1111</v>
      </c>
      <c r="EW17" s="7" t="s">
        <v>1807</v>
      </c>
      <c r="EX17" s="183" t="s">
        <v>1816</v>
      </c>
      <c r="EY17" s="314">
        <v>46196</v>
      </c>
      <c r="EZ17" s="314"/>
      <c r="FA17" s="183"/>
      <c r="FB17" s="314"/>
      <c r="FC17" s="7" t="s">
        <v>1130</v>
      </c>
      <c r="FD17" s="7" t="s">
        <v>3052</v>
      </c>
      <c r="FE17" s="7">
        <f t="shared" si="10"/>
        <v>6555</v>
      </c>
      <c r="FF17" s="72">
        <f t="shared" si="11"/>
        <v>13111</v>
      </c>
      <c r="FG17" t="s">
        <v>3517</v>
      </c>
      <c r="FH17">
        <v>465520568</v>
      </c>
    </row>
    <row r="18" spans="1:164" ht="17.25">
      <c r="A18" s="72">
        <v>459910359</v>
      </c>
      <c r="B18" s="304" t="s">
        <v>653</v>
      </c>
      <c r="C18" s="72" t="s">
        <v>1776</v>
      </c>
      <c r="D18" s="72" t="s">
        <v>2348</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1794</v>
      </c>
      <c r="AV18" s="311" t="s">
        <v>654</v>
      </c>
      <c r="AW18" s="304" t="s">
        <v>655</v>
      </c>
      <c r="AX18" s="312">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2365</v>
      </c>
      <c r="EV18" s="7" t="s">
        <v>1111</v>
      </c>
      <c r="EW18" s="7" t="s">
        <v>1817</v>
      </c>
      <c r="EX18" s="183" t="s">
        <v>1818</v>
      </c>
      <c r="EY18" s="314">
        <v>46178</v>
      </c>
      <c r="EZ18" s="314"/>
      <c r="FA18" s="183"/>
      <c r="FB18" s="314"/>
      <c r="FC18" s="7" t="s">
        <v>1130</v>
      </c>
      <c r="FD18" s="7" t="s">
        <v>3053</v>
      </c>
      <c r="FE18" s="7">
        <f t="shared" si="10"/>
        <v>10980</v>
      </c>
      <c r="FF18" s="72">
        <f t="shared" si="11"/>
        <v>21758</v>
      </c>
      <c r="FG18" t="s">
        <v>3517</v>
      </c>
      <c r="FH18">
        <v>459910359</v>
      </c>
    </row>
    <row r="19" spans="1:164" ht="17.25">
      <c r="A19" s="72">
        <v>467360608</v>
      </c>
      <c r="B19" s="304" t="s">
        <v>2081</v>
      </c>
      <c r="C19" s="72" t="s">
        <v>1776</v>
      </c>
      <c r="D19" s="72" t="s">
        <v>3519</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9"/>
      <c r="AF19" s="310"/>
      <c r="AG19" s="7"/>
      <c r="AH19" s="72" t="s">
        <v>2185</v>
      </c>
      <c r="AI19" s="7"/>
      <c r="AJ19" s="7"/>
      <c r="AK19" s="7"/>
      <c r="AL19" s="7">
        <v>9502</v>
      </c>
      <c r="AM19" s="255">
        <v>173271</v>
      </c>
      <c r="AN19" s="258">
        <v>27</v>
      </c>
      <c r="AO19" s="307">
        <v>12</v>
      </c>
      <c r="AP19" s="307" t="str">
        <f t="shared" si="7"/>
        <v>STABLE</v>
      </c>
      <c r="AQ19" s="307"/>
      <c r="AR19" s="307"/>
      <c r="AS19" s="307"/>
      <c r="AT19" s="307"/>
      <c r="AU19" s="72" t="s">
        <v>1130</v>
      </c>
      <c r="AV19" s="311" t="s">
        <v>2227</v>
      </c>
      <c r="AW19" s="304" t="s">
        <v>1365</v>
      </c>
      <c r="AX19" s="312">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2366</v>
      </c>
      <c r="EV19" s="7" t="s">
        <v>1111</v>
      </c>
      <c r="EW19" s="7" t="s">
        <v>1821</v>
      </c>
      <c r="EX19" s="183" t="s">
        <v>1916</v>
      </c>
      <c r="EY19" s="314">
        <v>46189</v>
      </c>
      <c r="EZ19" s="314"/>
      <c r="FA19" s="183"/>
      <c r="FB19" s="314"/>
      <c r="FC19" s="7" t="s">
        <v>1130</v>
      </c>
      <c r="FD19" s="7" t="s">
        <v>3054</v>
      </c>
      <c r="FE19" s="7">
        <f t="shared" si="10"/>
        <v>7702</v>
      </c>
      <c r="FF19" s="72">
        <f t="shared" si="11"/>
        <v>15812</v>
      </c>
      <c r="FG19" t="s">
        <v>3518</v>
      </c>
      <c r="FH19">
        <v>467360608</v>
      </c>
    </row>
    <row r="20" spans="1:164" ht="17.25">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1794</v>
      </c>
      <c r="AV20" s="311" t="s">
        <v>723</v>
      </c>
      <c r="AW20" s="304" t="s">
        <v>724</v>
      </c>
      <c r="AX20" s="312">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2367</v>
      </c>
      <c r="EV20" s="7" t="s">
        <v>1111</v>
      </c>
      <c r="EW20" s="7" t="s">
        <v>1807</v>
      </c>
      <c r="EX20" s="183" t="s">
        <v>1819</v>
      </c>
      <c r="EY20" s="314">
        <v>46183</v>
      </c>
      <c r="EZ20" s="314"/>
      <c r="FA20" s="183"/>
      <c r="FB20" s="314"/>
      <c r="FC20" s="7" t="s">
        <v>1130</v>
      </c>
      <c r="FD20" s="7" t="s">
        <v>3055</v>
      </c>
      <c r="FE20" s="7">
        <f t="shared" si="10"/>
        <v>6561</v>
      </c>
      <c r="FF20" s="72">
        <f t="shared" si="11"/>
        <v>13136</v>
      </c>
      <c r="FG20" t="s">
        <v>3517</v>
      </c>
      <c r="FH20">
        <v>465207517</v>
      </c>
    </row>
    <row r="21" spans="1:164" ht="17.25">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1794</v>
      </c>
      <c r="AV21" s="311" t="s">
        <v>669</v>
      </c>
      <c r="AW21" s="304" t="s">
        <v>148</v>
      </c>
      <c r="AX21" s="312">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2368</v>
      </c>
      <c r="EV21" s="7" t="s">
        <v>1111</v>
      </c>
      <c r="EW21" s="7" t="s">
        <v>1807</v>
      </c>
      <c r="EX21" s="183" t="s">
        <v>1816</v>
      </c>
      <c r="EY21" s="314">
        <v>46201</v>
      </c>
      <c r="EZ21" s="314"/>
      <c r="FA21" s="183"/>
      <c r="FB21" s="314"/>
      <c r="FC21" s="7" t="s">
        <v>1130</v>
      </c>
      <c r="FD21" s="7" t="s">
        <v>3056</v>
      </c>
      <c r="FE21" s="7">
        <f t="shared" si="10"/>
        <v>6422</v>
      </c>
      <c r="FF21" s="72">
        <f t="shared" si="11"/>
        <v>13138</v>
      </c>
      <c r="FG21" t="s">
        <v>3517</v>
      </c>
      <c r="FH21">
        <v>464516849</v>
      </c>
    </row>
    <row r="22" spans="1:164" ht="17.25">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3506</v>
      </c>
      <c r="AC22" s="72"/>
      <c r="AD22" s="72" t="s">
        <v>3023</v>
      </c>
      <c r="AE22" s="309"/>
      <c r="AF22" s="310" t="s">
        <v>1798</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1794</v>
      </c>
      <c r="AV22" s="311" t="s">
        <v>905</v>
      </c>
      <c r="AW22" s="304" t="s">
        <v>281</v>
      </c>
      <c r="AX22" s="312">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2369</v>
      </c>
      <c r="EV22" s="7" t="s">
        <v>1111</v>
      </c>
      <c r="EW22" s="7" t="s">
        <v>1807</v>
      </c>
      <c r="EX22" s="183" t="s">
        <v>1820</v>
      </c>
      <c r="EY22" s="314">
        <v>46181</v>
      </c>
      <c r="EZ22" s="314"/>
      <c r="FA22" s="183"/>
      <c r="FB22" s="314"/>
      <c r="FC22" s="7" t="s">
        <v>1130</v>
      </c>
      <c r="FD22" s="7" t="s">
        <v>3057</v>
      </c>
      <c r="FE22" s="7">
        <f t="shared" si="10"/>
        <v>7750</v>
      </c>
      <c r="FF22" s="72">
        <f t="shared" si="11"/>
        <v>29735</v>
      </c>
      <c r="FG22" t="s">
        <v>3517</v>
      </c>
      <c r="FH22">
        <v>466483159</v>
      </c>
    </row>
    <row r="23" spans="1:164" ht="17.25">
      <c r="A23" s="72">
        <v>464104095</v>
      </c>
      <c r="B23" s="304" t="s">
        <v>2119</v>
      </c>
      <c r="C23" s="72"/>
      <c r="D23" s="72"/>
      <c r="E23" s="72"/>
      <c r="F23" s="72"/>
      <c r="G23" s="307"/>
      <c r="H23" s="307" t="s">
        <v>3552</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2263</v>
      </c>
      <c r="AW23" s="304" t="s">
        <v>2333</v>
      </c>
      <c r="AX23" s="312">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2370</v>
      </c>
      <c r="EV23" s="7" t="s">
        <v>1111</v>
      </c>
      <c r="EW23" s="7" t="e">
        <v>#N/A</v>
      </c>
      <c r="EX23" s="183" t="e">
        <v>#N/A</v>
      </c>
      <c r="EY23" s="314" t="e">
        <v>#N/A</v>
      </c>
      <c r="EZ23" s="314"/>
      <c r="FA23" s="183"/>
      <c r="FB23" s="314"/>
      <c r="FC23" s="7" t="s">
        <v>1130</v>
      </c>
      <c r="FD23" s="7" t="s">
        <v>3058</v>
      </c>
      <c r="FE23" s="7">
        <f t="shared" si="10"/>
        <v>6741</v>
      </c>
      <c r="FF23" s="72">
        <f t="shared" si="11"/>
        <v>13482</v>
      </c>
      <c r="FG23" t="s">
        <v>3518</v>
      </c>
      <c r="FH23">
        <v>464104095</v>
      </c>
    </row>
    <row r="24" spans="1:164" ht="17.25">
      <c r="A24" s="72">
        <v>464712154</v>
      </c>
      <c r="B24" s="304" t="s">
        <v>2113</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9"/>
      <c r="AF24" s="310"/>
      <c r="AG24" s="7"/>
      <c r="AH24" s="72" t="s">
        <v>2189</v>
      </c>
      <c r="AI24" s="7"/>
      <c r="AJ24" s="7"/>
      <c r="AK24" s="7"/>
      <c r="AL24" s="7">
        <v>12893</v>
      </c>
      <c r="AM24" s="255">
        <v>167026</v>
      </c>
      <c r="AN24" s="258">
        <v>27</v>
      </c>
      <c r="AO24" s="307">
        <v>43</v>
      </c>
      <c r="AP24" s="307" t="str">
        <f t="shared" si="7"/>
        <v>FLOW</v>
      </c>
      <c r="AQ24" s="307"/>
      <c r="AR24" s="307"/>
      <c r="AS24" s="307"/>
      <c r="AT24" s="307"/>
      <c r="AU24" s="72" t="s">
        <v>1130</v>
      </c>
      <c r="AV24" s="311" t="s">
        <v>2258</v>
      </c>
      <c r="AW24" s="304" t="s">
        <v>136</v>
      </c>
      <c r="AX24" s="312">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2371</v>
      </c>
      <c r="EV24" s="7" t="s">
        <v>1111</v>
      </c>
      <c r="EW24" s="7" t="s">
        <v>1832</v>
      </c>
      <c r="EX24" s="183" t="s">
        <v>3570</v>
      </c>
      <c r="EY24" s="314">
        <v>46185</v>
      </c>
      <c r="EZ24" s="314"/>
      <c r="FA24" s="183"/>
      <c r="FB24" s="314"/>
      <c r="FC24" s="7" t="s">
        <v>1130</v>
      </c>
      <c r="FD24" s="7" t="s">
        <v>3059</v>
      </c>
      <c r="FE24" s="7">
        <f t="shared" si="10"/>
        <v>6623</v>
      </c>
      <c r="FF24" s="72">
        <f t="shared" si="11"/>
        <v>13292</v>
      </c>
      <c r="FG24" t="s">
        <v>3517</v>
      </c>
      <c r="FH24">
        <v>464712154</v>
      </c>
    </row>
    <row r="25" spans="1:164" ht="17.25">
      <c r="A25" s="72">
        <v>463411381</v>
      </c>
      <c r="B25" s="304" t="s">
        <v>255</v>
      </c>
      <c r="C25" s="72" t="s">
        <v>1778</v>
      </c>
      <c r="D25" s="72" t="s">
        <v>1793</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9"/>
      <c r="AF25" s="310" t="s">
        <v>1798</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2372</v>
      </c>
      <c r="EV25" s="7" t="s">
        <v>1111</v>
      </c>
      <c r="EW25" s="7" t="s">
        <v>1821</v>
      </c>
      <c r="EX25" s="183" t="s">
        <v>1821</v>
      </c>
      <c r="EY25" s="314">
        <v>46178</v>
      </c>
      <c r="EZ25" s="314"/>
      <c r="FA25" s="183"/>
      <c r="FB25" s="314"/>
      <c r="FC25" s="7" t="s">
        <v>1130</v>
      </c>
      <c r="FD25" s="7" t="s">
        <v>3060</v>
      </c>
      <c r="FE25" s="7">
        <f t="shared" si="10"/>
        <v>7611</v>
      </c>
      <c r="FF25" s="72">
        <f t="shared" si="11"/>
        <v>34572</v>
      </c>
      <c r="FG25" t="s">
        <v>3517</v>
      </c>
      <c r="FH25">
        <v>463411381</v>
      </c>
    </row>
    <row r="26" spans="1:164" ht="17.25">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3540</v>
      </c>
      <c r="AC26" s="72">
        <v>18</v>
      </c>
      <c r="AD26" s="72" t="s">
        <v>3023</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1794</v>
      </c>
      <c r="AV26" s="311" t="s">
        <v>907</v>
      </c>
      <c r="AW26" s="304" t="s">
        <v>908</v>
      </c>
      <c r="AX26" s="312">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2373</v>
      </c>
      <c r="EV26" s="7" t="s">
        <v>1111</v>
      </c>
      <c r="EW26" s="7" t="s">
        <v>1802</v>
      </c>
      <c r="EX26" s="183" t="s">
        <v>1822</v>
      </c>
      <c r="EY26" s="314">
        <v>46178</v>
      </c>
      <c r="EZ26" s="314"/>
      <c r="FA26" s="183"/>
      <c r="FB26" s="314"/>
      <c r="FC26" s="7" t="s">
        <v>1130</v>
      </c>
      <c r="FD26" s="7" t="s">
        <v>3061</v>
      </c>
      <c r="FE26" s="7">
        <f t="shared" si="10"/>
        <v>7174</v>
      </c>
      <c r="FF26" s="72">
        <f t="shared" si="11"/>
        <v>15374</v>
      </c>
      <c r="FG26" t="s">
        <v>3517</v>
      </c>
      <c r="FH26">
        <v>462452555</v>
      </c>
    </row>
    <row r="27" spans="1:164" ht="17.25">
      <c r="A27" s="72">
        <v>465042758</v>
      </c>
      <c r="B27" s="304" t="s">
        <v>1422</v>
      </c>
      <c r="C27" s="72" t="s">
        <v>1776</v>
      </c>
      <c r="D27" s="72" t="s">
        <v>3548</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1794</v>
      </c>
      <c r="AV27" s="311" t="s">
        <v>1423</v>
      </c>
      <c r="AW27" s="304" t="s">
        <v>1424</v>
      </c>
      <c r="AX27" s="312">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2374</v>
      </c>
      <c r="EV27" s="7" t="s">
        <v>1111</v>
      </c>
      <c r="EW27" s="7" t="s">
        <v>1802</v>
      </c>
      <c r="EX27" s="183" t="s">
        <v>1823</v>
      </c>
      <c r="EY27" s="314">
        <v>46177</v>
      </c>
      <c r="EZ27" s="314"/>
      <c r="FA27" s="183"/>
      <c r="FB27" s="314"/>
      <c r="FC27" s="7" t="s">
        <v>1130</v>
      </c>
      <c r="FD27" s="7" t="s">
        <v>3062</v>
      </c>
      <c r="FE27" s="7">
        <f t="shared" si="10"/>
        <v>6019</v>
      </c>
      <c r="FF27" s="72">
        <f t="shared" si="11"/>
        <v>12269</v>
      </c>
      <c r="FG27" t="s">
        <v>3517</v>
      </c>
      <c r="FH27">
        <v>465042758</v>
      </c>
    </row>
    <row r="28" spans="1:164" ht="17.25">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3020</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1794</v>
      </c>
      <c r="AV28" s="311" t="s">
        <v>280</v>
      </c>
      <c r="AW28" s="304" t="s">
        <v>281</v>
      </c>
      <c r="AX28" s="312">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1</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4</v>
      </c>
      <c r="ES28" s="72">
        <f t="shared" si="9"/>
        <v>1</v>
      </c>
      <c r="ET28" s="72" t="s">
        <v>1114</v>
      </c>
      <c r="EU28" s="7" t="s">
        <v>2375</v>
      </c>
      <c r="EV28" s="7" t="s">
        <v>1111</v>
      </c>
      <c r="EW28" s="7" t="s">
        <v>1807</v>
      </c>
      <c r="EX28" s="183" t="s">
        <v>1824</v>
      </c>
      <c r="EY28" s="314">
        <v>46188</v>
      </c>
      <c r="EZ28" s="314"/>
      <c r="FA28" s="183"/>
      <c r="FB28" s="314"/>
      <c r="FC28" s="7" t="s">
        <v>1130</v>
      </c>
      <c r="FD28" s="7" t="s">
        <v>3063</v>
      </c>
      <c r="FE28" s="7">
        <f t="shared" si="10"/>
        <v>5289</v>
      </c>
      <c r="FF28" s="72">
        <f t="shared" si="11"/>
        <v>10695</v>
      </c>
      <c r="FG28" t="s">
        <v>3517</v>
      </c>
      <c r="FH28">
        <v>466953270</v>
      </c>
    </row>
    <row r="29" spans="1:164" ht="17.25">
      <c r="A29" s="72">
        <v>462353603</v>
      </c>
      <c r="B29" s="304" t="s">
        <v>2102</v>
      </c>
      <c r="C29" s="72" t="s">
        <v>1776</v>
      </c>
      <c r="D29" s="72" t="s">
        <v>3018</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2247</v>
      </c>
      <c r="AW29" s="304" t="s">
        <v>2332</v>
      </c>
      <c r="AX29" s="312">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3488</v>
      </c>
      <c r="EV29" s="7" t="s">
        <v>1111</v>
      </c>
      <c r="EW29" s="7" t="s">
        <v>1809</v>
      </c>
      <c r="EX29" s="183" t="s">
        <v>1852</v>
      </c>
      <c r="EY29" s="314">
        <v>46188</v>
      </c>
      <c r="EZ29" s="314"/>
      <c r="FA29" s="183"/>
      <c r="FB29" s="314"/>
      <c r="FC29" s="7" t="s">
        <v>1130</v>
      </c>
      <c r="FD29" s="7" t="s">
        <v>3064</v>
      </c>
      <c r="FE29" s="7">
        <f t="shared" si="10"/>
        <v>7609.44</v>
      </c>
      <c r="FF29" s="72">
        <f t="shared" si="11"/>
        <v>15435.439999999999</v>
      </c>
      <c r="FG29" t="s">
        <v>3518</v>
      </c>
      <c r="FH29">
        <v>462353603</v>
      </c>
    </row>
    <row r="30" spans="1:164" ht="17.25">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3506</v>
      </c>
      <c r="AC30" s="72"/>
      <c r="AD30" s="72"/>
      <c r="AE30" s="309"/>
      <c r="AF30" s="310" t="s">
        <v>1798</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1794</v>
      </c>
      <c r="AV30" s="311" t="s">
        <v>777</v>
      </c>
      <c r="AW30" s="304" t="s">
        <v>645</v>
      </c>
      <c r="AX30" s="312">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2376</v>
      </c>
      <c r="EV30" s="7" t="s">
        <v>1111</v>
      </c>
      <c r="EW30" s="7" t="s">
        <v>1802</v>
      </c>
      <c r="EX30" s="183" t="s">
        <v>1825</v>
      </c>
      <c r="EY30" s="314">
        <v>46178</v>
      </c>
      <c r="EZ30" s="314"/>
      <c r="FA30" s="183"/>
      <c r="FB30" s="314"/>
      <c r="FC30" s="7" t="s">
        <v>1130</v>
      </c>
      <c r="FD30" s="7" t="s">
        <v>3065</v>
      </c>
      <c r="FE30" s="7">
        <f t="shared" si="10"/>
        <v>5509</v>
      </c>
      <c r="FF30" s="72">
        <f t="shared" si="11"/>
        <v>23880</v>
      </c>
      <c r="FG30" t="s">
        <v>3517</v>
      </c>
      <c r="FH30">
        <v>464088878</v>
      </c>
    </row>
    <row r="31" spans="1:164" ht="17.25">
      <c r="A31" s="72">
        <v>466843453</v>
      </c>
      <c r="B31" s="304" t="s">
        <v>681</v>
      </c>
      <c r="C31" s="72" t="s">
        <v>1776</v>
      </c>
      <c r="D31" s="72" t="s">
        <v>2348</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1794</v>
      </c>
      <c r="AV31" s="311" t="s">
        <v>682</v>
      </c>
      <c r="AW31" s="304" t="s">
        <v>281</v>
      </c>
      <c r="AX31" s="312">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2377</v>
      </c>
      <c r="EV31" s="7" t="s">
        <v>1111</v>
      </c>
      <c r="EW31" s="7" t="s">
        <v>1809</v>
      </c>
      <c r="EX31" s="183" t="s">
        <v>1826</v>
      </c>
      <c r="EY31" s="314">
        <v>46177</v>
      </c>
      <c r="EZ31" s="314"/>
      <c r="FA31" s="183"/>
      <c r="FB31" s="314"/>
      <c r="FC31" s="7" t="s">
        <v>1130</v>
      </c>
      <c r="FD31" s="7" t="s">
        <v>3066</v>
      </c>
      <c r="FE31" s="7">
        <f t="shared" si="10"/>
        <v>5560.23</v>
      </c>
      <c r="FF31" s="72">
        <f t="shared" si="11"/>
        <v>12070.23</v>
      </c>
      <c r="FG31" t="s">
        <v>3517</v>
      </c>
      <c r="FH31">
        <v>466843453</v>
      </c>
    </row>
    <row r="32" spans="1:164" ht="17.25">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3545</v>
      </c>
      <c r="AC32" s="72"/>
      <c r="AD32" s="72" t="s">
        <v>3023</v>
      </c>
      <c r="AE32" s="309"/>
      <c r="AF32" s="310" t="s">
        <v>1798</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2378</v>
      </c>
      <c r="EV32" s="7" t="s">
        <v>1111</v>
      </c>
      <c r="EW32" s="7" t="s">
        <v>1827</v>
      </c>
      <c r="EX32" s="183" t="s">
        <v>1828</v>
      </c>
      <c r="EY32" s="314">
        <v>46178</v>
      </c>
      <c r="EZ32" s="314"/>
      <c r="FA32" s="183"/>
      <c r="FB32" s="314"/>
      <c r="FC32" s="7" t="s">
        <v>1130</v>
      </c>
      <c r="FD32" s="7" t="s">
        <v>3067</v>
      </c>
      <c r="FE32" s="7">
        <f t="shared" si="10"/>
        <v>7818</v>
      </c>
      <c r="FF32" s="72">
        <f t="shared" si="11"/>
        <v>36914</v>
      </c>
      <c r="FG32" t="s">
        <v>3517</v>
      </c>
      <c r="FH32">
        <v>461739127</v>
      </c>
    </row>
    <row r="33" spans="1:164" ht="17.25">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3506</v>
      </c>
      <c r="AC33" s="72"/>
      <c r="AD33" s="72" t="s">
        <v>3020</v>
      </c>
      <c r="AE33" s="309"/>
      <c r="AF33" s="310" t="s">
        <v>1798</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2379</v>
      </c>
      <c r="EV33" s="7" t="s">
        <v>1111</v>
      </c>
      <c r="EW33" s="7" t="s">
        <v>1804</v>
      </c>
      <c r="EX33" s="183" t="s">
        <v>1829</v>
      </c>
      <c r="EY33" s="314">
        <v>46178</v>
      </c>
      <c r="EZ33" s="314"/>
      <c r="FA33" s="183"/>
      <c r="FB33" s="314"/>
      <c r="FC33" s="7" t="s">
        <v>1130</v>
      </c>
      <c r="FD33" s="7" t="s">
        <v>3068</v>
      </c>
      <c r="FE33" s="7">
        <f t="shared" si="10"/>
        <v>6609</v>
      </c>
      <c r="FF33" s="72">
        <f t="shared" si="11"/>
        <v>39386</v>
      </c>
      <c r="FG33" t="s">
        <v>3517</v>
      </c>
      <c r="FH33">
        <v>464735800</v>
      </c>
    </row>
    <row r="34" spans="1:164" ht="17.25">
      <c r="A34" s="72">
        <v>463487908</v>
      </c>
      <c r="B34" s="304" t="s">
        <v>2087</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3020</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2233</v>
      </c>
      <c r="AW34" s="304" t="s">
        <v>121</v>
      </c>
      <c r="AX34" s="312">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3489</v>
      </c>
      <c r="EV34" s="7" t="s">
        <v>2465</v>
      </c>
      <c r="EW34" s="7" t="e">
        <v>#N/A</v>
      </c>
      <c r="EX34" s="183" t="e">
        <v>#N/A</v>
      </c>
      <c r="EY34" s="314" t="e">
        <v>#N/A</v>
      </c>
      <c r="EZ34" s="314"/>
      <c r="FA34" s="183"/>
      <c r="FB34" s="314"/>
      <c r="FC34" s="7" t="s">
        <v>1130</v>
      </c>
      <c r="FD34" s="7" t="s">
        <v>3069</v>
      </c>
      <c r="FE34" s="7">
        <f t="shared" si="10"/>
        <v>6694</v>
      </c>
      <c r="FF34" s="72">
        <f t="shared" si="11"/>
        <v>13544</v>
      </c>
      <c r="FG34" t="s">
        <v>3517</v>
      </c>
      <c r="FH34">
        <v>463487908</v>
      </c>
    </row>
    <row r="35" spans="1:164" ht="17.25">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2380</v>
      </c>
      <c r="EV35" s="7" t="s">
        <v>1111</v>
      </c>
      <c r="EW35" s="7" t="s">
        <v>1830</v>
      </c>
      <c r="EX35" s="183" t="s">
        <v>1831</v>
      </c>
      <c r="EY35" s="314">
        <v>46177</v>
      </c>
      <c r="EZ35" s="314"/>
      <c r="FA35" s="183"/>
      <c r="FB35" s="314"/>
      <c r="FC35" s="7" t="s">
        <v>1130</v>
      </c>
      <c r="FD35" s="7" t="s">
        <v>3070</v>
      </c>
      <c r="FE35" s="7">
        <f t="shared" si="10"/>
        <v>6635</v>
      </c>
      <c r="FF35" s="72">
        <f t="shared" si="11"/>
        <v>39926</v>
      </c>
      <c r="FG35" t="s">
        <v>3517</v>
      </c>
      <c r="FH35">
        <v>467118039</v>
      </c>
    </row>
    <row r="36" spans="1:164" ht="17.25">
      <c r="A36" s="72">
        <v>462316792</v>
      </c>
      <c r="B36" s="304" t="s">
        <v>873</v>
      </c>
      <c r="C36" s="72"/>
      <c r="D36" s="72"/>
      <c r="E36" s="72"/>
      <c r="F36" s="72"/>
      <c r="G36" s="307"/>
      <c r="H36" s="307" t="s">
        <v>2350</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9"/>
      <c r="AF36" s="310" t="s">
        <v>1798</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2381</v>
      </c>
      <c r="EV36" s="7" t="s">
        <v>1111</v>
      </c>
      <c r="EW36" s="7" t="s">
        <v>1832</v>
      </c>
      <c r="EX36" s="183" t="s">
        <v>1833</v>
      </c>
      <c r="EY36" s="314">
        <v>46179</v>
      </c>
      <c r="EZ36" s="314"/>
      <c r="FA36" s="183"/>
      <c r="FB36" s="314"/>
      <c r="FC36" s="7" t="s">
        <v>1130</v>
      </c>
      <c r="FD36" s="7" t="s">
        <v>3071</v>
      </c>
      <c r="FE36" s="7">
        <f t="shared" si="10"/>
        <v>819</v>
      </c>
      <c r="FF36" s="72">
        <f t="shared" si="11"/>
        <v>27941</v>
      </c>
      <c r="FG36" t="s">
        <v>3517</v>
      </c>
      <c r="FH36">
        <v>462316792</v>
      </c>
    </row>
    <row r="37" spans="1:164" ht="17.25">
      <c r="A37" s="72">
        <v>467872639</v>
      </c>
      <c r="B37" s="304" t="s">
        <v>1366</v>
      </c>
      <c r="C37" s="72" t="s">
        <v>1776</v>
      </c>
      <c r="D37" s="72" t="s">
        <v>1796</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1794</v>
      </c>
      <c r="AV37" s="311" t="s">
        <v>1367</v>
      </c>
      <c r="AW37" s="304" t="s">
        <v>1368</v>
      </c>
      <c r="AX37" s="312">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2382</v>
      </c>
      <c r="EV37" s="7" t="s">
        <v>1111</v>
      </c>
      <c r="EW37" s="7" t="s">
        <v>1802</v>
      </c>
      <c r="EX37" s="183" t="s">
        <v>1834</v>
      </c>
      <c r="EY37" s="314">
        <v>46182</v>
      </c>
      <c r="EZ37" s="314"/>
      <c r="FA37" s="183"/>
      <c r="FB37" s="314"/>
      <c r="FC37" s="7" t="s">
        <v>1130</v>
      </c>
      <c r="FD37" s="7" t="s">
        <v>3072</v>
      </c>
      <c r="FE37" s="7">
        <f t="shared" si="10"/>
        <v>7080</v>
      </c>
      <c r="FF37" s="72">
        <f t="shared" si="11"/>
        <v>14224</v>
      </c>
      <c r="FG37" t="s">
        <v>3517</v>
      </c>
      <c r="FH37">
        <v>467872639</v>
      </c>
    </row>
    <row r="38" spans="1:164" ht="17.25">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2383</v>
      </c>
      <c r="EV38" s="7" t="s">
        <v>1111</v>
      </c>
      <c r="EW38" s="7" t="s">
        <v>1809</v>
      </c>
      <c r="EX38" s="183" t="s">
        <v>1913</v>
      </c>
      <c r="EY38" s="314">
        <v>46189</v>
      </c>
      <c r="EZ38" s="314"/>
      <c r="FA38" s="183"/>
      <c r="FB38" s="314"/>
      <c r="FC38" s="7" t="s">
        <v>1130</v>
      </c>
      <c r="FD38" s="7" t="s">
        <v>3073</v>
      </c>
      <c r="FE38" s="7">
        <f t="shared" si="10"/>
        <v>5347.5200000000041</v>
      </c>
      <c r="FF38" s="72">
        <f t="shared" si="11"/>
        <v>38215.520000000004</v>
      </c>
      <c r="FG38" t="s">
        <v>3518</v>
      </c>
      <c r="FH38">
        <v>463270101</v>
      </c>
    </row>
    <row r="39" spans="1:164" ht="17.25">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9"/>
      <c r="AF39" s="310" t="s">
        <v>1798</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2384</v>
      </c>
      <c r="EV39" s="7" t="s">
        <v>1111</v>
      </c>
      <c r="EW39" s="7" t="s">
        <v>1809</v>
      </c>
      <c r="EX39" s="183" t="s">
        <v>1835</v>
      </c>
      <c r="EY39" s="314">
        <v>46179</v>
      </c>
      <c r="EZ39" s="314"/>
      <c r="FA39" s="183"/>
      <c r="FB39" s="314"/>
      <c r="FC39" s="7" t="s">
        <v>1130</v>
      </c>
      <c r="FD39" s="7" t="s">
        <v>3074</v>
      </c>
      <c r="FE39" s="7">
        <f t="shared" si="10"/>
        <v>11626</v>
      </c>
      <c r="FF39" s="72">
        <f t="shared" si="11"/>
        <v>68707</v>
      </c>
      <c r="FG39" t="s">
        <v>3517</v>
      </c>
      <c r="FH39">
        <v>465588808</v>
      </c>
    </row>
    <row r="40" spans="1:164" ht="17.25">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3505</v>
      </c>
      <c r="AC40" s="72"/>
      <c r="AD40" s="72" t="s">
        <v>3023</v>
      </c>
      <c r="AE40" s="309"/>
      <c r="AF40" s="310" t="s">
        <v>1798</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1</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3</v>
      </c>
      <c r="ES40" s="72">
        <f t="shared" si="9"/>
        <v>1</v>
      </c>
      <c r="ET40" s="72" t="s">
        <v>1114</v>
      </c>
      <c r="EU40" s="7" t="s">
        <v>2385</v>
      </c>
      <c r="EV40" s="7" t="s">
        <v>1111</v>
      </c>
      <c r="EW40" s="7" t="s">
        <v>1802</v>
      </c>
      <c r="EX40" s="183" t="s">
        <v>1836</v>
      </c>
      <c r="EY40" s="314">
        <v>46178</v>
      </c>
      <c r="EZ40" s="314"/>
      <c r="FA40" s="183"/>
      <c r="FB40" s="314"/>
      <c r="FC40" s="7" t="s">
        <v>1130</v>
      </c>
      <c r="FD40" s="7" t="s">
        <v>3075</v>
      </c>
      <c r="FE40" s="7">
        <f t="shared" si="10"/>
        <v>996</v>
      </c>
      <c r="FF40" s="72">
        <f t="shared" si="11"/>
        <v>20273</v>
      </c>
      <c r="FG40" t="s">
        <v>3517</v>
      </c>
      <c r="FH40">
        <v>462010693</v>
      </c>
    </row>
    <row r="41" spans="1:164" ht="17.25">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3020</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1794</v>
      </c>
      <c r="AV41" s="311" t="s">
        <v>1466</v>
      </c>
      <c r="AW41" s="304" t="s">
        <v>207</v>
      </c>
      <c r="AX41" s="312">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2386</v>
      </c>
      <c r="EV41" s="7" t="s">
        <v>1111</v>
      </c>
      <c r="EW41" s="7" t="s">
        <v>1807</v>
      </c>
      <c r="EX41" s="183" t="s">
        <v>1837</v>
      </c>
      <c r="EY41" s="314">
        <v>46193</v>
      </c>
      <c r="EZ41" s="314"/>
      <c r="FA41" s="183"/>
      <c r="FB41" s="314"/>
      <c r="FC41" s="7" t="s">
        <v>1130</v>
      </c>
      <c r="FD41" s="7" t="s">
        <v>3076</v>
      </c>
      <c r="FE41" s="7">
        <f t="shared" si="10"/>
        <v>7724</v>
      </c>
      <c r="FF41" s="72">
        <f t="shared" si="11"/>
        <v>15587</v>
      </c>
      <c r="FG41" t="s">
        <v>3517</v>
      </c>
      <c r="FH41">
        <v>464403745</v>
      </c>
    </row>
    <row r="42" spans="1:164" ht="17.25">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3532</v>
      </c>
      <c r="AC42" s="72"/>
      <c r="AD42" s="72" t="s">
        <v>3022</v>
      </c>
      <c r="AE42" s="309"/>
      <c r="AF42" s="310" t="s">
        <v>1798</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2387</v>
      </c>
      <c r="EV42" s="7" t="s">
        <v>1111</v>
      </c>
      <c r="EW42" s="7" t="s">
        <v>1802</v>
      </c>
      <c r="EX42" s="183" t="s">
        <v>1838</v>
      </c>
      <c r="EY42" s="314">
        <v>46179</v>
      </c>
      <c r="EZ42" s="314"/>
      <c r="FA42" s="183"/>
      <c r="FB42" s="314"/>
      <c r="FC42" s="7" t="s">
        <v>1130</v>
      </c>
      <c r="FD42" s="7" t="s">
        <v>3077</v>
      </c>
      <c r="FE42" s="7">
        <f t="shared" si="10"/>
        <v>7409</v>
      </c>
      <c r="FF42" s="72">
        <f t="shared" si="11"/>
        <v>43686</v>
      </c>
      <c r="FG42" t="s">
        <v>3517</v>
      </c>
      <c r="FH42">
        <v>465370258</v>
      </c>
    </row>
    <row r="43" spans="1:164" ht="17.25">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9"/>
      <c r="AF43" s="310" t="s">
        <v>1798</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2388</v>
      </c>
      <c r="EV43" s="7" t="s">
        <v>1111</v>
      </c>
      <c r="EW43" s="7" t="s">
        <v>1802</v>
      </c>
      <c r="EX43" s="183" t="s">
        <v>1839</v>
      </c>
      <c r="EY43" s="314">
        <v>46178</v>
      </c>
      <c r="EZ43" s="314"/>
      <c r="FA43" s="183"/>
      <c r="FB43" s="314"/>
      <c r="FC43" s="7" t="s">
        <v>1130</v>
      </c>
      <c r="FD43" s="7" t="s">
        <v>3078</v>
      </c>
      <c r="FE43" s="7">
        <f t="shared" si="10"/>
        <v>4787</v>
      </c>
      <c r="FF43" s="72">
        <f t="shared" si="11"/>
        <v>21801</v>
      </c>
      <c r="FG43" t="s">
        <v>3517</v>
      </c>
      <c r="FH43">
        <v>466373007</v>
      </c>
    </row>
    <row r="44" spans="1:164" ht="17.25">
      <c r="A44" s="72">
        <v>462722443</v>
      </c>
      <c r="B44" s="304" t="s">
        <v>2177</v>
      </c>
      <c r="C44" s="72" t="s">
        <v>1776</v>
      </c>
      <c r="D44" s="72" t="s">
        <v>2348</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2319</v>
      </c>
      <c r="AW44" s="304" t="s">
        <v>118</v>
      </c>
      <c r="AX44" s="312">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2389</v>
      </c>
      <c r="EV44" s="7" t="s">
        <v>1111</v>
      </c>
      <c r="EW44" s="7" t="s">
        <v>1821</v>
      </c>
      <c r="EX44" s="183" t="s">
        <v>3571</v>
      </c>
      <c r="EY44" s="314">
        <v>46188</v>
      </c>
      <c r="EZ44" s="314"/>
      <c r="FA44" s="183"/>
      <c r="FB44" s="314"/>
      <c r="FC44" s="7" t="s">
        <v>1130</v>
      </c>
      <c r="FD44" s="7" t="s">
        <v>3079</v>
      </c>
      <c r="FE44" s="7">
        <f t="shared" si="10"/>
        <v>5648</v>
      </c>
      <c r="FF44" s="72">
        <f t="shared" si="11"/>
        <v>11688</v>
      </c>
      <c r="FG44" t="s">
        <v>3517</v>
      </c>
      <c r="FH44">
        <v>462722443</v>
      </c>
    </row>
    <row r="45" spans="1:164" ht="17.25">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1794</v>
      </c>
      <c r="AV45" s="311" t="s">
        <v>473</v>
      </c>
      <c r="AW45" s="304" t="s">
        <v>394</v>
      </c>
      <c r="AX45" s="312">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2390</v>
      </c>
      <c r="EV45" s="7" t="s">
        <v>1111</v>
      </c>
      <c r="EW45" s="7" t="s">
        <v>1804</v>
      </c>
      <c r="EX45" s="183" t="s">
        <v>1829</v>
      </c>
      <c r="EY45" s="314">
        <v>46176</v>
      </c>
      <c r="EZ45" s="314"/>
      <c r="FA45" s="183"/>
      <c r="FB45" s="314"/>
      <c r="FC45" s="7" t="s">
        <v>1130</v>
      </c>
      <c r="FD45" s="7" t="s">
        <v>3080</v>
      </c>
      <c r="FE45" s="7">
        <f t="shared" si="10"/>
        <v>5390</v>
      </c>
      <c r="FF45" s="72">
        <f t="shared" si="11"/>
        <v>11092</v>
      </c>
      <c r="FG45" t="s">
        <v>3517</v>
      </c>
      <c r="FH45">
        <v>466589208</v>
      </c>
    </row>
    <row r="46" spans="1:164" ht="17.25">
      <c r="A46" s="72">
        <v>464874675</v>
      </c>
      <c r="B46" s="304" t="s">
        <v>2159</v>
      </c>
      <c r="C46" s="72" t="s">
        <v>1776</v>
      </c>
      <c r="D46" s="72" t="s">
        <v>3019</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2302</v>
      </c>
      <c r="AW46" s="304" t="s">
        <v>175</v>
      </c>
      <c r="AX46" s="312">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2391</v>
      </c>
      <c r="EV46" s="7" t="s">
        <v>1111</v>
      </c>
      <c r="EW46" s="7" t="s">
        <v>1821</v>
      </c>
      <c r="EX46" s="183" t="s">
        <v>3572</v>
      </c>
      <c r="EY46" s="314">
        <v>46185</v>
      </c>
      <c r="EZ46" s="314"/>
      <c r="FA46" s="183"/>
      <c r="FB46" s="314"/>
      <c r="FC46" s="7" t="s">
        <v>1130</v>
      </c>
      <c r="FD46" s="7" t="s">
        <v>3081</v>
      </c>
      <c r="FE46" s="7">
        <f t="shared" si="10"/>
        <v>5096</v>
      </c>
      <c r="FF46" s="72">
        <f t="shared" si="11"/>
        <v>10123</v>
      </c>
      <c r="FG46" t="s">
        <v>3517</v>
      </c>
      <c r="FH46">
        <v>464874675</v>
      </c>
    </row>
    <row r="47" spans="1:164" ht="17.25">
      <c r="A47" s="72">
        <v>464450501</v>
      </c>
      <c r="B47" s="304" t="s">
        <v>606</v>
      </c>
      <c r="C47" s="72" t="s">
        <v>1776</v>
      </c>
      <c r="D47" s="72" t="s">
        <v>3561</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3506</v>
      </c>
      <c r="AC47" s="72"/>
      <c r="AD47" s="72" t="s">
        <v>3023</v>
      </c>
      <c r="AE47" s="309"/>
      <c r="AF47" s="310" t="s">
        <v>1798</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3</v>
      </c>
      <c r="ES47" s="72">
        <f t="shared" si="9"/>
        <v>1</v>
      </c>
      <c r="ET47" s="72" t="s">
        <v>1115</v>
      </c>
      <c r="EU47" s="7" t="s">
        <v>2392</v>
      </c>
      <c r="EV47" s="7" t="s">
        <v>1111</v>
      </c>
      <c r="EW47" s="7" t="s">
        <v>1802</v>
      </c>
      <c r="EX47" s="183" t="s">
        <v>1840</v>
      </c>
      <c r="EY47" s="314">
        <v>46175</v>
      </c>
      <c r="EZ47" s="314"/>
      <c r="FA47" s="183"/>
      <c r="FB47" s="314"/>
      <c r="FC47" s="7" t="s">
        <v>1130</v>
      </c>
      <c r="FD47" s="7" t="s">
        <v>3082</v>
      </c>
      <c r="FE47" s="7">
        <f t="shared" si="10"/>
        <v>7528</v>
      </c>
      <c r="FF47" s="72">
        <f t="shared" si="11"/>
        <v>34558</v>
      </c>
      <c r="FG47" t="s">
        <v>3517</v>
      </c>
      <c r="FH47">
        <v>464450501</v>
      </c>
    </row>
    <row r="48" spans="1:164" ht="17.25">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3506</v>
      </c>
      <c r="AC48" s="72"/>
      <c r="AD48" s="72" t="s">
        <v>3023</v>
      </c>
      <c r="AE48" s="309"/>
      <c r="AF48" s="310" t="s">
        <v>1798</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2393</v>
      </c>
      <c r="EV48" s="7" t="s">
        <v>1111</v>
      </c>
      <c r="EW48" s="7" t="s">
        <v>1802</v>
      </c>
      <c r="EX48" s="183" t="s">
        <v>1838</v>
      </c>
      <c r="EY48" s="314">
        <v>46176</v>
      </c>
      <c r="EZ48" s="314"/>
      <c r="FA48" s="183"/>
      <c r="FB48" s="314"/>
      <c r="FC48" s="7" t="s">
        <v>1130</v>
      </c>
      <c r="FD48" s="7" t="s">
        <v>3083</v>
      </c>
      <c r="FE48" s="7">
        <f t="shared" si="10"/>
        <v>6417</v>
      </c>
      <c r="FF48" s="72">
        <f t="shared" si="11"/>
        <v>25030</v>
      </c>
      <c r="FG48" t="s">
        <v>3517</v>
      </c>
      <c r="FH48">
        <v>461753486</v>
      </c>
    </row>
    <row r="49" spans="1:164" ht="17.25">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1794</v>
      </c>
      <c r="AV49" s="311" t="s">
        <v>1370</v>
      </c>
      <c r="AW49" s="304" t="s">
        <v>136</v>
      </c>
      <c r="AX49" s="312">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2394</v>
      </c>
      <c r="EV49" s="7" t="s">
        <v>1111</v>
      </c>
      <c r="EW49" s="7" t="s">
        <v>1809</v>
      </c>
      <c r="EX49" s="183" t="s">
        <v>1841</v>
      </c>
      <c r="EY49" s="314">
        <v>46182</v>
      </c>
      <c r="EZ49" s="314"/>
      <c r="FA49" s="183"/>
      <c r="FB49" s="314"/>
      <c r="FC49" s="7" t="s">
        <v>3554</v>
      </c>
      <c r="FD49" s="7" t="s">
        <v>3084</v>
      </c>
      <c r="FE49" s="7">
        <f t="shared" si="10"/>
        <v>5707</v>
      </c>
      <c r="FF49" s="72">
        <f t="shared" si="11"/>
        <v>17122</v>
      </c>
      <c r="FG49" t="s">
        <v>3517</v>
      </c>
      <c r="FH49">
        <v>462935606</v>
      </c>
    </row>
    <row r="50" spans="1:164" ht="17.25">
      <c r="A50" s="72">
        <v>467352097</v>
      </c>
      <c r="B50" s="304" t="s">
        <v>1511</v>
      </c>
      <c r="C50" s="72" t="s">
        <v>1776</v>
      </c>
      <c r="D50" s="72" t="s">
        <v>1801</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1794</v>
      </c>
      <c r="AV50" s="311" t="s">
        <v>1624</v>
      </c>
      <c r="AW50" s="304" t="s">
        <v>1724</v>
      </c>
      <c r="AX50" s="312">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2395</v>
      </c>
      <c r="EV50" s="7" t="s">
        <v>1111</v>
      </c>
      <c r="EW50" s="7" t="s">
        <v>1802</v>
      </c>
      <c r="EX50" s="183" t="s">
        <v>1842</v>
      </c>
      <c r="EY50" s="314">
        <v>46178</v>
      </c>
      <c r="EZ50" s="314"/>
      <c r="FA50" s="183"/>
      <c r="FB50" s="314"/>
      <c r="FC50" s="7" t="s">
        <v>1130</v>
      </c>
      <c r="FD50" s="7" t="s">
        <v>3085</v>
      </c>
      <c r="FE50" s="7">
        <f t="shared" si="10"/>
        <v>2942</v>
      </c>
      <c r="FF50" s="72">
        <f t="shared" si="11"/>
        <v>8952</v>
      </c>
      <c r="FG50" t="s">
        <v>3517</v>
      </c>
      <c r="FH50">
        <v>467352097</v>
      </c>
    </row>
    <row r="51" spans="1:164" ht="17.25">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3543</v>
      </c>
      <c r="AC51" s="72"/>
      <c r="AD51" s="72" t="s">
        <v>3022</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1</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4</v>
      </c>
      <c r="ES51" s="72">
        <f t="shared" si="9"/>
        <v>1</v>
      </c>
      <c r="ET51" s="72" t="s">
        <v>1114</v>
      </c>
      <c r="EU51" s="7" t="s">
        <v>2396</v>
      </c>
      <c r="EV51" s="7" t="s">
        <v>1111</v>
      </c>
      <c r="EW51" s="7" t="s">
        <v>1802</v>
      </c>
      <c r="EX51" s="183" t="s">
        <v>1843</v>
      </c>
      <c r="EY51" s="314">
        <v>46177</v>
      </c>
      <c r="EZ51" s="314"/>
      <c r="FA51" s="183"/>
      <c r="FB51" s="314"/>
      <c r="FC51" s="7" t="s">
        <v>1130</v>
      </c>
      <c r="FD51" s="7" t="s">
        <v>3086</v>
      </c>
      <c r="FE51" s="7">
        <f t="shared" si="10"/>
        <v>5543</v>
      </c>
      <c r="FF51" s="72">
        <f t="shared" si="11"/>
        <v>16557</v>
      </c>
      <c r="FG51" t="s">
        <v>3517</v>
      </c>
      <c r="FH51">
        <v>466423164</v>
      </c>
    </row>
    <row r="52" spans="1:164" ht="17.25">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1794</v>
      </c>
      <c r="AV52" s="311" t="s">
        <v>383</v>
      </c>
      <c r="AW52" s="304" t="s">
        <v>384</v>
      </c>
      <c r="AX52" s="312">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2397</v>
      </c>
      <c r="EV52" s="7" t="s">
        <v>1111</v>
      </c>
      <c r="EW52" s="7" t="s">
        <v>1807</v>
      </c>
      <c r="EX52" s="183" t="s">
        <v>1816</v>
      </c>
      <c r="EY52" s="314">
        <v>46188</v>
      </c>
      <c r="EZ52" s="314"/>
      <c r="FA52" s="183"/>
      <c r="FB52" s="314"/>
      <c r="FC52" s="7" t="s">
        <v>1130</v>
      </c>
      <c r="FD52" s="7" t="s">
        <v>3087</v>
      </c>
      <c r="FE52" s="7">
        <f t="shared" si="10"/>
        <v>5430.25</v>
      </c>
      <c r="FF52" s="72">
        <f t="shared" si="11"/>
        <v>11366.25</v>
      </c>
      <c r="FG52" t="s">
        <v>3517</v>
      </c>
      <c r="FH52">
        <v>462452784</v>
      </c>
    </row>
    <row r="53" spans="1:164" ht="17.25">
      <c r="A53" s="72">
        <v>135186382</v>
      </c>
      <c r="B53" s="304" t="s">
        <v>2126</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9"/>
      <c r="AF53" s="310"/>
      <c r="AG53" s="7"/>
      <c r="AH53" s="72" t="s">
        <v>2194</v>
      </c>
      <c r="AI53" s="7"/>
      <c r="AJ53" s="7"/>
      <c r="AK53" s="7"/>
      <c r="AL53" s="7">
        <v>7346</v>
      </c>
      <c r="AM53" s="255">
        <v>117273.08</v>
      </c>
      <c r="AN53" s="258">
        <v>27</v>
      </c>
      <c r="AO53" s="307">
        <v>43</v>
      </c>
      <c r="AP53" s="307" t="str">
        <f t="shared" si="7"/>
        <v>FLOW</v>
      </c>
      <c r="AQ53" s="307"/>
      <c r="AR53" s="307"/>
      <c r="AS53" s="307"/>
      <c r="AT53" s="307"/>
      <c r="AU53" s="72" t="s">
        <v>1130</v>
      </c>
      <c r="AV53" s="311" t="s">
        <v>2270</v>
      </c>
      <c r="AW53" s="304" t="s">
        <v>2335</v>
      </c>
      <c r="AX53" s="312">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2398</v>
      </c>
      <c r="EV53" s="7" t="s">
        <v>1111</v>
      </c>
      <c r="EW53" s="7" t="s">
        <v>1807</v>
      </c>
      <c r="EX53" s="183" t="s">
        <v>3573</v>
      </c>
      <c r="EY53" s="314">
        <v>46187</v>
      </c>
      <c r="EZ53" s="314"/>
      <c r="FA53" s="183"/>
      <c r="FB53" s="314"/>
      <c r="FC53" s="7" t="s">
        <v>1130</v>
      </c>
      <c r="FD53" s="7" t="s">
        <v>3088</v>
      </c>
      <c r="FE53" s="7">
        <f t="shared" si="10"/>
        <v>7346</v>
      </c>
      <c r="FF53" s="72">
        <f t="shared" si="11"/>
        <v>14697</v>
      </c>
      <c r="FG53" t="s">
        <v>3517</v>
      </c>
      <c r="FH53">
        <v>135186382</v>
      </c>
    </row>
    <row r="54" spans="1:164" ht="17.25">
      <c r="A54" s="72">
        <v>461374988</v>
      </c>
      <c r="B54" s="304" t="s">
        <v>2142</v>
      </c>
      <c r="C54" s="72"/>
      <c r="D54" s="72"/>
      <c r="E54" s="72"/>
      <c r="F54" s="72"/>
      <c r="G54" s="307"/>
      <c r="H54" s="307" t="s">
        <v>2350</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9"/>
      <c r="AF54" s="310"/>
      <c r="AG54" s="7"/>
      <c r="AH54" s="72" t="s">
        <v>2199</v>
      </c>
      <c r="AI54" s="7"/>
      <c r="AJ54" s="7"/>
      <c r="AK54" s="7"/>
      <c r="AL54" s="7">
        <v>12148.61</v>
      </c>
      <c r="AM54" s="255">
        <v>116675</v>
      </c>
      <c r="AN54" s="258">
        <v>27</v>
      </c>
      <c r="AO54" s="307">
        <v>12</v>
      </c>
      <c r="AP54" s="307" t="str">
        <f t="shared" si="7"/>
        <v>STABLE</v>
      </c>
      <c r="AQ54" s="307"/>
      <c r="AR54" s="307"/>
      <c r="AS54" s="307"/>
      <c r="AT54" s="307"/>
      <c r="AU54" s="72" t="s">
        <v>1130</v>
      </c>
      <c r="AV54" s="311" t="s">
        <v>2286</v>
      </c>
      <c r="AW54" s="304" t="s">
        <v>118</v>
      </c>
      <c r="AX54" s="312">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2399</v>
      </c>
      <c r="EV54" s="7" t="s">
        <v>1111</v>
      </c>
      <c r="EW54" s="7" t="s">
        <v>1807</v>
      </c>
      <c r="EX54" s="183" t="s">
        <v>2032</v>
      </c>
      <c r="EY54" s="314">
        <v>46185</v>
      </c>
      <c r="EZ54" s="314"/>
      <c r="FA54" s="183"/>
      <c r="FB54" s="314"/>
      <c r="FC54" s="7" t="s">
        <v>1130</v>
      </c>
      <c r="FD54" s="7" t="s">
        <v>3089</v>
      </c>
      <c r="FE54" s="7">
        <f t="shared" si="10"/>
        <v>5848.61</v>
      </c>
      <c r="FF54" s="72">
        <f t="shared" si="11"/>
        <v>12170.61</v>
      </c>
      <c r="FG54" t="s">
        <v>3517</v>
      </c>
      <c r="FH54">
        <v>461374988</v>
      </c>
    </row>
    <row r="55" spans="1:164" ht="17.25">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9"/>
      <c r="AF55" s="310" t="s">
        <v>1798</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3517</v>
      </c>
      <c r="FH55">
        <v>462692295</v>
      </c>
    </row>
    <row r="56" spans="1:164" ht="17.25">
      <c r="A56" s="72">
        <v>463860514</v>
      </c>
      <c r="B56" s="304" t="s">
        <v>282</v>
      </c>
      <c r="C56" s="72" t="s">
        <v>1776</v>
      </c>
      <c r="D56" s="72" t="s">
        <v>3539</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3541</v>
      </c>
      <c r="AC56" s="72"/>
      <c r="AD56" s="72" t="s">
        <v>3023</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1794</v>
      </c>
      <c r="AV56" s="311"/>
      <c r="AW56" s="304" t="s">
        <v>175</v>
      </c>
      <c r="AX56" s="312">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2400</v>
      </c>
      <c r="EV56" s="7" t="s">
        <v>1111</v>
      </c>
      <c r="EW56" s="7" t="s">
        <v>1802</v>
      </c>
      <c r="EX56" s="183" t="s">
        <v>1844</v>
      </c>
      <c r="EY56" s="314">
        <v>46181</v>
      </c>
      <c r="EZ56" s="314"/>
      <c r="FA56" s="183"/>
      <c r="FB56" s="314"/>
      <c r="FC56" s="7" t="s">
        <v>1130</v>
      </c>
      <c r="FD56" s="7" t="s">
        <v>3090</v>
      </c>
      <c r="FE56" s="7">
        <f t="shared" si="10"/>
        <v>5138</v>
      </c>
      <c r="FF56" s="72">
        <f t="shared" si="11"/>
        <v>10289</v>
      </c>
      <c r="FG56" t="s">
        <v>3517</v>
      </c>
      <c r="FH56">
        <v>463860514</v>
      </c>
    </row>
    <row r="57" spans="1:164" ht="17.25">
      <c r="A57" s="72">
        <v>466999268</v>
      </c>
      <c r="B57" s="304" t="s">
        <v>2166</v>
      </c>
      <c r="C57" s="72" t="s">
        <v>1776</v>
      </c>
      <c r="D57" s="72" t="s">
        <v>3018</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2308</v>
      </c>
      <c r="AW57" s="304" t="s">
        <v>191</v>
      </c>
      <c r="AX57" s="312">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2401</v>
      </c>
      <c r="EV57" s="7" t="s">
        <v>1111</v>
      </c>
      <c r="EW57" s="7" t="s">
        <v>1807</v>
      </c>
      <c r="EX57" s="183" t="s">
        <v>1816</v>
      </c>
      <c r="EY57" s="314">
        <v>46186</v>
      </c>
      <c r="EZ57" s="314"/>
      <c r="FA57" s="183"/>
      <c r="FB57" s="314"/>
      <c r="FC57" s="7" t="s">
        <v>1130</v>
      </c>
      <c r="FD57" s="7" t="s">
        <v>3091</v>
      </c>
      <c r="FE57" s="7">
        <f t="shared" si="10"/>
        <v>4754</v>
      </c>
      <c r="FF57" s="72">
        <f t="shared" si="11"/>
        <v>9576</v>
      </c>
      <c r="FG57" t="s">
        <v>3517</v>
      </c>
      <c r="FH57">
        <v>466999268</v>
      </c>
    </row>
    <row r="58" spans="1:164" ht="17.25">
      <c r="A58" s="72">
        <v>464924404</v>
      </c>
      <c r="B58" s="304" t="s">
        <v>2141</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2285</v>
      </c>
      <c r="AW58" s="304" t="s">
        <v>2340</v>
      </c>
      <c r="AX58" s="312">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2402</v>
      </c>
      <c r="EV58" s="7" t="s">
        <v>1111</v>
      </c>
      <c r="EW58" s="7" t="s">
        <v>1802</v>
      </c>
      <c r="EX58" s="183" t="s">
        <v>1896</v>
      </c>
      <c r="EY58" s="314">
        <v>46189</v>
      </c>
      <c r="EZ58" s="314"/>
      <c r="FA58" s="183"/>
      <c r="FB58" s="314"/>
      <c r="FC58" s="7" t="s">
        <v>1130</v>
      </c>
      <c r="FD58" s="7" t="s">
        <v>3092</v>
      </c>
      <c r="FE58" s="7">
        <f t="shared" si="10"/>
        <v>3427.54</v>
      </c>
      <c r="FF58" s="72">
        <f t="shared" si="11"/>
        <v>8810.5400000000009</v>
      </c>
      <c r="FG58" t="s">
        <v>3518</v>
      </c>
      <c r="FH58">
        <v>464924404</v>
      </c>
    </row>
    <row r="59" spans="1:164" ht="17.25">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9"/>
      <c r="AF59" s="310" t="s">
        <v>1798</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1</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2</v>
      </c>
      <c r="ES59" s="72">
        <f t="shared" si="9"/>
        <v>1</v>
      </c>
      <c r="ET59" s="72" t="s">
        <v>1112</v>
      </c>
      <c r="EU59" s="7" t="s">
        <v>2403</v>
      </c>
      <c r="EV59" s="7" t="s">
        <v>1111</v>
      </c>
      <c r="EW59" s="7" t="s">
        <v>1809</v>
      </c>
      <c r="EX59" s="183" t="s">
        <v>1845</v>
      </c>
      <c r="EY59" s="314">
        <v>46177</v>
      </c>
      <c r="EZ59" s="314"/>
      <c r="FA59" s="183"/>
      <c r="FB59" s="314"/>
      <c r="FC59" s="7" t="s">
        <v>1130</v>
      </c>
      <c r="FD59" s="7" t="s">
        <v>3093</v>
      </c>
      <c r="FE59" s="7">
        <f t="shared" si="10"/>
        <v>4921</v>
      </c>
      <c r="FF59" s="72">
        <f t="shared" si="11"/>
        <v>26760</v>
      </c>
      <c r="FG59" t="s">
        <v>3517</v>
      </c>
      <c r="FH59">
        <v>466677362</v>
      </c>
    </row>
    <row r="60" spans="1:164" ht="17.25">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1794</v>
      </c>
      <c r="AV60" s="311" t="s">
        <v>376</v>
      </c>
      <c r="AW60" s="304" t="s">
        <v>377</v>
      </c>
      <c r="AX60" s="312">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2404</v>
      </c>
      <c r="EV60" s="7" t="s">
        <v>1111</v>
      </c>
      <c r="EW60" s="7" t="s">
        <v>1807</v>
      </c>
      <c r="EX60" s="183" t="s">
        <v>1846</v>
      </c>
      <c r="EY60" s="314">
        <v>46201</v>
      </c>
      <c r="EZ60" s="314"/>
      <c r="FA60" s="183"/>
      <c r="FB60" s="314"/>
      <c r="FC60" s="7" t="s">
        <v>1130</v>
      </c>
      <c r="FD60" s="7" t="s">
        <v>3069</v>
      </c>
      <c r="FE60" s="7">
        <f t="shared" si="10"/>
        <v>6713</v>
      </c>
      <c r="FF60" s="72">
        <f t="shared" si="11"/>
        <v>13439</v>
      </c>
      <c r="FG60" t="s">
        <v>3517</v>
      </c>
      <c r="FH60">
        <v>460272739</v>
      </c>
    </row>
    <row r="61" spans="1:164" ht="17.25">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1798</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2405</v>
      </c>
      <c r="EV61" s="7" t="s">
        <v>1111</v>
      </c>
      <c r="EW61" s="7" t="s">
        <v>1802</v>
      </c>
      <c r="EX61" s="183" t="s">
        <v>1847</v>
      </c>
      <c r="EY61" s="314">
        <v>46178</v>
      </c>
      <c r="EZ61" s="314"/>
      <c r="FA61" s="183"/>
      <c r="FB61" s="314"/>
      <c r="FC61" s="7" t="s">
        <v>1130</v>
      </c>
      <c r="FD61" s="7" t="s">
        <v>3094</v>
      </c>
      <c r="FE61" s="7">
        <f t="shared" si="10"/>
        <v>3494</v>
      </c>
      <c r="FF61" s="72">
        <f t="shared" si="11"/>
        <v>27025</v>
      </c>
      <c r="FG61" t="s">
        <v>3517</v>
      </c>
      <c r="FH61">
        <v>460466165</v>
      </c>
    </row>
    <row r="62" spans="1:164" ht="17.25">
      <c r="A62" s="72">
        <v>463519622</v>
      </c>
      <c r="B62" s="304" t="s">
        <v>1512</v>
      </c>
      <c r="C62" s="72" t="s">
        <v>1776</v>
      </c>
      <c r="D62" s="72" t="s">
        <v>1793</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2406</v>
      </c>
      <c r="EV62" s="7" t="s">
        <v>1111</v>
      </c>
      <c r="EW62" s="7" t="s">
        <v>1802</v>
      </c>
      <c r="EX62" s="183" t="s">
        <v>1848</v>
      </c>
      <c r="EY62" s="314">
        <v>46176</v>
      </c>
      <c r="EZ62" s="314"/>
      <c r="FA62" s="183"/>
      <c r="FB62" s="314"/>
      <c r="FC62" s="7" t="s">
        <v>1130</v>
      </c>
      <c r="FD62" s="7" t="s">
        <v>3095</v>
      </c>
      <c r="FE62" s="7">
        <f t="shared" si="10"/>
        <v>5095</v>
      </c>
      <c r="FF62" s="72">
        <f t="shared" si="11"/>
        <v>10172</v>
      </c>
      <c r="FG62" t="s">
        <v>3517</v>
      </c>
      <c r="FH62">
        <v>463519622</v>
      </c>
    </row>
    <row r="63" spans="1:164" ht="17.25">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3544</v>
      </c>
      <c r="AC63" s="72"/>
      <c r="AD63" s="72" t="s">
        <v>3022</v>
      </c>
      <c r="AE63" s="309"/>
      <c r="AF63" s="310" t="s">
        <v>1798</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2407</v>
      </c>
      <c r="EV63" s="7" t="s">
        <v>1111</v>
      </c>
      <c r="EW63" s="7" t="s">
        <v>1849</v>
      </c>
      <c r="EX63" s="183" t="s">
        <v>1810</v>
      </c>
      <c r="EY63" s="314">
        <v>46181</v>
      </c>
      <c r="EZ63" s="314"/>
      <c r="FA63" s="183"/>
      <c r="FB63" s="314"/>
      <c r="FC63" s="7" t="s">
        <v>1130</v>
      </c>
      <c r="FD63" s="7" t="s">
        <v>3096</v>
      </c>
      <c r="FE63" s="7">
        <f t="shared" si="10"/>
        <v>5738</v>
      </c>
      <c r="FF63" s="72">
        <f t="shared" si="11"/>
        <v>33874</v>
      </c>
      <c r="FG63" t="s">
        <v>3517</v>
      </c>
      <c r="FH63">
        <v>466229926</v>
      </c>
    </row>
    <row r="64" spans="1:164" ht="17.25">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1794</v>
      </c>
      <c r="AV64" s="311" t="s">
        <v>687</v>
      </c>
      <c r="AW64" s="304" t="s">
        <v>645</v>
      </c>
      <c r="AX64" s="312">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2408</v>
      </c>
      <c r="EV64" s="7" t="s">
        <v>1111</v>
      </c>
      <c r="EW64" s="7" t="s">
        <v>1807</v>
      </c>
      <c r="EX64" s="183" t="s">
        <v>1819</v>
      </c>
      <c r="EY64" s="314">
        <v>46198</v>
      </c>
      <c r="EZ64" s="314"/>
      <c r="FA64" s="183"/>
      <c r="FB64" s="314"/>
      <c r="FC64" s="7" t="s">
        <v>1130</v>
      </c>
      <c r="FD64" s="7" t="s">
        <v>3097</v>
      </c>
      <c r="FE64" s="7">
        <f t="shared" si="10"/>
        <v>5856</v>
      </c>
      <c r="FF64" s="72">
        <f t="shared" si="11"/>
        <v>12370</v>
      </c>
      <c r="FG64" t="s">
        <v>3517</v>
      </c>
      <c r="FH64">
        <v>460986849</v>
      </c>
    </row>
    <row r="65" spans="1:164" ht="17.25">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3506</v>
      </c>
      <c r="AC65" s="72"/>
      <c r="AD65" s="72" t="s">
        <v>3023</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1794</v>
      </c>
      <c r="AV65" s="311" t="s">
        <v>529</v>
      </c>
      <c r="AW65" s="304" t="s">
        <v>319</v>
      </c>
      <c r="AX65" s="312">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3</v>
      </c>
      <c r="ES65" s="72">
        <f t="shared" si="9"/>
        <v>1</v>
      </c>
      <c r="ET65" s="72" t="s">
        <v>1125</v>
      </c>
      <c r="EU65" s="7" t="s">
        <v>2409</v>
      </c>
      <c r="EV65" s="7" t="s">
        <v>1111</v>
      </c>
      <c r="EW65" s="7" t="s">
        <v>1802</v>
      </c>
      <c r="EX65" s="183" t="s">
        <v>1850</v>
      </c>
      <c r="EY65" s="314">
        <v>46178</v>
      </c>
      <c r="EZ65" s="314"/>
      <c r="FA65" s="183"/>
      <c r="FB65" s="314"/>
      <c r="FC65" s="7" t="s">
        <v>1130</v>
      </c>
      <c r="FD65" s="7" t="s">
        <v>3098</v>
      </c>
      <c r="FE65" s="7">
        <f t="shared" si="10"/>
        <v>6021</v>
      </c>
      <c r="FF65" s="72">
        <f t="shared" si="11"/>
        <v>18110</v>
      </c>
      <c r="FG65" t="s">
        <v>3517</v>
      </c>
      <c r="FH65">
        <v>464922563</v>
      </c>
    </row>
    <row r="66" spans="1:164" ht="17.25">
      <c r="A66" s="72">
        <v>463651166</v>
      </c>
      <c r="B66" s="304" t="s">
        <v>1428</v>
      </c>
      <c r="C66" s="72" t="s">
        <v>1776</v>
      </c>
      <c r="D66" s="72" t="s">
        <v>3018</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3551</v>
      </c>
      <c r="AC66" s="72"/>
      <c r="AD66" s="72" t="s">
        <v>3020</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1794</v>
      </c>
      <c r="AV66" s="311" t="s">
        <v>1430</v>
      </c>
      <c r="AW66" s="304" t="s">
        <v>136</v>
      </c>
      <c r="AX66" s="312">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4">
        <v>46181</v>
      </c>
      <c r="EZ66" s="314"/>
      <c r="FA66" s="183"/>
      <c r="FB66" s="314"/>
      <c r="FC66" s="7" t="s">
        <v>1130</v>
      </c>
      <c r="FD66" s="7" t="s">
        <v>3099</v>
      </c>
      <c r="FE66" s="7">
        <f t="shared" si="10"/>
        <v>6584</v>
      </c>
      <c r="FF66" s="72">
        <f t="shared" si="11"/>
        <v>14178</v>
      </c>
      <c r="FG66" t="s">
        <v>3517</v>
      </c>
      <c r="FH66">
        <v>463651166</v>
      </c>
    </row>
    <row r="67" spans="1:164" ht="17.25">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9"/>
      <c r="AF67" s="310" t="s">
        <v>1798</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2411</v>
      </c>
      <c r="EV67" s="7" t="s">
        <v>1111</v>
      </c>
      <c r="EW67" s="7" t="s">
        <v>1809</v>
      </c>
      <c r="EX67" s="183" t="s">
        <v>1852</v>
      </c>
      <c r="EY67" s="314">
        <v>46181</v>
      </c>
      <c r="EZ67" s="314"/>
      <c r="FA67" s="183"/>
      <c r="FB67" s="314"/>
      <c r="FC67" s="7" t="s">
        <v>1130</v>
      </c>
      <c r="FD67" s="7" t="s">
        <v>3100</v>
      </c>
      <c r="FE67" s="7">
        <f t="shared" ref="FE67:FE130" si="24">IF((J67+R67)&lt;=I67+R67,(J67+R67),((I67-(I67*(M67+1)-(I67+J67)))+R67))</f>
        <v>6620.8300000000017</v>
      </c>
      <c r="FF67" s="72">
        <f t="shared" ref="FF67:FF130" si="25">I67+J67+FD67</f>
        <v>28810.83</v>
      </c>
      <c r="FG67" t="s">
        <v>3517</v>
      </c>
      <c r="FH67">
        <v>463352388</v>
      </c>
    </row>
    <row r="68" spans="1:164" ht="17.25">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1794</v>
      </c>
      <c r="AV68" s="311" t="s">
        <v>756</v>
      </c>
      <c r="AW68" s="304" t="s">
        <v>61</v>
      </c>
      <c r="AX68" s="312">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2412</v>
      </c>
      <c r="EV68" s="7" t="s">
        <v>1111</v>
      </c>
      <c r="EW68" s="7" t="s">
        <v>1804</v>
      </c>
      <c r="EX68" s="183" t="s">
        <v>1853</v>
      </c>
      <c r="EY68" s="314">
        <v>46178</v>
      </c>
      <c r="EZ68" s="314"/>
      <c r="FA68" s="183"/>
      <c r="FB68" s="314"/>
      <c r="FC68" s="7" t="s">
        <v>1130</v>
      </c>
      <c r="FD68" s="7" t="s">
        <v>3040</v>
      </c>
      <c r="FE68" s="7">
        <f t="shared" si="24"/>
        <v>6130.14</v>
      </c>
      <c r="FF68" s="72">
        <f t="shared" si="25"/>
        <v>13117.14</v>
      </c>
      <c r="FG68" t="s">
        <v>3517</v>
      </c>
      <c r="FH68">
        <v>460026902</v>
      </c>
    </row>
    <row r="69" spans="1:164" ht="17.25">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3511</v>
      </c>
      <c r="AC69" s="72"/>
      <c r="AD69" s="72" t="s">
        <v>3022</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1794</v>
      </c>
      <c r="AV69" s="311" t="s">
        <v>1347</v>
      </c>
      <c r="AW69" s="304" t="s">
        <v>1348</v>
      </c>
      <c r="AX69" s="312">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2413</v>
      </c>
      <c r="EV69" s="7" t="s">
        <v>1111</v>
      </c>
      <c r="EW69" s="7" t="s">
        <v>1804</v>
      </c>
      <c r="EX69" s="183" t="s">
        <v>1812</v>
      </c>
      <c r="EY69" s="314">
        <v>46178</v>
      </c>
      <c r="EZ69" s="314"/>
      <c r="FA69" s="183"/>
      <c r="FB69" s="314"/>
      <c r="FC69" s="7" t="s">
        <v>1130</v>
      </c>
      <c r="FD69" s="7" t="s">
        <v>3101</v>
      </c>
      <c r="FE69" s="7">
        <f t="shared" si="24"/>
        <v>4293</v>
      </c>
      <c r="FF69" s="72">
        <f t="shared" si="25"/>
        <v>12783</v>
      </c>
      <c r="FG69" t="s">
        <v>3517</v>
      </c>
      <c r="FH69">
        <v>464556066</v>
      </c>
    </row>
    <row r="70" spans="1:164" ht="17.25">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9"/>
      <c r="AF70" s="310" t="s">
        <v>1798</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1794</v>
      </c>
      <c r="AV70" s="311" t="s">
        <v>264</v>
      </c>
      <c r="AW70" s="304" t="s">
        <v>265</v>
      </c>
      <c r="AX70" s="312">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2414</v>
      </c>
      <c r="EV70" s="7" t="s">
        <v>1111</v>
      </c>
      <c r="EW70" s="7" t="s">
        <v>1830</v>
      </c>
      <c r="EX70" s="183" t="s">
        <v>1854</v>
      </c>
      <c r="EY70" s="314">
        <v>46174</v>
      </c>
      <c r="EZ70" s="314"/>
      <c r="FA70" s="183"/>
      <c r="FB70" s="314"/>
      <c r="FC70" s="7" t="s">
        <v>1130</v>
      </c>
      <c r="FD70" s="7" t="s">
        <v>3102</v>
      </c>
      <c r="FE70" s="7">
        <f t="shared" si="24"/>
        <v>8376</v>
      </c>
      <c r="FF70" s="72">
        <f t="shared" si="25"/>
        <v>30952</v>
      </c>
      <c r="FG70" t="s">
        <v>3517</v>
      </c>
      <c r="FH70">
        <v>458321906</v>
      </c>
    </row>
    <row r="71" spans="1:164" ht="17.25">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3506</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2415</v>
      </c>
      <c r="EV71" s="7" t="s">
        <v>1111</v>
      </c>
      <c r="EW71" s="7" t="e">
        <v>#N/A</v>
      </c>
      <c r="EX71" s="183" t="e">
        <v>#N/A</v>
      </c>
      <c r="EY71" s="314" t="e">
        <v>#N/A</v>
      </c>
      <c r="EZ71" s="314"/>
      <c r="FA71" s="183"/>
      <c r="FB71" s="314"/>
      <c r="FC71" s="7" t="s">
        <v>1130</v>
      </c>
      <c r="FD71" s="7" t="s">
        <v>3086</v>
      </c>
      <c r="FE71" s="7">
        <f t="shared" si="24"/>
        <v>4525</v>
      </c>
      <c r="FF71" s="72">
        <f t="shared" si="25"/>
        <v>13478</v>
      </c>
      <c r="FG71" t="s">
        <v>3517</v>
      </c>
      <c r="FH71">
        <v>467016498</v>
      </c>
    </row>
    <row r="72" spans="1:164" ht="17.25">
      <c r="A72" s="72">
        <v>466598110</v>
      </c>
      <c r="B72" s="304" t="s">
        <v>2172</v>
      </c>
      <c r="C72" s="72" t="s">
        <v>1776</v>
      </c>
      <c r="D72" s="72" t="s">
        <v>2348</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2314</v>
      </c>
      <c r="AW72" s="304" t="s">
        <v>169</v>
      </c>
      <c r="AX72" s="312">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2416</v>
      </c>
      <c r="EV72" s="7" t="s">
        <v>1111</v>
      </c>
      <c r="EW72" s="7" t="s">
        <v>1830</v>
      </c>
      <c r="EX72" s="183" t="s">
        <v>1891</v>
      </c>
      <c r="EY72" s="314">
        <v>46184</v>
      </c>
      <c r="EZ72" s="314"/>
      <c r="FA72" s="183"/>
      <c r="FB72" s="314"/>
      <c r="FC72" s="7" t="s">
        <v>1130</v>
      </c>
      <c r="FD72" s="7" t="s">
        <v>3103</v>
      </c>
      <c r="FE72" s="7">
        <f t="shared" si="24"/>
        <v>2900.34</v>
      </c>
      <c r="FF72" s="72">
        <f t="shared" si="25"/>
        <v>10669.34</v>
      </c>
      <c r="FG72" t="s">
        <v>3517</v>
      </c>
      <c r="FH72">
        <v>466598110</v>
      </c>
    </row>
    <row r="73" spans="1:164" ht="17.25">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3506</v>
      </c>
      <c r="AC73" s="72"/>
      <c r="AD73" s="72" t="s">
        <v>3023</v>
      </c>
      <c r="AE73" s="309"/>
      <c r="AF73" s="310" t="s">
        <v>1798</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2417</v>
      </c>
      <c r="EV73" s="7" t="s">
        <v>1111</v>
      </c>
      <c r="EW73" s="7" t="s">
        <v>1802</v>
      </c>
      <c r="EX73" s="183" t="s">
        <v>1811</v>
      </c>
      <c r="EY73" s="314">
        <v>46180</v>
      </c>
      <c r="EZ73" s="314"/>
      <c r="FA73" s="183"/>
      <c r="FB73" s="314"/>
      <c r="FC73" s="7" t="s">
        <v>1130</v>
      </c>
      <c r="FD73" s="7" t="s">
        <v>3104</v>
      </c>
      <c r="FE73" s="7">
        <f t="shared" si="24"/>
        <v>5770</v>
      </c>
      <c r="FF73" s="72">
        <f t="shared" si="25"/>
        <v>30348</v>
      </c>
      <c r="FG73" t="s">
        <v>3517</v>
      </c>
      <c r="FH73">
        <v>466828544</v>
      </c>
    </row>
    <row r="74" spans="1:164" ht="17.25">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9"/>
      <c r="AF74" s="310" t="s">
        <v>1798</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2418</v>
      </c>
      <c r="EV74" s="7" t="s">
        <v>1111</v>
      </c>
      <c r="EW74" s="7" t="s">
        <v>1809</v>
      </c>
      <c r="EX74" s="183" t="s">
        <v>1855</v>
      </c>
      <c r="EY74" s="314">
        <v>46182</v>
      </c>
      <c r="EZ74" s="314"/>
      <c r="FA74" s="183"/>
      <c r="FB74" s="314"/>
      <c r="FC74" s="7" t="s">
        <v>1130</v>
      </c>
      <c r="FD74" s="7" t="s">
        <v>3105</v>
      </c>
      <c r="FE74" s="7">
        <f t="shared" si="24"/>
        <v>3465</v>
      </c>
      <c r="FF74" s="72">
        <f t="shared" si="25"/>
        <v>23183</v>
      </c>
      <c r="FG74" t="s">
        <v>3517</v>
      </c>
      <c r="FH74">
        <v>467457662</v>
      </c>
    </row>
    <row r="75" spans="1:164" ht="17.25">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3506</v>
      </c>
      <c r="AC75" s="72"/>
      <c r="AD75" s="72" t="s">
        <v>3020</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1794</v>
      </c>
      <c r="AV75" s="311" t="s">
        <v>343</v>
      </c>
      <c r="AW75" s="304" t="s">
        <v>207</v>
      </c>
      <c r="AX75" s="312">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2419</v>
      </c>
      <c r="EV75" s="7" t="s">
        <v>1111</v>
      </c>
      <c r="EW75" s="7" t="s">
        <v>1802</v>
      </c>
      <c r="EX75" s="183" t="s">
        <v>1811</v>
      </c>
      <c r="EY75" s="314">
        <v>46179</v>
      </c>
      <c r="EZ75" s="314"/>
      <c r="FA75" s="183"/>
      <c r="FB75" s="314"/>
      <c r="FC75" s="7" t="s">
        <v>1130</v>
      </c>
      <c r="FD75" s="7" t="s">
        <v>3106</v>
      </c>
      <c r="FE75" s="7">
        <f t="shared" si="24"/>
        <v>6205</v>
      </c>
      <c r="FF75" s="72">
        <f t="shared" si="25"/>
        <v>12450</v>
      </c>
      <c r="FG75" t="s">
        <v>3517</v>
      </c>
      <c r="FH75">
        <v>460748946</v>
      </c>
    </row>
    <row r="76" spans="1:164" ht="17.25">
      <c r="A76" s="72">
        <v>465745229</v>
      </c>
      <c r="B76" s="304" t="s">
        <v>2145</v>
      </c>
      <c r="C76" s="72"/>
      <c r="D76" s="72"/>
      <c r="E76" s="72"/>
      <c r="F76" s="72"/>
      <c r="G76" s="307"/>
      <c r="H76" s="307" t="s">
        <v>3553</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2289</v>
      </c>
      <c r="AW76" s="304" t="s">
        <v>169</v>
      </c>
      <c r="AX76" s="312">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2420</v>
      </c>
      <c r="EV76" s="7" t="s">
        <v>1111</v>
      </c>
      <c r="EW76" s="7" t="s">
        <v>1802</v>
      </c>
      <c r="EX76" s="183" t="s">
        <v>1811</v>
      </c>
      <c r="EY76" s="314">
        <v>46185</v>
      </c>
      <c r="EZ76" s="314"/>
      <c r="FA76" s="183"/>
      <c r="FB76" s="314"/>
      <c r="FC76" s="7" t="s">
        <v>1130</v>
      </c>
      <c r="FD76" s="7" t="s">
        <v>3064</v>
      </c>
      <c r="FE76" s="7">
        <f t="shared" si="24"/>
        <v>3476</v>
      </c>
      <c r="FF76" s="72">
        <f t="shared" si="25"/>
        <v>8691</v>
      </c>
      <c r="FG76" t="s">
        <v>3517</v>
      </c>
      <c r="FH76">
        <v>465745229</v>
      </c>
    </row>
    <row r="77" spans="1:164" ht="17.25">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1794</v>
      </c>
      <c r="AV77" s="311" t="s">
        <v>135</v>
      </c>
      <c r="AW77" s="304" t="s">
        <v>136</v>
      </c>
      <c r="AX77" s="312">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2421</v>
      </c>
      <c r="EV77" s="7" t="s">
        <v>1111</v>
      </c>
      <c r="EW77" s="7" t="s">
        <v>1807</v>
      </c>
      <c r="EX77" s="183" t="s">
        <v>1856</v>
      </c>
      <c r="EY77" s="314">
        <v>46193</v>
      </c>
      <c r="EZ77" s="314"/>
      <c r="FA77" s="183"/>
      <c r="FB77" s="314"/>
      <c r="FC77" s="7" t="s">
        <v>1130</v>
      </c>
      <c r="FD77" s="7" t="s">
        <v>3107</v>
      </c>
      <c r="FE77" s="7">
        <f t="shared" si="24"/>
        <v>5871</v>
      </c>
      <c r="FF77" s="72">
        <f t="shared" si="25"/>
        <v>12428</v>
      </c>
      <c r="FG77" t="s">
        <v>3517</v>
      </c>
      <c r="FH77">
        <v>460017651</v>
      </c>
    </row>
    <row r="78" spans="1:164" ht="17.25">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1794</v>
      </c>
      <c r="AV78" s="311" t="s">
        <v>884</v>
      </c>
      <c r="AW78" s="304" t="s">
        <v>471</v>
      </c>
      <c r="AX78" s="312">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2</v>
      </c>
      <c r="ES78" s="72">
        <f t="shared" si="23"/>
        <v>1</v>
      </c>
      <c r="ET78" s="72" t="s">
        <v>1126</v>
      </c>
      <c r="EU78" s="7" t="s">
        <v>2422</v>
      </c>
      <c r="EV78" s="7" t="s">
        <v>1111</v>
      </c>
      <c r="EW78" s="7" t="s">
        <v>1807</v>
      </c>
      <c r="EX78" s="183" t="s">
        <v>1816</v>
      </c>
      <c r="EY78" s="314">
        <v>46197</v>
      </c>
      <c r="EZ78" s="314"/>
      <c r="FA78" s="183"/>
      <c r="FB78" s="314"/>
      <c r="FC78" s="7" t="s">
        <v>1130</v>
      </c>
      <c r="FD78" s="7" t="s">
        <v>3108</v>
      </c>
      <c r="FE78" s="7">
        <f t="shared" si="24"/>
        <v>4813</v>
      </c>
      <c r="FF78" s="72">
        <f t="shared" si="25"/>
        <v>9853</v>
      </c>
      <c r="FG78" t="s">
        <v>3517</v>
      </c>
      <c r="FH78">
        <v>462727406</v>
      </c>
    </row>
    <row r="79" spans="1:164" ht="17.25">
      <c r="A79" s="72">
        <v>466324484</v>
      </c>
      <c r="B79" s="304" t="s">
        <v>2122</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4"/>
      <c r="AC79" s="72"/>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2266</v>
      </c>
      <c r="AW79" s="304" t="s">
        <v>2334</v>
      </c>
      <c r="AX79" s="312">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2423</v>
      </c>
      <c r="EV79" s="7" t="s">
        <v>1111</v>
      </c>
      <c r="EW79" s="7" t="e">
        <v>#N/A</v>
      </c>
      <c r="EX79" s="183" t="e">
        <v>#N/A</v>
      </c>
      <c r="EY79" s="314" t="e">
        <v>#N/A</v>
      </c>
      <c r="EZ79" s="314"/>
      <c r="FA79" s="183"/>
      <c r="FB79" s="314"/>
      <c r="FC79" s="7" t="s">
        <v>1130</v>
      </c>
      <c r="FD79" s="7" t="s">
        <v>3109</v>
      </c>
      <c r="FE79" s="7">
        <f t="shared" si="24"/>
        <v>4706</v>
      </c>
      <c r="FF79" s="72">
        <f t="shared" si="25"/>
        <v>9603</v>
      </c>
      <c r="FG79" t="s">
        <v>3518</v>
      </c>
      <c r="FH79">
        <v>466324484</v>
      </c>
    </row>
    <row r="80" spans="1:164" ht="17.25">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3619</v>
      </c>
      <c r="AC80" s="72"/>
      <c r="AD80" s="72" t="s">
        <v>3022</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1794</v>
      </c>
      <c r="AV80" s="311" t="s">
        <v>1387</v>
      </c>
      <c r="AW80" s="304" t="s">
        <v>360</v>
      </c>
      <c r="AX80" s="312">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2424</v>
      </c>
      <c r="EV80" s="7" t="s">
        <v>1111</v>
      </c>
      <c r="EW80" s="7" t="e">
        <v>#N/A</v>
      </c>
      <c r="EX80" s="183" t="e">
        <v>#N/A</v>
      </c>
      <c r="EY80" s="314" t="e">
        <v>#N/A</v>
      </c>
      <c r="EZ80" s="314"/>
      <c r="FA80" s="183"/>
      <c r="FB80" s="314"/>
      <c r="FC80" s="7" t="s">
        <v>1130</v>
      </c>
      <c r="FD80" s="7" t="s">
        <v>3110</v>
      </c>
      <c r="FE80" s="7">
        <f t="shared" si="24"/>
        <v>3174</v>
      </c>
      <c r="FF80" s="72">
        <f t="shared" si="25"/>
        <v>6459</v>
      </c>
      <c r="FG80" t="s">
        <v>3518</v>
      </c>
      <c r="FH80">
        <v>467633570</v>
      </c>
    </row>
    <row r="81" spans="1:164" ht="17.25">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9"/>
      <c r="AF81" s="310" t="s">
        <v>1798</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1794</v>
      </c>
      <c r="AV81" s="311" t="s">
        <v>605</v>
      </c>
      <c r="AW81" s="304" t="s">
        <v>471</v>
      </c>
      <c r="AX81" s="312">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2425</v>
      </c>
      <c r="EV81" s="7" t="s">
        <v>1111</v>
      </c>
      <c r="EW81" s="7" t="s">
        <v>1809</v>
      </c>
      <c r="EX81" s="183" t="s">
        <v>1857</v>
      </c>
      <c r="EY81" s="314">
        <v>46175</v>
      </c>
      <c r="EZ81" s="314"/>
      <c r="FA81" s="183"/>
      <c r="FB81" s="314"/>
      <c r="FC81" s="7" t="s">
        <v>1130</v>
      </c>
      <c r="FD81" s="7" t="s">
        <v>3111</v>
      </c>
      <c r="FE81" s="7">
        <f t="shared" si="24"/>
        <v>5767</v>
      </c>
      <c r="FF81" s="72">
        <f t="shared" si="25"/>
        <v>21756</v>
      </c>
      <c r="FG81" t="s">
        <v>3517</v>
      </c>
      <c r="FH81">
        <v>461001866</v>
      </c>
    </row>
    <row r="82" spans="1:164" ht="17.25">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9"/>
      <c r="AF82" s="310" t="s">
        <v>1798</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2426</v>
      </c>
      <c r="EV82" s="7" t="s">
        <v>1111</v>
      </c>
      <c r="EW82" s="7" t="s">
        <v>1809</v>
      </c>
      <c r="EX82" s="183" t="s">
        <v>1852</v>
      </c>
      <c r="EY82" s="314">
        <v>46176</v>
      </c>
      <c r="EZ82" s="314"/>
      <c r="FA82" s="183"/>
      <c r="FB82" s="314"/>
      <c r="FC82" s="7" t="s">
        <v>1130</v>
      </c>
      <c r="FD82" s="7" t="s">
        <v>3112</v>
      </c>
      <c r="FE82" s="7">
        <f t="shared" si="24"/>
        <v>4984</v>
      </c>
      <c r="FF82" s="72">
        <f t="shared" si="25"/>
        <v>28924</v>
      </c>
      <c r="FG82" t="s">
        <v>3517</v>
      </c>
      <c r="FH82">
        <v>466811165</v>
      </c>
    </row>
    <row r="83" spans="1:164" ht="17.25">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9"/>
      <c r="AF83" s="310" t="s">
        <v>1798</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2427</v>
      </c>
      <c r="EV83" s="7" t="s">
        <v>1111</v>
      </c>
      <c r="EW83" s="7" t="s">
        <v>1830</v>
      </c>
      <c r="EX83" s="183" t="s">
        <v>1831</v>
      </c>
      <c r="EY83" s="314">
        <v>46177</v>
      </c>
      <c r="EZ83" s="314"/>
      <c r="FA83" s="183"/>
      <c r="FB83" s="314"/>
      <c r="FC83" s="7" t="s">
        <v>1130</v>
      </c>
      <c r="FD83" s="7" t="s">
        <v>3113</v>
      </c>
      <c r="FE83" s="7">
        <f t="shared" si="24"/>
        <v>6310</v>
      </c>
      <c r="FF83" s="72">
        <f t="shared" si="25"/>
        <v>37724</v>
      </c>
      <c r="FG83" t="s">
        <v>3517</v>
      </c>
      <c r="FH83">
        <v>465871171</v>
      </c>
    </row>
    <row r="84" spans="1:164" ht="17.25">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3544</v>
      </c>
      <c r="AC84" s="72"/>
      <c r="AD84" s="72" t="s">
        <v>3022</v>
      </c>
      <c r="AE84" s="309"/>
      <c r="AF84" s="310" t="s">
        <v>1798</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2428</v>
      </c>
      <c r="EV84" s="7" t="s">
        <v>1111</v>
      </c>
      <c r="EW84" s="7" t="s">
        <v>1849</v>
      </c>
      <c r="EX84" s="183" t="s">
        <v>1858</v>
      </c>
      <c r="EY84" s="314">
        <v>46178</v>
      </c>
      <c r="EZ84" s="314"/>
      <c r="FA84" s="183"/>
      <c r="FB84" s="314"/>
      <c r="FC84" s="7" t="s">
        <v>3554</v>
      </c>
      <c r="FD84" s="7" t="s">
        <v>3114</v>
      </c>
      <c r="FE84" s="7">
        <f t="shared" si="24"/>
        <v>5864</v>
      </c>
      <c r="FF84" s="72">
        <f t="shared" si="25"/>
        <v>27941</v>
      </c>
      <c r="FG84" t="s">
        <v>3517</v>
      </c>
      <c r="FH84">
        <v>464268783</v>
      </c>
    </row>
    <row r="85" spans="1:164" ht="17.25">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1794</v>
      </c>
      <c r="AV85" s="311" t="s">
        <v>1078</v>
      </c>
      <c r="AW85" s="304" t="s">
        <v>254</v>
      </c>
      <c r="AX85" s="312">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2429</v>
      </c>
      <c r="EV85" s="7" t="s">
        <v>1111</v>
      </c>
      <c r="EW85" s="7" t="s">
        <v>1830</v>
      </c>
      <c r="EX85" s="183" t="s">
        <v>1859</v>
      </c>
      <c r="EY85" s="314">
        <v>46179</v>
      </c>
      <c r="EZ85" s="314"/>
      <c r="FA85" s="183"/>
      <c r="FB85" s="314"/>
      <c r="FC85" s="7" t="s">
        <v>1130</v>
      </c>
      <c r="FD85" s="7" t="s">
        <v>3115</v>
      </c>
      <c r="FE85" s="7">
        <f t="shared" si="24"/>
        <v>4849</v>
      </c>
      <c r="FF85" s="72">
        <f t="shared" si="25"/>
        <v>9762</v>
      </c>
      <c r="FG85" t="s">
        <v>3517</v>
      </c>
      <c r="FH85">
        <v>467105538</v>
      </c>
    </row>
    <row r="86" spans="1:164" ht="17.25">
      <c r="A86" s="72">
        <v>466294591</v>
      </c>
      <c r="B86" s="304" t="s">
        <v>2063</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3021</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2210</v>
      </c>
      <c r="AW86" s="304" t="s">
        <v>2322</v>
      </c>
      <c r="AX86" s="312">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1</v>
      </c>
      <c r="ES86" s="72">
        <f t="shared" si="23"/>
        <v>1</v>
      </c>
      <c r="ET86" s="72" t="s">
        <v>1124</v>
      </c>
      <c r="EU86" s="7" t="s">
        <v>2430</v>
      </c>
      <c r="EV86" s="7" t="s">
        <v>1111</v>
      </c>
      <c r="EW86" s="7" t="e">
        <v>#N/A</v>
      </c>
      <c r="EX86" s="183" t="e">
        <v>#N/A</v>
      </c>
      <c r="EY86" s="314" t="e">
        <v>#N/A</v>
      </c>
      <c r="EZ86" s="314"/>
      <c r="FA86" s="183"/>
      <c r="FB86" s="314"/>
      <c r="FC86" s="7" t="s">
        <v>1130</v>
      </c>
      <c r="FD86" s="7" t="s">
        <v>3116</v>
      </c>
      <c r="FE86" s="7">
        <f t="shared" si="24"/>
        <v>4374.46</v>
      </c>
      <c r="FF86" s="72">
        <f t="shared" si="25"/>
        <v>8929.4599999999991</v>
      </c>
      <c r="FG86" t="s">
        <v>3518</v>
      </c>
      <c r="FH86">
        <v>466294591</v>
      </c>
    </row>
    <row r="87" spans="1:164" ht="17.25">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3546</v>
      </c>
      <c r="AC87" s="72"/>
      <c r="AD87" s="72" t="s">
        <v>3022</v>
      </c>
      <c r="AE87" s="309"/>
      <c r="AF87" s="310" t="s">
        <v>1798</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2431</v>
      </c>
      <c r="EV87" s="7" t="s">
        <v>1111</v>
      </c>
      <c r="EW87" s="7" t="s">
        <v>1802</v>
      </c>
      <c r="EX87" s="183" t="s">
        <v>1860</v>
      </c>
      <c r="EY87" s="314">
        <v>46178</v>
      </c>
      <c r="EZ87" s="314"/>
      <c r="FA87" s="183"/>
      <c r="FB87" s="314"/>
      <c r="FC87" s="7" t="s">
        <v>3554</v>
      </c>
      <c r="FD87" s="7" t="s">
        <v>3117</v>
      </c>
      <c r="FE87" s="7">
        <f t="shared" si="24"/>
        <v>5638</v>
      </c>
      <c r="FF87" s="72">
        <f t="shared" si="25"/>
        <v>30367</v>
      </c>
      <c r="FG87" t="s">
        <v>3517</v>
      </c>
      <c r="FH87">
        <v>464384033</v>
      </c>
    </row>
    <row r="88" spans="1:164" ht="17.25">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1794</v>
      </c>
      <c r="AV88" s="311" t="s">
        <v>1627</v>
      </c>
      <c r="AW88" s="304" t="s">
        <v>1726</v>
      </c>
      <c r="AX88" s="312">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2432</v>
      </c>
      <c r="EV88" s="7" t="s">
        <v>1111</v>
      </c>
      <c r="EW88" s="7" t="s">
        <v>1804</v>
      </c>
      <c r="EX88" s="183" t="s">
        <v>1861</v>
      </c>
      <c r="EY88" s="314">
        <v>46177</v>
      </c>
      <c r="EZ88" s="314"/>
      <c r="FA88" s="183"/>
      <c r="FB88" s="314"/>
      <c r="FC88" s="7" t="s">
        <v>1130</v>
      </c>
      <c r="FD88" s="7" t="s">
        <v>3118</v>
      </c>
      <c r="FE88" s="7">
        <f t="shared" si="24"/>
        <v>4067</v>
      </c>
      <c r="FF88" s="72">
        <f t="shared" si="25"/>
        <v>8689</v>
      </c>
      <c r="FG88" t="s">
        <v>3517</v>
      </c>
      <c r="FH88">
        <v>462817786</v>
      </c>
    </row>
    <row r="89" spans="1:164" ht="17.25">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9"/>
      <c r="AF89" s="310" t="s">
        <v>1798</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1</v>
      </c>
      <c r="ES89" s="72">
        <f t="shared" si="23"/>
        <v>1</v>
      </c>
      <c r="ET89" s="72" t="s">
        <v>1126</v>
      </c>
      <c r="EU89" s="7" t="s">
        <v>2433</v>
      </c>
      <c r="EV89" s="7" t="s">
        <v>1111</v>
      </c>
      <c r="EW89" s="7" t="s">
        <v>1802</v>
      </c>
      <c r="EX89" s="183" t="s">
        <v>3574</v>
      </c>
      <c r="EY89" s="314">
        <v>46191</v>
      </c>
      <c r="EZ89" s="314"/>
      <c r="FA89" s="183"/>
      <c r="FB89" s="314"/>
      <c r="FC89" s="7" t="s">
        <v>1130</v>
      </c>
      <c r="FD89" s="7" t="s">
        <v>3119</v>
      </c>
      <c r="FE89" s="7">
        <f t="shared" si="24"/>
        <v>3293</v>
      </c>
      <c r="FF89" s="72">
        <f t="shared" si="25"/>
        <v>17646</v>
      </c>
      <c r="FG89" t="s">
        <v>3518</v>
      </c>
      <c r="FH89">
        <v>467440993</v>
      </c>
    </row>
    <row r="90" spans="1:164" ht="17.25">
      <c r="A90" s="72">
        <v>466788877</v>
      </c>
      <c r="B90" s="304" t="s">
        <v>1008</v>
      </c>
      <c r="C90" s="72" t="s">
        <v>1776</v>
      </c>
      <c r="D90" s="72" t="s">
        <v>1801</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1794</v>
      </c>
      <c r="AV90" s="311" t="s">
        <v>1076</v>
      </c>
      <c r="AW90" s="304" t="s">
        <v>335</v>
      </c>
      <c r="AX90" s="312">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2434</v>
      </c>
      <c r="EV90" s="7" t="s">
        <v>1111</v>
      </c>
      <c r="EW90" s="7" t="s">
        <v>1804</v>
      </c>
      <c r="EX90" s="183" t="s">
        <v>1829</v>
      </c>
      <c r="EY90" s="314">
        <v>46179</v>
      </c>
      <c r="EZ90" s="314"/>
      <c r="FA90" s="183"/>
      <c r="FB90" s="314"/>
      <c r="FC90" s="7" t="s">
        <v>1130</v>
      </c>
      <c r="FD90" s="7" t="s">
        <v>3120</v>
      </c>
      <c r="FE90" s="7">
        <f t="shared" si="24"/>
        <v>6330</v>
      </c>
      <c r="FF90" s="72">
        <f t="shared" si="25"/>
        <v>12667</v>
      </c>
      <c r="FG90" t="s">
        <v>3517</v>
      </c>
      <c r="FH90">
        <v>466788877</v>
      </c>
    </row>
    <row r="91" spans="1:164" ht="17.25">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c r="AD91" s="72" t="s">
        <v>3023</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1794</v>
      </c>
      <c r="AV91" s="311" t="s">
        <v>449</v>
      </c>
      <c r="AW91" s="304" t="s">
        <v>259</v>
      </c>
      <c r="AX91" s="312">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2435</v>
      </c>
      <c r="EV91" s="7" t="s">
        <v>1111</v>
      </c>
      <c r="EW91" s="7" t="s">
        <v>1807</v>
      </c>
      <c r="EX91" s="183" t="s">
        <v>1816</v>
      </c>
      <c r="EY91" s="314">
        <v>46188</v>
      </c>
      <c r="EZ91" s="314"/>
      <c r="FA91" s="183"/>
      <c r="FB91" s="314"/>
      <c r="FC91" s="7" t="s">
        <v>1130</v>
      </c>
      <c r="FD91" s="7" t="s">
        <v>3121</v>
      </c>
      <c r="FE91" s="7">
        <f t="shared" si="24"/>
        <v>4150</v>
      </c>
      <c r="FF91" s="72">
        <f t="shared" si="25"/>
        <v>12455</v>
      </c>
      <c r="FG91" t="s">
        <v>3517</v>
      </c>
      <c r="FH91">
        <v>466775197</v>
      </c>
    </row>
    <row r="92" spans="1:164" ht="17.25">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1798</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2436</v>
      </c>
      <c r="EV92" s="7" t="s">
        <v>1111</v>
      </c>
      <c r="EW92" s="7" t="s">
        <v>1802</v>
      </c>
      <c r="EX92" s="183" t="s">
        <v>1862</v>
      </c>
      <c r="EY92" s="314">
        <v>46178</v>
      </c>
      <c r="EZ92" s="314"/>
      <c r="FA92" s="183"/>
      <c r="FB92" s="314"/>
      <c r="FC92" s="7" t="s">
        <v>1130</v>
      </c>
      <c r="FD92" s="7" t="s">
        <v>3122</v>
      </c>
      <c r="FE92" s="7">
        <f t="shared" si="24"/>
        <v>4234</v>
      </c>
      <c r="FF92" s="72">
        <f t="shared" si="25"/>
        <v>22995</v>
      </c>
      <c r="FG92" t="s">
        <v>3517</v>
      </c>
      <c r="FH92">
        <v>466601702</v>
      </c>
    </row>
    <row r="93" spans="1:164" ht="17.25">
      <c r="A93" s="72">
        <v>468046860</v>
      </c>
      <c r="B93" s="304" t="s">
        <v>1412</v>
      </c>
      <c r="C93" s="72" t="s">
        <v>1776</v>
      </c>
      <c r="D93" s="72" t="s">
        <v>1790</v>
      </c>
      <c r="E93" s="72">
        <v>3153</v>
      </c>
      <c r="F93" s="72"/>
      <c r="G93" s="307"/>
      <c r="H93" s="307" t="s">
        <v>3552</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1794</v>
      </c>
      <c r="AV93" s="311"/>
      <c r="AW93" s="304" t="s">
        <v>27</v>
      </c>
      <c r="AX93" s="312">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2437</v>
      </c>
      <c r="EV93" s="7" t="s">
        <v>1111</v>
      </c>
      <c r="EW93" s="7" t="s">
        <v>1807</v>
      </c>
      <c r="EX93" s="183" t="s">
        <v>1816</v>
      </c>
      <c r="EY93" s="314">
        <v>46188</v>
      </c>
      <c r="EZ93" s="314"/>
      <c r="FA93" s="183"/>
      <c r="FB93" s="314"/>
      <c r="FC93" s="7" t="s">
        <v>1130</v>
      </c>
      <c r="FD93" s="7" t="s">
        <v>3123</v>
      </c>
      <c r="FE93" s="7">
        <f t="shared" si="24"/>
        <v>2788</v>
      </c>
      <c r="FF93" s="72">
        <f t="shared" si="25"/>
        <v>5488</v>
      </c>
      <c r="FG93" t="s">
        <v>3517</v>
      </c>
      <c r="FH93">
        <v>468046860</v>
      </c>
    </row>
    <row r="94" spans="1:164" ht="17.25">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3506</v>
      </c>
      <c r="AC94" s="72"/>
      <c r="AD94" s="72" t="s">
        <v>3020</v>
      </c>
      <c r="AE94" s="309"/>
      <c r="AF94" s="310" t="s">
        <v>1798</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2438</v>
      </c>
      <c r="EV94" s="7" t="s">
        <v>1111</v>
      </c>
      <c r="EW94" s="7" t="s">
        <v>1807</v>
      </c>
      <c r="EX94" s="183" t="s">
        <v>1819</v>
      </c>
      <c r="EY94" s="314">
        <v>46181</v>
      </c>
      <c r="EZ94" s="314"/>
      <c r="FA94" s="183"/>
      <c r="FB94" s="314"/>
      <c r="FC94" s="7" t="s">
        <v>1130</v>
      </c>
      <c r="FD94" s="7" t="s">
        <v>3124</v>
      </c>
      <c r="FE94" s="7">
        <f t="shared" si="24"/>
        <v>2021</v>
      </c>
      <c r="FF94" s="72">
        <f t="shared" si="25"/>
        <v>17905</v>
      </c>
      <c r="FG94" t="s">
        <v>3517</v>
      </c>
      <c r="FH94">
        <v>463343105</v>
      </c>
    </row>
    <row r="95" spans="1:164" ht="17.25">
      <c r="A95" s="72">
        <v>459582628</v>
      </c>
      <c r="B95" s="304" t="s">
        <v>1515</v>
      </c>
      <c r="C95" s="72" t="s">
        <v>1776</v>
      </c>
      <c r="D95" s="72" t="s">
        <v>1793</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1794</v>
      </c>
      <c r="AV95" s="311" t="s">
        <v>1628</v>
      </c>
      <c r="AW95" s="304" t="s">
        <v>118</v>
      </c>
      <c r="AX95" s="312">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2439</v>
      </c>
      <c r="EV95" s="7" t="s">
        <v>1111</v>
      </c>
      <c r="EW95" s="7" t="s">
        <v>1802</v>
      </c>
      <c r="EX95" s="183" t="s">
        <v>1863</v>
      </c>
      <c r="EY95" s="314">
        <v>46179</v>
      </c>
      <c r="EZ95" s="314"/>
      <c r="FA95" s="183"/>
      <c r="FB95" s="314"/>
      <c r="FC95" s="7" t="s">
        <v>1130</v>
      </c>
      <c r="FD95" s="7" t="s">
        <v>3125</v>
      </c>
      <c r="FE95" s="7">
        <f t="shared" si="24"/>
        <v>6041</v>
      </c>
      <c r="FF95" s="72">
        <f t="shared" si="25"/>
        <v>17346</v>
      </c>
      <c r="FG95" t="s">
        <v>3517</v>
      </c>
      <c r="FH95">
        <v>459582628</v>
      </c>
    </row>
    <row r="96" spans="1:164" ht="17.25">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1794</v>
      </c>
      <c r="AV96" s="311" t="s">
        <v>635</v>
      </c>
      <c r="AW96" s="304" t="s">
        <v>636</v>
      </c>
      <c r="AX96" s="312">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2440</v>
      </c>
      <c r="EV96" s="7" t="s">
        <v>1111</v>
      </c>
      <c r="EW96" s="7" t="s">
        <v>1802</v>
      </c>
      <c r="EX96" s="183" t="s">
        <v>1864</v>
      </c>
      <c r="EY96" s="314">
        <v>46176</v>
      </c>
      <c r="EZ96" s="314"/>
      <c r="FA96" s="183"/>
      <c r="FB96" s="314"/>
      <c r="FC96" s="7" t="s">
        <v>1130</v>
      </c>
      <c r="FD96" s="7" t="s">
        <v>3099</v>
      </c>
      <c r="FE96" s="7">
        <f t="shared" si="24"/>
        <v>2807</v>
      </c>
      <c r="FF96" s="72">
        <f t="shared" si="25"/>
        <v>5857</v>
      </c>
      <c r="FG96" t="s">
        <v>3517</v>
      </c>
      <c r="FH96">
        <v>467169041</v>
      </c>
    </row>
    <row r="97" spans="1:164" ht="17.25">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9"/>
      <c r="AF97" s="310" t="s">
        <v>1798</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1794</v>
      </c>
      <c r="AV97" s="311" t="s">
        <v>1395</v>
      </c>
      <c r="AW97" s="304" t="s">
        <v>304</v>
      </c>
      <c r="AX97" s="312">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2441</v>
      </c>
      <c r="EV97" s="7" t="s">
        <v>1111</v>
      </c>
      <c r="EW97" s="7" t="s">
        <v>1807</v>
      </c>
      <c r="EX97" s="183" t="s">
        <v>1865</v>
      </c>
      <c r="EY97" s="314">
        <v>46175</v>
      </c>
      <c r="EZ97" s="314"/>
      <c r="FA97" s="183"/>
      <c r="FB97" s="314"/>
      <c r="FC97" s="7" t="s">
        <v>1130</v>
      </c>
      <c r="FD97" s="7" t="s">
        <v>3126</v>
      </c>
      <c r="FE97" s="7">
        <f t="shared" si="24"/>
        <v>4195</v>
      </c>
      <c r="FF97" s="72">
        <f t="shared" si="25"/>
        <v>15807</v>
      </c>
      <c r="FG97" t="s">
        <v>3517</v>
      </c>
      <c r="FH97">
        <v>466835999</v>
      </c>
    </row>
    <row r="98" spans="1:164" ht="17.25">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9"/>
      <c r="AF98" s="310" t="s">
        <v>1798</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2442</v>
      </c>
      <c r="EV98" s="7" t="s">
        <v>1111</v>
      </c>
      <c r="EW98" s="7" t="s">
        <v>1849</v>
      </c>
      <c r="EX98" s="183" t="s">
        <v>1810</v>
      </c>
      <c r="EY98" s="314">
        <v>46183</v>
      </c>
      <c r="EZ98" s="314"/>
      <c r="FA98" s="183"/>
      <c r="FB98" s="314"/>
      <c r="FC98" s="7" t="s">
        <v>1130</v>
      </c>
      <c r="FD98" s="7" t="s">
        <v>3127</v>
      </c>
      <c r="FE98" s="7">
        <f t="shared" si="24"/>
        <v>9988</v>
      </c>
      <c r="FF98" s="72">
        <f t="shared" si="25"/>
        <v>46816</v>
      </c>
      <c r="FG98" t="s">
        <v>3517</v>
      </c>
      <c r="FH98">
        <v>460840552</v>
      </c>
    </row>
    <row r="99" spans="1:164" ht="17.25">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1798</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1794</v>
      </c>
      <c r="AV99" s="311" t="s">
        <v>566</v>
      </c>
      <c r="AW99" s="304" t="s">
        <v>453</v>
      </c>
      <c r="AX99" s="312">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2443</v>
      </c>
      <c r="EV99" s="7" t="s">
        <v>1111</v>
      </c>
      <c r="EW99" s="7" t="s">
        <v>1821</v>
      </c>
      <c r="EX99" s="183" t="s">
        <v>1866</v>
      </c>
      <c r="EY99" s="314">
        <v>46176</v>
      </c>
      <c r="EZ99" s="314"/>
      <c r="FA99" s="183"/>
      <c r="FB99" s="314"/>
      <c r="FC99" s="7" t="s">
        <v>1130</v>
      </c>
      <c r="FD99" s="7" t="s">
        <v>3128</v>
      </c>
      <c r="FE99" s="7">
        <f t="shared" si="24"/>
        <v>3791</v>
      </c>
      <c r="FF99" s="72">
        <f t="shared" si="25"/>
        <v>14844</v>
      </c>
      <c r="FG99" t="s">
        <v>3517</v>
      </c>
      <c r="FH99">
        <v>466785163</v>
      </c>
    </row>
    <row r="100" spans="1:164" ht="17.25">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1794</v>
      </c>
      <c r="AV100" s="311" t="s">
        <v>1068</v>
      </c>
      <c r="AW100" s="304" t="s">
        <v>63</v>
      </c>
      <c r="AX100" s="312">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2444</v>
      </c>
      <c r="EV100" s="7" t="s">
        <v>1111</v>
      </c>
      <c r="EW100" s="7" t="s">
        <v>1849</v>
      </c>
      <c r="EX100" s="183" t="s">
        <v>1810</v>
      </c>
      <c r="EY100" s="314">
        <v>46176</v>
      </c>
      <c r="EZ100" s="314"/>
      <c r="FA100" s="183"/>
      <c r="FB100" s="314"/>
      <c r="FC100" s="7" t="s">
        <v>1130</v>
      </c>
      <c r="FD100" s="7" t="s">
        <v>3110</v>
      </c>
      <c r="FE100" s="7">
        <f t="shared" si="24"/>
        <v>3538</v>
      </c>
      <c r="FF100" s="72">
        <f t="shared" si="25"/>
        <v>7176</v>
      </c>
      <c r="FG100" t="s">
        <v>3517</v>
      </c>
      <c r="FH100">
        <v>465222064</v>
      </c>
    </row>
    <row r="101" spans="1:164" ht="17.25">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9"/>
      <c r="AF101" s="310" t="s">
        <v>1798</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1794</v>
      </c>
      <c r="AV101" s="311" t="s">
        <v>138</v>
      </c>
      <c r="AW101" s="304" t="s">
        <v>139</v>
      </c>
      <c r="AX101" s="312">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3490</v>
      </c>
      <c r="EV101" s="7" t="s">
        <v>2465</v>
      </c>
      <c r="EW101" s="7" t="s">
        <v>1827</v>
      </c>
      <c r="EX101" s="183" t="s">
        <v>1867</v>
      </c>
      <c r="EY101" s="314">
        <v>46181</v>
      </c>
      <c r="EZ101" s="314"/>
      <c r="FA101" s="183"/>
      <c r="FB101" s="314"/>
      <c r="FC101" s="7" t="s">
        <v>1130</v>
      </c>
      <c r="FD101" s="7" t="s">
        <v>3129</v>
      </c>
      <c r="FE101" s="7">
        <f t="shared" si="24"/>
        <v>11576</v>
      </c>
      <c r="FF101" s="72">
        <f t="shared" si="25"/>
        <v>44410</v>
      </c>
      <c r="FG101" t="s">
        <v>3517</v>
      </c>
      <c r="FH101">
        <v>464425420</v>
      </c>
    </row>
    <row r="102" spans="1:164" ht="17.25">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9"/>
      <c r="AF102" s="310" t="s">
        <v>1798</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2445</v>
      </c>
      <c r="EV102" s="7" t="s">
        <v>1111</v>
      </c>
      <c r="EW102" s="7" t="s">
        <v>1868</v>
      </c>
      <c r="EX102" s="183" t="s">
        <v>1869</v>
      </c>
      <c r="EY102" s="314">
        <v>46178</v>
      </c>
      <c r="EZ102" s="314"/>
      <c r="FA102" s="183"/>
      <c r="FB102" s="314"/>
      <c r="FC102" s="7" t="s">
        <v>1130</v>
      </c>
      <c r="FD102" s="7" t="s">
        <v>3130</v>
      </c>
      <c r="FE102" s="7">
        <f t="shared" si="24"/>
        <v>5500</v>
      </c>
      <c r="FF102" s="72">
        <f t="shared" si="25"/>
        <v>29616</v>
      </c>
      <c r="FG102" t="s">
        <v>3517</v>
      </c>
      <c r="FH102">
        <v>467135103</v>
      </c>
    </row>
    <row r="103" spans="1:164" ht="17.25">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9"/>
      <c r="AF103" s="310" t="s">
        <v>1798</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2446</v>
      </c>
      <c r="EV103" s="7" t="s">
        <v>1111</v>
      </c>
      <c r="EW103" s="7" t="s">
        <v>1809</v>
      </c>
      <c r="EX103" s="183" t="s">
        <v>1855</v>
      </c>
      <c r="EY103" s="314">
        <v>46178</v>
      </c>
      <c r="EZ103" s="314"/>
      <c r="FA103" s="183"/>
      <c r="FB103" s="314"/>
      <c r="FC103" s="7" t="s">
        <v>1130</v>
      </c>
      <c r="FD103" s="7" t="s">
        <v>3078</v>
      </c>
      <c r="FE103" s="7">
        <f t="shared" si="24"/>
        <v>4707</v>
      </c>
      <c r="FF103" s="72">
        <f t="shared" si="25"/>
        <v>21986</v>
      </c>
      <c r="FG103" t="s">
        <v>3517</v>
      </c>
      <c r="FH103">
        <v>465765507</v>
      </c>
    </row>
    <row r="104" spans="1:164" ht="17.25">
      <c r="A104" s="72">
        <v>467470520</v>
      </c>
      <c r="B104" s="304" t="s">
        <v>2149</v>
      </c>
      <c r="C104" s="72"/>
      <c r="D104" s="72"/>
      <c r="E104" s="72"/>
      <c r="F104" s="72"/>
      <c r="G104" s="307"/>
      <c r="H104" s="307" t="s">
        <v>3512</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2293</v>
      </c>
      <c r="AW104" s="304" t="s">
        <v>2342</v>
      </c>
      <c r="AX104" s="312">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2447</v>
      </c>
      <c r="EV104" s="7" t="s">
        <v>1111</v>
      </c>
      <c r="EW104" s="7" t="s">
        <v>1804</v>
      </c>
      <c r="EX104" s="183" t="s">
        <v>1812</v>
      </c>
      <c r="EY104" s="314">
        <v>46186</v>
      </c>
      <c r="EZ104" s="314"/>
      <c r="FA104" s="183"/>
      <c r="FB104" s="314"/>
      <c r="FC104" s="7" t="s">
        <v>1130</v>
      </c>
      <c r="FD104" s="7" t="s">
        <v>3131</v>
      </c>
      <c r="FE104" s="7">
        <f t="shared" si="24"/>
        <v>4690.7700000000004</v>
      </c>
      <c r="FF104" s="72">
        <f t="shared" si="25"/>
        <v>9868.77</v>
      </c>
      <c r="FG104" t="s">
        <v>3517</v>
      </c>
      <c r="FH104">
        <v>467470520</v>
      </c>
    </row>
    <row r="105" spans="1:164" ht="17.25">
      <c r="A105" s="72">
        <v>462681261</v>
      </c>
      <c r="B105" s="304" t="s">
        <v>643</v>
      </c>
      <c r="C105" s="72" t="s">
        <v>1776</v>
      </c>
      <c r="D105" s="72" t="s">
        <v>1799</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1794</v>
      </c>
      <c r="AV105" s="311" t="s">
        <v>644</v>
      </c>
      <c r="AW105" s="304" t="s">
        <v>645</v>
      </c>
      <c r="AX105" s="312">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2448</v>
      </c>
      <c r="EV105" s="7" t="s">
        <v>1111</v>
      </c>
      <c r="EW105" s="7" t="s">
        <v>1807</v>
      </c>
      <c r="EX105" s="183" t="s">
        <v>1870</v>
      </c>
      <c r="EY105" s="314">
        <v>46188</v>
      </c>
      <c r="EZ105" s="314"/>
      <c r="FA105" s="183"/>
      <c r="FB105" s="314"/>
      <c r="FC105" s="7" t="s">
        <v>1130</v>
      </c>
      <c r="FD105" s="7" t="s">
        <v>3132</v>
      </c>
      <c r="FE105" s="7">
        <f t="shared" si="24"/>
        <v>7673</v>
      </c>
      <c r="FF105" s="72">
        <f t="shared" si="25"/>
        <v>15389</v>
      </c>
      <c r="FG105" t="s">
        <v>3517</v>
      </c>
      <c r="FH105">
        <v>462681261</v>
      </c>
    </row>
    <row r="106" spans="1:164" ht="17.25">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3506</v>
      </c>
      <c r="AC106" s="72"/>
      <c r="AD106" s="72" t="s">
        <v>3023</v>
      </c>
      <c r="AE106" s="309"/>
      <c r="AF106" s="310" t="s">
        <v>1798</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2449</v>
      </c>
      <c r="EV106" s="7" t="s">
        <v>1111</v>
      </c>
      <c r="EW106" s="7" t="s">
        <v>1802</v>
      </c>
      <c r="EX106" s="183" t="s">
        <v>1871</v>
      </c>
      <c r="EY106" s="314">
        <v>46177</v>
      </c>
      <c r="EZ106" s="314"/>
      <c r="FA106" s="183"/>
      <c r="FB106" s="314"/>
      <c r="FC106" s="7" t="s">
        <v>1130</v>
      </c>
      <c r="FD106" s="7" t="s">
        <v>3133</v>
      </c>
      <c r="FE106" s="7">
        <f t="shared" si="24"/>
        <v>1170</v>
      </c>
      <c r="FF106" s="72">
        <f t="shared" si="25"/>
        <v>12461</v>
      </c>
      <c r="FG106" t="s">
        <v>3517</v>
      </c>
      <c r="FH106">
        <v>463867730</v>
      </c>
    </row>
    <row r="107" spans="1:164" ht="17.25">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3506</v>
      </c>
      <c r="AC107" s="72"/>
      <c r="AD107" s="72" t="s">
        <v>3020</v>
      </c>
      <c r="AE107" s="309"/>
      <c r="AF107" s="310" t="s">
        <v>1798</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2450</v>
      </c>
      <c r="EV107" s="7" t="s">
        <v>1111</v>
      </c>
      <c r="EW107" s="7" t="s">
        <v>1802</v>
      </c>
      <c r="EX107" s="183" t="s">
        <v>1864</v>
      </c>
      <c r="EY107" s="314">
        <v>46177</v>
      </c>
      <c r="EZ107" s="314"/>
      <c r="FA107" s="183"/>
      <c r="FB107" s="314"/>
      <c r="FC107" s="7" t="s">
        <v>1130</v>
      </c>
      <c r="FD107" s="7" t="s">
        <v>3134</v>
      </c>
      <c r="FE107" s="7">
        <f t="shared" si="24"/>
        <v>3827</v>
      </c>
      <c r="FF107" s="72">
        <f t="shared" si="25"/>
        <v>24119</v>
      </c>
      <c r="FG107" t="s">
        <v>3517</v>
      </c>
      <c r="FH107">
        <v>465840588</v>
      </c>
    </row>
    <row r="108" spans="1:164" ht="17.25">
      <c r="A108" s="72">
        <v>465104448</v>
      </c>
      <c r="B108" s="304" t="s">
        <v>833</v>
      </c>
      <c r="C108" s="72" t="s">
        <v>1776</v>
      </c>
      <c r="D108" s="72" t="s">
        <v>3017</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9"/>
      <c r="AF108" s="310" t="s">
        <v>1798</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2451</v>
      </c>
      <c r="EV108" s="7" t="s">
        <v>1111</v>
      </c>
      <c r="EW108" s="7" t="s">
        <v>1849</v>
      </c>
      <c r="EX108" s="183" t="s">
        <v>1872</v>
      </c>
      <c r="EY108" s="314">
        <v>46178</v>
      </c>
      <c r="EZ108" s="314"/>
      <c r="FA108" s="183"/>
      <c r="FB108" s="314"/>
      <c r="FC108" s="7" t="s">
        <v>1130</v>
      </c>
      <c r="FD108" s="7" t="s">
        <v>3135</v>
      </c>
      <c r="FE108" s="7">
        <f t="shared" si="24"/>
        <v>4609</v>
      </c>
      <c r="FF108" s="72">
        <f t="shared" si="25"/>
        <v>27035</v>
      </c>
      <c r="FG108" t="s">
        <v>3517</v>
      </c>
      <c r="FH108">
        <v>465104448</v>
      </c>
    </row>
    <row r="109" spans="1:164" ht="17.25">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1794</v>
      </c>
      <c r="AV109" s="311" t="s">
        <v>899</v>
      </c>
      <c r="AW109" s="304" t="s">
        <v>68</v>
      </c>
      <c r="AX109" s="312">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2452</v>
      </c>
      <c r="EV109" s="7" t="s">
        <v>1111</v>
      </c>
      <c r="EW109" s="7" t="s">
        <v>1807</v>
      </c>
      <c r="EX109" s="183" t="s">
        <v>1819</v>
      </c>
      <c r="EY109" s="314">
        <v>46183</v>
      </c>
      <c r="EZ109" s="314"/>
      <c r="FA109" s="183"/>
      <c r="FB109" s="314"/>
      <c r="FC109" s="7" t="s">
        <v>1130</v>
      </c>
      <c r="FD109" s="7" t="s">
        <v>3136</v>
      </c>
      <c r="FE109" s="7">
        <f t="shared" si="24"/>
        <v>3908</v>
      </c>
      <c r="FF109" s="72">
        <f t="shared" si="25"/>
        <v>7819</v>
      </c>
      <c r="FG109" t="s">
        <v>3517</v>
      </c>
      <c r="FH109">
        <v>467069077</v>
      </c>
    </row>
    <row r="110" spans="1:164" ht="17.25">
      <c r="A110" s="72">
        <v>464767626</v>
      </c>
      <c r="B110" s="304" t="s">
        <v>2094</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3020</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2330</v>
      </c>
      <c r="AX110" s="312">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3</v>
      </c>
      <c r="ES110" s="72">
        <f t="shared" si="23"/>
        <v>1</v>
      </c>
      <c r="ET110" s="72" t="s">
        <v>1125</v>
      </c>
      <c r="EU110" s="7" t="s">
        <v>2453</v>
      </c>
      <c r="EV110" s="7" t="s">
        <v>1111</v>
      </c>
      <c r="EW110" s="7" t="s">
        <v>1807</v>
      </c>
      <c r="EX110" s="183" t="s">
        <v>3575</v>
      </c>
      <c r="EY110" s="314">
        <v>46199</v>
      </c>
      <c r="EZ110" s="314"/>
      <c r="FA110" s="183"/>
      <c r="FB110" s="314"/>
      <c r="FC110" s="7" t="s">
        <v>3555</v>
      </c>
      <c r="FD110" s="7" t="s">
        <v>3137</v>
      </c>
      <c r="FE110" s="7">
        <f t="shared" si="24"/>
        <v>5313</v>
      </c>
      <c r="FF110" s="72">
        <f t="shared" si="25"/>
        <v>10717</v>
      </c>
      <c r="FG110" t="s">
        <v>3517</v>
      </c>
      <c r="FH110">
        <v>464767626</v>
      </c>
    </row>
    <row r="111" spans="1:164" ht="17.25">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2454</v>
      </c>
      <c r="EV111" s="7" t="s">
        <v>1111</v>
      </c>
      <c r="EW111" s="7" t="s">
        <v>1802</v>
      </c>
      <c r="EX111" s="183" t="s">
        <v>1873</v>
      </c>
      <c r="EY111" s="314">
        <v>46178</v>
      </c>
      <c r="EZ111" s="314"/>
      <c r="FA111" s="183"/>
      <c r="FB111" s="314"/>
      <c r="FC111" s="7" t="s">
        <v>1130</v>
      </c>
      <c r="FD111" s="7" t="s">
        <v>3138</v>
      </c>
      <c r="FE111" s="7">
        <f t="shared" si="24"/>
        <v>4756.99</v>
      </c>
      <c r="FF111" s="72">
        <f t="shared" si="25"/>
        <v>14474.99</v>
      </c>
      <c r="FG111" t="s">
        <v>3517</v>
      </c>
      <c r="FH111">
        <v>463426988</v>
      </c>
    </row>
    <row r="112" spans="1:164" ht="17.25">
      <c r="A112" s="72">
        <v>466690957</v>
      </c>
      <c r="B112" s="304" t="s">
        <v>2158</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9"/>
      <c r="AF112" s="310"/>
      <c r="AG112" s="7"/>
      <c r="AH112" s="72" t="s">
        <v>2204</v>
      </c>
      <c r="AI112" s="7"/>
      <c r="AJ112" s="7"/>
      <c r="AK112" s="7"/>
      <c r="AL112" s="7">
        <v>4245</v>
      </c>
      <c r="AM112" s="255">
        <v>88120</v>
      </c>
      <c r="AN112" s="258">
        <v>27</v>
      </c>
      <c r="AO112" s="307">
        <v>43</v>
      </c>
      <c r="AP112" s="307" t="str">
        <f t="shared" si="21"/>
        <v>FLOW</v>
      </c>
      <c r="AQ112" s="307"/>
      <c r="AR112" s="307"/>
      <c r="AS112" s="307"/>
      <c r="AT112" s="307"/>
      <c r="AU112" s="72" t="s">
        <v>1130</v>
      </c>
      <c r="AV112" s="311" t="s">
        <v>2301</v>
      </c>
      <c r="AW112" s="304" t="s">
        <v>453</v>
      </c>
      <c r="AX112" s="312">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2</v>
      </c>
      <c r="ES112" s="72">
        <f t="shared" si="23"/>
        <v>1</v>
      </c>
      <c r="ET112" s="72" t="s">
        <v>1118</v>
      </c>
      <c r="EU112" s="7" t="s">
        <v>2455</v>
      </c>
      <c r="EV112" s="7" t="s">
        <v>1111</v>
      </c>
      <c r="EW112" s="7" t="s">
        <v>1802</v>
      </c>
      <c r="EX112" s="183" t="s">
        <v>1803</v>
      </c>
      <c r="EY112" s="314">
        <v>46184</v>
      </c>
      <c r="EZ112" s="314"/>
      <c r="FA112" s="183"/>
      <c r="FB112" s="314"/>
      <c r="FC112" s="7" t="s">
        <v>1130</v>
      </c>
      <c r="FD112" s="7" t="s">
        <v>3139</v>
      </c>
      <c r="FE112" s="7">
        <f t="shared" si="24"/>
        <v>2895</v>
      </c>
      <c r="FF112" s="72">
        <f t="shared" si="25"/>
        <v>6878</v>
      </c>
      <c r="FG112" t="s">
        <v>3517</v>
      </c>
      <c r="FH112">
        <v>466690957</v>
      </c>
    </row>
    <row r="113" spans="1:164" ht="17.25">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1794</v>
      </c>
      <c r="AV113" s="311" t="s">
        <v>732</v>
      </c>
      <c r="AW113" s="304" t="s">
        <v>733</v>
      </c>
      <c r="AX113" s="312">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2456</v>
      </c>
      <c r="EV113" s="7" t="s">
        <v>1111</v>
      </c>
      <c r="EW113" s="7" t="s">
        <v>1807</v>
      </c>
      <c r="EX113" s="183" t="s">
        <v>1819</v>
      </c>
      <c r="EY113" s="314">
        <v>46183</v>
      </c>
      <c r="EZ113" s="314"/>
      <c r="FA113" s="183"/>
      <c r="FB113" s="314"/>
      <c r="FC113" s="7" t="s">
        <v>1130</v>
      </c>
      <c r="FD113" s="7" t="s">
        <v>3140</v>
      </c>
      <c r="FE113" s="7">
        <f t="shared" si="24"/>
        <v>3882</v>
      </c>
      <c r="FF113" s="72">
        <f t="shared" si="25"/>
        <v>14236</v>
      </c>
      <c r="FG113" t="s">
        <v>3517</v>
      </c>
      <c r="FH113">
        <v>464402919</v>
      </c>
    </row>
    <row r="114" spans="1:164" ht="17.25">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1794</v>
      </c>
      <c r="AV114" s="311"/>
      <c r="AW114" s="304" t="s">
        <v>225</v>
      </c>
      <c r="AX114" s="312">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2457</v>
      </c>
      <c r="EV114" s="7" t="s">
        <v>1111</v>
      </c>
      <c r="EW114" s="7" t="s">
        <v>1804</v>
      </c>
      <c r="EX114" s="183" t="s">
        <v>1874</v>
      </c>
      <c r="EY114" s="314">
        <v>46179</v>
      </c>
      <c r="EZ114" s="314"/>
      <c r="FA114" s="183"/>
      <c r="FB114" s="314"/>
      <c r="FC114" s="7" t="s">
        <v>1130</v>
      </c>
      <c r="FD114" s="7" t="s">
        <v>3141</v>
      </c>
      <c r="FE114" s="7">
        <f t="shared" si="24"/>
        <v>3877</v>
      </c>
      <c r="FF114" s="72">
        <f t="shared" si="25"/>
        <v>7809</v>
      </c>
      <c r="FG114" t="s">
        <v>3517</v>
      </c>
      <c r="FH114">
        <v>463825579</v>
      </c>
    </row>
    <row r="115" spans="1:164" ht="17.25">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1794</v>
      </c>
      <c r="AV115" s="311" t="s">
        <v>825</v>
      </c>
      <c r="AW115" s="304" t="s">
        <v>826</v>
      </c>
      <c r="AX115" s="312">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2458</v>
      </c>
      <c r="EV115" s="7" t="s">
        <v>1111</v>
      </c>
      <c r="EW115" s="7" t="s">
        <v>1830</v>
      </c>
      <c r="EX115" s="183" t="s">
        <v>1875</v>
      </c>
      <c r="EY115" s="314">
        <v>46178</v>
      </c>
      <c r="EZ115" s="314"/>
      <c r="FA115" s="183"/>
      <c r="FB115" s="314"/>
      <c r="FC115" s="7" t="s">
        <v>1130</v>
      </c>
      <c r="FD115" s="7" t="s">
        <v>3142</v>
      </c>
      <c r="FE115" s="7">
        <f t="shared" si="24"/>
        <v>4293.75</v>
      </c>
      <c r="FF115" s="72">
        <f t="shared" si="25"/>
        <v>13115.75</v>
      </c>
      <c r="FG115" t="s">
        <v>3517</v>
      </c>
      <c r="FH115">
        <v>465789678</v>
      </c>
    </row>
    <row r="116" spans="1:164" ht="17.25">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3506</v>
      </c>
      <c r="AC116" s="72"/>
      <c r="AD116" s="72" t="s">
        <v>3023</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1794</v>
      </c>
      <c r="AV116" s="311" t="s">
        <v>1440</v>
      </c>
      <c r="AW116" s="304" t="s">
        <v>190</v>
      </c>
      <c r="AX116" s="312">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1</v>
      </c>
      <c r="ES116" s="72">
        <f t="shared" si="23"/>
        <v>1</v>
      </c>
      <c r="ET116" s="72" t="s">
        <v>1119</v>
      </c>
      <c r="EU116" s="7" t="s">
        <v>2459</v>
      </c>
      <c r="EV116" s="7" t="s">
        <v>1111</v>
      </c>
      <c r="EW116" s="7" t="e">
        <v>#N/A</v>
      </c>
      <c r="EX116" s="183" t="e">
        <v>#N/A</v>
      </c>
      <c r="EY116" s="314" t="e">
        <v>#N/A</v>
      </c>
      <c r="EZ116" s="314"/>
      <c r="FA116" s="183"/>
      <c r="FB116" s="314"/>
      <c r="FC116" s="7" t="s">
        <v>1130</v>
      </c>
      <c r="FD116" s="7" t="s">
        <v>3143</v>
      </c>
      <c r="FE116" s="7">
        <f t="shared" si="24"/>
        <v>4367</v>
      </c>
      <c r="FF116" s="72">
        <f t="shared" si="25"/>
        <v>9612</v>
      </c>
      <c r="FG116" t="s">
        <v>3518</v>
      </c>
      <c r="FH116">
        <v>466488961</v>
      </c>
    </row>
    <row r="117" spans="1:164" ht="17.25">
      <c r="A117" s="72">
        <v>458444699</v>
      </c>
      <c r="B117" s="304" t="s">
        <v>1359</v>
      </c>
      <c r="C117" s="72" t="s">
        <v>1776</v>
      </c>
      <c r="D117" s="72" t="s">
        <v>3561</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2460</v>
      </c>
      <c r="EV117" s="7" t="s">
        <v>1111</v>
      </c>
      <c r="EW117" s="7" t="s">
        <v>1807</v>
      </c>
      <c r="EX117" s="183" t="s">
        <v>1808</v>
      </c>
      <c r="EY117" s="314">
        <v>46182</v>
      </c>
      <c r="EZ117" s="314"/>
      <c r="FA117" s="183"/>
      <c r="FB117" s="314"/>
      <c r="FC117" s="7" t="s">
        <v>1130</v>
      </c>
      <c r="FD117" s="7" t="s">
        <v>3144</v>
      </c>
      <c r="FE117" s="7">
        <f t="shared" si="24"/>
        <v>6767</v>
      </c>
      <c r="FF117" s="72">
        <f t="shared" si="25"/>
        <v>13651</v>
      </c>
      <c r="FG117" t="s">
        <v>3517</v>
      </c>
      <c r="FH117">
        <v>458444699</v>
      </c>
    </row>
    <row r="118" spans="1:164" ht="17.25">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3020</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1794</v>
      </c>
      <c r="AV118" s="311" t="s">
        <v>301</v>
      </c>
      <c r="AW118" s="304" t="s">
        <v>68</v>
      </c>
      <c r="AX118" s="312">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2461</v>
      </c>
      <c r="EV118" s="7" t="s">
        <v>1111</v>
      </c>
      <c r="EW118" s="7" t="s">
        <v>1809</v>
      </c>
      <c r="EX118" s="183" t="s">
        <v>1876</v>
      </c>
      <c r="EY118" s="314">
        <v>46177</v>
      </c>
      <c r="EZ118" s="314"/>
      <c r="FA118" s="183"/>
      <c r="FB118" s="314"/>
      <c r="FC118" s="7" t="s">
        <v>1130</v>
      </c>
      <c r="FD118" s="7" t="s">
        <v>3145</v>
      </c>
      <c r="FE118" s="7">
        <f t="shared" si="24"/>
        <v>4879</v>
      </c>
      <c r="FF118" s="72">
        <f t="shared" si="25"/>
        <v>14279</v>
      </c>
      <c r="FG118" t="s">
        <v>3517</v>
      </c>
      <c r="FH118">
        <v>466873637</v>
      </c>
    </row>
    <row r="119" spans="1:164" ht="17.25">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1794</v>
      </c>
      <c r="AV119" s="311" t="s">
        <v>633</v>
      </c>
      <c r="AW119" s="304" t="s">
        <v>111</v>
      </c>
      <c r="AX119" s="312">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2462</v>
      </c>
      <c r="EV119" s="7" t="s">
        <v>1111</v>
      </c>
      <c r="EW119" s="7" t="s">
        <v>1804</v>
      </c>
      <c r="EX119" s="183" t="s">
        <v>1874</v>
      </c>
      <c r="EY119" s="314">
        <v>46181</v>
      </c>
      <c r="EZ119" s="314"/>
      <c r="FA119" s="183"/>
      <c r="FB119" s="314"/>
      <c r="FC119" s="7" t="s">
        <v>1130</v>
      </c>
      <c r="FD119" s="7" t="s">
        <v>3146</v>
      </c>
      <c r="FE119" s="7">
        <f t="shared" si="24"/>
        <v>2240</v>
      </c>
      <c r="FF119" s="72">
        <f t="shared" si="25"/>
        <v>5244</v>
      </c>
      <c r="FG119" t="s">
        <v>3517</v>
      </c>
      <c r="FH119">
        <v>466406613</v>
      </c>
    </row>
    <row r="120" spans="1:164" ht="17.25">
      <c r="A120" s="72">
        <v>465651022</v>
      </c>
      <c r="B120" s="304" t="s">
        <v>214</v>
      </c>
      <c r="C120" s="72" t="s">
        <v>1776</v>
      </c>
      <c r="D120" s="72" t="s">
        <v>3561</v>
      </c>
      <c r="E120" s="72">
        <v>130</v>
      </c>
      <c r="F120" s="72"/>
      <c r="G120" s="307"/>
      <c r="H120" s="307"/>
      <c r="I120" s="72">
        <v>4575</v>
      </c>
      <c r="J120" s="72">
        <v>4521</v>
      </c>
      <c r="K120" s="258">
        <f t="shared" si="29"/>
        <v>4650</v>
      </c>
      <c r="L120" s="258">
        <f t="shared" si="15"/>
        <v>9225</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3506</v>
      </c>
      <c r="AC120" s="72"/>
      <c r="AD120" s="72" t="s">
        <v>3023</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1794</v>
      </c>
      <c r="AV120" s="311" t="s">
        <v>215</v>
      </c>
      <c r="AW120" s="304" t="s">
        <v>216</v>
      </c>
      <c r="AX120" s="312">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2</v>
      </c>
      <c r="ES120" s="72">
        <f t="shared" si="23"/>
        <v>1</v>
      </c>
      <c r="ET120" s="72" t="s">
        <v>1124</v>
      </c>
      <c r="EU120" s="7" t="s">
        <v>2463</v>
      </c>
      <c r="EV120" s="7" t="s">
        <v>1111</v>
      </c>
      <c r="EW120" s="7" t="s">
        <v>1804</v>
      </c>
      <c r="EX120" s="183" t="s">
        <v>1877</v>
      </c>
      <c r="EY120" s="314">
        <v>46176</v>
      </c>
      <c r="EZ120" s="314"/>
      <c r="FA120" s="183"/>
      <c r="FB120" s="314"/>
      <c r="FC120" s="7" t="s">
        <v>1130</v>
      </c>
      <c r="FD120" s="7" t="s">
        <v>3069</v>
      </c>
      <c r="FE120" s="7">
        <f t="shared" si="24"/>
        <v>4650</v>
      </c>
      <c r="FF120" s="72">
        <f t="shared" si="25"/>
        <v>9355</v>
      </c>
      <c r="FG120" t="s">
        <v>3517</v>
      </c>
      <c r="FH120">
        <v>465651022</v>
      </c>
    </row>
    <row r="121" spans="1:164" ht="17.25">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1794</v>
      </c>
      <c r="AV121" s="311" t="s">
        <v>1630</v>
      </c>
      <c r="AW121" s="304" t="s">
        <v>68</v>
      </c>
      <c r="AX121" s="312">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2464</v>
      </c>
      <c r="EV121" s="7" t="s">
        <v>2465</v>
      </c>
      <c r="EW121" s="7" t="s">
        <v>1807</v>
      </c>
      <c r="EX121" s="183" t="s">
        <v>1846</v>
      </c>
      <c r="EY121" s="314">
        <v>46189</v>
      </c>
      <c r="EZ121" s="314"/>
      <c r="FA121" s="183"/>
      <c r="FB121" s="314"/>
      <c r="FC121" s="7" t="s">
        <v>1130</v>
      </c>
      <c r="FD121" s="7" t="s">
        <v>3091</v>
      </c>
      <c r="FE121" s="7">
        <f t="shared" si="24"/>
        <v>4163</v>
      </c>
      <c r="FF121" s="72">
        <f t="shared" si="25"/>
        <v>8298</v>
      </c>
      <c r="FG121" t="s">
        <v>3518</v>
      </c>
      <c r="FH121">
        <v>466209921</v>
      </c>
    </row>
    <row r="122" spans="1:164" ht="17.25">
      <c r="A122" s="72">
        <v>466948686</v>
      </c>
      <c r="B122" s="304" t="s">
        <v>1384</v>
      </c>
      <c r="C122" s="72" t="s">
        <v>1776</v>
      </c>
      <c r="D122" s="72" t="s">
        <v>1799</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2466</v>
      </c>
      <c r="EV122" s="7" t="s">
        <v>1111</v>
      </c>
      <c r="EW122" s="7" t="s">
        <v>1802</v>
      </c>
      <c r="EX122" s="183" t="s">
        <v>1878</v>
      </c>
      <c r="EY122" s="314">
        <v>46179</v>
      </c>
      <c r="EZ122" s="314"/>
      <c r="FA122" s="183"/>
      <c r="FB122" s="314"/>
      <c r="FC122" s="7" t="s">
        <v>1130</v>
      </c>
      <c r="FD122" s="7" t="s">
        <v>3147</v>
      </c>
      <c r="FE122" s="7">
        <f t="shared" si="24"/>
        <v>3301.7999999999993</v>
      </c>
      <c r="FF122" s="72">
        <f t="shared" si="25"/>
        <v>10197.799999999999</v>
      </c>
      <c r="FG122" t="s">
        <v>3517</v>
      </c>
      <c r="FH122">
        <v>466948686</v>
      </c>
    </row>
    <row r="123" spans="1:164" ht="17.25">
      <c r="A123" s="72">
        <v>464441982</v>
      </c>
      <c r="B123" s="304" t="s">
        <v>2160</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3020</v>
      </c>
      <c r="AE123" s="309"/>
      <c r="AF123" s="310"/>
      <c r="AG123" s="7"/>
      <c r="AH123" s="72" t="s">
        <v>2205</v>
      </c>
      <c r="AI123" s="7"/>
      <c r="AJ123" s="7"/>
      <c r="AK123" s="7"/>
      <c r="AL123" s="7">
        <v>14900</v>
      </c>
      <c r="AM123" s="255">
        <v>84432</v>
      </c>
      <c r="AN123" s="258">
        <v>27</v>
      </c>
      <c r="AO123" s="307">
        <v>43</v>
      </c>
      <c r="AP123" s="307" t="str">
        <f t="shared" si="21"/>
        <v>FLOW</v>
      </c>
      <c r="AQ123" s="307"/>
      <c r="AR123" s="307"/>
      <c r="AS123" s="307"/>
      <c r="AT123" s="307"/>
      <c r="AU123" s="72" t="s">
        <v>1130</v>
      </c>
      <c r="AV123" s="311" t="s">
        <v>2303</v>
      </c>
      <c r="AW123" s="304" t="s">
        <v>172</v>
      </c>
      <c r="AX123" s="312">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2467</v>
      </c>
      <c r="EV123" s="7" t="s">
        <v>1111</v>
      </c>
      <c r="EW123" s="7" t="s">
        <v>1807</v>
      </c>
      <c r="EX123" s="183" t="s">
        <v>3576</v>
      </c>
      <c r="EY123" s="314">
        <v>46193</v>
      </c>
      <c r="EZ123" s="314"/>
      <c r="FA123" s="183"/>
      <c r="FB123" s="314"/>
      <c r="FC123" s="7" t="s">
        <v>3555</v>
      </c>
      <c r="FD123" s="7" t="s">
        <v>3148</v>
      </c>
      <c r="FE123" s="7">
        <f t="shared" si="24"/>
        <v>12650</v>
      </c>
      <c r="FF123" s="72">
        <f t="shared" si="25"/>
        <v>25446</v>
      </c>
      <c r="FG123" t="s">
        <v>3517</v>
      </c>
      <c r="FH123">
        <v>464441982</v>
      </c>
    </row>
    <row r="124" spans="1:164" ht="17.25">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3506</v>
      </c>
      <c r="AC124" s="72"/>
      <c r="AD124" s="72" t="s">
        <v>3023</v>
      </c>
      <c r="AE124" s="309"/>
      <c r="AF124" s="310" t="s">
        <v>1798</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2468</v>
      </c>
      <c r="EV124" s="7" t="s">
        <v>1111</v>
      </c>
      <c r="EW124" s="7" t="s">
        <v>1832</v>
      </c>
      <c r="EX124" s="183" t="s">
        <v>1879</v>
      </c>
      <c r="EY124" s="314">
        <v>46177</v>
      </c>
      <c r="EZ124" s="314"/>
      <c r="FA124" s="183"/>
      <c r="FB124" s="314"/>
      <c r="FC124" s="7" t="s">
        <v>1130</v>
      </c>
      <c r="FD124" s="7" t="s">
        <v>3149</v>
      </c>
      <c r="FE124" s="7">
        <f t="shared" si="24"/>
        <v>3701.7700000000004</v>
      </c>
      <c r="FF124" s="72">
        <f t="shared" si="25"/>
        <v>23781.77</v>
      </c>
      <c r="FG124" t="s">
        <v>3517</v>
      </c>
      <c r="FH124">
        <v>465493945</v>
      </c>
    </row>
    <row r="125" spans="1:164" ht="17.25">
      <c r="A125" s="72">
        <v>466116116</v>
      </c>
      <c r="B125" s="304" t="s">
        <v>358</v>
      </c>
      <c r="C125" s="72" t="s">
        <v>1776</v>
      </c>
      <c r="D125" s="72" t="s">
        <v>1793</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1794</v>
      </c>
      <c r="AV125" s="311" t="s">
        <v>359</v>
      </c>
      <c r="AW125" s="304" t="s">
        <v>360</v>
      </c>
      <c r="AX125" s="312">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2469</v>
      </c>
      <c r="EV125" s="7" t="s">
        <v>1111</v>
      </c>
      <c r="EW125" s="7" t="s">
        <v>1802</v>
      </c>
      <c r="EX125" s="183" t="s">
        <v>1823</v>
      </c>
      <c r="EY125" s="314">
        <v>46176</v>
      </c>
      <c r="EZ125" s="314"/>
      <c r="FA125" s="183"/>
      <c r="FB125" s="314"/>
      <c r="FC125" s="7" t="s">
        <v>1130</v>
      </c>
      <c r="FD125" s="7" t="s">
        <v>3150</v>
      </c>
      <c r="FE125" s="7">
        <f t="shared" si="24"/>
        <v>3779</v>
      </c>
      <c r="FF125" s="72">
        <f t="shared" si="25"/>
        <v>11864</v>
      </c>
      <c r="FG125" t="s">
        <v>3517</v>
      </c>
      <c r="FH125">
        <v>466116116</v>
      </c>
    </row>
    <row r="126" spans="1:164" ht="17.25">
      <c r="A126" s="72">
        <v>466014661</v>
      </c>
      <c r="B126" s="304" t="s">
        <v>2104</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2249</v>
      </c>
      <c r="AW126" s="304" t="s">
        <v>37</v>
      </c>
      <c r="AX126" s="312">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2470</v>
      </c>
      <c r="EV126" s="7" t="s">
        <v>1111</v>
      </c>
      <c r="EW126" s="7" t="s">
        <v>1807</v>
      </c>
      <c r="EX126" s="183" t="s">
        <v>3577</v>
      </c>
      <c r="EY126" s="314">
        <v>46201</v>
      </c>
      <c r="EZ126" s="314"/>
      <c r="FA126" s="183"/>
      <c r="FB126" s="314"/>
      <c r="FC126" s="7" t="s">
        <v>1130</v>
      </c>
      <c r="FD126" s="7" t="s">
        <v>3151</v>
      </c>
      <c r="FE126" s="7">
        <f t="shared" si="24"/>
        <v>4040</v>
      </c>
      <c r="FF126" s="72">
        <f t="shared" si="25"/>
        <v>8172</v>
      </c>
      <c r="FG126" t="s">
        <v>3517</v>
      </c>
      <c r="FH126">
        <v>466014661</v>
      </c>
    </row>
    <row r="127" spans="1:164" ht="17.25">
      <c r="A127" s="72">
        <v>466023937</v>
      </c>
      <c r="B127" s="304" t="s">
        <v>2097</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2242</v>
      </c>
      <c r="AW127" s="304" t="s">
        <v>2331</v>
      </c>
      <c r="AX127" s="312">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2471</v>
      </c>
      <c r="EV127" s="7" t="s">
        <v>1111</v>
      </c>
      <c r="EW127" s="7" t="s">
        <v>1802</v>
      </c>
      <c r="EX127" s="183" t="s">
        <v>1803</v>
      </c>
      <c r="EY127" s="314">
        <v>46191</v>
      </c>
      <c r="EZ127" s="314"/>
      <c r="FA127" s="183"/>
      <c r="FB127" s="314"/>
      <c r="FC127" s="7" t="s">
        <v>1130</v>
      </c>
      <c r="FD127" s="7" t="s">
        <v>3152</v>
      </c>
      <c r="FE127" s="7">
        <f t="shared" si="24"/>
        <v>4137</v>
      </c>
      <c r="FF127" s="72">
        <f t="shared" si="25"/>
        <v>8231</v>
      </c>
      <c r="FG127" t="s">
        <v>3517</v>
      </c>
      <c r="FH127">
        <v>466023937</v>
      </c>
    </row>
    <row r="128" spans="1:164" ht="17.25">
      <c r="A128" s="72">
        <v>466061980</v>
      </c>
      <c r="B128" s="304" t="s">
        <v>2100</v>
      </c>
      <c r="C128" s="72"/>
      <c r="D128" s="72"/>
      <c r="E128" s="72"/>
      <c r="F128" s="72"/>
      <c r="G128" s="307"/>
      <c r="H128" s="307" t="s">
        <v>3553</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9"/>
      <c r="AF128" s="310"/>
      <c r="AG128" s="7"/>
      <c r="AH128" s="72" t="s">
        <v>2187</v>
      </c>
      <c r="AI128" s="7"/>
      <c r="AJ128" s="7"/>
      <c r="AK128" s="7"/>
      <c r="AL128" s="7">
        <v>3938</v>
      </c>
      <c r="AM128" s="255">
        <v>83446</v>
      </c>
      <c r="AN128" s="258">
        <v>27</v>
      </c>
      <c r="AO128" s="307">
        <v>12</v>
      </c>
      <c r="AP128" s="307" t="str">
        <f t="shared" si="21"/>
        <v>STABLE</v>
      </c>
      <c r="AQ128" s="307"/>
      <c r="AR128" s="307"/>
      <c r="AS128" s="307"/>
      <c r="AT128" s="307"/>
      <c r="AU128" s="72" t="s">
        <v>1130</v>
      </c>
      <c r="AV128" s="311" t="s">
        <v>2245</v>
      </c>
      <c r="AW128" s="304" t="s">
        <v>271</v>
      </c>
      <c r="AX128" s="312">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2472</v>
      </c>
      <c r="EV128" s="7" t="s">
        <v>1111</v>
      </c>
      <c r="EW128" s="7" t="s">
        <v>1807</v>
      </c>
      <c r="EX128" s="183" t="s">
        <v>1846</v>
      </c>
      <c r="EY128" s="314">
        <v>46188</v>
      </c>
      <c r="EZ128" s="314"/>
      <c r="FA128" s="183"/>
      <c r="FB128" s="314"/>
      <c r="FC128" s="7" t="s">
        <v>1130</v>
      </c>
      <c r="FD128" s="7" t="s">
        <v>3153</v>
      </c>
      <c r="FE128" s="7">
        <f t="shared" si="24"/>
        <v>3938</v>
      </c>
      <c r="FF128" s="72">
        <f t="shared" si="25"/>
        <v>8069</v>
      </c>
      <c r="FG128" t="s">
        <v>3517</v>
      </c>
      <c r="FH128">
        <v>466061980</v>
      </c>
    </row>
    <row r="129" spans="1:164" ht="17.25">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9"/>
      <c r="AF129" s="310" t="s">
        <v>1798</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2473</v>
      </c>
      <c r="EV129" s="7" t="s">
        <v>1111</v>
      </c>
      <c r="EW129" s="7" t="s">
        <v>1802</v>
      </c>
      <c r="EX129" s="183" t="s">
        <v>1880</v>
      </c>
      <c r="EY129" s="314">
        <v>46177</v>
      </c>
      <c r="EZ129" s="314"/>
      <c r="FA129" s="183"/>
      <c r="FB129" s="314"/>
      <c r="FC129" s="7" t="s">
        <v>1130</v>
      </c>
      <c r="FD129" s="7" t="s">
        <v>3154</v>
      </c>
      <c r="FE129" s="7">
        <f t="shared" si="24"/>
        <v>4015</v>
      </c>
      <c r="FF129" s="72">
        <f t="shared" si="25"/>
        <v>18138</v>
      </c>
      <c r="FG129" t="s">
        <v>3517</v>
      </c>
      <c r="FH129">
        <v>467134166</v>
      </c>
    </row>
    <row r="130" spans="1:164" ht="17.25">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9"/>
      <c r="AF130" s="310" t="s">
        <v>1798</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4">
        <v>46177</v>
      </c>
      <c r="EZ130" s="314"/>
      <c r="FA130" s="183"/>
      <c r="FB130" s="314"/>
      <c r="FC130" s="7" t="s">
        <v>1130</v>
      </c>
      <c r="FD130" s="7" t="s">
        <v>3155</v>
      </c>
      <c r="FE130" s="7">
        <f t="shared" si="24"/>
        <v>4748</v>
      </c>
      <c r="FF130" s="72">
        <f t="shared" si="25"/>
        <v>26142</v>
      </c>
      <c r="FG130" t="s">
        <v>3517</v>
      </c>
      <c r="FH130">
        <v>460590733</v>
      </c>
    </row>
    <row r="131" spans="1:164" ht="17.25">
      <c r="A131" s="72">
        <v>459845098</v>
      </c>
      <c r="B131" s="304" t="s">
        <v>469</v>
      </c>
      <c r="C131" s="72"/>
      <c r="D131" s="72"/>
      <c r="E131" s="72"/>
      <c r="F131" s="72"/>
      <c r="G131" s="307"/>
      <c r="H131" s="307"/>
      <c r="I131" s="72">
        <v>5173</v>
      </c>
      <c r="J131" s="72">
        <v>4899</v>
      </c>
      <c r="K131" s="258">
        <f t="shared" si="29"/>
        <v>5011</v>
      </c>
      <c r="L131" s="258">
        <f t="shared" si="30"/>
        <v>10286</v>
      </c>
      <c r="M131" s="308">
        <v>1</v>
      </c>
      <c r="N131" s="72" t="s">
        <v>1232</v>
      </c>
      <c r="O131" s="72" t="s">
        <v>1233</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4"/>
      <c r="AC131" s="72">
        <v>25</v>
      </c>
      <c r="AD131" s="72" t="s">
        <v>3020</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1794</v>
      </c>
      <c r="AV131" s="311" t="s">
        <v>470</v>
      </c>
      <c r="AW131" s="304" t="s">
        <v>471</v>
      </c>
      <c r="AX131" s="312">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2475</v>
      </c>
      <c r="EV131" s="7" t="s">
        <v>1111</v>
      </c>
      <c r="EW131" s="7" t="s">
        <v>1807</v>
      </c>
      <c r="EX131" s="183" t="s">
        <v>1882</v>
      </c>
      <c r="EY131" s="314">
        <v>46195</v>
      </c>
      <c r="EZ131" s="314"/>
      <c r="FA131" s="183"/>
      <c r="FB131" s="314"/>
      <c r="FC131" s="7" t="s">
        <v>1130</v>
      </c>
      <c r="FD131" s="7" t="s">
        <v>3156</v>
      </c>
      <c r="FE131" s="7">
        <f t="shared" ref="FE131:FE193" si="38">IF((J131+R131)&lt;=I131+R131,(J131+R131),((I131-(I131*(M131+1)-(I131+J131)))+R131))</f>
        <v>5011</v>
      </c>
      <c r="FF131" s="72">
        <f t="shared" ref="FF131:FF193" si="39">I131+J131+FD131</f>
        <v>10286</v>
      </c>
      <c r="FG131" t="s">
        <v>3517</v>
      </c>
      <c r="FH131">
        <v>459845098</v>
      </c>
    </row>
    <row r="132" spans="1:164" ht="17.25">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3506</v>
      </c>
      <c r="AC132" s="72"/>
      <c r="AD132" s="72" t="s">
        <v>3020</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1794</v>
      </c>
      <c r="AV132" s="311" t="s">
        <v>1081</v>
      </c>
      <c r="AW132" s="304" t="s">
        <v>239</v>
      </c>
      <c r="AX132" s="312">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2476</v>
      </c>
      <c r="EV132" s="7" t="s">
        <v>1111</v>
      </c>
      <c r="EW132" s="7" t="s">
        <v>1804</v>
      </c>
      <c r="EX132" s="183" t="s">
        <v>1812</v>
      </c>
      <c r="EY132" s="314">
        <v>46178</v>
      </c>
      <c r="EZ132" s="314"/>
      <c r="FA132" s="183"/>
      <c r="FB132" s="314"/>
      <c r="FC132" s="7" t="s">
        <v>1130</v>
      </c>
      <c r="FD132" s="7" t="s">
        <v>3157</v>
      </c>
      <c r="FE132" s="7">
        <f t="shared" si="38"/>
        <v>3305</v>
      </c>
      <c r="FF132" s="72">
        <f t="shared" si="39"/>
        <v>9916</v>
      </c>
      <c r="FG132" t="s">
        <v>3517</v>
      </c>
      <c r="FH132">
        <v>467739627</v>
      </c>
    </row>
    <row r="133" spans="1:164" ht="17.25">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1794</v>
      </c>
      <c r="AV133" s="311" t="s">
        <v>407</v>
      </c>
      <c r="AW133" s="304" t="s">
        <v>408</v>
      </c>
      <c r="AX133" s="312">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2477</v>
      </c>
      <c r="EV133" s="7" t="s">
        <v>1111</v>
      </c>
      <c r="EW133" s="7" t="s">
        <v>1807</v>
      </c>
      <c r="EX133" s="183" t="s">
        <v>1883</v>
      </c>
      <c r="EY133" s="314">
        <v>46197</v>
      </c>
      <c r="EZ133" s="314"/>
      <c r="FA133" s="183"/>
      <c r="FB133" s="314"/>
      <c r="FC133" s="7" t="s">
        <v>1130</v>
      </c>
      <c r="FD133" s="7" t="s">
        <v>3158</v>
      </c>
      <c r="FE133" s="7">
        <f t="shared" si="38"/>
        <v>5617</v>
      </c>
      <c r="FF133" s="72">
        <f t="shared" si="39"/>
        <v>11591</v>
      </c>
      <c r="FG133" t="s">
        <v>3517</v>
      </c>
      <c r="FH133">
        <v>463603128</v>
      </c>
    </row>
    <row r="134" spans="1:164" ht="17.25">
      <c r="A134" s="72">
        <v>463952496</v>
      </c>
      <c r="B134" s="304" t="s">
        <v>2064</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3562</v>
      </c>
      <c r="AC134" s="72">
        <v>31</v>
      </c>
      <c r="AD134" s="72" t="s">
        <v>3023</v>
      </c>
      <c r="AE134" s="309"/>
      <c r="AF134" s="310"/>
      <c r="AG134" s="7"/>
      <c r="AH134" s="72" t="s">
        <v>2181</v>
      </c>
      <c r="AI134" s="7"/>
      <c r="AJ134" s="7"/>
      <c r="AK134" s="7"/>
      <c r="AL134" s="7">
        <v>9092</v>
      </c>
      <c r="AM134" s="255">
        <v>81389</v>
      </c>
      <c r="AN134" s="258">
        <v>27</v>
      </c>
      <c r="AO134" s="307">
        <v>43</v>
      </c>
      <c r="AP134" s="307" t="str">
        <f t="shared" si="35"/>
        <v>FLOW</v>
      </c>
      <c r="AQ134" s="307"/>
      <c r="AR134" s="307"/>
      <c r="AS134" s="307"/>
      <c r="AT134" s="307"/>
      <c r="AU134" s="72" t="s">
        <v>1130</v>
      </c>
      <c r="AV134" s="311" t="s">
        <v>2211</v>
      </c>
      <c r="AW134" s="304" t="s">
        <v>2323</v>
      </c>
      <c r="AX134" s="312">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2478</v>
      </c>
      <c r="EV134" s="7" t="s">
        <v>1111</v>
      </c>
      <c r="EW134" s="7" t="s">
        <v>1804</v>
      </c>
      <c r="EX134" s="183" t="s">
        <v>1874</v>
      </c>
      <c r="EY134" s="314">
        <v>46184</v>
      </c>
      <c r="EZ134" s="314"/>
      <c r="FA134" s="183"/>
      <c r="FB134" s="314"/>
      <c r="FC134" s="7" t="s">
        <v>1130</v>
      </c>
      <c r="FD134" s="7" t="s">
        <v>3159</v>
      </c>
      <c r="FE134" s="7">
        <f t="shared" si="38"/>
        <v>5552</v>
      </c>
      <c r="FF134" s="72">
        <f t="shared" si="39"/>
        <v>11127</v>
      </c>
      <c r="FG134" t="s">
        <v>3517</v>
      </c>
      <c r="FH134">
        <v>463952496</v>
      </c>
    </row>
    <row r="135" spans="1:164" ht="17.25">
      <c r="A135" s="72">
        <v>464847649</v>
      </c>
      <c r="B135" s="304" t="s">
        <v>431</v>
      </c>
      <c r="C135" s="72" t="s">
        <v>1776</v>
      </c>
      <c r="D135" s="72" t="s">
        <v>2058</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1794</v>
      </c>
      <c r="AV135" s="311" t="s">
        <v>432</v>
      </c>
      <c r="AW135" s="304" t="s">
        <v>191</v>
      </c>
      <c r="AX135" s="312">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2479</v>
      </c>
      <c r="EV135" s="7" t="s">
        <v>1111</v>
      </c>
      <c r="EW135" s="7" t="s">
        <v>1804</v>
      </c>
      <c r="EX135" s="183" t="s">
        <v>1874</v>
      </c>
      <c r="EY135" s="314">
        <v>46178</v>
      </c>
      <c r="EZ135" s="314"/>
      <c r="FA135" s="183"/>
      <c r="FB135" s="314"/>
      <c r="FC135" s="7" t="s">
        <v>1130</v>
      </c>
      <c r="FD135" s="7" t="s">
        <v>3160</v>
      </c>
      <c r="FE135" s="7">
        <f t="shared" si="38"/>
        <v>4564</v>
      </c>
      <c r="FF135" s="72">
        <f t="shared" si="39"/>
        <v>9334</v>
      </c>
      <c r="FG135" t="s">
        <v>3517</v>
      </c>
      <c r="FH135">
        <v>464847649</v>
      </c>
    </row>
    <row r="136" spans="1:164" ht="17.25">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3506</v>
      </c>
      <c r="AC136" s="72"/>
      <c r="AD136" s="72" t="s">
        <v>3023</v>
      </c>
      <c r="AE136" s="309"/>
      <c r="AF136" s="310" t="s">
        <v>1798</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2480</v>
      </c>
      <c r="EV136" s="7" t="s">
        <v>1111</v>
      </c>
      <c r="EW136" s="7" t="s">
        <v>1802</v>
      </c>
      <c r="EX136" s="183" t="s">
        <v>1896</v>
      </c>
      <c r="EY136" s="314">
        <v>46189</v>
      </c>
      <c r="EZ136" s="314"/>
      <c r="FA136" s="183"/>
      <c r="FB136" s="314"/>
      <c r="FC136" s="7" t="s">
        <v>1130</v>
      </c>
      <c r="FD136" s="7" t="s">
        <v>3161</v>
      </c>
      <c r="FE136" s="7">
        <f t="shared" si="38"/>
        <v>1378</v>
      </c>
      <c r="FF136" s="72">
        <f t="shared" si="39"/>
        <v>24798</v>
      </c>
      <c r="FG136" t="s">
        <v>3518</v>
      </c>
      <c r="FH136">
        <v>465788821</v>
      </c>
    </row>
    <row r="137" spans="1:164" ht="17.25">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1794</v>
      </c>
      <c r="AV137" s="311" t="s">
        <v>414</v>
      </c>
      <c r="AW137" s="304" t="s">
        <v>415</v>
      </c>
      <c r="AX137" s="312">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2481</v>
      </c>
      <c r="EV137" s="7" t="s">
        <v>1111</v>
      </c>
      <c r="EW137" s="7" t="s">
        <v>1807</v>
      </c>
      <c r="EX137" s="183" t="s">
        <v>1816</v>
      </c>
      <c r="EY137" s="314">
        <v>46201</v>
      </c>
      <c r="EZ137" s="314"/>
      <c r="FA137" s="183"/>
      <c r="FB137" s="314"/>
      <c r="FC137" s="7" t="s">
        <v>1130</v>
      </c>
      <c r="FD137" s="7" t="s">
        <v>3046</v>
      </c>
      <c r="FE137" s="7">
        <f t="shared" si="38"/>
        <v>3506</v>
      </c>
      <c r="FF137" s="72">
        <f t="shared" si="39"/>
        <v>7334</v>
      </c>
      <c r="FG137" t="s">
        <v>3517</v>
      </c>
      <c r="FH137">
        <v>466372391</v>
      </c>
    </row>
    <row r="138" spans="1:164" ht="17.25">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9"/>
      <c r="AF138" s="310" t="s">
        <v>1798</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2482</v>
      </c>
      <c r="EV138" s="7" t="s">
        <v>1111</v>
      </c>
      <c r="EW138" s="7" t="s">
        <v>1830</v>
      </c>
      <c r="EX138" s="183" t="s">
        <v>1831</v>
      </c>
      <c r="EY138" s="314">
        <v>46177</v>
      </c>
      <c r="EZ138" s="314"/>
      <c r="FA138" s="183"/>
      <c r="FB138" s="314"/>
      <c r="FC138" s="7" t="s">
        <v>1130</v>
      </c>
      <c r="FD138" s="7" t="s">
        <v>3162</v>
      </c>
      <c r="FE138" s="7">
        <f t="shared" si="38"/>
        <v>5146</v>
      </c>
      <c r="FF138" s="72">
        <f t="shared" si="39"/>
        <v>24175</v>
      </c>
      <c r="FG138" t="s">
        <v>3517</v>
      </c>
      <c r="FH138">
        <v>463996767</v>
      </c>
    </row>
    <row r="139" spans="1:164" ht="17.25">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9"/>
      <c r="AF139" s="310" t="s">
        <v>1798</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2483</v>
      </c>
      <c r="EV139" s="7" t="s">
        <v>1111</v>
      </c>
      <c r="EW139" s="7" t="s">
        <v>1807</v>
      </c>
      <c r="EX139" s="183" t="s">
        <v>1884</v>
      </c>
      <c r="EY139" s="314">
        <v>46195</v>
      </c>
      <c r="EZ139" s="314"/>
      <c r="FA139" s="183"/>
      <c r="FB139" s="314"/>
      <c r="FC139" s="7" t="s">
        <v>1130</v>
      </c>
      <c r="FD139" s="7" t="s">
        <v>3163</v>
      </c>
      <c r="FE139" s="7">
        <f t="shared" si="38"/>
        <v>864</v>
      </c>
      <c r="FF139" s="72">
        <f t="shared" si="39"/>
        <v>26319</v>
      </c>
      <c r="FG139" t="s">
        <v>3517</v>
      </c>
      <c r="FH139">
        <v>457349311</v>
      </c>
    </row>
    <row r="140" spans="1:164" ht="17.25">
      <c r="A140" s="72">
        <v>465175758</v>
      </c>
      <c r="B140" s="304" t="s">
        <v>1335</v>
      </c>
      <c r="C140" s="72" t="s">
        <v>1776</v>
      </c>
      <c r="D140" s="72" t="s">
        <v>1788</v>
      </c>
      <c r="E140" s="72">
        <f>3635+3647</f>
        <v>7282</v>
      </c>
      <c r="F140" s="72"/>
      <c r="G140" s="307"/>
      <c r="H140" s="307" t="s">
        <v>1142</v>
      </c>
      <c r="I140" s="72">
        <v>3143</v>
      </c>
      <c r="J140" s="72">
        <v>3143</v>
      </c>
      <c r="K140" s="258">
        <f t="shared" ref="K140:K146" si="41">IF((J140+R140)&lt;=I140+R140,(J140+R140),((I140-(I140*(M140+1)-(I140+J140)))+R140))</f>
        <v>3185</v>
      </c>
      <c r="L140" s="258">
        <f t="shared" si="30"/>
        <v>-945</v>
      </c>
      <c r="M140" s="308">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1794</v>
      </c>
      <c r="AV140" s="311" t="s">
        <v>1336</v>
      </c>
      <c r="AW140" s="304" t="s">
        <v>1337</v>
      </c>
      <c r="AX140" s="312">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2484</v>
      </c>
      <c r="EV140" s="7" t="s">
        <v>1111</v>
      </c>
      <c r="EW140" s="7" t="s">
        <v>1821</v>
      </c>
      <c r="EX140" s="183" t="s">
        <v>1821</v>
      </c>
      <c r="EY140" s="314">
        <v>46176</v>
      </c>
      <c r="EZ140" s="314"/>
      <c r="FA140" s="183"/>
      <c r="FB140" s="314"/>
      <c r="FC140" s="7" t="s">
        <v>1130</v>
      </c>
      <c r="FD140" s="7" t="s">
        <v>3164</v>
      </c>
      <c r="FE140" s="7">
        <f t="shared" si="38"/>
        <v>3185</v>
      </c>
      <c r="FF140" s="72">
        <f t="shared" si="39"/>
        <v>6337</v>
      </c>
      <c r="FG140" t="s">
        <v>3517</v>
      </c>
      <c r="FH140">
        <v>465175758</v>
      </c>
    </row>
    <row r="141" spans="1:164" ht="17.25">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3023</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1794</v>
      </c>
      <c r="AV141" s="311" t="s">
        <v>1073</v>
      </c>
      <c r="AW141" s="304" t="s">
        <v>299</v>
      </c>
      <c r="AX141" s="312">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2485</v>
      </c>
      <c r="EV141" s="7" t="s">
        <v>1111</v>
      </c>
      <c r="EW141" s="7" t="s">
        <v>1802</v>
      </c>
      <c r="EX141" s="183" t="s">
        <v>1885</v>
      </c>
      <c r="EY141" s="314">
        <v>46177</v>
      </c>
      <c r="EZ141" s="314"/>
      <c r="FA141" s="183"/>
      <c r="FB141" s="314"/>
      <c r="FC141" s="7" t="s">
        <v>1130</v>
      </c>
      <c r="FD141" s="7" t="s">
        <v>3165</v>
      </c>
      <c r="FE141" s="7">
        <f t="shared" si="38"/>
        <v>4642</v>
      </c>
      <c r="FF141" s="72">
        <f t="shared" si="39"/>
        <v>9820</v>
      </c>
      <c r="FG141" t="s">
        <v>3517</v>
      </c>
      <c r="FH141">
        <v>465804328</v>
      </c>
    </row>
    <row r="142" spans="1:164" ht="17.25">
      <c r="A142" s="72">
        <v>461700090</v>
      </c>
      <c r="B142" s="304" t="s">
        <v>919</v>
      </c>
      <c r="C142" s="72" t="s">
        <v>1776</v>
      </c>
      <c r="D142" s="72" t="s">
        <v>3499</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1794</v>
      </c>
      <c r="AV142" s="311" t="s">
        <v>920</v>
      </c>
      <c r="AW142" s="304" t="s">
        <v>921</v>
      </c>
      <c r="AX142" s="312">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2486</v>
      </c>
      <c r="EV142" s="7" t="s">
        <v>1111</v>
      </c>
      <c r="EW142" s="7" t="s">
        <v>1804</v>
      </c>
      <c r="EX142" s="183" t="s">
        <v>1810</v>
      </c>
      <c r="EY142" s="314">
        <v>46177</v>
      </c>
      <c r="EZ142" s="314"/>
      <c r="FA142" s="183"/>
      <c r="FB142" s="314"/>
      <c r="FC142" s="7" t="s">
        <v>1130</v>
      </c>
      <c r="FD142" s="7" t="s">
        <v>3045</v>
      </c>
      <c r="FE142" s="7">
        <f t="shared" si="38"/>
        <v>4186</v>
      </c>
      <c r="FF142" s="72">
        <f t="shared" si="39"/>
        <v>8508</v>
      </c>
      <c r="FG142" t="s">
        <v>3517</v>
      </c>
      <c r="FH142">
        <v>461700090</v>
      </c>
    </row>
    <row r="143" spans="1:164" ht="17.25">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1794</v>
      </c>
      <c r="AV143" s="311" t="s">
        <v>595</v>
      </c>
      <c r="AW143" s="304" t="s">
        <v>178</v>
      </c>
      <c r="AX143" s="312">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2</v>
      </c>
      <c r="ES143" s="72">
        <f t="shared" si="37"/>
        <v>1</v>
      </c>
      <c r="ET143" s="72" t="s">
        <v>1112</v>
      </c>
      <c r="EU143" s="7" t="s">
        <v>2487</v>
      </c>
      <c r="EV143" s="7" t="s">
        <v>1111</v>
      </c>
      <c r="EW143" s="7" t="s">
        <v>1807</v>
      </c>
      <c r="EX143" s="183" t="s">
        <v>1816</v>
      </c>
      <c r="EY143" s="314">
        <v>46188</v>
      </c>
      <c r="EZ143" s="314"/>
      <c r="FA143" s="183"/>
      <c r="FB143" s="314"/>
      <c r="FC143" s="7" t="s">
        <v>1130</v>
      </c>
      <c r="FD143" s="7" t="s">
        <v>3166</v>
      </c>
      <c r="FE143" s="7">
        <f t="shared" si="38"/>
        <v>4297</v>
      </c>
      <c r="FF143" s="72">
        <f t="shared" si="39"/>
        <v>8717</v>
      </c>
      <c r="FG143" t="s">
        <v>3517</v>
      </c>
      <c r="FH143">
        <v>465368631</v>
      </c>
    </row>
    <row r="144" spans="1:164" ht="17.25">
      <c r="A144" s="72">
        <v>464631832</v>
      </c>
      <c r="B144" s="304" t="s">
        <v>276</v>
      </c>
      <c r="C144" s="72" t="s">
        <v>1776</v>
      </c>
      <c r="D144" s="72" t="s">
        <v>1796</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1794</v>
      </c>
      <c r="AV144" s="311" t="s">
        <v>277</v>
      </c>
      <c r="AW144" s="304" t="s">
        <v>278</v>
      </c>
      <c r="AX144" s="312">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2488</v>
      </c>
      <c r="EV144" s="7" t="s">
        <v>1111</v>
      </c>
      <c r="EW144" s="7" t="s">
        <v>1802</v>
      </c>
      <c r="EX144" s="183" t="s">
        <v>1886</v>
      </c>
      <c r="EY144" s="314">
        <v>46178</v>
      </c>
      <c r="EZ144" s="314"/>
      <c r="FA144" s="183"/>
      <c r="FB144" s="314"/>
      <c r="FC144" s="7" t="s">
        <v>1130</v>
      </c>
      <c r="FD144" s="7" t="s">
        <v>3167</v>
      </c>
      <c r="FE144" s="7">
        <f t="shared" si="38"/>
        <v>4596</v>
      </c>
      <c r="FF144" s="72">
        <f t="shared" si="39"/>
        <v>13420</v>
      </c>
      <c r="FG144" t="s">
        <v>3517</v>
      </c>
      <c r="FH144">
        <v>464631832</v>
      </c>
    </row>
    <row r="145" spans="1:164" ht="17.25">
      <c r="A145" s="72">
        <v>466063242</v>
      </c>
      <c r="B145" s="304" t="s">
        <v>2127</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9"/>
      <c r="AF145" s="310"/>
      <c r="AG145" s="7"/>
      <c r="AH145" s="72" t="s">
        <v>2195</v>
      </c>
      <c r="AI145" s="7"/>
      <c r="AJ145" s="7"/>
      <c r="AK145" s="7"/>
      <c r="AL145" s="7">
        <v>4299</v>
      </c>
      <c r="AM145" s="255">
        <v>77403</v>
      </c>
      <c r="AN145" s="258">
        <v>27</v>
      </c>
      <c r="AO145" s="307">
        <v>43</v>
      </c>
      <c r="AP145" s="307" t="str">
        <f t="shared" si="35"/>
        <v>FLOW</v>
      </c>
      <c r="AQ145" s="307"/>
      <c r="AR145" s="307"/>
      <c r="AS145" s="307"/>
      <c r="AT145" s="307"/>
      <c r="AU145" s="72" t="s">
        <v>1130</v>
      </c>
      <c r="AV145" s="311" t="s">
        <v>2271</v>
      </c>
      <c r="AW145" s="304" t="s">
        <v>224</v>
      </c>
      <c r="AX145" s="312">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2</v>
      </c>
      <c r="ES145" s="72">
        <f t="shared" si="37"/>
        <v>1</v>
      </c>
      <c r="ET145" s="72" t="s">
        <v>1118</v>
      </c>
      <c r="EU145" s="7" t="s">
        <v>2489</v>
      </c>
      <c r="EV145" s="7" t="s">
        <v>1111</v>
      </c>
      <c r="EW145" s="7" t="s">
        <v>1807</v>
      </c>
      <c r="EX145" s="183" t="s">
        <v>3578</v>
      </c>
      <c r="EY145" s="314">
        <v>46193</v>
      </c>
      <c r="EZ145" s="314"/>
      <c r="FA145" s="183"/>
      <c r="FB145" s="314"/>
      <c r="FC145" s="7" t="s">
        <v>1130</v>
      </c>
      <c r="FD145" s="7" t="s">
        <v>3168</v>
      </c>
      <c r="FE145" s="7">
        <f t="shared" si="38"/>
        <v>3849</v>
      </c>
      <c r="FF145" s="72">
        <f t="shared" si="39"/>
        <v>7765</v>
      </c>
      <c r="FG145" t="s">
        <v>3518</v>
      </c>
      <c r="FH145">
        <v>466063242</v>
      </c>
    </row>
    <row r="146" spans="1:164" ht="17.25">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1794</v>
      </c>
      <c r="AV146" s="311" t="s">
        <v>671</v>
      </c>
      <c r="AW146" s="304" t="s">
        <v>459</v>
      </c>
      <c r="AX146" s="312">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2490</v>
      </c>
      <c r="EV146" s="7" t="s">
        <v>1111</v>
      </c>
      <c r="EW146" s="7" t="s">
        <v>1804</v>
      </c>
      <c r="EX146" s="183" t="s">
        <v>1874</v>
      </c>
      <c r="EY146" s="314">
        <v>46179</v>
      </c>
      <c r="EZ146" s="314"/>
      <c r="FA146" s="183"/>
      <c r="FB146" s="314"/>
      <c r="FC146" s="7" t="s">
        <v>1130</v>
      </c>
      <c r="FD146" s="7" t="s">
        <v>3166</v>
      </c>
      <c r="FE146" s="7">
        <f t="shared" si="38"/>
        <v>4278</v>
      </c>
      <c r="FF146" s="72">
        <f t="shared" si="39"/>
        <v>8730</v>
      </c>
      <c r="FG146" t="s">
        <v>3517</v>
      </c>
      <c r="FH146">
        <v>465143032</v>
      </c>
    </row>
    <row r="147" spans="1:164" ht="17.25">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3525</v>
      </c>
      <c r="AC147" s="72"/>
      <c r="AD147" s="72" t="s">
        <v>3022</v>
      </c>
      <c r="AE147" s="309"/>
      <c r="AF147" s="310" t="s">
        <v>1798</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2491</v>
      </c>
      <c r="EV147" s="7" t="s">
        <v>1111</v>
      </c>
      <c r="EW147" s="7" t="s">
        <v>1849</v>
      </c>
      <c r="EX147" s="183" t="s">
        <v>1810</v>
      </c>
      <c r="EY147" s="314">
        <v>46181</v>
      </c>
      <c r="EZ147" s="314"/>
      <c r="FA147" s="183"/>
      <c r="FB147" s="314"/>
      <c r="FC147" s="7" t="s">
        <v>1130</v>
      </c>
      <c r="FD147" s="7" t="s">
        <v>3169</v>
      </c>
      <c r="FE147" s="7">
        <f t="shared" si="38"/>
        <v>4558</v>
      </c>
      <c r="FF147" s="72">
        <f t="shared" si="39"/>
        <v>24645</v>
      </c>
      <c r="FG147" t="s">
        <v>3517</v>
      </c>
      <c r="FH147">
        <v>464515369</v>
      </c>
    </row>
    <row r="148" spans="1:164" ht="17.25">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9"/>
      <c r="AF148" s="310" t="s">
        <v>1798</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2492</v>
      </c>
      <c r="EV148" s="7" t="s">
        <v>1111</v>
      </c>
      <c r="EW148" s="7" t="s">
        <v>1809</v>
      </c>
      <c r="EX148" s="183" t="s">
        <v>1887</v>
      </c>
      <c r="EY148" s="314">
        <v>46178</v>
      </c>
      <c r="EZ148" s="314"/>
      <c r="FA148" s="183"/>
      <c r="FB148" s="314"/>
      <c r="FC148" s="7" t="s">
        <v>1130</v>
      </c>
      <c r="FD148" s="7" t="s">
        <v>3170</v>
      </c>
      <c r="FE148" s="7">
        <f t="shared" si="38"/>
        <v>4859</v>
      </c>
      <c r="FF148" s="72">
        <f t="shared" si="39"/>
        <v>21883</v>
      </c>
      <c r="FG148" t="s">
        <v>3517</v>
      </c>
      <c r="FH148">
        <v>464930378</v>
      </c>
    </row>
    <row r="149" spans="1:164" ht="17.25">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9"/>
      <c r="AF149" s="310" t="s">
        <v>1798</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1794</v>
      </c>
      <c r="AV149" s="311" t="s">
        <v>858</v>
      </c>
      <c r="AW149" s="304" t="s">
        <v>859</v>
      </c>
      <c r="AX149" s="312">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2493</v>
      </c>
      <c r="EV149" s="7" t="s">
        <v>1111</v>
      </c>
      <c r="EW149" s="7" t="s">
        <v>1809</v>
      </c>
      <c r="EX149" s="183" t="s">
        <v>1888</v>
      </c>
      <c r="EY149" s="314">
        <v>46178</v>
      </c>
      <c r="EZ149" s="314"/>
      <c r="FA149" s="183"/>
      <c r="FB149" s="314"/>
      <c r="FC149" s="7" t="s">
        <v>1130</v>
      </c>
      <c r="FD149" s="7" t="s">
        <v>3171</v>
      </c>
      <c r="FE149" s="7">
        <f t="shared" si="38"/>
        <v>3434</v>
      </c>
      <c r="FF149" s="72">
        <f t="shared" si="39"/>
        <v>13340</v>
      </c>
      <c r="FG149" t="s">
        <v>3517</v>
      </c>
      <c r="FH149">
        <v>467076911</v>
      </c>
    </row>
    <row r="150" spans="1:164" ht="17.25">
      <c r="A150" s="72">
        <v>462252818</v>
      </c>
      <c r="B150" s="304" t="s">
        <v>2084</v>
      </c>
      <c r="C150" s="72"/>
      <c r="D150" s="72"/>
      <c r="E150" s="72"/>
      <c r="F150" s="72"/>
      <c r="G150" s="307"/>
      <c r="H150" s="307"/>
      <c r="I150" s="72">
        <v>7369</v>
      </c>
      <c r="J150" s="72">
        <v>7274</v>
      </c>
      <c r="K150" s="258">
        <f t="shared" si="42"/>
        <v>7368</v>
      </c>
      <c r="L150" s="258">
        <f t="shared" si="30"/>
        <v>14844</v>
      </c>
      <c r="M150" s="308">
        <v>1</v>
      </c>
      <c r="N150" s="72" t="s">
        <v>1232</v>
      </c>
      <c r="O150" s="72" t="s">
        <v>1233</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4"/>
      <c r="AC150" s="72">
        <v>18</v>
      </c>
      <c r="AD150" s="72" t="s">
        <v>3020</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2230</v>
      </c>
      <c r="AW150" s="304" t="s">
        <v>136</v>
      </c>
      <c r="AX150" s="312">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2494</v>
      </c>
      <c r="EV150" s="7" t="s">
        <v>1111</v>
      </c>
      <c r="EW150" s="7" t="s">
        <v>1802</v>
      </c>
      <c r="EX150" s="183" t="s">
        <v>3579</v>
      </c>
      <c r="EY150" s="314">
        <v>46185</v>
      </c>
      <c r="EZ150" s="314"/>
      <c r="FA150" s="183"/>
      <c r="FB150" s="314"/>
      <c r="FC150" s="7" t="s">
        <v>1130</v>
      </c>
      <c r="FD150" s="7" t="s">
        <v>3144</v>
      </c>
      <c r="FE150" s="7">
        <f t="shared" si="38"/>
        <v>7368</v>
      </c>
      <c r="FF150" s="72">
        <f t="shared" si="39"/>
        <v>14844</v>
      </c>
      <c r="FG150" t="s">
        <v>3517</v>
      </c>
      <c r="FH150">
        <v>462252818</v>
      </c>
    </row>
    <row r="151" spans="1:164" ht="17.25">
      <c r="A151" s="72">
        <v>463370462</v>
      </c>
      <c r="B151" s="304" t="s">
        <v>2095</v>
      </c>
      <c r="C151" s="72" t="s">
        <v>1800</v>
      </c>
      <c r="D151" s="72" t="s">
        <v>3017</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2240</v>
      </c>
      <c r="AW151" s="304" t="s">
        <v>175</v>
      </c>
      <c r="AX151" s="312">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2495</v>
      </c>
      <c r="EV151" s="7" t="s">
        <v>1111</v>
      </c>
      <c r="EW151" s="7" t="s">
        <v>1821</v>
      </c>
      <c r="EX151" s="183" t="s">
        <v>1821</v>
      </c>
      <c r="EY151" s="314">
        <v>46185</v>
      </c>
      <c r="EZ151" s="314"/>
      <c r="FA151" s="183"/>
      <c r="FB151" s="314"/>
      <c r="FC151" s="7" t="s">
        <v>1130</v>
      </c>
      <c r="FD151" s="7" t="s">
        <v>3172</v>
      </c>
      <c r="FE151" s="7">
        <f t="shared" si="38"/>
        <v>5690</v>
      </c>
      <c r="FF151" s="72">
        <f t="shared" si="39"/>
        <v>11356</v>
      </c>
      <c r="FG151" t="s">
        <v>3517</v>
      </c>
      <c r="FH151">
        <v>463370462</v>
      </c>
    </row>
    <row r="152" spans="1:164" ht="17.25">
      <c r="A152" s="72">
        <v>465922492</v>
      </c>
      <c r="B152" s="304" t="s">
        <v>305</v>
      </c>
      <c r="C152" s="72" t="s">
        <v>1776</v>
      </c>
      <c r="D152" s="72" t="s">
        <v>1796</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1794</v>
      </c>
      <c r="AV152" s="311" t="s">
        <v>306</v>
      </c>
      <c r="AW152" s="304" t="s">
        <v>68</v>
      </c>
      <c r="AX152" s="312">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2496</v>
      </c>
      <c r="EV152" s="7" t="s">
        <v>1111</v>
      </c>
      <c r="EW152" s="7" t="s">
        <v>1802</v>
      </c>
      <c r="EX152" s="183" t="s">
        <v>1889</v>
      </c>
      <c r="EY152" s="314">
        <v>46178</v>
      </c>
      <c r="EZ152" s="314"/>
      <c r="FA152" s="183"/>
      <c r="FB152" s="314"/>
      <c r="FC152" s="7" t="s">
        <v>1130</v>
      </c>
      <c r="FD152" s="7" t="s">
        <v>3173</v>
      </c>
      <c r="FE152" s="7">
        <f t="shared" si="38"/>
        <v>4023</v>
      </c>
      <c r="FF152" s="72">
        <f t="shared" si="39"/>
        <v>11778</v>
      </c>
      <c r="FG152" t="s">
        <v>3517</v>
      </c>
      <c r="FH152">
        <v>465922492</v>
      </c>
    </row>
    <row r="153" spans="1:164" ht="17.25">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1798</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1794</v>
      </c>
      <c r="AV153" s="311" t="s">
        <v>227</v>
      </c>
      <c r="AW153" s="304" t="s">
        <v>228</v>
      </c>
      <c r="AX153" s="312">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2497</v>
      </c>
      <c r="EV153" s="7" t="s">
        <v>1111</v>
      </c>
      <c r="EW153" s="7" t="s">
        <v>1809</v>
      </c>
      <c r="EX153" s="183" t="s">
        <v>1890</v>
      </c>
      <c r="EY153" s="314">
        <v>46174</v>
      </c>
      <c r="EZ153" s="314"/>
      <c r="FA153" s="183"/>
      <c r="FB153" s="314"/>
      <c r="FC153" s="7" t="s">
        <v>1130</v>
      </c>
      <c r="FD153" s="7" t="s">
        <v>3174</v>
      </c>
      <c r="FE153" s="7">
        <f t="shared" si="38"/>
        <v>6269</v>
      </c>
      <c r="FF153" s="72">
        <f t="shared" si="39"/>
        <v>24484</v>
      </c>
      <c r="FG153" t="s">
        <v>3517</v>
      </c>
      <c r="FH153">
        <v>467095115</v>
      </c>
    </row>
    <row r="154" spans="1:164" ht="17.25">
      <c r="A154" s="72">
        <v>467312870</v>
      </c>
      <c r="B154" s="304" t="s">
        <v>582</v>
      </c>
      <c r="C154" s="72" t="s">
        <v>1776</v>
      </c>
      <c r="D154" s="72" t="s">
        <v>1799</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9"/>
      <c r="AF154" s="310" t="s">
        <v>1798</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1794</v>
      </c>
      <c r="AV154" s="311" t="s">
        <v>583</v>
      </c>
      <c r="AW154" s="304" t="s">
        <v>453</v>
      </c>
      <c r="AX154" s="312">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2498</v>
      </c>
      <c r="EV154" s="7" t="s">
        <v>1111</v>
      </c>
      <c r="EW154" s="7" t="s">
        <v>1830</v>
      </c>
      <c r="EX154" s="183" t="s">
        <v>1891</v>
      </c>
      <c r="EY154" s="314">
        <v>46174</v>
      </c>
      <c r="EZ154" s="314"/>
      <c r="FA154" s="183"/>
      <c r="FB154" s="314"/>
      <c r="FC154" s="7" t="s">
        <v>1130</v>
      </c>
      <c r="FD154" s="7" t="s">
        <v>3175</v>
      </c>
      <c r="FE154" s="7">
        <f t="shared" si="38"/>
        <v>4374</v>
      </c>
      <c r="FF154" s="72">
        <f t="shared" si="39"/>
        <v>32817</v>
      </c>
      <c r="FG154" t="s">
        <v>3517</v>
      </c>
      <c r="FH154">
        <v>467312870</v>
      </c>
    </row>
    <row r="155" spans="1:164" ht="17.25">
      <c r="A155" s="72">
        <v>457317317</v>
      </c>
      <c r="B155" s="304" t="s">
        <v>2118</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4"/>
      <c r="AC155" s="72"/>
      <c r="AD155" s="72"/>
      <c r="AE155" s="309"/>
      <c r="AF155" s="310"/>
      <c r="AG155" s="7"/>
      <c r="AH155" s="72" t="s">
        <v>2191</v>
      </c>
      <c r="AI155" s="7"/>
      <c r="AJ155" s="7"/>
      <c r="AK155" s="7"/>
      <c r="AL155" s="7">
        <v>12297</v>
      </c>
      <c r="AM155" s="255">
        <v>73863</v>
      </c>
      <c r="AN155" s="258">
        <v>57</v>
      </c>
      <c r="AO155" s="307">
        <v>73</v>
      </c>
      <c r="AP155" s="307" t="str">
        <f t="shared" si="35"/>
        <v>FLOW</v>
      </c>
      <c r="AQ155" s="307"/>
      <c r="AR155" s="307"/>
      <c r="AS155" s="307"/>
      <c r="AT155" s="307"/>
      <c r="AU155" s="72" t="s">
        <v>1130</v>
      </c>
      <c r="AV155" s="311" t="s">
        <v>2262</v>
      </c>
      <c r="AW155" s="304" t="s">
        <v>207</v>
      </c>
      <c r="AX155" s="312">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2499</v>
      </c>
      <c r="EV155" s="7" t="s">
        <v>1111</v>
      </c>
      <c r="EW155" s="7" t="e">
        <v>#N/A</v>
      </c>
      <c r="EX155" s="183" t="e">
        <v>#N/A</v>
      </c>
      <c r="EY155" s="314" t="e">
        <v>#N/A</v>
      </c>
      <c r="EZ155" s="314"/>
      <c r="FA155" s="183"/>
      <c r="FB155" s="314"/>
      <c r="FC155" s="7" t="s">
        <v>1130</v>
      </c>
      <c r="FD155" s="7" t="s">
        <v>3176</v>
      </c>
      <c r="FE155" s="7">
        <f t="shared" si="38"/>
        <v>655</v>
      </c>
      <c r="FF155" s="72">
        <f t="shared" si="39"/>
        <v>14153</v>
      </c>
      <c r="FG155" t="s">
        <v>3518</v>
      </c>
      <c r="FH155">
        <v>457317317</v>
      </c>
    </row>
    <row r="156" spans="1:164" ht="17.25">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9"/>
      <c r="AF156" s="310" t="s">
        <v>1798</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2500</v>
      </c>
      <c r="EV156" s="7" t="s">
        <v>1111</v>
      </c>
      <c r="EW156" s="7" t="s">
        <v>1809</v>
      </c>
      <c r="EX156" s="183" t="s">
        <v>1810</v>
      </c>
      <c r="EY156" s="314">
        <v>46178</v>
      </c>
      <c r="EZ156" s="314"/>
      <c r="FA156" s="183"/>
      <c r="FB156" s="314"/>
      <c r="FC156" s="7" t="s">
        <v>1130</v>
      </c>
      <c r="FD156" s="7" t="s">
        <v>3177</v>
      </c>
      <c r="FE156" s="7">
        <f t="shared" si="38"/>
        <v>4473</v>
      </c>
      <c r="FF156" s="72">
        <f t="shared" si="39"/>
        <v>26806</v>
      </c>
      <c r="FG156" t="s">
        <v>3517</v>
      </c>
      <c r="FH156">
        <v>464712874</v>
      </c>
    </row>
    <row r="157" spans="1:164" ht="17.25">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1794</v>
      </c>
      <c r="AV157" s="311" t="s">
        <v>417</v>
      </c>
      <c r="AW157" s="304" t="s">
        <v>418</v>
      </c>
      <c r="AX157" s="312">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2501</v>
      </c>
      <c r="EV157" s="7" t="s">
        <v>1111</v>
      </c>
      <c r="EW157" s="7" t="s">
        <v>1807</v>
      </c>
      <c r="EX157" s="183" t="s">
        <v>1816</v>
      </c>
      <c r="EY157" s="314">
        <v>46187</v>
      </c>
      <c r="EZ157" s="314"/>
      <c r="FA157" s="183"/>
      <c r="FB157" s="314"/>
      <c r="FC157" s="7" t="s">
        <v>1130</v>
      </c>
      <c r="FD157" s="7" t="s">
        <v>3178</v>
      </c>
      <c r="FE157" s="7">
        <f t="shared" si="38"/>
        <v>1896</v>
      </c>
      <c r="FF157" s="72">
        <f t="shared" si="39"/>
        <v>8743</v>
      </c>
      <c r="FG157" t="s">
        <v>3517</v>
      </c>
      <c r="FH157">
        <v>466301939</v>
      </c>
    </row>
    <row r="158" spans="1:164" ht="17.25">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3506</v>
      </c>
      <c r="AC158" s="72"/>
      <c r="AD158" s="72" t="s">
        <v>3023</v>
      </c>
      <c r="AE158" s="309"/>
      <c r="AF158" s="310" t="s">
        <v>1798</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2502</v>
      </c>
      <c r="EV158" s="7" t="s">
        <v>1111</v>
      </c>
      <c r="EW158" s="7" t="s">
        <v>1832</v>
      </c>
      <c r="EX158" s="183" t="s">
        <v>1892</v>
      </c>
      <c r="EY158" s="314">
        <v>46182</v>
      </c>
      <c r="EZ158" s="314"/>
      <c r="FA158" s="183"/>
      <c r="FB158" s="314"/>
      <c r="FC158" s="7" t="s">
        <v>1130</v>
      </c>
      <c r="FD158" s="7" t="s">
        <v>3179</v>
      </c>
      <c r="FE158" s="7">
        <f t="shared" si="38"/>
        <v>4071</v>
      </c>
      <c r="FF158" s="72">
        <f t="shared" si="39"/>
        <v>18949</v>
      </c>
      <c r="FG158" t="s">
        <v>3517</v>
      </c>
      <c r="FH158">
        <v>465510482</v>
      </c>
    </row>
    <row r="159" spans="1:164" ht="17.25">
      <c r="A159" s="72">
        <v>462498267</v>
      </c>
      <c r="B159" s="304" t="s">
        <v>664</v>
      </c>
      <c r="C159" s="72"/>
      <c r="D159" s="72"/>
      <c r="E159" s="72"/>
      <c r="F159" s="72"/>
      <c r="G159" s="307"/>
      <c r="H159" s="307" t="s">
        <v>2350</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1794</v>
      </c>
      <c r="AV159" s="311" t="s">
        <v>665</v>
      </c>
      <c r="AW159" s="304" t="s">
        <v>17</v>
      </c>
      <c r="AX159" s="312">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2503</v>
      </c>
      <c r="EV159" s="7" t="s">
        <v>1111</v>
      </c>
      <c r="EW159" s="7" t="s">
        <v>1802</v>
      </c>
      <c r="EX159" s="183" t="s">
        <v>1878</v>
      </c>
      <c r="EY159" s="314">
        <v>46179</v>
      </c>
      <c r="EZ159" s="314"/>
      <c r="FA159" s="183"/>
      <c r="FB159" s="314"/>
      <c r="FC159" s="7" t="s">
        <v>1130</v>
      </c>
      <c r="FD159" s="7" t="s">
        <v>3180</v>
      </c>
      <c r="FE159" s="7">
        <f t="shared" si="38"/>
        <v>4641</v>
      </c>
      <c r="FF159" s="72">
        <f t="shared" si="39"/>
        <v>9269</v>
      </c>
      <c r="FG159" t="s">
        <v>3517</v>
      </c>
      <c r="FH159">
        <v>462498267</v>
      </c>
    </row>
    <row r="160" spans="1:164" ht="17.25">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9"/>
      <c r="AF160" s="310" t="s">
        <v>1798</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2504</v>
      </c>
      <c r="EV160" s="7" t="s">
        <v>1111</v>
      </c>
      <c r="EW160" s="7" t="s">
        <v>1809</v>
      </c>
      <c r="EX160" s="183" t="s">
        <v>1810</v>
      </c>
      <c r="EY160" s="314">
        <v>46175</v>
      </c>
      <c r="EZ160" s="314"/>
      <c r="FA160" s="183"/>
      <c r="FB160" s="314"/>
      <c r="FC160" s="7" t="s">
        <v>1130</v>
      </c>
      <c r="FD160" s="7" t="s">
        <v>3181</v>
      </c>
      <c r="FE160" s="7">
        <f t="shared" si="38"/>
        <v>4382</v>
      </c>
      <c r="FF160" s="72">
        <f t="shared" si="39"/>
        <v>17113</v>
      </c>
      <c r="FG160" t="s">
        <v>3517</v>
      </c>
      <c r="FH160">
        <v>460139116</v>
      </c>
    </row>
    <row r="161" spans="1:164" ht="17.25">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21</v>
      </c>
      <c r="AD161" s="72" t="s">
        <v>3023</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1794</v>
      </c>
      <c r="AV161" s="311"/>
      <c r="AW161" s="304" t="s">
        <v>248</v>
      </c>
      <c r="AX161" s="312">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2505</v>
      </c>
      <c r="EV161" s="7" t="s">
        <v>1111</v>
      </c>
      <c r="EW161" s="7" t="s">
        <v>1809</v>
      </c>
      <c r="EX161" s="183" t="s">
        <v>1893</v>
      </c>
      <c r="EY161" s="314">
        <v>46179</v>
      </c>
      <c r="EZ161" s="314"/>
      <c r="FA161" s="183"/>
      <c r="FB161" s="314"/>
      <c r="FC161" s="7" t="s">
        <v>1130</v>
      </c>
      <c r="FD161" s="7" t="s">
        <v>3165</v>
      </c>
      <c r="FE161" s="7">
        <f t="shared" si="38"/>
        <v>6140</v>
      </c>
      <c r="FF161" s="72">
        <f t="shared" si="39"/>
        <v>13346</v>
      </c>
      <c r="FG161" t="s">
        <v>3517</v>
      </c>
      <c r="FH161">
        <v>457264616</v>
      </c>
    </row>
    <row r="162" spans="1:164" ht="17.25">
      <c r="A162" s="72">
        <v>464416298</v>
      </c>
      <c r="B162" s="304" t="s">
        <v>1418</v>
      </c>
      <c r="C162" s="72" t="s">
        <v>1776</v>
      </c>
      <c r="D162" s="72" t="s">
        <v>3017</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1794</v>
      </c>
      <c r="AV162" s="311" t="s">
        <v>1419</v>
      </c>
      <c r="AW162" s="304" t="s">
        <v>348</v>
      </c>
      <c r="AX162" s="312">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2506</v>
      </c>
      <c r="EV162" s="7" t="s">
        <v>1111</v>
      </c>
      <c r="EW162" s="7" t="s">
        <v>1807</v>
      </c>
      <c r="EX162" s="183" t="s">
        <v>1816</v>
      </c>
      <c r="EY162" s="314">
        <v>46199</v>
      </c>
      <c r="EZ162" s="314"/>
      <c r="FA162" s="183"/>
      <c r="FB162" s="314"/>
      <c r="FC162" s="7" t="s">
        <v>1130</v>
      </c>
      <c r="FD162" s="7" t="s">
        <v>3095</v>
      </c>
      <c r="FE162" s="7">
        <f t="shared" si="38"/>
        <v>2585</v>
      </c>
      <c r="FF162" s="72">
        <f t="shared" si="39"/>
        <v>5590</v>
      </c>
      <c r="FG162" t="s">
        <v>3517</v>
      </c>
      <c r="FH162">
        <v>464416298</v>
      </c>
    </row>
    <row r="163" spans="1:164" ht="17.25">
      <c r="A163" s="72">
        <v>465213274</v>
      </c>
      <c r="B163" s="304" t="s">
        <v>1452</v>
      </c>
      <c r="C163" s="72"/>
      <c r="D163" s="72"/>
      <c r="E163" s="72"/>
      <c r="F163" s="72"/>
      <c r="G163" s="307"/>
      <c r="H163" s="307" t="s">
        <v>2350</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1794</v>
      </c>
      <c r="AV163" s="311" t="s">
        <v>1453</v>
      </c>
      <c r="AW163" s="304" t="s">
        <v>17</v>
      </c>
      <c r="AX163" s="312">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2507</v>
      </c>
      <c r="EV163" s="7" t="s">
        <v>1111</v>
      </c>
      <c r="EW163" s="7" t="s">
        <v>1802</v>
      </c>
      <c r="EX163" s="183" t="s">
        <v>1811</v>
      </c>
      <c r="EY163" s="314">
        <v>46177</v>
      </c>
      <c r="EZ163" s="314"/>
      <c r="FA163" s="183"/>
      <c r="FB163" s="314"/>
      <c r="FC163" s="7" t="s">
        <v>1130</v>
      </c>
      <c r="FD163" s="7" t="s">
        <v>3182</v>
      </c>
      <c r="FE163" s="7">
        <f t="shared" si="38"/>
        <v>4805</v>
      </c>
      <c r="FF163" s="72">
        <f t="shared" si="39"/>
        <v>10292</v>
      </c>
      <c r="FG163" t="s">
        <v>3517</v>
      </c>
      <c r="FH163">
        <v>465213274</v>
      </c>
    </row>
    <row r="164" spans="1:164" ht="17.25">
      <c r="A164" s="72">
        <v>462234854</v>
      </c>
      <c r="B164" s="304" t="s">
        <v>1445</v>
      </c>
      <c r="C164" s="72"/>
      <c r="D164" s="72"/>
      <c r="E164" s="72"/>
      <c r="F164" s="72"/>
      <c r="G164" s="307"/>
      <c r="H164" s="307" t="s">
        <v>3512</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1794</v>
      </c>
      <c r="AV164" s="311" t="s">
        <v>1446</v>
      </c>
      <c r="AW164" s="304" t="s">
        <v>1393</v>
      </c>
      <c r="AX164" s="312">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2508</v>
      </c>
      <c r="EV164" s="7" t="s">
        <v>1111</v>
      </c>
      <c r="EW164" s="7" t="s">
        <v>1804</v>
      </c>
      <c r="EX164" s="183" t="s">
        <v>1812</v>
      </c>
      <c r="EY164" s="314">
        <v>46179</v>
      </c>
      <c r="EZ164" s="314"/>
      <c r="FA164" s="183"/>
      <c r="FB164" s="314"/>
      <c r="FC164" s="7" t="s">
        <v>1130</v>
      </c>
      <c r="FD164" s="7" t="s">
        <v>3056</v>
      </c>
      <c r="FE164" s="7">
        <f t="shared" si="38"/>
        <v>6747</v>
      </c>
      <c r="FF164" s="72">
        <f t="shared" si="39"/>
        <v>19998</v>
      </c>
      <c r="FG164" t="s">
        <v>3517</v>
      </c>
      <c r="FH164">
        <v>462234854</v>
      </c>
    </row>
    <row r="165" spans="1:164" ht="17.25">
      <c r="A165" s="72">
        <v>463997528</v>
      </c>
      <c r="B165" s="304" t="s">
        <v>1519</v>
      </c>
      <c r="C165" s="72"/>
      <c r="D165" s="72"/>
      <c r="E165" s="72"/>
      <c r="F165" s="72"/>
      <c r="G165" s="307"/>
      <c r="H165" s="307"/>
      <c r="I165" s="72">
        <v>2953</v>
      </c>
      <c r="J165" s="72">
        <v>9764</v>
      </c>
      <c r="K165" s="258">
        <f t="shared" si="42"/>
        <v>1209</v>
      </c>
      <c r="L165" s="258">
        <f t="shared" si="30"/>
        <v>13201</v>
      </c>
      <c r="M165" s="316">
        <v>4</v>
      </c>
      <c r="N165" s="72" t="s">
        <v>1232</v>
      </c>
      <c r="O165" s="72" t="s">
        <v>1233</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4"/>
      <c r="AC165" s="72">
        <v>22</v>
      </c>
      <c r="AD165" s="72"/>
      <c r="AE165" s="309"/>
      <c r="AF165" s="310" t="s">
        <v>1798</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2509</v>
      </c>
      <c r="EV165" s="7" t="s">
        <v>1111</v>
      </c>
      <c r="EW165" s="7" t="s">
        <v>1807</v>
      </c>
      <c r="EX165" s="183" t="s">
        <v>1894</v>
      </c>
      <c r="EY165" s="314">
        <v>46188</v>
      </c>
      <c r="EZ165" s="314"/>
      <c r="FA165" s="183"/>
      <c r="FB165" s="314"/>
      <c r="FC165" s="7" t="s">
        <v>1130</v>
      </c>
      <c r="FD165" s="7" t="s">
        <v>3183</v>
      </c>
      <c r="FE165" s="7">
        <f t="shared" si="38"/>
        <v>1209</v>
      </c>
      <c r="FF165" s="72">
        <f t="shared" si="39"/>
        <v>13201</v>
      </c>
      <c r="FG165" t="s">
        <v>3517</v>
      </c>
      <c r="FH165">
        <v>463997528</v>
      </c>
    </row>
    <row r="166" spans="1:164" ht="17.25">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9"/>
      <c r="AF166" s="310" t="s">
        <v>1798</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2510</v>
      </c>
      <c r="EV166" s="7" t="s">
        <v>1111</v>
      </c>
      <c r="EW166" s="7" t="s">
        <v>1830</v>
      </c>
      <c r="EX166" s="183" t="s">
        <v>1891</v>
      </c>
      <c r="EY166" s="314">
        <v>46176</v>
      </c>
      <c r="EZ166" s="314"/>
      <c r="FA166" s="183"/>
      <c r="FB166" s="314"/>
      <c r="FC166" s="7" t="s">
        <v>3554</v>
      </c>
      <c r="FD166" s="7" t="s">
        <v>3184</v>
      </c>
      <c r="FE166" s="7">
        <f t="shared" si="38"/>
        <v>4626</v>
      </c>
      <c r="FF166" s="72">
        <f t="shared" si="39"/>
        <v>21296</v>
      </c>
      <c r="FG166" t="s">
        <v>3517</v>
      </c>
      <c r="FH166">
        <v>467279658</v>
      </c>
    </row>
    <row r="167" spans="1:164" ht="17.25">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2511</v>
      </c>
      <c r="EV167" s="7" t="s">
        <v>1111</v>
      </c>
      <c r="EW167" s="7" t="s">
        <v>1830</v>
      </c>
      <c r="EX167" s="183" t="s">
        <v>3580</v>
      </c>
      <c r="EY167" s="314">
        <v>46189</v>
      </c>
      <c r="EZ167" s="314"/>
      <c r="FA167" s="183"/>
      <c r="FB167" s="314"/>
      <c r="FC167" s="7" t="s">
        <v>1130</v>
      </c>
      <c r="FD167" s="7" t="s">
        <v>3185</v>
      </c>
      <c r="FE167" s="7">
        <f t="shared" si="38"/>
        <v>5715</v>
      </c>
      <c r="FF167" s="72">
        <f t="shared" si="39"/>
        <v>33794</v>
      </c>
      <c r="FG167" t="s">
        <v>3517</v>
      </c>
      <c r="FH167">
        <v>464419363</v>
      </c>
    </row>
    <row r="168" spans="1:164" ht="17.25">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2512</v>
      </c>
      <c r="EV168" s="7" t="s">
        <v>1111</v>
      </c>
      <c r="EW168" s="7" t="s">
        <v>1802</v>
      </c>
      <c r="EX168" s="183" t="s">
        <v>1871</v>
      </c>
      <c r="EY168" s="314">
        <v>46186</v>
      </c>
      <c r="EZ168" s="314"/>
      <c r="FA168" s="183"/>
      <c r="FB168" s="314"/>
      <c r="FC168" s="7" t="s">
        <v>1130</v>
      </c>
      <c r="FD168" s="7" t="s">
        <v>3095</v>
      </c>
      <c r="FE168" s="7">
        <f t="shared" si="38"/>
        <v>4381</v>
      </c>
      <c r="FF168" s="72">
        <f t="shared" si="39"/>
        <v>8832</v>
      </c>
      <c r="FG168" t="s">
        <v>3517</v>
      </c>
      <c r="FH168">
        <v>464515656</v>
      </c>
    </row>
    <row r="169" spans="1:164" ht="17.25">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3506</v>
      </c>
      <c r="AC169" s="72">
        <v>20</v>
      </c>
      <c r="AD169" s="72" t="s">
        <v>3023</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1794</v>
      </c>
      <c r="AV169" s="311" t="s">
        <v>1633</v>
      </c>
      <c r="AW169" s="304" t="s">
        <v>1730</v>
      </c>
      <c r="AX169" s="312">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2513</v>
      </c>
      <c r="EV169" s="7" t="s">
        <v>1111</v>
      </c>
      <c r="EW169" s="7" t="s">
        <v>1807</v>
      </c>
      <c r="EX169" s="183" t="s">
        <v>1895</v>
      </c>
      <c r="EY169" s="314">
        <v>46183</v>
      </c>
      <c r="EZ169" s="314"/>
      <c r="FA169" s="183"/>
      <c r="FB169" s="314"/>
      <c r="FC169" s="7" t="s">
        <v>1130</v>
      </c>
      <c r="FD169" s="7" t="s">
        <v>3186</v>
      </c>
      <c r="FE169" s="7">
        <f t="shared" si="38"/>
        <v>5241</v>
      </c>
      <c r="FF169" s="72">
        <f t="shared" si="39"/>
        <v>17467</v>
      </c>
      <c r="FG169" t="s">
        <v>3517</v>
      </c>
      <c r="FH169">
        <v>457685874</v>
      </c>
    </row>
    <row r="170" spans="1:164" ht="17.25">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9"/>
      <c r="AF170" s="310" t="s">
        <v>1798</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2514</v>
      </c>
      <c r="EV170" s="7" t="s">
        <v>1111</v>
      </c>
      <c r="EW170" s="7" t="s">
        <v>1830</v>
      </c>
      <c r="EX170" s="183" t="s">
        <v>1891</v>
      </c>
      <c r="EY170" s="314">
        <v>46180</v>
      </c>
      <c r="EZ170" s="314"/>
      <c r="FA170" s="183"/>
      <c r="FB170" s="314"/>
      <c r="FC170" s="7" t="s">
        <v>1130</v>
      </c>
      <c r="FD170" s="7" t="s">
        <v>3050</v>
      </c>
      <c r="FE170" s="7">
        <f t="shared" si="38"/>
        <v>4578</v>
      </c>
      <c r="FF170" s="72">
        <f t="shared" si="39"/>
        <v>24129</v>
      </c>
      <c r="FG170" t="s">
        <v>3517</v>
      </c>
      <c r="FH170">
        <v>464245745</v>
      </c>
    </row>
    <row r="171" spans="1:164" ht="17.25">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3023</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1794</v>
      </c>
      <c r="AV171" s="311" t="s">
        <v>1066</v>
      </c>
      <c r="AW171" s="304" t="s">
        <v>395</v>
      </c>
      <c r="AX171" s="312">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2515</v>
      </c>
      <c r="EV171" s="7" t="s">
        <v>1111</v>
      </c>
      <c r="EW171" s="7" t="s">
        <v>1809</v>
      </c>
      <c r="EX171" s="183" t="s">
        <v>1876</v>
      </c>
      <c r="EY171" s="314">
        <v>46175</v>
      </c>
      <c r="EZ171" s="314"/>
      <c r="FA171" s="183"/>
      <c r="FB171" s="314"/>
      <c r="FC171" s="7" t="s">
        <v>1130</v>
      </c>
      <c r="FD171" s="7" t="s">
        <v>3187</v>
      </c>
      <c r="FE171" s="7">
        <f t="shared" si="38"/>
        <v>4247</v>
      </c>
      <c r="FF171" s="72">
        <f t="shared" si="39"/>
        <v>8550</v>
      </c>
      <c r="FG171" t="s">
        <v>3517</v>
      </c>
      <c r="FH171">
        <v>464733502</v>
      </c>
    </row>
    <row r="172" spans="1:164" ht="17.25">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9"/>
      <c r="AF172" s="310" t="s">
        <v>1798</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2516</v>
      </c>
      <c r="EV172" s="7" t="s">
        <v>1111</v>
      </c>
      <c r="EW172" s="7" t="s">
        <v>1809</v>
      </c>
      <c r="EX172" s="183" t="s">
        <v>1887</v>
      </c>
      <c r="EY172" s="314">
        <v>46178</v>
      </c>
      <c r="EZ172" s="314"/>
      <c r="FA172" s="183"/>
      <c r="FB172" s="314"/>
      <c r="FC172" s="7" t="s">
        <v>1130</v>
      </c>
      <c r="FD172" s="7" t="s">
        <v>3188</v>
      </c>
      <c r="FE172" s="7">
        <f t="shared" si="38"/>
        <v>5065.8600000000006</v>
      </c>
      <c r="FF172" s="72">
        <f t="shared" si="39"/>
        <v>30174.86</v>
      </c>
      <c r="FG172" t="s">
        <v>3517</v>
      </c>
      <c r="FH172">
        <v>463325530</v>
      </c>
    </row>
    <row r="173" spans="1:164" ht="17.25">
      <c r="A173" s="72">
        <v>464273873</v>
      </c>
      <c r="B173" s="304" t="s">
        <v>728</v>
      </c>
      <c r="C173" s="72" t="s">
        <v>1776</v>
      </c>
      <c r="D173" s="72" t="s">
        <v>2058</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1794</v>
      </c>
      <c r="AV173" s="311" t="s">
        <v>729</v>
      </c>
      <c r="AW173" s="304" t="s">
        <v>730</v>
      </c>
      <c r="AX173" s="312">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2517</v>
      </c>
      <c r="EV173" s="7" t="s">
        <v>1111</v>
      </c>
      <c r="EW173" s="7" t="s">
        <v>1802</v>
      </c>
      <c r="EX173" s="183" t="s">
        <v>1896</v>
      </c>
      <c r="EY173" s="314">
        <v>46178</v>
      </c>
      <c r="EZ173" s="314"/>
      <c r="FA173" s="183"/>
      <c r="FB173" s="314"/>
      <c r="FC173" s="7" t="s">
        <v>1130</v>
      </c>
      <c r="FD173" s="7" t="s">
        <v>3189</v>
      </c>
      <c r="FE173" s="7">
        <f t="shared" si="38"/>
        <v>4419</v>
      </c>
      <c r="FF173" s="72">
        <f t="shared" si="39"/>
        <v>12970</v>
      </c>
      <c r="FG173" t="s">
        <v>3517</v>
      </c>
      <c r="FH173">
        <v>464273873</v>
      </c>
    </row>
    <row r="174" spans="1:164" ht="17.25">
      <c r="A174" s="315">
        <v>463336005</v>
      </c>
      <c r="B174" s="304" t="s">
        <v>984</v>
      </c>
      <c r="C174" s="72" t="s">
        <v>1776</v>
      </c>
      <c r="D174" s="72" t="s">
        <v>3499</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3020</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2518</v>
      </c>
      <c r="EV174" s="7" t="s">
        <v>1111</v>
      </c>
      <c r="EW174" s="7" t="s">
        <v>1802</v>
      </c>
      <c r="EX174" s="183" t="s">
        <v>1897</v>
      </c>
      <c r="EY174" s="314">
        <v>46179</v>
      </c>
      <c r="EZ174" s="314"/>
      <c r="FA174" s="183"/>
      <c r="FB174" s="314"/>
      <c r="FC174" s="7" t="s">
        <v>1130</v>
      </c>
      <c r="FD174" s="7" t="s">
        <v>3190</v>
      </c>
      <c r="FE174" s="7">
        <f t="shared" si="38"/>
        <v>5214</v>
      </c>
      <c r="FF174" s="72">
        <f t="shared" si="39"/>
        <v>10547</v>
      </c>
      <c r="FG174" t="s">
        <v>3517</v>
      </c>
      <c r="FH174">
        <v>463336005</v>
      </c>
    </row>
    <row r="175" spans="1:164" ht="17.25">
      <c r="A175" s="72">
        <v>467443060</v>
      </c>
      <c r="B175" s="304" t="s">
        <v>2067</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9"/>
      <c r="AF175" s="310"/>
      <c r="AG175" s="7"/>
      <c r="AH175" s="72" t="s">
        <v>2182</v>
      </c>
      <c r="AI175" s="7"/>
      <c r="AJ175" s="7"/>
      <c r="AK175" s="7"/>
      <c r="AL175" s="7">
        <v>4154</v>
      </c>
      <c r="AM175" s="255">
        <v>68976</v>
      </c>
      <c r="AN175" s="258">
        <v>27</v>
      </c>
      <c r="AO175" s="307">
        <v>43</v>
      </c>
      <c r="AP175" s="307" t="str">
        <f t="shared" si="35"/>
        <v>FLOW</v>
      </c>
      <c r="AQ175" s="307"/>
      <c r="AR175" s="307"/>
      <c r="AS175" s="307"/>
      <c r="AT175" s="307"/>
      <c r="AU175" s="72" t="s">
        <v>1130</v>
      </c>
      <c r="AV175" s="311" t="s">
        <v>2213</v>
      </c>
      <c r="AW175" s="304" t="s">
        <v>54</v>
      </c>
      <c r="AX175" s="312">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2519</v>
      </c>
      <c r="EV175" s="7" t="s">
        <v>1111</v>
      </c>
      <c r="EW175" s="7" t="s">
        <v>1809</v>
      </c>
      <c r="EX175" s="183" t="s">
        <v>3581</v>
      </c>
      <c r="EY175" s="314">
        <v>46186</v>
      </c>
      <c r="EZ175" s="314"/>
      <c r="FA175" s="183"/>
      <c r="FB175" s="314"/>
      <c r="FC175" s="7" t="s">
        <v>3554</v>
      </c>
      <c r="FD175" s="7" t="s">
        <v>3191</v>
      </c>
      <c r="FE175" s="7">
        <f t="shared" si="38"/>
        <v>3704</v>
      </c>
      <c r="FF175" s="72">
        <f t="shared" si="39"/>
        <v>7931</v>
      </c>
      <c r="FG175" t="s">
        <v>3517</v>
      </c>
      <c r="FH175">
        <v>467443060</v>
      </c>
    </row>
    <row r="176" spans="1:164" ht="17.25">
      <c r="A176" s="72">
        <v>463212097</v>
      </c>
      <c r="B176" s="304" t="s">
        <v>2074</v>
      </c>
      <c r="C176" s="72" t="s">
        <v>1776</v>
      </c>
      <c r="D176" s="72" t="s">
        <v>3499</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2220</v>
      </c>
      <c r="AW176" s="304" t="s">
        <v>136</v>
      </c>
      <c r="AX176" s="312">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3491</v>
      </c>
      <c r="EV176" s="7" t="s">
        <v>2465</v>
      </c>
      <c r="EW176" s="7" t="s">
        <v>1807</v>
      </c>
      <c r="EX176" s="183" t="s">
        <v>1808</v>
      </c>
      <c r="EY176" s="314">
        <v>46190</v>
      </c>
      <c r="EZ176" s="314"/>
      <c r="FA176" s="183"/>
      <c r="FB176" s="314"/>
      <c r="FC176" s="7" t="s">
        <v>1130</v>
      </c>
      <c r="FD176" s="7" t="s">
        <v>3192</v>
      </c>
      <c r="FE176" s="7">
        <f t="shared" si="38"/>
        <v>8630</v>
      </c>
      <c r="FF176" s="72">
        <f t="shared" si="39"/>
        <v>17906</v>
      </c>
      <c r="FG176" t="s">
        <v>3518</v>
      </c>
      <c r="FH176">
        <v>463212097</v>
      </c>
    </row>
    <row r="177" spans="1:164" ht="17.25">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1794</v>
      </c>
      <c r="AV177" s="311" t="s">
        <v>832</v>
      </c>
      <c r="AW177" s="304" t="s">
        <v>63</v>
      </c>
      <c r="AX177" s="312">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2520</v>
      </c>
      <c r="EV177" s="7" t="s">
        <v>1111</v>
      </c>
      <c r="EW177" s="7" t="s">
        <v>1809</v>
      </c>
      <c r="EX177" s="183" t="s">
        <v>1893</v>
      </c>
      <c r="EY177" s="314">
        <v>46178</v>
      </c>
      <c r="EZ177" s="314"/>
      <c r="FA177" s="183"/>
      <c r="FB177" s="314"/>
      <c r="FC177" s="7" t="s">
        <v>1130</v>
      </c>
      <c r="FD177" s="7" t="s">
        <v>3136</v>
      </c>
      <c r="FE177" s="7">
        <f t="shared" si="38"/>
        <v>3953</v>
      </c>
      <c r="FF177" s="72">
        <f t="shared" si="39"/>
        <v>9555</v>
      </c>
      <c r="FG177" t="s">
        <v>3517</v>
      </c>
      <c r="FH177">
        <v>463259658</v>
      </c>
    </row>
    <row r="178" spans="1:164" ht="17.25">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9"/>
      <c r="AF178" s="310" t="s">
        <v>1798</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2521</v>
      </c>
      <c r="EV178" s="7" t="s">
        <v>1111</v>
      </c>
      <c r="EW178" s="7" t="s">
        <v>1830</v>
      </c>
      <c r="EX178" s="183" t="s">
        <v>1891</v>
      </c>
      <c r="EY178" s="314">
        <v>46189</v>
      </c>
      <c r="EZ178" s="314"/>
      <c r="FA178" s="183"/>
      <c r="FB178" s="314"/>
      <c r="FC178" s="7" t="s">
        <v>1130</v>
      </c>
      <c r="FD178" s="7" t="s">
        <v>3193</v>
      </c>
      <c r="FE178" s="7">
        <f t="shared" si="38"/>
        <v>8536</v>
      </c>
      <c r="FF178" s="72">
        <f t="shared" si="39"/>
        <v>49457</v>
      </c>
      <c r="FG178" t="s">
        <v>3518</v>
      </c>
      <c r="FH178">
        <v>464211952</v>
      </c>
    </row>
    <row r="179" spans="1:164" ht="17.25">
      <c r="A179" s="72">
        <v>467091224</v>
      </c>
      <c r="B179" s="304" t="s">
        <v>2164</v>
      </c>
      <c r="C179" s="72" t="s">
        <v>1776</v>
      </c>
      <c r="D179" s="72" t="s">
        <v>2348</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2522</v>
      </c>
      <c r="EV179" s="7" t="s">
        <v>1111</v>
      </c>
      <c r="EW179" s="7" t="s">
        <v>1807</v>
      </c>
      <c r="EX179" s="183" t="s">
        <v>3582</v>
      </c>
      <c r="EY179" s="314">
        <v>46185</v>
      </c>
      <c r="EZ179" s="314"/>
      <c r="FA179" s="183"/>
      <c r="FB179" s="314"/>
      <c r="FC179" s="7" t="s">
        <v>1130</v>
      </c>
      <c r="FD179" s="7" t="s">
        <v>3194</v>
      </c>
      <c r="FE179" s="7">
        <f t="shared" si="38"/>
        <v>1340</v>
      </c>
      <c r="FF179" s="72">
        <f t="shared" si="39"/>
        <v>5838</v>
      </c>
      <c r="FG179" t="s">
        <v>3517</v>
      </c>
      <c r="FH179">
        <v>467091224</v>
      </c>
    </row>
    <row r="180" spans="1:164" ht="17.25">
      <c r="A180" s="72">
        <v>457429849</v>
      </c>
      <c r="B180" s="304" t="s">
        <v>1388</v>
      </c>
      <c r="C180" s="72" t="s">
        <v>1776</v>
      </c>
      <c r="D180" s="72" t="s">
        <v>1796</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1794</v>
      </c>
      <c r="AV180" s="311" t="s">
        <v>1390</v>
      </c>
      <c r="AW180" s="304" t="s">
        <v>384</v>
      </c>
      <c r="AX180" s="312">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2523</v>
      </c>
      <c r="EV180" s="7" t="s">
        <v>1111</v>
      </c>
      <c r="EW180" s="7" t="s">
        <v>1830</v>
      </c>
      <c r="EX180" s="183" t="s">
        <v>1891</v>
      </c>
      <c r="EY180" s="314">
        <v>46177</v>
      </c>
      <c r="EZ180" s="314"/>
      <c r="FA180" s="183"/>
      <c r="FB180" s="314"/>
      <c r="FC180" s="7" t="s">
        <v>1130</v>
      </c>
      <c r="FD180" s="7" t="s">
        <v>3061</v>
      </c>
      <c r="FE180" s="7">
        <f t="shared" si="38"/>
        <v>5952</v>
      </c>
      <c r="FF180" s="72">
        <f t="shared" si="39"/>
        <v>17295</v>
      </c>
      <c r="FG180" t="s">
        <v>3517</v>
      </c>
      <c r="FH180">
        <v>457429849</v>
      </c>
    </row>
    <row r="181" spans="1:164" ht="17.25">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1794</v>
      </c>
      <c r="AV181" s="311" t="s">
        <v>648</v>
      </c>
      <c r="AW181" s="304"/>
      <c r="AX181" s="312">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2524</v>
      </c>
      <c r="EV181" s="7" t="s">
        <v>1111</v>
      </c>
      <c r="EW181" s="7" t="e">
        <v>#N/A</v>
      </c>
      <c r="EX181" s="183" t="e">
        <v>#N/A</v>
      </c>
      <c r="EY181" s="314" t="e">
        <v>#N/A</v>
      </c>
      <c r="EZ181" s="314"/>
      <c r="FA181" s="183"/>
      <c r="FB181" s="314"/>
      <c r="FC181" s="7" t="s">
        <v>1130</v>
      </c>
      <c r="FD181" s="7" t="s">
        <v>3115</v>
      </c>
      <c r="FE181" s="7">
        <f t="shared" si="38"/>
        <v>3984.2</v>
      </c>
      <c r="FF181" s="72">
        <f t="shared" si="39"/>
        <v>8079.2</v>
      </c>
      <c r="FG181" t="s">
        <v>3517</v>
      </c>
      <c r="FH181">
        <v>464738848</v>
      </c>
    </row>
    <row r="182" spans="1:164" ht="17.25">
      <c r="A182" s="72">
        <v>465072149</v>
      </c>
      <c r="B182" s="304" t="s">
        <v>999</v>
      </c>
      <c r="C182" s="72"/>
      <c r="D182" s="72"/>
      <c r="E182" s="72"/>
      <c r="F182" s="72"/>
      <c r="G182" s="307"/>
      <c r="H182" s="307" t="s">
        <v>3512</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3528</v>
      </c>
      <c r="AC182" s="72"/>
      <c r="AD182" s="72" t="s">
        <v>3023</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1794</v>
      </c>
      <c r="AV182" s="311" t="s">
        <v>1067</v>
      </c>
      <c r="AW182" s="304" t="s">
        <v>319</v>
      </c>
      <c r="AX182" s="312">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2525</v>
      </c>
      <c r="EV182" s="7" t="s">
        <v>1111</v>
      </c>
      <c r="EW182" s="7" t="s">
        <v>1804</v>
      </c>
      <c r="EX182" s="183" t="s">
        <v>1812</v>
      </c>
      <c r="EY182" s="314">
        <v>46180</v>
      </c>
      <c r="EZ182" s="314"/>
      <c r="FA182" s="183"/>
      <c r="FB182" s="314"/>
      <c r="FC182" s="7" t="s">
        <v>1130</v>
      </c>
      <c r="FD182" s="7" t="s">
        <v>3195</v>
      </c>
      <c r="FE182" s="7">
        <f t="shared" si="38"/>
        <v>3840</v>
      </c>
      <c r="FF182" s="72">
        <f t="shared" si="39"/>
        <v>19072</v>
      </c>
      <c r="FG182" t="s">
        <v>3517</v>
      </c>
      <c r="FH182">
        <v>465072149</v>
      </c>
    </row>
    <row r="183" spans="1:164" ht="17.25">
      <c r="A183" s="72">
        <v>465800021</v>
      </c>
      <c r="B183" s="304" t="s">
        <v>2088</v>
      </c>
      <c r="C183" s="72" t="s">
        <v>1776</v>
      </c>
      <c r="D183" s="72" t="s">
        <v>3017</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2234</v>
      </c>
      <c r="AW183" s="304" t="s">
        <v>2328</v>
      </c>
      <c r="AX183" s="312">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2526</v>
      </c>
      <c r="EV183" s="7" t="s">
        <v>1111</v>
      </c>
      <c r="EW183" s="7" t="s">
        <v>1849</v>
      </c>
      <c r="EX183" s="183" t="s">
        <v>3583</v>
      </c>
      <c r="EY183" s="314">
        <v>46185</v>
      </c>
      <c r="EZ183" s="314"/>
      <c r="FA183" s="183"/>
      <c r="FB183" s="314"/>
      <c r="FC183" s="7" t="s">
        <v>1130</v>
      </c>
      <c r="FD183" s="7" t="s">
        <v>3196</v>
      </c>
      <c r="FE183" s="7">
        <f t="shared" si="38"/>
        <v>3459</v>
      </c>
      <c r="FF183" s="72">
        <f t="shared" si="39"/>
        <v>6980</v>
      </c>
      <c r="FG183" t="s">
        <v>3517</v>
      </c>
      <c r="FH183">
        <v>465800021</v>
      </c>
    </row>
    <row r="184" spans="1:164" ht="17.25">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3506</v>
      </c>
      <c r="AC184" s="72">
        <v>26</v>
      </c>
      <c r="AD184" s="72" t="s">
        <v>3020</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1794</v>
      </c>
      <c r="AV184" s="311" t="s">
        <v>1634</v>
      </c>
      <c r="AW184" s="304" t="s">
        <v>25</v>
      </c>
      <c r="AX184" s="312">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2527</v>
      </c>
      <c r="EV184" s="7" t="s">
        <v>1111</v>
      </c>
      <c r="EW184" s="7" t="s">
        <v>1807</v>
      </c>
      <c r="EX184" s="183" t="s">
        <v>1816</v>
      </c>
      <c r="EY184" s="314">
        <v>46193</v>
      </c>
      <c r="EZ184" s="314"/>
      <c r="FA184" s="183"/>
      <c r="FB184" s="314"/>
      <c r="FC184" s="7" t="s">
        <v>1130</v>
      </c>
      <c r="FD184" s="7" t="s">
        <v>3197</v>
      </c>
      <c r="FE184" s="7">
        <f t="shared" si="38"/>
        <v>3414</v>
      </c>
      <c r="FF184" s="72">
        <f t="shared" si="39"/>
        <v>6822</v>
      </c>
      <c r="FG184" t="s">
        <v>3517</v>
      </c>
      <c r="FH184">
        <v>466129754</v>
      </c>
    </row>
    <row r="185" spans="1:164" ht="17.25">
      <c r="A185" s="315">
        <v>457889140</v>
      </c>
      <c r="B185" s="304" t="s">
        <v>1522</v>
      </c>
      <c r="C185" s="72" t="s">
        <v>1776</v>
      </c>
      <c r="D185" s="72" t="s">
        <v>2349</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1794</v>
      </c>
      <c r="AV185" s="311" t="s">
        <v>1635</v>
      </c>
      <c r="AW185" s="304" t="s">
        <v>75</v>
      </c>
      <c r="AX185" s="312">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2528</v>
      </c>
      <c r="EV185" s="7" t="s">
        <v>1111</v>
      </c>
      <c r="EW185" s="7" t="s">
        <v>1830</v>
      </c>
      <c r="EX185" s="183" t="s">
        <v>1898</v>
      </c>
      <c r="EY185" s="314">
        <v>46181</v>
      </c>
      <c r="EZ185" s="314"/>
      <c r="FA185" s="183"/>
      <c r="FB185" s="314"/>
      <c r="FC185" s="7" t="s">
        <v>1130</v>
      </c>
      <c r="FD185" s="7" t="s">
        <v>3198</v>
      </c>
      <c r="FE185" s="7">
        <f t="shared" si="38"/>
        <v>5374.57</v>
      </c>
      <c r="FF185" s="72">
        <f t="shared" si="39"/>
        <v>15959.57</v>
      </c>
      <c r="FG185" t="s">
        <v>3517</v>
      </c>
      <c r="FH185">
        <v>457889140</v>
      </c>
    </row>
    <row r="186" spans="1:164" ht="17.25">
      <c r="A186" s="72">
        <v>460269294</v>
      </c>
      <c r="B186" s="304" t="s">
        <v>2137</v>
      </c>
      <c r="C186" s="72" t="s">
        <v>1776</v>
      </c>
      <c r="D186" s="72" t="s">
        <v>3017</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2281</v>
      </c>
      <c r="AW186" s="304" t="s">
        <v>2338</v>
      </c>
      <c r="AX186" s="312">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2529</v>
      </c>
      <c r="EV186" s="7" t="s">
        <v>1111</v>
      </c>
      <c r="EW186" s="7" t="s">
        <v>1809</v>
      </c>
      <c r="EX186" s="183" t="s">
        <v>3584</v>
      </c>
      <c r="EY186" s="314">
        <v>46190</v>
      </c>
      <c r="EZ186" s="314"/>
      <c r="FA186" s="183"/>
      <c r="FB186" s="314"/>
      <c r="FC186" s="7" t="s">
        <v>1130</v>
      </c>
      <c r="FD186" s="7" t="s">
        <v>3089</v>
      </c>
      <c r="FE186" s="7">
        <f t="shared" si="38"/>
        <v>3998</v>
      </c>
      <c r="FF186" s="72">
        <f t="shared" si="39"/>
        <v>8058</v>
      </c>
      <c r="FG186" t="s">
        <v>3517</v>
      </c>
      <c r="FH186">
        <v>460269294</v>
      </c>
    </row>
    <row r="187" spans="1:164" ht="17.25">
      <c r="A187" s="72">
        <v>457622833</v>
      </c>
      <c r="B187" s="304" t="s">
        <v>704</v>
      </c>
      <c r="C187" s="72" t="s">
        <v>1776</v>
      </c>
      <c r="D187" s="72" t="s">
        <v>3621</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1794</v>
      </c>
      <c r="AV187" s="311" t="s">
        <v>705</v>
      </c>
      <c r="AW187" s="304" t="s">
        <v>139</v>
      </c>
      <c r="AX187" s="312">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4</v>
      </c>
      <c r="ES187" s="72">
        <f t="shared" si="37"/>
        <v>1</v>
      </c>
      <c r="ET187" s="72" t="s">
        <v>1128</v>
      </c>
      <c r="EU187" s="7" t="s">
        <v>2530</v>
      </c>
      <c r="EV187" s="7" t="s">
        <v>1111</v>
      </c>
      <c r="EW187" s="7" t="s">
        <v>1807</v>
      </c>
      <c r="EX187" s="183" t="s">
        <v>1899</v>
      </c>
      <c r="EY187" s="314">
        <v>46188</v>
      </c>
      <c r="EZ187" s="314"/>
      <c r="FA187" s="183"/>
      <c r="FB187" s="314"/>
      <c r="FC187" s="7" t="s">
        <v>1130</v>
      </c>
      <c r="FD187" s="7" t="s">
        <v>3199</v>
      </c>
      <c r="FE187" s="7">
        <f t="shared" si="38"/>
        <v>6040</v>
      </c>
      <c r="FF187" s="72">
        <f t="shared" si="39"/>
        <v>12196</v>
      </c>
      <c r="FG187" t="s">
        <v>3517</v>
      </c>
      <c r="FH187">
        <v>457622833</v>
      </c>
    </row>
    <row r="188" spans="1:164" ht="17.25">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9"/>
      <c r="AF188" s="310" t="s">
        <v>1798</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2531</v>
      </c>
      <c r="EV188" s="7" t="s">
        <v>1111</v>
      </c>
      <c r="EW188" s="7" t="s">
        <v>1809</v>
      </c>
      <c r="EX188" s="183" t="s">
        <v>1900</v>
      </c>
      <c r="EY188" s="314">
        <v>46181</v>
      </c>
      <c r="EZ188" s="314"/>
      <c r="FA188" s="183"/>
      <c r="FB188" s="314"/>
      <c r="FC188" s="7" t="s">
        <v>1130</v>
      </c>
      <c r="FD188" s="7" t="s">
        <v>3200</v>
      </c>
      <c r="FE188" s="7">
        <f t="shared" si="38"/>
        <v>4357</v>
      </c>
      <c r="FF188" s="72">
        <f t="shared" si="39"/>
        <v>28189</v>
      </c>
      <c r="FG188" t="s">
        <v>3517</v>
      </c>
      <c r="FH188">
        <v>457619974</v>
      </c>
    </row>
    <row r="189" spans="1:164" ht="17.25">
      <c r="A189" s="72">
        <v>463536873</v>
      </c>
      <c r="B189" s="304" t="s">
        <v>460</v>
      </c>
      <c r="C189" s="72" t="s">
        <v>1776</v>
      </c>
      <c r="D189" s="72" t="s">
        <v>3026</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1794</v>
      </c>
      <c r="AV189" s="311" t="s">
        <v>462</v>
      </c>
      <c r="AW189" s="304" t="s">
        <v>145</v>
      </c>
      <c r="AX189" s="312">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2532</v>
      </c>
      <c r="EV189" s="7" t="s">
        <v>1111</v>
      </c>
      <c r="EW189" s="7" t="s">
        <v>1821</v>
      </c>
      <c r="EX189" s="183" t="s">
        <v>1821</v>
      </c>
      <c r="EY189" s="314">
        <v>46187</v>
      </c>
      <c r="EZ189" s="314"/>
      <c r="FA189" s="183"/>
      <c r="FB189" s="314"/>
      <c r="FC189" s="7" t="s">
        <v>1130</v>
      </c>
      <c r="FD189" s="7" t="s">
        <v>3110</v>
      </c>
      <c r="FE189" s="7">
        <f t="shared" si="38"/>
        <v>3063.99</v>
      </c>
      <c r="FF189" s="72">
        <f t="shared" si="39"/>
        <v>6129.99</v>
      </c>
      <c r="FG189" t="s">
        <v>3517</v>
      </c>
      <c r="FH189">
        <v>463536873</v>
      </c>
    </row>
    <row r="190" spans="1:164" ht="17.25">
      <c r="A190" s="72">
        <v>464393491</v>
      </c>
      <c r="B190" s="304" t="s">
        <v>2121</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9"/>
      <c r="AF190" s="310"/>
      <c r="AG190" s="7"/>
      <c r="AH190" s="72" t="s">
        <v>2192</v>
      </c>
      <c r="AI190" s="7"/>
      <c r="AJ190" s="7"/>
      <c r="AK190" s="7"/>
      <c r="AL190" s="7">
        <v>5499</v>
      </c>
      <c r="AM190" s="255">
        <v>66413</v>
      </c>
      <c r="AN190" s="258">
        <v>27</v>
      </c>
      <c r="AO190" s="307">
        <v>43</v>
      </c>
      <c r="AP190" s="307" t="str">
        <f t="shared" si="35"/>
        <v>FLOW</v>
      </c>
      <c r="AQ190" s="307"/>
      <c r="AR190" s="307"/>
      <c r="AS190" s="307"/>
      <c r="AT190" s="307"/>
      <c r="AU190" s="72" t="s">
        <v>1130</v>
      </c>
      <c r="AV190" s="311" t="s">
        <v>2265</v>
      </c>
      <c r="AW190" s="304" t="s">
        <v>191</v>
      </c>
      <c r="AX190" s="312">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2533</v>
      </c>
      <c r="EV190" s="7" t="s">
        <v>1111</v>
      </c>
      <c r="EW190" s="7" t="s">
        <v>1830</v>
      </c>
      <c r="EX190" s="183" t="s">
        <v>1898</v>
      </c>
      <c r="EY190" s="314">
        <v>46185</v>
      </c>
      <c r="EZ190" s="314"/>
      <c r="FA190" s="183"/>
      <c r="FB190" s="314"/>
      <c r="FC190" s="7" t="s">
        <v>1130</v>
      </c>
      <c r="FD190" s="7" t="s">
        <v>3201</v>
      </c>
      <c r="FE190" s="7">
        <f t="shared" si="38"/>
        <v>4149</v>
      </c>
      <c r="FF190" s="72">
        <f t="shared" si="39"/>
        <v>8319</v>
      </c>
      <c r="FG190" t="s">
        <v>3517</v>
      </c>
      <c r="FH190">
        <v>464393491</v>
      </c>
    </row>
    <row r="191" spans="1:164" ht="17.25">
      <c r="A191" s="72">
        <v>463556168</v>
      </c>
      <c r="B191" s="304" t="s">
        <v>2065</v>
      </c>
      <c r="C191" s="72" t="s">
        <v>1776</v>
      </c>
      <c r="D191" s="72" t="s">
        <v>3026</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2324</v>
      </c>
      <c r="AX191" s="312">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2534</v>
      </c>
      <c r="EV191" s="7" t="s">
        <v>1111</v>
      </c>
      <c r="EW191" s="7" t="s">
        <v>1802</v>
      </c>
      <c r="EX191" s="183" t="s">
        <v>1967</v>
      </c>
      <c r="EY191" s="314">
        <v>46185</v>
      </c>
      <c r="EZ191" s="314"/>
      <c r="FA191" s="183"/>
      <c r="FB191" s="314"/>
      <c r="FC191" s="7" t="s">
        <v>1130</v>
      </c>
      <c r="FD191" s="7" t="s">
        <v>3202</v>
      </c>
      <c r="FE191" s="7">
        <f t="shared" si="38"/>
        <v>4801</v>
      </c>
      <c r="FF191" s="72">
        <f t="shared" si="39"/>
        <v>9529</v>
      </c>
      <c r="FG191" t="s">
        <v>3517</v>
      </c>
      <c r="FH191">
        <v>463556168</v>
      </c>
    </row>
    <row r="192" spans="1:164" ht="17.25">
      <c r="A192" s="72">
        <v>466597180</v>
      </c>
      <c r="B192" s="304" t="s">
        <v>2169</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2311</v>
      </c>
      <c r="AW192" s="304" t="s">
        <v>51</v>
      </c>
      <c r="AX192" s="312">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2535</v>
      </c>
      <c r="EV192" s="7" t="s">
        <v>1111</v>
      </c>
      <c r="EW192" s="7" t="s">
        <v>1809</v>
      </c>
      <c r="EX192" s="183" t="s">
        <v>1912</v>
      </c>
      <c r="EY192" s="314">
        <v>46184</v>
      </c>
      <c r="EZ192" s="314"/>
      <c r="FA192" s="183"/>
      <c r="FB192" s="314"/>
      <c r="FC192" s="7" t="s">
        <v>1130</v>
      </c>
      <c r="FD192" s="7" t="s">
        <v>3203</v>
      </c>
      <c r="FE192" s="7">
        <f t="shared" si="38"/>
        <v>3161</v>
      </c>
      <c r="FF192" s="72">
        <f t="shared" si="39"/>
        <v>6311</v>
      </c>
      <c r="FG192" t="s">
        <v>3517</v>
      </c>
      <c r="FH192">
        <v>466597180</v>
      </c>
    </row>
    <row r="193" spans="1:164" ht="17.25">
      <c r="A193" s="72">
        <v>464626828</v>
      </c>
      <c r="B193" s="304" t="s">
        <v>2069</v>
      </c>
      <c r="C193" s="72" t="s">
        <v>1776</v>
      </c>
      <c r="D193" s="72" t="s">
        <v>2348</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2183</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2215</v>
      </c>
      <c r="AW193" s="304" t="s">
        <v>93</v>
      </c>
      <c r="AX193" s="312">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4">
        <v>46190</v>
      </c>
      <c r="EZ193" s="314"/>
      <c r="FA193" s="183"/>
      <c r="FB193" s="314"/>
      <c r="FC193" s="7" t="s">
        <v>1130</v>
      </c>
      <c r="FD193" s="7" t="s">
        <v>3204</v>
      </c>
      <c r="FE193" s="7">
        <f t="shared" si="38"/>
        <v>2471</v>
      </c>
      <c r="FF193" s="72">
        <f t="shared" si="39"/>
        <v>6497</v>
      </c>
      <c r="FG193" t="s">
        <v>3518</v>
      </c>
      <c r="FH193">
        <v>464626828</v>
      </c>
    </row>
    <row r="194" spans="1:164" ht="17.25">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1794</v>
      </c>
      <c r="AV194" s="311" t="s">
        <v>843</v>
      </c>
      <c r="AW194" s="304" t="s">
        <v>68</v>
      </c>
      <c r="AX194" s="312">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1</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4</v>
      </c>
      <c r="ES194" s="72">
        <f t="shared" si="50"/>
        <v>1</v>
      </c>
      <c r="ET194" s="72" t="s">
        <v>1114</v>
      </c>
      <c r="EU194" s="7" t="s">
        <v>2537</v>
      </c>
      <c r="EV194" s="7" t="s">
        <v>1111</v>
      </c>
      <c r="EW194" s="7" t="s">
        <v>1849</v>
      </c>
      <c r="EX194" s="183" t="s">
        <v>1872</v>
      </c>
      <c r="EY194" s="314">
        <v>46176</v>
      </c>
      <c r="EZ194" s="314"/>
      <c r="FA194" s="183"/>
      <c r="FB194" s="314"/>
      <c r="FC194" s="7" t="s">
        <v>1130</v>
      </c>
      <c r="FD194" s="7" t="s">
        <v>3090</v>
      </c>
      <c r="FE194" s="7">
        <f t="shared" ref="FE194:FE257" si="53">IF((J194+R194)&lt;=I194+R194,(J194+R194),((I194-(I194*(M194+1)-(I194+J194)))+R194))</f>
        <v>5644</v>
      </c>
      <c r="FF194" s="72">
        <f t="shared" ref="FF194:FF257" si="54">I194+J194+FD194</f>
        <v>11409</v>
      </c>
      <c r="FG194" t="s">
        <v>3517</v>
      </c>
      <c r="FH194">
        <v>466006259</v>
      </c>
    </row>
    <row r="195" spans="1:164" ht="17.25">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1794</v>
      </c>
      <c r="AV195" s="311" t="s">
        <v>1404</v>
      </c>
      <c r="AW195" s="304" t="s">
        <v>51</v>
      </c>
      <c r="AX195" s="312">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2538</v>
      </c>
      <c r="EV195" s="7" t="s">
        <v>1111</v>
      </c>
      <c r="EW195" s="7" t="s">
        <v>1807</v>
      </c>
      <c r="EX195" s="183" t="s">
        <v>1816</v>
      </c>
      <c r="EY195" s="314">
        <v>46188</v>
      </c>
      <c r="EZ195" s="314"/>
      <c r="FA195" s="183"/>
      <c r="FB195" s="314"/>
      <c r="FC195" s="7" t="s">
        <v>1130</v>
      </c>
      <c r="FD195" s="7" t="s">
        <v>3153</v>
      </c>
      <c r="FE195" s="7">
        <f t="shared" si="53"/>
        <v>3935</v>
      </c>
      <c r="FF195" s="72">
        <f t="shared" si="54"/>
        <v>8000</v>
      </c>
      <c r="FG195" t="s">
        <v>3517</v>
      </c>
      <c r="FH195">
        <v>464497060</v>
      </c>
    </row>
    <row r="196" spans="1:164" ht="17.25">
      <c r="A196" s="72">
        <v>466075261</v>
      </c>
      <c r="B196" s="304" t="s">
        <v>1523</v>
      </c>
      <c r="C196" s="72" t="s">
        <v>1776</v>
      </c>
      <c r="D196" s="72" t="s">
        <v>1793</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1794</v>
      </c>
      <c r="AV196" s="311" t="s">
        <v>1636</v>
      </c>
      <c r="AW196" s="304" t="s">
        <v>41</v>
      </c>
      <c r="AX196" s="312">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2539</v>
      </c>
      <c r="EV196" s="7" t="s">
        <v>1111</v>
      </c>
      <c r="EW196" s="7" t="s">
        <v>1802</v>
      </c>
      <c r="EX196" s="183" t="s">
        <v>1897</v>
      </c>
      <c r="EY196" s="314">
        <v>46178</v>
      </c>
      <c r="EZ196" s="314"/>
      <c r="FA196" s="183"/>
      <c r="FB196" s="314"/>
      <c r="FC196" s="7" t="s">
        <v>1130</v>
      </c>
      <c r="FD196" s="7" t="s">
        <v>3205</v>
      </c>
      <c r="FE196" s="7">
        <f t="shared" si="53"/>
        <v>3223</v>
      </c>
      <c r="FF196" s="72">
        <f t="shared" si="54"/>
        <v>6518</v>
      </c>
      <c r="FG196" t="s">
        <v>3517</v>
      </c>
      <c r="FH196">
        <v>466075261</v>
      </c>
    </row>
    <row r="197" spans="1:164" ht="17.25">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1794</v>
      </c>
      <c r="AV197" s="311" t="s">
        <v>551</v>
      </c>
      <c r="AW197" s="304" t="s">
        <v>224</v>
      </c>
      <c r="AX197" s="312">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2540</v>
      </c>
      <c r="EV197" s="7" t="s">
        <v>1111</v>
      </c>
      <c r="EW197" s="7" t="s">
        <v>1804</v>
      </c>
      <c r="EX197" s="183" t="s">
        <v>1810</v>
      </c>
      <c r="EY197" s="314">
        <v>46178</v>
      </c>
      <c r="EZ197" s="314"/>
      <c r="FA197" s="183"/>
      <c r="FB197" s="314"/>
      <c r="FC197" s="7" t="s">
        <v>1130</v>
      </c>
      <c r="FD197" s="7" t="s">
        <v>3206</v>
      </c>
      <c r="FE197" s="7">
        <f t="shared" si="53"/>
        <v>4009</v>
      </c>
      <c r="FF197" s="72">
        <f t="shared" si="54"/>
        <v>8177</v>
      </c>
      <c r="FG197" t="s">
        <v>3517</v>
      </c>
      <c r="FH197">
        <v>464239808</v>
      </c>
    </row>
    <row r="198" spans="1:164" ht="17.25">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1794</v>
      </c>
      <c r="AV198" s="311" t="s">
        <v>547</v>
      </c>
      <c r="AW198" s="304" t="s">
        <v>395</v>
      </c>
      <c r="AX198" s="312">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2541</v>
      </c>
      <c r="EV198" s="7" t="s">
        <v>1111</v>
      </c>
      <c r="EW198" s="7" t="s">
        <v>1849</v>
      </c>
      <c r="EX198" s="183" t="s">
        <v>1810</v>
      </c>
      <c r="EY198" s="314">
        <v>46178</v>
      </c>
      <c r="EZ198" s="314"/>
      <c r="FA198" s="183"/>
      <c r="FB198" s="314"/>
      <c r="FC198" s="7" t="s">
        <v>1130</v>
      </c>
      <c r="FD198" s="7" t="s">
        <v>3168</v>
      </c>
      <c r="FE198" s="7">
        <f t="shared" si="53"/>
        <v>1131</v>
      </c>
      <c r="FF198" s="72">
        <f t="shared" si="54"/>
        <v>5242</v>
      </c>
      <c r="FG198" t="s">
        <v>3517</v>
      </c>
      <c r="FH198">
        <v>464551591</v>
      </c>
    </row>
    <row r="199" spans="1:164" ht="17.25">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9"/>
      <c r="AF199" s="310" t="s">
        <v>1798</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2542</v>
      </c>
      <c r="EV199" s="7" t="s">
        <v>1111</v>
      </c>
      <c r="EW199" s="7" t="s">
        <v>1809</v>
      </c>
      <c r="EX199" s="183" t="s">
        <v>1887</v>
      </c>
      <c r="EY199" s="314">
        <v>46177</v>
      </c>
      <c r="EZ199" s="314"/>
      <c r="FA199" s="183"/>
      <c r="FB199" s="314"/>
      <c r="FC199" s="7" t="s">
        <v>1130</v>
      </c>
      <c r="FD199" s="7" t="s">
        <v>3207</v>
      </c>
      <c r="FE199" s="7">
        <f t="shared" si="53"/>
        <v>3431</v>
      </c>
      <c r="FF199" s="72">
        <f t="shared" si="54"/>
        <v>22736</v>
      </c>
      <c r="FG199" t="s">
        <v>3517</v>
      </c>
      <c r="FH199">
        <v>458923719</v>
      </c>
    </row>
    <row r="200" spans="1:164" ht="17.25">
      <c r="A200" s="72">
        <v>464280420</v>
      </c>
      <c r="B200" s="304" t="s">
        <v>571</v>
      </c>
      <c r="C200" s="72" t="s">
        <v>1776</v>
      </c>
      <c r="D200" s="72" t="s">
        <v>1799</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1794</v>
      </c>
      <c r="AV200" s="311" t="s">
        <v>572</v>
      </c>
      <c r="AW200" s="304" t="s">
        <v>17</v>
      </c>
      <c r="AX200" s="312">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2543</v>
      </c>
      <c r="EV200" s="7" t="s">
        <v>1111</v>
      </c>
      <c r="EW200" s="7" t="s">
        <v>1802</v>
      </c>
      <c r="EX200" s="183" t="s">
        <v>1901</v>
      </c>
      <c r="EY200" s="314">
        <v>46177</v>
      </c>
      <c r="EZ200" s="314"/>
      <c r="FA200" s="183"/>
      <c r="FB200" s="314"/>
      <c r="FC200" s="7" t="s">
        <v>1130</v>
      </c>
      <c r="FD200" s="7" t="s">
        <v>3208</v>
      </c>
      <c r="FE200" s="7">
        <f t="shared" si="53"/>
        <v>4143.76</v>
      </c>
      <c r="FF200" s="72">
        <f t="shared" si="54"/>
        <v>12014.76</v>
      </c>
      <c r="FG200" t="s">
        <v>3517</v>
      </c>
      <c r="FH200">
        <v>464280420</v>
      </c>
    </row>
    <row r="201" spans="1:164" ht="17.25">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2544</v>
      </c>
      <c r="EV201" s="7" t="s">
        <v>1111</v>
      </c>
      <c r="EW201" s="7" t="s">
        <v>1807</v>
      </c>
      <c r="EX201" s="183" t="s">
        <v>1902</v>
      </c>
      <c r="EY201" s="314">
        <v>46195</v>
      </c>
      <c r="EZ201" s="314"/>
      <c r="FA201" s="183"/>
      <c r="FB201" s="314"/>
      <c r="FC201" s="7" t="s">
        <v>1130</v>
      </c>
      <c r="FD201" s="7" t="s">
        <v>3209</v>
      </c>
      <c r="FE201" s="7">
        <f t="shared" si="53"/>
        <v>4361</v>
      </c>
      <c r="FF201" s="72">
        <f t="shared" si="54"/>
        <v>8807</v>
      </c>
      <c r="FG201" t="s">
        <v>3517</v>
      </c>
      <c r="FH201">
        <v>459446869</v>
      </c>
    </row>
    <row r="202" spans="1:164" ht="17.25">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3505</v>
      </c>
      <c r="AC202" s="72">
        <v>25</v>
      </c>
      <c r="AD202" s="72" t="s">
        <v>3020</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1</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3</v>
      </c>
      <c r="ES202" s="72">
        <f t="shared" si="50"/>
        <v>1</v>
      </c>
      <c r="ET202" s="72" t="s">
        <v>1114</v>
      </c>
      <c r="EU202" s="7" t="s">
        <v>2545</v>
      </c>
      <c r="EV202" s="7" t="s">
        <v>1111</v>
      </c>
      <c r="EW202" s="7" t="s">
        <v>1802</v>
      </c>
      <c r="EX202" s="183" t="s">
        <v>1903</v>
      </c>
      <c r="EY202" s="314">
        <v>46176</v>
      </c>
      <c r="EZ202" s="314"/>
      <c r="FA202" s="183"/>
      <c r="FB202" s="314"/>
      <c r="FC202" s="7" t="s">
        <v>1130</v>
      </c>
      <c r="FD202" s="7" t="s">
        <v>3210</v>
      </c>
      <c r="FE202" s="7">
        <f t="shared" si="53"/>
        <v>4190</v>
      </c>
      <c r="FF202" s="72">
        <f t="shared" si="54"/>
        <v>8816</v>
      </c>
      <c r="FG202" t="s">
        <v>3517</v>
      </c>
      <c r="FH202">
        <v>463773768</v>
      </c>
    </row>
    <row r="203" spans="1:164" ht="17.25">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1794</v>
      </c>
      <c r="AV203" s="311" t="s">
        <v>372</v>
      </c>
      <c r="AW203" s="304" t="s">
        <v>373</v>
      </c>
      <c r="AX203" s="312">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3</v>
      </c>
      <c r="ES203" s="72">
        <f t="shared" si="50"/>
        <v>1</v>
      </c>
      <c r="ET203" s="72" t="s">
        <v>1125</v>
      </c>
      <c r="EU203" s="7" t="s">
        <v>2546</v>
      </c>
      <c r="EV203" s="7" t="s">
        <v>1111</v>
      </c>
      <c r="EW203" s="7" t="s">
        <v>1802</v>
      </c>
      <c r="EX203" s="183" t="s">
        <v>1904</v>
      </c>
      <c r="EY203" s="314">
        <v>46178</v>
      </c>
      <c r="EZ203" s="314"/>
      <c r="FA203" s="183"/>
      <c r="FB203" s="314"/>
      <c r="FC203" s="7" t="s">
        <v>3555</v>
      </c>
      <c r="FD203" s="7" t="s">
        <v>3211</v>
      </c>
      <c r="FE203" s="7">
        <f t="shared" si="53"/>
        <v>4828</v>
      </c>
      <c r="FF203" s="72">
        <f t="shared" si="54"/>
        <v>9678</v>
      </c>
      <c r="FG203" t="s">
        <v>3517</v>
      </c>
      <c r="FH203">
        <v>463265509</v>
      </c>
    </row>
    <row r="204" spans="1:164" ht="17.25">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1798</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2547</v>
      </c>
      <c r="EV204" s="7" t="s">
        <v>1111</v>
      </c>
      <c r="EW204" s="7" t="s">
        <v>1804</v>
      </c>
      <c r="EX204" s="183" t="s">
        <v>1812</v>
      </c>
      <c r="EY204" s="314">
        <v>46178</v>
      </c>
      <c r="EZ204" s="314"/>
      <c r="FA204" s="183"/>
      <c r="FB204" s="314"/>
      <c r="FC204" s="7" t="s">
        <v>1130</v>
      </c>
      <c r="FD204" s="7" t="s">
        <v>3212</v>
      </c>
      <c r="FE204" s="7">
        <f t="shared" si="53"/>
        <v>7323</v>
      </c>
      <c r="FF204" s="72">
        <f t="shared" si="54"/>
        <v>42799</v>
      </c>
      <c r="FG204" t="s">
        <v>3517</v>
      </c>
      <c r="FH204">
        <v>464432247</v>
      </c>
    </row>
    <row r="205" spans="1:164" ht="17.25">
      <c r="A205" s="72">
        <v>465200754</v>
      </c>
      <c r="B205" s="304" t="s">
        <v>715</v>
      </c>
      <c r="C205" s="72" t="s">
        <v>1776</v>
      </c>
      <c r="D205" s="72" t="s">
        <v>3017</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1794</v>
      </c>
      <c r="AV205" s="311" t="s">
        <v>716</v>
      </c>
      <c r="AW205" s="304" t="s">
        <v>659</v>
      </c>
      <c r="AX205" s="312">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2548</v>
      </c>
      <c r="EV205" s="7" t="s">
        <v>1111</v>
      </c>
      <c r="EW205" s="7" t="s">
        <v>1830</v>
      </c>
      <c r="EX205" s="183" t="s">
        <v>1891</v>
      </c>
      <c r="EY205" s="314">
        <v>46177</v>
      </c>
      <c r="EZ205" s="314"/>
      <c r="FA205" s="183"/>
      <c r="FB205" s="314"/>
      <c r="FC205" s="7" t="s">
        <v>1130</v>
      </c>
      <c r="FD205" s="7" t="s">
        <v>3123</v>
      </c>
      <c r="FE205" s="7">
        <f t="shared" si="53"/>
        <v>3707</v>
      </c>
      <c r="FF205" s="72">
        <f t="shared" si="54"/>
        <v>7232</v>
      </c>
      <c r="FG205" t="s">
        <v>3517</v>
      </c>
      <c r="FH205">
        <v>465200754</v>
      </c>
    </row>
    <row r="206" spans="1:164" ht="17.25">
      <c r="A206" s="72">
        <v>462376506</v>
      </c>
      <c r="B206" s="304" t="s">
        <v>2139</v>
      </c>
      <c r="C206" s="72" t="s">
        <v>1776</v>
      </c>
      <c r="D206" s="72" t="s">
        <v>3519</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2283</v>
      </c>
      <c r="AW206" s="304" t="s">
        <v>108</v>
      </c>
      <c r="AX206" s="312">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2549</v>
      </c>
      <c r="EV206" s="7" t="s">
        <v>1111</v>
      </c>
      <c r="EW206" s="7" t="s">
        <v>1807</v>
      </c>
      <c r="EX206" s="183" t="s">
        <v>3585</v>
      </c>
      <c r="EY206" s="314">
        <v>46189</v>
      </c>
      <c r="EZ206" s="314"/>
      <c r="FA206" s="183"/>
      <c r="FB206" s="314"/>
      <c r="FC206" s="7" t="s">
        <v>1130</v>
      </c>
      <c r="FD206" s="7" t="s">
        <v>3213</v>
      </c>
      <c r="FE206" s="7">
        <f t="shared" si="53"/>
        <v>2148</v>
      </c>
      <c r="FF206" s="72">
        <f t="shared" si="54"/>
        <v>5393</v>
      </c>
      <c r="FG206" t="s">
        <v>3517</v>
      </c>
      <c r="FH206">
        <v>462376506</v>
      </c>
    </row>
    <row r="207" spans="1:164" ht="17.25">
      <c r="A207" s="72">
        <v>467586191</v>
      </c>
      <c r="B207" s="304" t="s">
        <v>2085</v>
      </c>
      <c r="C207" s="72" t="s">
        <v>1800</v>
      </c>
      <c r="D207" s="72" t="s">
        <v>3499</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2231</v>
      </c>
      <c r="AW207" s="304" t="s">
        <v>2327</v>
      </c>
      <c r="AX207" s="312">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2550</v>
      </c>
      <c r="EV207" s="7" t="s">
        <v>1111</v>
      </c>
      <c r="EW207" s="7" t="s">
        <v>1809</v>
      </c>
      <c r="EX207" s="183" t="s">
        <v>3586</v>
      </c>
      <c r="EY207" s="314">
        <v>46185</v>
      </c>
      <c r="EZ207" s="314"/>
      <c r="FA207" s="183"/>
      <c r="FB207" s="314"/>
      <c r="FC207" s="7" t="s">
        <v>1130</v>
      </c>
      <c r="FD207" s="7" t="s">
        <v>3201</v>
      </c>
      <c r="FE207" s="7">
        <f t="shared" si="53"/>
        <v>4768</v>
      </c>
      <c r="FF207" s="72">
        <f t="shared" si="54"/>
        <v>9561</v>
      </c>
      <c r="FG207" t="s">
        <v>3517</v>
      </c>
      <c r="FH207">
        <v>467586191</v>
      </c>
    </row>
    <row r="208" spans="1:164" ht="17.25">
      <c r="A208" s="72">
        <v>464426955</v>
      </c>
      <c r="B208" s="304" t="s">
        <v>1525</v>
      </c>
      <c r="C208" s="72" t="s">
        <v>1776</v>
      </c>
      <c r="D208" s="72" t="s">
        <v>1801</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1798</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2551</v>
      </c>
      <c r="EV208" s="7" t="s">
        <v>1111</v>
      </c>
      <c r="EW208" s="7" t="s">
        <v>1802</v>
      </c>
      <c r="EX208" s="183" t="s">
        <v>1905</v>
      </c>
      <c r="EY208" s="314">
        <v>46179</v>
      </c>
      <c r="EZ208" s="314"/>
      <c r="FA208" s="183"/>
      <c r="FB208" s="314"/>
      <c r="FC208" s="7" t="s">
        <v>3554</v>
      </c>
      <c r="FD208" s="7" t="s">
        <v>3123</v>
      </c>
      <c r="FE208" s="7">
        <f t="shared" si="53"/>
        <v>3702</v>
      </c>
      <c r="FF208" s="72">
        <f t="shared" si="54"/>
        <v>16828</v>
      </c>
      <c r="FG208" t="s">
        <v>3517</v>
      </c>
      <c r="FH208">
        <v>464426955</v>
      </c>
    </row>
    <row r="209" spans="1:164" ht="17.25">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9"/>
      <c r="AF209" s="310" t="s">
        <v>1798</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2552</v>
      </c>
      <c r="EV209" s="7" t="s">
        <v>1111</v>
      </c>
      <c r="EW209" s="7" t="s">
        <v>1809</v>
      </c>
      <c r="EX209" s="183" t="s">
        <v>1906</v>
      </c>
      <c r="EY209" s="314">
        <v>46177</v>
      </c>
      <c r="EZ209" s="314"/>
      <c r="FA209" s="183"/>
      <c r="FB209" s="314"/>
      <c r="FC209" s="7" t="s">
        <v>1130</v>
      </c>
      <c r="FD209" s="7" t="s">
        <v>3214</v>
      </c>
      <c r="FE209" s="7">
        <f t="shared" si="53"/>
        <v>6012</v>
      </c>
      <c r="FF209" s="72">
        <f t="shared" si="54"/>
        <v>32748</v>
      </c>
      <c r="FG209" t="s">
        <v>3517</v>
      </c>
      <c r="FH209">
        <v>456405006</v>
      </c>
    </row>
    <row r="210" spans="1:164" ht="17.25">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3020</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1794</v>
      </c>
      <c r="AV210" s="311"/>
      <c r="AW210" s="304" t="s">
        <v>1731</v>
      </c>
      <c r="AX210" s="312">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2553</v>
      </c>
      <c r="EV210" s="7" t="s">
        <v>1111</v>
      </c>
      <c r="EW210" s="7" t="s">
        <v>1802</v>
      </c>
      <c r="EX210" s="183" t="s">
        <v>1897</v>
      </c>
      <c r="EY210" s="314">
        <v>46180</v>
      </c>
      <c r="EZ210" s="314"/>
      <c r="FA210" s="183"/>
      <c r="FB210" s="314"/>
      <c r="FC210" s="7" t="s">
        <v>1130</v>
      </c>
      <c r="FD210" s="7" t="s">
        <v>3215</v>
      </c>
      <c r="FE210" s="7">
        <f t="shared" si="53"/>
        <v>3653</v>
      </c>
      <c r="FF210" s="72">
        <f t="shared" si="54"/>
        <v>7295</v>
      </c>
      <c r="FG210" t="s">
        <v>3517</v>
      </c>
      <c r="FH210">
        <v>465149328</v>
      </c>
    </row>
    <row r="211" spans="1:164" ht="17.25">
      <c r="A211" s="72">
        <v>467657607</v>
      </c>
      <c r="B211" s="304" t="s">
        <v>2091</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3024</v>
      </c>
      <c r="AC211" s="72">
        <v>18</v>
      </c>
      <c r="AD211" s="72" t="s">
        <v>3023</v>
      </c>
      <c r="AE211" s="309"/>
      <c r="AF211" s="310"/>
      <c r="AG211" s="7"/>
      <c r="AH211" s="72" t="s">
        <v>2186</v>
      </c>
      <c r="AI211" s="7"/>
      <c r="AJ211" s="7"/>
      <c r="AK211" s="7"/>
      <c r="AL211" s="7">
        <v>1344.54</v>
      </c>
      <c r="AM211" s="255">
        <v>62185.54</v>
      </c>
      <c r="AN211" s="258">
        <v>27</v>
      </c>
      <c r="AO211" s="307">
        <v>43</v>
      </c>
      <c r="AP211" s="307" t="str">
        <f t="shared" si="48"/>
        <v>FLOW</v>
      </c>
      <c r="AQ211" s="307"/>
      <c r="AR211" s="307"/>
      <c r="AS211" s="307"/>
      <c r="AT211" s="307"/>
      <c r="AU211" s="72" t="s">
        <v>1130</v>
      </c>
      <c r="AV211" s="311" t="s">
        <v>2237</v>
      </c>
      <c r="AW211" s="304" t="s">
        <v>239</v>
      </c>
      <c r="AX211" s="312">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2554</v>
      </c>
      <c r="EV211" s="7" t="s">
        <v>1111</v>
      </c>
      <c r="EW211" s="7" t="s">
        <v>1830</v>
      </c>
      <c r="EX211" s="183" t="s">
        <v>1891</v>
      </c>
      <c r="EY211" s="314">
        <v>46186</v>
      </c>
      <c r="EZ211" s="314"/>
      <c r="FA211" s="183"/>
      <c r="FB211" s="314"/>
      <c r="FC211" s="7" t="s">
        <v>1130</v>
      </c>
      <c r="FD211" s="7" t="s">
        <v>1247</v>
      </c>
      <c r="FE211" s="7">
        <f t="shared" si="53"/>
        <v>894.54</v>
      </c>
      <c r="FF211" s="72">
        <f t="shared" si="54"/>
        <v>4415.54</v>
      </c>
      <c r="FG211" t="s">
        <v>3517</v>
      </c>
      <c r="FH211">
        <v>467657607</v>
      </c>
    </row>
    <row r="212" spans="1:164" ht="17.25">
      <c r="A212" s="72">
        <v>464800548</v>
      </c>
      <c r="B212" s="304" t="s">
        <v>2176</v>
      </c>
      <c r="C212" s="72"/>
      <c r="D212" s="72"/>
      <c r="E212" s="72"/>
      <c r="F212" s="72"/>
      <c r="G212" s="307"/>
      <c r="H212" s="307" t="s">
        <v>2351</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2318</v>
      </c>
      <c r="AW212" s="304" t="s">
        <v>1082</v>
      </c>
      <c r="AX212" s="312">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3517</v>
      </c>
      <c r="FH212">
        <v>464800548</v>
      </c>
    </row>
    <row r="213" spans="1:164" ht="17.25">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3544</v>
      </c>
      <c r="AC213" s="72"/>
      <c r="AD213" s="72" t="s">
        <v>3023</v>
      </c>
      <c r="AE213" s="309"/>
      <c r="AF213" s="310" t="s">
        <v>1798</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1794</v>
      </c>
      <c r="AV213" s="311" t="s">
        <v>845</v>
      </c>
      <c r="AW213" s="304" t="s">
        <v>846</v>
      </c>
      <c r="AX213" s="312">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2555</v>
      </c>
      <c r="EV213" s="7" t="s">
        <v>1111</v>
      </c>
      <c r="EW213" s="7" t="s">
        <v>1849</v>
      </c>
      <c r="EX213" s="183" t="s">
        <v>1907</v>
      </c>
      <c r="EY213" s="314">
        <v>46174</v>
      </c>
      <c r="EZ213" s="314"/>
      <c r="FA213" s="183"/>
      <c r="FB213" s="314"/>
      <c r="FC213" s="7" t="s">
        <v>1130</v>
      </c>
      <c r="FD213" s="7" t="s">
        <v>3216</v>
      </c>
      <c r="FE213" s="7">
        <f t="shared" si="53"/>
        <v>3054</v>
      </c>
      <c r="FF213" s="72">
        <f t="shared" si="54"/>
        <v>13873</v>
      </c>
      <c r="FG213" t="s">
        <v>3517</v>
      </c>
      <c r="FH213">
        <v>464296467</v>
      </c>
    </row>
    <row r="214" spans="1:164" ht="17.25">
      <c r="A214" s="72">
        <v>464470565</v>
      </c>
      <c r="B214" s="304" t="s">
        <v>747</v>
      </c>
      <c r="C214" s="72" t="s">
        <v>1776</v>
      </c>
      <c r="D214" s="72" t="s">
        <v>3026</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1794</v>
      </c>
      <c r="AV214" s="311" t="s">
        <v>748</v>
      </c>
      <c r="AW214" s="304" t="s">
        <v>157</v>
      </c>
      <c r="AX214" s="312">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2556</v>
      </c>
      <c r="EV214" s="7" t="s">
        <v>1111</v>
      </c>
      <c r="EW214" s="7" t="s">
        <v>1908</v>
      </c>
      <c r="EX214" s="183" t="s">
        <v>1909</v>
      </c>
      <c r="EY214" s="314">
        <v>46182</v>
      </c>
      <c r="EZ214" s="314"/>
      <c r="FA214" s="183"/>
      <c r="FB214" s="314"/>
      <c r="FC214" s="7" t="s">
        <v>1130</v>
      </c>
      <c r="FD214" s="7" t="s">
        <v>3148</v>
      </c>
      <c r="FE214" s="7">
        <f t="shared" si="53"/>
        <v>4052</v>
      </c>
      <c r="FF214" s="72">
        <f t="shared" si="54"/>
        <v>8019</v>
      </c>
      <c r="FG214" t="s">
        <v>3517</v>
      </c>
      <c r="FH214">
        <v>464470565</v>
      </c>
    </row>
    <row r="215" spans="1:164" ht="17.25">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9"/>
      <c r="AF215" s="310" t="s">
        <v>1798</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1794</v>
      </c>
      <c r="AV215" s="311" t="s">
        <v>1065</v>
      </c>
      <c r="AW215" s="304" t="s">
        <v>87</v>
      </c>
      <c r="AX215" s="312">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2557</v>
      </c>
      <c r="EV215" s="7" t="s">
        <v>1111</v>
      </c>
      <c r="EW215" s="7" t="s">
        <v>1830</v>
      </c>
      <c r="EX215" s="183" t="s">
        <v>1831</v>
      </c>
      <c r="EY215" s="314">
        <v>46177</v>
      </c>
      <c r="EZ215" s="314"/>
      <c r="FA215" s="183"/>
      <c r="FB215" s="314"/>
      <c r="FC215" s="7" t="s">
        <v>1130</v>
      </c>
      <c r="FD215" s="7" t="s">
        <v>3217</v>
      </c>
      <c r="FE215" s="7">
        <f t="shared" si="53"/>
        <v>2278.9799999999996</v>
      </c>
      <c r="FF215" s="72">
        <f t="shared" si="54"/>
        <v>10696.98</v>
      </c>
      <c r="FG215" t="s">
        <v>3517</v>
      </c>
      <c r="FH215">
        <v>464416787</v>
      </c>
    </row>
    <row r="216" spans="1:164" ht="17.25">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1794</v>
      </c>
      <c r="AV216" s="311" t="s">
        <v>693</v>
      </c>
      <c r="AW216" s="304" t="s">
        <v>211</v>
      </c>
      <c r="AX216" s="312">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2</v>
      </c>
      <c r="ES216" s="72">
        <f t="shared" si="50"/>
        <v>1</v>
      </c>
      <c r="ET216" s="72" t="s">
        <v>1116</v>
      </c>
      <c r="EU216" s="7" t="s">
        <v>2558</v>
      </c>
      <c r="EV216" s="7" t="s">
        <v>1111</v>
      </c>
      <c r="EW216" s="7" t="s">
        <v>1802</v>
      </c>
      <c r="EX216" s="183" t="s">
        <v>1839</v>
      </c>
      <c r="EY216" s="314">
        <v>46177</v>
      </c>
      <c r="EZ216" s="314"/>
      <c r="FA216" s="183"/>
      <c r="FB216" s="314"/>
      <c r="FC216" s="7" t="s">
        <v>1130</v>
      </c>
      <c r="FD216" s="7" t="s">
        <v>3087</v>
      </c>
      <c r="FE216" s="7">
        <f t="shared" si="53"/>
        <v>4257</v>
      </c>
      <c r="FF216" s="72">
        <f t="shared" si="54"/>
        <v>8591</v>
      </c>
      <c r="FG216" t="s">
        <v>3517</v>
      </c>
      <c r="FH216">
        <v>466641805</v>
      </c>
    </row>
    <row r="217" spans="1:164" ht="17.25">
      <c r="A217" s="72">
        <v>464751408</v>
      </c>
      <c r="B217" s="304" t="s">
        <v>1783</v>
      </c>
      <c r="C217" s="72" t="s">
        <v>1776</v>
      </c>
      <c r="D217" s="72" t="s">
        <v>1793</v>
      </c>
      <c r="E217" s="72">
        <v>7529</v>
      </c>
      <c r="F217" s="72"/>
      <c r="G217" s="307"/>
      <c r="H217" s="307" t="s">
        <v>2351</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1794</v>
      </c>
      <c r="AV217" s="311" t="s">
        <v>1785</v>
      </c>
      <c r="AW217" s="304" t="s">
        <v>157</v>
      </c>
      <c r="AX217" s="312">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2559</v>
      </c>
      <c r="EV217" s="7" t="s">
        <v>1111</v>
      </c>
      <c r="EW217" s="7" t="s">
        <v>1849</v>
      </c>
      <c r="EX217" s="183" t="s">
        <v>1810</v>
      </c>
      <c r="EY217" s="314">
        <v>46183</v>
      </c>
      <c r="EZ217" s="314"/>
      <c r="FA217" s="183"/>
      <c r="FB217" s="314"/>
      <c r="FC217" s="7" t="s">
        <v>1130</v>
      </c>
      <c r="FD217" s="7" t="s">
        <v>3218</v>
      </c>
      <c r="FE217" s="7">
        <f t="shared" si="53"/>
        <v>3745</v>
      </c>
      <c r="FF217" s="72">
        <f t="shared" si="54"/>
        <v>7529</v>
      </c>
      <c r="FG217" t="s">
        <v>3517</v>
      </c>
      <c r="FH217">
        <v>464751408</v>
      </c>
    </row>
    <row r="218" spans="1:164" ht="17.25">
      <c r="A218" s="72">
        <v>465315718</v>
      </c>
      <c r="B218" s="304" t="s">
        <v>778</v>
      </c>
      <c r="C218" s="72"/>
      <c r="D218" s="72"/>
      <c r="E218" s="72"/>
      <c r="F218" s="72"/>
      <c r="G218" s="307"/>
      <c r="H218" s="307"/>
      <c r="I218" s="72">
        <v>3178</v>
      </c>
      <c r="J218" s="72">
        <v>6221</v>
      </c>
      <c r="K218" s="258">
        <f t="shared" ref="K218:K264"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c r="AD218" s="72" t="s">
        <v>3020</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2560</v>
      </c>
      <c r="EV218" s="7" t="s">
        <v>1111</v>
      </c>
      <c r="EW218" s="7" t="s">
        <v>1807</v>
      </c>
      <c r="EX218" s="183" t="s">
        <v>1816</v>
      </c>
      <c r="EY218" s="314">
        <v>46189</v>
      </c>
      <c r="EZ218" s="314"/>
      <c r="FA218" s="183"/>
      <c r="FB218" s="314"/>
      <c r="FC218" s="7" t="s">
        <v>1130</v>
      </c>
      <c r="FD218" s="7" t="s">
        <v>3219</v>
      </c>
      <c r="FE218" s="7">
        <f t="shared" si="53"/>
        <v>3299</v>
      </c>
      <c r="FF218" s="72">
        <f t="shared" si="54"/>
        <v>9811</v>
      </c>
      <c r="FG218" t="s">
        <v>3517</v>
      </c>
      <c r="FH218">
        <v>465315718</v>
      </c>
    </row>
    <row r="219" spans="1:164" ht="17.25">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1794</v>
      </c>
      <c r="AV219" s="311" t="s">
        <v>499</v>
      </c>
      <c r="AW219" s="304" t="s">
        <v>72</v>
      </c>
      <c r="AX219" s="312">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2561</v>
      </c>
      <c r="EV219" s="7" t="s">
        <v>2465</v>
      </c>
      <c r="EW219" s="7" t="s">
        <v>1832</v>
      </c>
      <c r="EX219" s="183" t="s">
        <v>1910</v>
      </c>
      <c r="EY219" s="314">
        <v>46179</v>
      </c>
      <c r="EZ219" s="314"/>
      <c r="FA219" s="183"/>
      <c r="FB219" s="314"/>
      <c r="FC219" s="7" t="s">
        <v>1130</v>
      </c>
      <c r="FD219" s="7" t="s">
        <v>3220</v>
      </c>
      <c r="FE219" s="7">
        <f t="shared" si="53"/>
        <v>4066</v>
      </c>
      <c r="FF219" s="72">
        <f t="shared" si="54"/>
        <v>8384</v>
      </c>
      <c r="FG219" t="s">
        <v>3517</v>
      </c>
      <c r="FH219">
        <v>463810078</v>
      </c>
    </row>
    <row r="220" spans="1:164" ht="17.25">
      <c r="A220" s="72">
        <v>460347439</v>
      </c>
      <c r="B220" s="304" t="s">
        <v>2105</v>
      </c>
      <c r="C220" s="72" t="s">
        <v>1776</v>
      </c>
      <c r="D220" s="72" t="s">
        <v>3017</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2250</v>
      </c>
      <c r="AW220" s="304" t="s">
        <v>1351</v>
      </c>
      <c r="AX220" s="312">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2562</v>
      </c>
      <c r="EV220" s="7" t="s">
        <v>1111</v>
      </c>
      <c r="EW220" s="7" t="s">
        <v>1821</v>
      </c>
      <c r="EX220" s="183" t="s">
        <v>1966</v>
      </c>
      <c r="EY220" s="314">
        <v>46185</v>
      </c>
      <c r="EZ220" s="314"/>
      <c r="FA220" s="183"/>
      <c r="FB220" s="314"/>
      <c r="FC220" s="7" t="s">
        <v>1130</v>
      </c>
      <c r="FD220" s="7" t="s">
        <v>3221</v>
      </c>
      <c r="FE220" s="7">
        <f t="shared" si="53"/>
        <v>8724</v>
      </c>
      <c r="FF220" s="72">
        <f t="shared" si="54"/>
        <v>17578</v>
      </c>
      <c r="FG220" t="s">
        <v>3517</v>
      </c>
      <c r="FH220">
        <v>460347439</v>
      </c>
    </row>
    <row r="221" spans="1:164" ht="17.25">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1794</v>
      </c>
      <c r="AV221" s="311" t="s">
        <v>1640</v>
      </c>
      <c r="AW221" s="304" t="s">
        <v>262</v>
      </c>
      <c r="AX221" s="312">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2563</v>
      </c>
      <c r="EV221" s="7" t="s">
        <v>1111</v>
      </c>
      <c r="EW221" s="7" t="s">
        <v>1809</v>
      </c>
      <c r="EX221" s="183" t="s">
        <v>1852</v>
      </c>
      <c r="EY221" s="314">
        <v>46176</v>
      </c>
      <c r="EZ221" s="314"/>
      <c r="FA221" s="183"/>
      <c r="FB221" s="314"/>
      <c r="FC221" s="7" t="s">
        <v>3555</v>
      </c>
      <c r="FD221" s="7" t="s">
        <v>3222</v>
      </c>
      <c r="FE221" s="7">
        <f t="shared" si="53"/>
        <v>6001</v>
      </c>
      <c r="FF221" s="72">
        <f t="shared" si="54"/>
        <v>11921</v>
      </c>
      <c r="FG221" t="s">
        <v>3517</v>
      </c>
      <c r="FH221">
        <v>462002443</v>
      </c>
    </row>
    <row r="222" spans="1:164" ht="17.25">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9"/>
      <c r="AF222" s="310" t="s">
        <v>1798</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2564</v>
      </c>
      <c r="EV222" s="7" t="s">
        <v>1111</v>
      </c>
      <c r="EW222" s="7" t="s">
        <v>1807</v>
      </c>
      <c r="EX222" s="183" t="s">
        <v>1911</v>
      </c>
      <c r="EY222" s="314">
        <v>46181</v>
      </c>
      <c r="EZ222" s="314"/>
      <c r="FA222" s="183"/>
      <c r="FB222" s="314"/>
      <c r="FC222" s="7" t="s">
        <v>1130</v>
      </c>
      <c r="FD222" s="7" t="s">
        <v>3223</v>
      </c>
      <c r="FE222" s="7">
        <f t="shared" si="53"/>
        <v>5167</v>
      </c>
      <c r="FF222" s="72">
        <f t="shared" si="54"/>
        <v>24367</v>
      </c>
      <c r="FG222" t="s">
        <v>3517</v>
      </c>
      <c r="FH222">
        <v>464000542</v>
      </c>
    </row>
    <row r="223" spans="1:164" ht="17.25">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9"/>
      <c r="AF223" s="310" t="s">
        <v>1798</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1794</v>
      </c>
      <c r="AV223" s="311" t="s">
        <v>293</v>
      </c>
      <c r="AW223" s="304" t="s">
        <v>102</v>
      </c>
      <c r="AX223" s="312">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2565</v>
      </c>
      <c r="EV223" s="7" t="s">
        <v>1111</v>
      </c>
      <c r="EW223" s="7" t="s">
        <v>1821</v>
      </c>
      <c r="EX223" s="183" t="s">
        <v>1821</v>
      </c>
      <c r="EY223" s="314">
        <v>46176</v>
      </c>
      <c r="EZ223" s="314"/>
      <c r="FA223" s="183"/>
      <c r="FB223" s="314"/>
      <c r="FC223" s="7" t="s">
        <v>1130</v>
      </c>
      <c r="FD223" s="7" t="s">
        <v>3119</v>
      </c>
      <c r="FE223" s="7">
        <f t="shared" si="53"/>
        <v>4348</v>
      </c>
      <c r="FF223" s="72">
        <f t="shared" si="54"/>
        <v>15646</v>
      </c>
      <c r="FG223" t="s">
        <v>3517</v>
      </c>
      <c r="FH223">
        <v>463953257</v>
      </c>
    </row>
    <row r="224" spans="1:164" ht="17.25">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1794</v>
      </c>
      <c r="AV224" s="311" t="s">
        <v>1641</v>
      </c>
      <c r="AW224" s="304" t="s">
        <v>99</v>
      </c>
      <c r="AX224" s="312">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2566</v>
      </c>
      <c r="EV224" s="7" t="s">
        <v>1111</v>
      </c>
      <c r="EW224" s="7" t="s">
        <v>1809</v>
      </c>
      <c r="EX224" s="183" t="s">
        <v>1912</v>
      </c>
      <c r="EY224" s="314">
        <v>46182</v>
      </c>
      <c r="EZ224" s="314"/>
      <c r="FA224" s="183"/>
      <c r="FB224" s="314"/>
      <c r="FC224" s="7" t="s">
        <v>1130</v>
      </c>
      <c r="FD224" s="7" t="s">
        <v>3224</v>
      </c>
      <c r="FE224" s="7">
        <f t="shared" si="53"/>
        <v>3549</v>
      </c>
      <c r="FF224" s="72">
        <f t="shared" si="54"/>
        <v>10576</v>
      </c>
      <c r="FG224" t="s">
        <v>3517</v>
      </c>
      <c r="FH224">
        <v>464516840</v>
      </c>
    </row>
    <row r="225" spans="1:164" ht="17.25">
      <c r="A225" s="72">
        <v>465436824</v>
      </c>
      <c r="B225" s="304" t="s">
        <v>2076</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9"/>
      <c r="AF225" s="310"/>
      <c r="AG225" s="7"/>
      <c r="AH225" s="72" t="s">
        <v>2184</v>
      </c>
      <c r="AI225" s="7"/>
      <c r="AJ225" s="7"/>
      <c r="AK225" s="7"/>
      <c r="AL225" s="7">
        <v>7299</v>
      </c>
      <c r="AM225" s="255">
        <v>58722</v>
      </c>
      <c r="AN225" s="258">
        <v>27</v>
      </c>
      <c r="AO225" s="307">
        <v>43</v>
      </c>
      <c r="AP225" s="307" t="str">
        <f t="shared" si="48"/>
        <v>FLOW</v>
      </c>
      <c r="AQ225" s="307"/>
      <c r="AR225" s="307"/>
      <c r="AS225" s="307"/>
      <c r="AT225" s="307"/>
      <c r="AU225" s="72" t="s">
        <v>1130</v>
      </c>
      <c r="AV225" s="311" t="s">
        <v>2222</v>
      </c>
      <c r="AW225" s="304" t="s">
        <v>202</v>
      </c>
      <c r="AX225" s="312">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2567</v>
      </c>
      <c r="EV225" s="7" t="s">
        <v>1111</v>
      </c>
      <c r="EW225" s="7" t="s">
        <v>1809</v>
      </c>
      <c r="EX225" s="183" t="s">
        <v>1913</v>
      </c>
      <c r="EY225" s="314">
        <v>46189</v>
      </c>
      <c r="EZ225" s="314"/>
      <c r="FA225" s="183"/>
      <c r="FB225" s="314"/>
      <c r="FC225" s="7" t="s">
        <v>1130</v>
      </c>
      <c r="FD225" s="7" t="s">
        <v>3225</v>
      </c>
      <c r="FE225" s="7">
        <f t="shared" si="53"/>
        <v>3311</v>
      </c>
      <c r="FF225" s="72">
        <f t="shared" si="54"/>
        <v>6685</v>
      </c>
      <c r="FG225" t="s">
        <v>3518</v>
      </c>
      <c r="FH225">
        <v>465436824</v>
      </c>
    </row>
    <row r="226" spans="1:164" ht="17.25">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9"/>
      <c r="AF226" s="310" t="s">
        <v>1798</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1794</v>
      </c>
      <c r="AV226" s="311" t="s">
        <v>16</v>
      </c>
      <c r="AW226" s="304" t="s">
        <v>17</v>
      </c>
      <c r="AX226" s="312">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2568</v>
      </c>
      <c r="EV226" s="7" t="s">
        <v>1111</v>
      </c>
      <c r="EW226" s="7" t="s">
        <v>1807</v>
      </c>
      <c r="EX226" s="183" t="s">
        <v>1813</v>
      </c>
      <c r="EY226" s="314">
        <v>46176</v>
      </c>
      <c r="EZ226" s="314"/>
      <c r="FA226" s="183"/>
      <c r="FB226" s="314"/>
      <c r="FC226" s="7" t="s">
        <v>1130</v>
      </c>
      <c r="FD226" s="7" t="s">
        <v>3226</v>
      </c>
      <c r="FE226" s="7">
        <f t="shared" si="53"/>
        <v>3518</v>
      </c>
      <c r="FF226" s="72">
        <f t="shared" si="54"/>
        <v>15015</v>
      </c>
      <c r="FG226" t="s">
        <v>3517</v>
      </c>
      <c r="FH226">
        <v>463815869</v>
      </c>
    </row>
    <row r="227" spans="1:164" ht="17.25">
      <c r="A227" s="72">
        <v>464267897</v>
      </c>
      <c r="B227" s="304" t="s">
        <v>1530</v>
      </c>
      <c r="C227" s="72"/>
      <c r="D227" s="72"/>
      <c r="E227" s="72"/>
      <c r="F227" s="72"/>
      <c r="G227" s="307"/>
      <c r="H227" s="307" t="s">
        <v>2351</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1794</v>
      </c>
      <c r="AV227" s="311" t="s">
        <v>1642</v>
      </c>
      <c r="AW227" s="304" t="s">
        <v>1732</v>
      </c>
      <c r="AX227" s="312">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2569</v>
      </c>
      <c r="EV227" s="7" t="s">
        <v>1111</v>
      </c>
      <c r="EW227" s="7" t="s">
        <v>1809</v>
      </c>
      <c r="EX227" s="183" t="s">
        <v>1913</v>
      </c>
      <c r="EY227" s="314">
        <v>46179</v>
      </c>
      <c r="EZ227" s="314"/>
      <c r="FA227" s="183"/>
      <c r="FB227" s="314"/>
      <c r="FC227" s="7" t="s">
        <v>1130</v>
      </c>
      <c r="FD227" s="7" t="s">
        <v>1252</v>
      </c>
      <c r="FE227" s="7">
        <f t="shared" si="53"/>
        <v>1004</v>
      </c>
      <c r="FF227" s="72">
        <f t="shared" si="54"/>
        <v>3491</v>
      </c>
      <c r="FG227" t="s">
        <v>3517</v>
      </c>
      <c r="FH227">
        <v>464267897</v>
      </c>
    </row>
    <row r="228" spans="1:164" ht="17.25">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3544</v>
      </c>
      <c r="AC228" s="72"/>
      <c r="AD228" s="72" t="s">
        <v>3022</v>
      </c>
      <c r="AE228" s="309"/>
      <c r="AF228" s="310" t="s">
        <v>1798</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1794</v>
      </c>
      <c r="AV228" s="311" t="s">
        <v>261</v>
      </c>
      <c r="AW228" s="304" t="s">
        <v>262</v>
      </c>
      <c r="AX228" s="312">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2570</v>
      </c>
      <c r="EV228" s="7" t="s">
        <v>1111</v>
      </c>
      <c r="EW228" s="7" t="s">
        <v>1830</v>
      </c>
      <c r="EX228" s="183" t="s">
        <v>1914</v>
      </c>
      <c r="EY228" s="314">
        <v>46179</v>
      </c>
      <c r="EZ228" s="314"/>
      <c r="FA228" s="183"/>
      <c r="FB228" s="314"/>
      <c r="FC228" s="7" t="s">
        <v>3554</v>
      </c>
      <c r="FD228" s="7" t="s">
        <v>3227</v>
      </c>
      <c r="FE228" s="7">
        <f t="shared" si="53"/>
        <v>6344</v>
      </c>
      <c r="FF228" s="72">
        <f t="shared" si="54"/>
        <v>23972</v>
      </c>
      <c r="FG228" t="s">
        <v>3517</v>
      </c>
      <c r="FH228">
        <v>461248304</v>
      </c>
    </row>
    <row r="229" spans="1:164" ht="17.25">
      <c r="A229" s="72">
        <v>464238969</v>
      </c>
      <c r="B229" s="304" t="s">
        <v>294</v>
      </c>
      <c r="C229" s="72"/>
      <c r="D229" s="72"/>
      <c r="E229" s="72"/>
      <c r="F229" s="72"/>
      <c r="G229" s="307"/>
      <c r="H229" s="307" t="s">
        <v>2350</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2571</v>
      </c>
      <c r="EV229" s="7" t="s">
        <v>1111</v>
      </c>
      <c r="EW229" s="7" t="s">
        <v>1802</v>
      </c>
      <c r="EX229" s="183" t="s">
        <v>1840</v>
      </c>
      <c r="EY229" s="314">
        <v>46177</v>
      </c>
      <c r="EZ229" s="314"/>
      <c r="FA229" s="183"/>
      <c r="FB229" s="314"/>
      <c r="FC229" s="7" t="s">
        <v>1130</v>
      </c>
      <c r="FD229" s="7" t="s">
        <v>3228</v>
      </c>
      <c r="FE229" s="7">
        <f t="shared" si="53"/>
        <v>1294</v>
      </c>
      <c r="FF229" s="72">
        <f t="shared" si="54"/>
        <v>18082</v>
      </c>
      <c r="FG229" t="s">
        <v>3517</v>
      </c>
      <c r="FH229">
        <v>464238969</v>
      </c>
    </row>
    <row r="230" spans="1:164" ht="17.25">
      <c r="A230" s="315">
        <v>464137329</v>
      </c>
      <c r="B230" s="304" t="s">
        <v>656</v>
      </c>
      <c r="C230" s="72" t="s">
        <v>1776</v>
      </c>
      <c r="D230" s="72" t="s">
        <v>1790</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9"/>
      <c r="AF230" s="310" t="s">
        <v>1798</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2572</v>
      </c>
      <c r="EV230" s="7" t="s">
        <v>1111</v>
      </c>
      <c r="EW230" s="7" t="e">
        <v>#N/A</v>
      </c>
      <c r="EX230" s="183" t="e">
        <v>#N/A</v>
      </c>
      <c r="EY230" s="314" t="e">
        <v>#N/A</v>
      </c>
      <c r="EZ230" s="314"/>
      <c r="FA230" s="183"/>
      <c r="FB230" s="314"/>
      <c r="FC230" s="7" t="s">
        <v>1130</v>
      </c>
      <c r="FD230" s="7" t="s">
        <v>3229</v>
      </c>
      <c r="FE230" s="7">
        <f t="shared" si="53"/>
        <v>3507</v>
      </c>
      <c r="FF230" s="72">
        <f t="shared" si="54"/>
        <v>19312</v>
      </c>
      <c r="FG230" t="s">
        <v>3517</v>
      </c>
      <c r="FH230">
        <v>464137329</v>
      </c>
    </row>
    <row r="231" spans="1:164" ht="17.25">
      <c r="A231" s="72">
        <v>456991270</v>
      </c>
      <c r="B231" s="304" t="s">
        <v>1354</v>
      </c>
      <c r="C231" s="72"/>
      <c r="D231" s="72"/>
      <c r="E231" s="72"/>
      <c r="F231" s="72"/>
      <c r="G231" s="307"/>
      <c r="H231" s="307" t="s">
        <v>3553</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2573</v>
      </c>
      <c r="EV231" s="7" t="s">
        <v>1111</v>
      </c>
      <c r="EW231" s="7" t="s">
        <v>1807</v>
      </c>
      <c r="EX231" s="183" t="s">
        <v>1915</v>
      </c>
      <c r="EY231" s="314">
        <v>46189</v>
      </c>
      <c r="EZ231" s="314"/>
      <c r="FA231" s="183"/>
      <c r="FB231" s="314"/>
      <c r="FC231" s="7" t="s">
        <v>1130</v>
      </c>
      <c r="FD231" s="7" t="s">
        <v>3230</v>
      </c>
      <c r="FE231" s="7">
        <f t="shared" si="53"/>
        <v>3397</v>
      </c>
      <c r="FF231" s="72">
        <f t="shared" si="54"/>
        <v>14274</v>
      </c>
      <c r="FG231" t="s">
        <v>3517</v>
      </c>
      <c r="FH231">
        <v>456991270</v>
      </c>
    </row>
    <row r="232" spans="1:164" ht="17.25">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9"/>
      <c r="AF232" s="310" t="s">
        <v>1798</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2574</v>
      </c>
      <c r="EV232" s="7" t="s">
        <v>1111</v>
      </c>
      <c r="EW232" s="7" t="s">
        <v>1809</v>
      </c>
      <c r="EX232" s="183" t="s">
        <v>1890</v>
      </c>
      <c r="EY232" s="314">
        <v>46177</v>
      </c>
      <c r="EZ232" s="314"/>
      <c r="FA232" s="183"/>
      <c r="FB232" s="314"/>
      <c r="FC232" s="7" t="s">
        <v>1130</v>
      </c>
      <c r="FD232" s="7" t="s">
        <v>3231</v>
      </c>
      <c r="FE232" s="7">
        <f t="shared" si="53"/>
        <v>3190</v>
      </c>
      <c r="FF232" s="72">
        <f t="shared" si="54"/>
        <v>15855</v>
      </c>
      <c r="FG232" t="s">
        <v>3517</v>
      </c>
      <c r="FH232">
        <v>464989124</v>
      </c>
    </row>
    <row r="233" spans="1:164" ht="17.25">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1794</v>
      </c>
      <c r="AV233" s="311" t="s">
        <v>434</v>
      </c>
      <c r="AW233" s="304" t="s">
        <v>435</v>
      </c>
      <c r="AX233" s="312">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2575</v>
      </c>
      <c r="EV233" s="7" t="s">
        <v>1111</v>
      </c>
      <c r="EW233" s="7" t="s">
        <v>1821</v>
      </c>
      <c r="EX233" s="183" t="s">
        <v>1916</v>
      </c>
      <c r="EY233" s="314">
        <v>46176</v>
      </c>
      <c r="EZ233" s="314"/>
      <c r="FA233" s="183"/>
      <c r="FB233" s="314"/>
      <c r="FC233" s="7" t="s">
        <v>1130</v>
      </c>
      <c r="FD233" s="7" t="s">
        <v>3232</v>
      </c>
      <c r="FE233" s="7">
        <f t="shared" si="53"/>
        <v>2181</v>
      </c>
      <c r="FF233" s="72">
        <f t="shared" si="54"/>
        <v>4913</v>
      </c>
      <c r="FG233" t="s">
        <v>3517</v>
      </c>
      <c r="FH233">
        <v>466451006</v>
      </c>
    </row>
    <row r="234" spans="1:164" ht="17.25">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9"/>
      <c r="AF234" s="310" t="s">
        <v>1798</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2576</v>
      </c>
      <c r="EV234" s="7" t="s">
        <v>1111</v>
      </c>
      <c r="EW234" s="7" t="s">
        <v>1851</v>
      </c>
      <c r="EX234" s="183" t="s">
        <v>1917</v>
      </c>
      <c r="EY234" s="314">
        <v>46177</v>
      </c>
      <c r="EZ234" s="314"/>
      <c r="FA234" s="183"/>
      <c r="FB234" s="314"/>
      <c r="FC234" s="7" t="s">
        <v>1130</v>
      </c>
      <c r="FD234" s="7" t="s">
        <v>3071</v>
      </c>
      <c r="FE234" s="7">
        <f t="shared" si="53"/>
        <v>3975</v>
      </c>
      <c r="FF234" s="72">
        <f t="shared" si="54"/>
        <v>14712</v>
      </c>
      <c r="FG234" t="s">
        <v>3517</v>
      </c>
      <c r="FH234">
        <v>464318531</v>
      </c>
    </row>
    <row r="235" spans="1:164" ht="17.25">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1794</v>
      </c>
      <c r="AV235" s="311" t="s">
        <v>270</v>
      </c>
      <c r="AW235" s="304" t="s">
        <v>271</v>
      </c>
      <c r="AX235" s="312">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2577</v>
      </c>
      <c r="EV235" s="7" t="s">
        <v>1111</v>
      </c>
      <c r="EW235" s="7" t="s">
        <v>1809</v>
      </c>
      <c r="EX235" s="183" t="s">
        <v>1918</v>
      </c>
      <c r="EY235" s="314">
        <v>46177</v>
      </c>
      <c r="EZ235" s="314"/>
      <c r="FA235" s="183"/>
      <c r="FB235" s="314"/>
      <c r="FC235" s="7" t="s">
        <v>1130</v>
      </c>
      <c r="FD235" s="7" t="s">
        <v>3233</v>
      </c>
      <c r="FE235" s="7">
        <f t="shared" si="53"/>
        <v>921.98999999999978</v>
      </c>
      <c r="FF235" s="72">
        <f t="shared" si="54"/>
        <v>7894.99</v>
      </c>
      <c r="FG235" t="s">
        <v>3517</v>
      </c>
      <c r="FH235">
        <v>460419172</v>
      </c>
    </row>
    <row r="236" spans="1:164" ht="17.25">
      <c r="A236" s="72">
        <v>464693708</v>
      </c>
      <c r="B236" s="304" t="s">
        <v>1531</v>
      </c>
      <c r="C236" s="72"/>
      <c r="D236" s="72"/>
      <c r="E236" s="72"/>
      <c r="F236" s="72"/>
      <c r="G236" s="307"/>
      <c r="H236" s="307"/>
      <c r="I236" s="72">
        <v>3546</v>
      </c>
      <c r="J236" s="72">
        <v>3471</v>
      </c>
      <c r="K236" s="258">
        <f t="shared" si="58"/>
        <v>3508</v>
      </c>
      <c r="L236" s="258">
        <f t="shared" si="45"/>
        <v>7113</v>
      </c>
      <c r="M236" s="308">
        <v>1</v>
      </c>
      <c r="N236" s="72" t="s">
        <v>1232</v>
      </c>
      <c r="O236" s="72" t="s">
        <v>1233</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PTP</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1794</v>
      </c>
      <c r="AV236" s="311" t="s">
        <v>1643</v>
      </c>
      <c r="AW236" s="304" t="s">
        <v>210</v>
      </c>
      <c r="AX236" s="312">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2578</v>
      </c>
      <c r="EV236" s="7" t="s">
        <v>1111</v>
      </c>
      <c r="EW236" s="7" t="s">
        <v>1807</v>
      </c>
      <c r="EX236" s="183" t="s">
        <v>1816</v>
      </c>
      <c r="EY236" s="314">
        <v>46181</v>
      </c>
      <c r="EZ236" s="314"/>
      <c r="FA236" s="183"/>
      <c r="FB236" s="314"/>
      <c r="FC236" s="7" t="s">
        <v>1130</v>
      </c>
      <c r="FD236" s="7" t="s">
        <v>3180</v>
      </c>
      <c r="FE236" s="7">
        <f t="shared" si="53"/>
        <v>3508</v>
      </c>
      <c r="FF236" s="72">
        <f t="shared" si="54"/>
        <v>7113</v>
      </c>
      <c r="FG236" t="s">
        <v>3517</v>
      </c>
      <c r="FH236">
        <v>464693708</v>
      </c>
    </row>
    <row r="237" spans="1:164" ht="17.25">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9"/>
      <c r="AF237" s="310" t="s">
        <v>1798</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2579</v>
      </c>
      <c r="EV237" s="7" t="s">
        <v>1111</v>
      </c>
      <c r="EW237" s="7" t="s">
        <v>1809</v>
      </c>
      <c r="EX237" s="183" t="s">
        <v>1919</v>
      </c>
      <c r="EY237" s="314">
        <v>46177</v>
      </c>
      <c r="EZ237" s="314"/>
      <c r="FA237" s="183"/>
      <c r="FB237" s="314"/>
      <c r="FC237" s="7" t="s">
        <v>1130</v>
      </c>
      <c r="FD237" s="7" t="s">
        <v>3234</v>
      </c>
      <c r="FE237" s="7">
        <f t="shared" si="53"/>
        <v>5092</v>
      </c>
      <c r="FF237" s="72">
        <f t="shared" si="54"/>
        <v>29975</v>
      </c>
      <c r="FG237" t="s">
        <v>3517</v>
      </c>
      <c r="FH237">
        <v>462088489</v>
      </c>
    </row>
    <row r="238" spans="1:164" ht="17.25">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1794</v>
      </c>
      <c r="AV238" s="311" t="s">
        <v>354</v>
      </c>
      <c r="AW238" s="304" t="s">
        <v>355</v>
      </c>
      <c r="AX238" s="312">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2580</v>
      </c>
      <c r="EV238" s="7" t="s">
        <v>1111</v>
      </c>
      <c r="EW238" s="7" t="s">
        <v>1830</v>
      </c>
      <c r="EX238" s="183" t="s">
        <v>1891</v>
      </c>
      <c r="EY238" s="314">
        <v>46176</v>
      </c>
      <c r="EZ238" s="314"/>
      <c r="FA238" s="183"/>
      <c r="FB238" s="314"/>
      <c r="FC238" s="7" t="s">
        <v>1130</v>
      </c>
      <c r="FD238" s="7" t="s">
        <v>3235</v>
      </c>
      <c r="FE238" s="7">
        <f t="shared" si="53"/>
        <v>5679</v>
      </c>
      <c r="FF238" s="72">
        <f t="shared" si="54"/>
        <v>11503</v>
      </c>
      <c r="FG238" t="s">
        <v>3517</v>
      </c>
      <c r="FH238">
        <v>465639719</v>
      </c>
    </row>
    <row r="239" spans="1:164" ht="17.25">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3506</v>
      </c>
      <c r="AC239" s="72"/>
      <c r="AD239" s="72" t="s">
        <v>3023</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2581</v>
      </c>
      <c r="EV239" s="7" t="s">
        <v>1111</v>
      </c>
      <c r="EW239" s="7" t="s">
        <v>1802</v>
      </c>
      <c r="EX239" s="183" t="s">
        <v>1838</v>
      </c>
      <c r="EY239" s="314">
        <v>46179</v>
      </c>
      <c r="EZ239" s="314"/>
      <c r="FA239" s="183"/>
      <c r="FB239" s="314"/>
      <c r="FC239" s="7" t="s">
        <v>1130</v>
      </c>
      <c r="FD239" s="7" t="s">
        <v>3236</v>
      </c>
      <c r="FE239" s="7">
        <f t="shared" si="53"/>
        <v>4262</v>
      </c>
      <c r="FF239" s="72">
        <f t="shared" si="54"/>
        <v>22480</v>
      </c>
      <c r="FG239" t="s">
        <v>3517</v>
      </c>
      <c r="FH239">
        <v>463427115</v>
      </c>
    </row>
    <row r="240" spans="1:164" ht="17.25">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1794</v>
      </c>
      <c r="AV240" s="311" t="s">
        <v>1047</v>
      </c>
      <c r="AW240" s="304" t="s">
        <v>1088</v>
      </c>
      <c r="AX240" s="312">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2582</v>
      </c>
      <c r="EV240" s="7" t="s">
        <v>1111</v>
      </c>
      <c r="EW240" s="7" t="s">
        <v>1809</v>
      </c>
      <c r="EX240" s="183" t="s">
        <v>1920</v>
      </c>
      <c r="EY240" s="314">
        <v>46178</v>
      </c>
      <c r="EZ240" s="314"/>
      <c r="FA240" s="183"/>
      <c r="FB240" s="314"/>
      <c r="FC240" s="7" t="s">
        <v>1130</v>
      </c>
      <c r="FD240" s="7" t="s">
        <v>3151</v>
      </c>
      <c r="FE240" s="7">
        <f t="shared" si="53"/>
        <v>2461</v>
      </c>
      <c r="FF240" s="72">
        <f t="shared" si="54"/>
        <v>5328</v>
      </c>
      <c r="FG240" t="s">
        <v>3517</v>
      </c>
      <c r="FH240">
        <v>462670479</v>
      </c>
    </row>
    <row r="241" spans="1:164" ht="17.25">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9"/>
      <c r="AF241" s="310" t="s">
        <v>1798</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2583</v>
      </c>
      <c r="EV241" s="7" t="s">
        <v>1111</v>
      </c>
      <c r="EW241" s="7" t="s">
        <v>1851</v>
      </c>
      <c r="EX241" s="183" t="s">
        <v>1921</v>
      </c>
      <c r="EY241" s="314">
        <v>46178</v>
      </c>
      <c r="EZ241" s="314"/>
      <c r="FA241" s="183"/>
      <c r="FB241" s="314"/>
      <c r="FC241" s="7" t="s">
        <v>1130</v>
      </c>
      <c r="FD241" s="7" t="s">
        <v>3237</v>
      </c>
      <c r="FE241" s="7">
        <f t="shared" si="53"/>
        <v>6793</v>
      </c>
      <c r="FF241" s="72">
        <f t="shared" si="54"/>
        <v>37372</v>
      </c>
      <c r="FG241" t="s">
        <v>3517</v>
      </c>
      <c r="FH241">
        <v>464856605</v>
      </c>
    </row>
    <row r="242" spans="1:164" ht="17.25">
      <c r="A242" s="72">
        <v>464434332</v>
      </c>
      <c r="B242" s="304" t="s">
        <v>1534</v>
      </c>
      <c r="C242" s="72" t="s">
        <v>1776</v>
      </c>
      <c r="D242" s="72" t="s">
        <v>1801</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1794</v>
      </c>
      <c r="AV242" s="311" t="s">
        <v>1645</v>
      </c>
      <c r="AW242" s="304" t="s">
        <v>199</v>
      </c>
      <c r="AX242" s="312">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2584</v>
      </c>
      <c r="EV242" s="7" t="s">
        <v>1111</v>
      </c>
      <c r="EW242" s="7" t="s">
        <v>1802</v>
      </c>
      <c r="EX242" s="183" t="s">
        <v>1811</v>
      </c>
      <c r="EY242" s="314">
        <v>46177</v>
      </c>
      <c r="EZ242" s="314"/>
      <c r="FA242" s="183"/>
      <c r="FB242" s="314"/>
      <c r="FC242" s="7" t="s">
        <v>1130</v>
      </c>
      <c r="FD242" s="7" t="s">
        <v>3238</v>
      </c>
      <c r="FE242" s="7">
        <f t="shared" si="53"/>
        <v>4869</v>
      </c>
      <c r="FF242" s="72">
        <f t="shared" si="54"/>
        <v>9786</v>
      </c>
      <c r="FG242" t="s">
        <v>3517</v>
      </c>
      <c r="FH242">
        <v>464434332</v>
      </c>
    </row>
    <row r="243" spans="1:164" ht="17.25">
      <c r="A243" s="72">
        <v>455993579</v>
      </c>
      <c r="B243" s="304" t="s">
        <v>1535</v>
      </c>
      <c r="C243" s="72"/>
      <c r="D243" s="72"/>
      <c r="E243" s="72"/>
      <c r="F243" s="72"/>
      <c r="G243" s="307"/>
      <c r="H243" s="307" t="s">
        <v>3513</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2585</v>
      </c>
      <c r="EV243" s="7" t="s">
        <v>1111</v>
      </c>
      <c r="EW243" s="7" t="e">
        <v>#N/A</v>
      </c>
      <c r="EX243" s="183" t="e">
        <v>#N/A</v>
      </c>
      <c r="EY243" s="314" t="e">
        <v>#N/A</v>
      </c>
      <c r="EZ243" s="314"/>
      <c r="FA243" s="183"/>
      <c r="FB243" s="314"/>
      <c r="FC243" s="7" t="s">
        <v>1130</v>
      </c>
      <c r="FD243" s="7" t="s">
        <v>3123</v>
      </c>
      <c r="FE243" s="7">
        <f t="shared" si="53"/>
        <v>7557</v>
      </c>
      <c r="FF243" s="72">
        <f t="shared" si="54"/>
        <v>15038</v>
      </c>
      <c r="FG243" t="s">
        <v>3518</v>
      </c>
      <c r="FH243">
        <v>455993579</v>
      </c>
    </row>
    <row r="244" spans="1:164" ht="17.25">
      <c r="A244" s="72">
        <v>464400538</v>
      </c>
      <c r="B244" s="304" t="s">
        <v>996</v>
      </c>
      <c r="C244" s="72"/>
      <c r="D244" s="72"/>
      <c r="E244" s="72"/>
      <c r="F244" s="72"/>
      <c r="G244" s="307"/>
      <c r="H244" s="307" t="s">
        <v>2351</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1794</v>
      </c>
      <c r="AV244" s="311" t="s">
        <v>1064</v>
      </c>
      <c r="AW244" s="304" t="s">
        <v>32</v>
      </c>
      <c r="AX244" s="312">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2586</v>
      </c>
      <c r="EV244" s="7" t="s">
        <v>1111</v>
      </c>
      <c r="EW244" s="7" t="s">
        <v>1802</v>
      </c>
      <c r="EX244" s="183" t="s">
        <v>1838</v>
      </c>
      <c r="EY244" s="314">
        <v>46178</v>
      </c>
      <c r="EZ244" s="314"/>
      <c r="FA244" s="183"/>
      <c r="FB244" s="314"/>
      <c r="FC244" s="7" t="s">
        <v>1130</v>
      </c>
      <c r="FD244" s="7" t="s">
        <v>3239</v>
      </c>
      <c r="FE244" s="7">
        <f t="shared" si="53"/>
        <v>1737</v>
      </c>
      <c r="FF244" s="72">
        <f t="shared" si="54"/>
        <v>8342</v>
      </c>
      <c r="FG244" t="s">
        <v>3517</v>
      </c>
      <c r="FH244">
        <v>464400538</v>
      </c>
    </row>
    <row r="245" spans="1:164" ht="17.25">
      <c r="A245" s="72">
        <v>466558846</v>
      </c>
      <c r="B245" s="304" t="s">
        <v>2150</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2294</v>
      </c>
      <c r="AW245" s="304" t="s">
        <v>453</v>
      </c>
      <c r="AX245" s="312">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2587</v>
      </c>
      <c r="EV245" s="7" t="s">
        <v>1111</v>
      </c>
      <c r="EW245" s="7" t="s">
        <v>1809</v>
      </c>
      <c r="EX245" s="183" t="s">
        <v>3587</v>
      </c>
      <c r="EY245" s="314">
        <v>46184</v>
      </c>
      <c r="EZ245" s="314"/>
      <c r="FA245" s="183"/>
      <c r="FB245" s="314"/>
      <c r="FC245" s="7" t="s">
        <v>1130</v>
      </c>
      <c r="FD245" s="7" t="s">
        <v>3197</v>
      </c>
      <c r="FE245" s="7">
        <f t="shared" si="53"/>
        <v>6180</v>
      </c>
      <c r="FF245" s="72">
        <f t="shared" si="54"/>
        <v>12444</v>
      </c>
      <c r="FG245" t="s">
        <v>3517</v>
      </c>
      <c r="FH245">
        <v>466558846</v>
      </c>
    </row>
    <row r="246" spans="1:164" ht="17.25">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3506</v>
      </c>
      <c r="AC246" s="72"/>
      <c r="AD246" s="72" t="s">
        <v>3023</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1794</v>
      </c>
      <c r="AV246" s="311" t="s">
        <v>1647</v>
      </c>
      <c r="AW246" s="304" t="s">
        <v>216</v>
      </c>
      <c r="AX246" s="312">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2588</v>
      </c>
      <c r="EV246" s="7" t="s">
        <v>1111</v>
      </c>
      <c r="EW246" s="7" t="s">
        <v>1832</v>
      </c>
      <c r="EX246" s="183" t="s">
        <v>1922</v>
      </c>
      <c r="EY246" s="314">
        <v>46178</v>
      </c>
      <c r="EZ246" s="314"/>
      <c r="FA246" s="183"/>
      <c r="FB246" s="314"/>
      <c r="FC246" s="7" t="s">
        <v>1130</v>
      </c>
      <c r="FD246" s="7" t="s">
        <v>3180</v>
      </c>
      <c r="FE246" s="7">
        <f t="shared" si="53"/>
        <v>3769</v>
      </c>
      <c r="FF246" s="72">
        <f t="shared" si="54"/>
        <v>7562</v>
      </c>
      <c r="FG246" t="s">
        <v>3517</v>
      </c>
      <c r="FH246">
        <v>464019282</v>
      </c>
    </row>
    <row r="247" spans="1:164" ht="17.25">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1794</v>
      </c>
      <c r="AV247" s="311" t="s">
        <v>855</v>
      </c>
      <c r="AW247" s="304" t="s">
        <v>645</v>
      </c>
      <c r="AX247" s="312">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2589</v>
      </c>
      <c r="EV247" s="7" t="s">
        <v>1111</v>
      </c>
      <c r="EW247" s="7" t="s">
        <v>1809</v>
      </c>
      <c r="EX247" s="183" t="s">
        <v>1810</v>
      </c>
      <c r="EY247" s="314">
        <v>46178</v>
      </c>
      <c r="EZ247" s="314"/>
      <c r="FA247" s="183"/>
      <c r="FB247" s="314"/>
      <c r="FC247" s="7" t="s">
        <v>1130</v>
      </c>
      <c r="FD247" s="7" t="s">
        <v>3240</v>
      </c>
      <c r="FE247" s="7">
        <f t="shared" si="53"/>
        <v>7201</v>
      </c>
      <c r="FF247" s="72">
        <f t="shared" si="54"/>
        <v>22017</v>
      </c>
      <c r="FG247" t="s">
        <v>3517</v>
      </c>
      <c r="FH247">
        <v>460542843</v>
      </c>
    </row>
    <row r="248" spans="1:164" ht="17.25">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9"/>
      <c r="AF248" s="310" t="s">
        <v>1798</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2590</v>
      </c>
      <c r="EV248" s="7" t="s">
        <v>1111</v>
      </c>
      <c r="EW248" s="7" t="s">
        <v>1809</v>
      </c>
      <c r="EX248" s="183" t="s">
        <v>1923</v>
      </c>
      <c r="EY248" s="314">
        <v>46177</v>
      </c>
      <c r="EZ248" s="314"/>
      <c r="FA248" s="183"/>
      <c r="FB248" s="314"/>
      <c r="FC248" s="7" t="s">
        <v>3554</v>
      </c>
      <c r="FD248" s="7" t="s">
        <v>3241</v>
      </c>
      <c r="FE248" s="7">
        <f t="shared" si="53"/>
        <v>3094.8899999999994</v>
      </c>
      <c r="FF248" s="72">
        <f t="shared" si="54"/>
        <v>21268.89</v>
      </c>
      <c r="FG248" t="s">
        <v>3517</v>
      </c>
      <c r="FH248">
        <v>463129830</v>
      </c>
    </row>
    <row r="249" spans="1:164" ht="17.25">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3529</v>
      </c>
      <c r="AC249" s="72"/>
      <c r="AD249" s="72" t="s">
        <v>3022</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1794</v>
      </c>
      <c r="AV249" s="311" t="s">
        <v>1648</v>
      </c>
      <c r="AW249" s="304" t="s">
        <v>1729</v>
      </c>
      <c r="AX249" s="312">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2591</v>
      </c>
      <c r="EV249" s="7" t="s">
        <v>1111</v>
      </c>
      <c r="EW249" s="7" t="s">
        <v>1832</v>
      </c>
      <c r="EX249" s="183" t="s">
        <v>1924</v>
      </c>
      <c r="EY249" s="314">
        <v>46177</v>
      </c>
      <c r="EZ249" s="314"/>
      <c r="FA249" s="183"/>
      <c r="FB249" s="314"/>
      <c r="FC249" s="7" t="s">
        <v>1130</v>
      </c>
      <c r="FD249" s="7" t="s">
        <v>3150</v>
      </c>
      <c r="FE249" s="7">
        <f t="shared" si="53"/>
        <v>4593</v>
      </c>
      <c r="FF249" s="72">
        <f t="shared" si="54"/>
        <v>13668</v>
      </c>
      <c r="FG249" t="s">
        <v>3517</v>
      </c>
      <c r="FH249">
        <v>466131426</v>
      </c>
    </row>
    <row r="250" spans="1:164" ht="17.25">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3020</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1794</v>
      </c>
      <c r="AV250" s="311" t="s">
        <v>379</v>
      </c>
      <c r="AW250" s="304" t="s">
        <v>380</v>
      </c>
      <c r="AX250" s="312">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2592</v>
      </c>
      <c r="EV250" s="7" t="s">
        <v>1111</v>
      </c>
      <c r="EW250" s="7" t="s">
        <v>1807</v>
      </c>
      <c r="EX250" s="183" t="s">
        <v>1846</v>
      </c>
      <c r="EY250" s="314">
        <v>46190</v>
      </c>
      <c r="EZ250" s="314"/>
      <c r="FA250" s="183"/>
      <c r="FB250" s="314"/>
      <c r="FC250" s="7" t="s">
        <v>1130</v>
      </c>
      <c r="FD250" s="7" t="s">
        <v>3224</v>
      </c>
      <c r="FE250" s="7">
        <f t="shared" si="53"/>
        <v>4174</v>
      </c>
      <c r="FF250" s="72">
        <f t="shared" si="54"/>
        <v>8651</v>
      </c>
      <c r="FG250" t="s">
        <v>3517</v>
      </c>
      <c r="FH250">
        <v>463069996</v>
      </c>
    </row>
    <row r="251" spans="1:164" ht="17.25">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9"/>
      <c r="AF251" s="310" t="s">
        <v>1798</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2593</v>
      </c>
      <c r="EV251" s="7" t="s">
        <v>1111</v>
      </c>
      <c r="EW251" s="7" t="s">
        <v>1830</v>
      </c>
      <c r="EX251" s="183" t="s">
        <v>1891</v>
      </c>
      <c r="EY251" s="314">
        <v>46177</v>
      </c>
      <c r="EZ251" s="314"/>
      <c r="FA251" s="183"/>
      <c r="FB251" s="314"/>
      <c r="FC251" s="7" t="s">
        <v>1130</v>
      </c>
      <c r="FD251" s="7" t="s">
        <v>3242</v>
      </c>
      <c r="FE251" s="7">
        <f t="shared" si="53"/>
        <v>4053</v>
      </c>
      <c r="FF251" s="72">
        <f t="shared" si="54"/>
        <v>37628</v>
      </c>
      <c r="FG251" t="s">
        <v>3517</v>
      </c>
      <c r="FH251">
        <v>460203500</v>
      </c>
    </row>
    <row r="252" spans="1:164" ht="17.25">
      <c r="A252" s="72">
        <v>463739181</v>
      </c>
      <c r="B252" s="304" t="s">
        <v>143</v>
      </c>
      <c r="C252" s="72" t="s">
        <v>1776</v>
      </c>
      <c r="D252" s="72" t="s">
        <v>3523</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9"/>
      <c r="AF252" s="310" t="s">
        <v>1798</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1794</v>
      </c>
      <c r="AV252" s="311" t="s">
        <v>144</v>
      </c>
      <c r="AW252" s="304" t="s">
        <v>145</v>
      </c>
      <c r="AX252" s="312">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2594</v>
      </c>
      <c r="EV252" s="7" t="s">
        <v>1111</v>
      </c>
      <c r="EW252" s="7" t="s">
        <v>1809</v>
      </c>
      <c r="EX252" s="183" t="s">
        <v>1925</v>
      </c>
      <c r="EY252" s="314">
        <v>46181</v>
      </c>
      <c r="EZ252" s="314"/>
      <c r="FA252" s="183"/>
      <c r="FB252" s="314"/>
      <c r="FC252" s="7" t="s">
        <v>1130</v>
      </c>
      <c r="FD252" s="7" t="s">
        <v>3219</v>
      </c>
      <c r="FE252" s="7">
        <f t="shared" si="53"/>
        <v>3761</v>
      </c>
      <c r="FF252" s="72">
        <f t="shared" si="54"/>
        <v>14371</v>
      </c>
      <c r="FG252" t="s">
        <v>3517</v>
      </c>
      <c r="FH252">
        <v>463739181</v>
      </c>
    </row>
    <row r="253" spans="1:164" ht="17.25">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1794</v>
      </c>
      <c r="AV253" s="311" t="s">
        <v>1059</v>
      </c>
      <c r="AW253" s="304" t="s">
        <v>1091</v>
      </c>
      <c r="AX253" s="312">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2595</v>
      </c>
      <c r="EV253" s="7" t="s">
        <v>1111</v>
      </c>
      <c r="EW253" s="7" t="s">
        <v>1807</v>
      </c>
      <c r="EX253" s="183" t="s">
        <v>1926</v>
      </c>
      <c r="EY253" s="314">
        <v>46184</v>
      </c>
      <c r="EZ253" s="314"/>
      <c r="FA253" s="183"/>
      <c r="FB253" s="314"/>
      <c r="FC253" s="7" t="s">
        <v>1130</v>
      </c>
      <c r="FD253" s="7" t="s">
        <v>3243</v>
      </c>
      <c r="FE253" s="7">
        <f t="shared" si="53"/>
        <v>3612.8100000000013</v>
      </c>
      <c r="FF253" s="72">
        <f t="shared" si="54"/>
        <v>10773.810000000001</v>
      </c>
      <c r="FG253" t="s">
        <v>3517</v>
      </c>
      <c r="FH253">
        <v>463834008</v>
      </c>
    </row>
    <row r="254" spans="1:164" ht="17.25">
      <c r="A254" s="72">
        <v>464516010</v>
      </c>
      <c r="B254" s="304" t="s">
        <v>2146</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9"/>
      <c r="AF254" s="310"/>
      <c r="AG254" s="7"/>
      <c r="AH254" s="72" t="s">
        <v>2201</v>
      </c>
      <c r="AI254" s="7"/>
      <c r="AJ254" s="7"/>
      <c r="AK254" s="7"/>
      <c r="AL254" s="7">
        <v>5918.87</v>
      </c>
      <c r="AM254" s="255">
        <v>54242</v>
      </c>
      <c r="AN254" s="258">
        <v>27</v>
      </c>
      <c r="AO254" s="307">
        <v>43</v>
      </c>
      <c r="AP254" s="307" t="str">
        <f t="shared" si="48"/>
        <v>FLOW</v>
      </c>
      <c r="AQ254" s="307"/>
      <c r="AR254" s="307"/>
      <c r="AS254" s="307"/>
      <c r="AT254" s="307"/>
      <c r="AU254" s="72" t="s">
        <v>1130</v>
      </c>
      <c r="AV254" s="311" t="s">
        <v>2290</v>
      </c>
      <c r="AW254" s="304" t="s">
        <v>513</v>
      </c>
      <c r="AX254" s="312">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2596</v>
      </c>
      <c r="EV254" s="7" t="s">
        <v>1111</v>
      </c>
      <c r="EW254" s="7" t="s">
        <v>1809</v>
      </c>
      <c r="EX254" s="183" t="s">
        <v>3588</v>
      </c>
      <c r="EY254" s="314">
        <v>46186</v>
      </c>
      <c r="EZ254" s="314"/>
      <c r="FA254" s="183"/>
      <c r="FB254" s="314"/>
      <c r="FC254" s="7" t="s">
        <v>1130</v>
      </c>
      <c r="FD254" s="7" t="s">
        <v>3244</v>
      </c>
      <c r="FE254" s="7">
        <f t="shared" si="53"/>
        <v>3377</v>
      </c>
      <c r="FF254" s="72">
        <f t="shared" si="54"/>
        <v>6754</v>
      </c>
      <c r="FG254" t="s">
        <v>3517</v>
      </c>
      <c r="FH254">
        <v>464516010</v>
      </c>
    </row>
    <row r="255" spans="1:164" ht="17.25">
      <c r="A255" s="72">
        <v>463269970</v>
      </c>
      <c r="B255" s="304" t="s">
        <v>419</v>
      </c>
      <c r="C255" s="72" t="s">
        <v>1778</v>
      </c>
      <c r="D255" s="72" t="s">
        <v>2058</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2597</v>
      </c>
      <c r="EV255" s="7" t="s">
        <v>1111</v>
      </c>
      <c r="EW255" s="7" t="s">
        <v>1809</v>
      </c>
      <c r="EX255" s="183" t="s">
        <v>1927</v>
      </c>
      <c r="EY255" s="314">
        <v>46178</v>
      </c>
      <c r="EZ255" s="314"/>
      <c r="FA255" s="183"/>
      <c r="FB255" s="314"/>
      <c r="FC255" s="7" t="s">
        <v>1130</v>
      </c>
      <c r="FD255" s="7" t="s">
        <v>3245</v>
      </c>
      <c r="FE255" s="7">
        <f t="shared" si="53"/>
        <v>3726.75</v>
      </c>
      <c r="FF255" s="72">
        <f t="shared" si="54"/>
        <v>7746.75</v>
      </c>
      <c r="FG255" t="s">
        <v>3517</v>
      </c>
      <c r="FH255">
        <v>463269970</v>
      </c>
    </row>
    <row r="256" spans="1:164" ht="17.25">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1794</v>
      </c>
      <c r="AV256" s="311" t="s">
        <v>863</v>
      </c>
      <c r="AW256" s="304" t="s">
        <v>864</v>
      </c>
      <c r="AX256" s="312">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2598</v>
      </c>
      <c r="EV256" s="7" t="s">
        <v>1111</v>
      </c>
      <c r="EW256" s="7" t="s">
        <v>1802</v>
      </c>
      <c r="EX256" s="183" t="s">
        <v>1871</v>
      </c>
      <c r="EY256" s="314">
        <v>46186</v>
      </c>
      <c r="EZ256" s="314"/>
      <c r="FA256" s="183"/>
      <c r="FB256" s="314"/>
      <c r="FC256" s="7" t="s">
        <v>1130</v>
      </c>
      <c r="FD256" s="7" t="s">
        <v>3040</v>
      </c>
      <c r="FE256" s="7">
        <f t="shared" si="53"/>
        <v>5884</v>
      </c>
      <c r="FF256" s="72">
        <f t="shared" si="54"/>
        <v>11905</v>
      </c>
      <c r="FG256" t="s">
        <v>3517</v>
      </c>
      <c r="FH256">
        <v>461699544</v>
      </c>
    </row>
    <row r="257" spans="1:164" ht="17.25">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9"/>
      <c r="AF257" s="310" t="s">
        <v>1798</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4">
        <v>46182</v>
      </c>
      <c r="EZ257" s="314"/>
      <c r="FA257" s="183"/>
      <c r="FB257" s="314"/>
      <c r="FC257" s="7" t="s">
        <v>3555</v>
      </c>
      <c r="FD257" s="7" t="s">
        <v>3246</v>
      </c>
      <c r="FE257" s="7">
        <f t="shared" si="53"/>
        <v>2266</v>
      </c>
      <c r="FF257" s="72">
        <f t="shared" si="54"/>
        <v>18769</v>
      </c>
      <c r="FG257" t="s">
        <v>3517</v>
      </c>
      <c r="FH257">
        <v>463554280</v>
      </c>
    </row>
    <row r="258" spans="1:164" ht="17.25">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1794</v>
      </c>
      <c r="AV258" s="311" t="s">
        <v>1048</v>
      </c>
      <c r="AW258" s="304" t="s">
        <v>158</v>
      </c>
      <c r="AX258" s="312">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2600</v>
      </c>
      <c r="EV258" s="7" t="s">
        <v>1111</v>
      </c>
      <c r="EW258" s="7" t="s">
        <v>1802</v>
      </c>
      <c r="EX258" s="183" t="s">
        <v>1928</v>
      </c>
      <c r="EY258" s="314">
        <v>46177</v>
      </c>
      <c r="EZ258" s="314"/>
      <c r="FA258" s="183"/>
      <c r="FB258" s="314"/>
      <c r="FC258" s="7" t="s">
        <v>1130</v>
      </c>
      <c r="FD258" s="7" t="s">
        <v>3247</v>
      </c>
      <c r="FE258" s="7">
        <f t="shared" ref="FE258:FE320" si="67">IF((J258+R258)&lt;=I258+R258,(J258+R258),((I258-(I258*(M258+1)-(I258+J258)))+R258))</f>
        <v>586</v>
      </c>
      <c r="FF258" s="72">
        <f t="shared" ref="FF258:FF320" si="68">I258+J258+FD258</f>
        <v>7459</v>
      </c>
      <c r="FG258" t="s">
        <v>3517</v>
      </c>
      <c r="FH258">
        <v>462813255</v>
      </c>
    </row>
    <row r="259" spans="1:164" ht="17.25">
      <c r="A259" s="72">
        <v>464077378</v>
      </c>
      <c r="B259" s="304" t="s">
        <v>929</v>
      </c>
      <c r="C259" s="72" t="s">
        <v>1776</v>
      </c>
      <c r="D259" s="72" t="s">
        <v>2348</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1794</v>
      </c>
      <c r="AV259" s="311" t="s">
        <v>930</v>
      </c>
      <c r="AW259" s="304" t="s">
        <v>533</v>
      </c>
      <c r="AX259" s="312">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2601</v>
      </c>
      <c r="EV259" s="7" t="s">
        <v>1111</v>
      </c>
      <c r="EW259" s="7" t="s">
        <v>1802</v>
      </c>
      <c r="EX259" s="183" t="s">
        <v>1871</v>
      </c>
      <c r="EY259" s="314">
        <v>46177</v>
      </c>
      <c r="EZ259" s="314"/>
      <c r="FA259" s="183"/>
      <c r="FB259" s="314"/>
      <c r="FC259" s="7" t="s">
        <v>1130</v>
      </c>
      <c r="FD259" s="7" t="s">
        <v>3089</v>
      </c>
      <c r="FE259" s="7">
        <f t="shared" si="67"/>
        <v>2679</v>
      </c>
      <c r="FF259" s="72">
        <f t="shared" si="68"/>
        <v>6149</v>
      </c>
      <c r="FG259" t="s">
        <v>3517</v>
      </c>
      <c r="FH259">
        <v>464077378</v>
      </c>
    </row>
    <row r="260" spans="1:164" ht="17.25">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1794</v>
      </c>
      <c r="AV260" s="311" t="s">
        <v>129</v>
      </c>
      <c r="AW260" s="304" t="s">
        <v>130</v>
      </c>
      <c r="AX260" s="312">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2602</v>
      </c>
      <c r="EV260" s="7" t="s">
        <v>1111</v>
      </c>
      <c r="EW260" s="7" t="s">
        <v>1807</v>
      </c>
      <c r="EX260" s="183" t="s">
        <v>1929</v>
      </c>
      <c r="EY260" s="314">
        <v>46189</v>
      </c>
      <c r="EZ260" s="314"/>
      <c r="FA260" s="183"/>
      <c r="FB260" s="314"/>
      <c r="FC260" s="7" t="s">
        <v>1130</v>
      </c>
      <c r="FD260" s="7" t="s">
        <v>3224</v>
      </c>
      <c r="FE260" s="7">
        <f t="shared" si="67"/>
        <v>3466</v>
      </c>
      <c r="FF260" s="72">
        <f t="shared" si="68"/>
        <v>6945</v>
      </c>
      <c r="FG260" t="s">
        <v>3517</v>
      </c>
      <c r="FH260">
        <v>464645726</v>
      </c>
    </row>
    <row r="261" spans="1:164" ht="17.25">
      <c r="A261" s="72">
        <v>463471982</v>
      </c>
      <c r="B261" s="304" t="s">
        <v>356</v>
      </c>
      <c r="C261" s="72"/>
      <c r="D261" s="72"/>
      <c r="E261" s="72"/>
      <c r="F261" s="72"/>
      <c r="G261" s="307"/>
      <c r="H261" s="307" t="s">
        <v>2351</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1794</v>
      </c>
      <c r="AV261" s="311" t="s">
        <v>357</v>
      </c>
      <c r="AW261" s="304" t="s">
        <v>348</v>
      </c>
      <c r="AX261" s="312">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3517</v>
      </c>
      <c r="FH261">
        <v>463471982</v>
      </c>
    </row>
    <row r="262" spans="1:164" ht="17.25">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1794</v>
      </c>
      <c r="AV262" s="311" t="s">
        <v>1050</v>
      </c>
      <c r="AW262" s="304" t="s">
        <v>151</v>
      </c>
      <c r="AX262" s="312">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2603</v>
      </c>
      <c r="EV262" s="7" t="s">
        <v>1111</v>
      </c>
      <c r="EW262" s="7" t="s">
        <v>1802</v>
      </c>
      <c r="EX262" s="183" t="s">
        <v>1930</v>
      </c>
      <c r="EY262" s="314">
        <v>46176</v>
      </c>
      <c r="EZ262" s="314"/>
      <c r="FA262" s="183"/>
      <c r="FB262" s="314"/>
      <c r="FC262" s="7" t="s">
        <v>1130</v>
      </c>
      <c r="FD262" s="7" t="s">
        <v>3110</v>
      </c>
      <c r="FE262" s="7">
        <f t="shared" si="67"/>
        <v>4258</v>
      </c>
      <c r="FF262" s="72">
        <f t="shared" si="68"/>
        <v>8578</v>
      </c>
      <c r="FG262" t="s">
        <v>3517</v>
      </c>
      <c r="FH262">
        <v>463205215</v>
      </c>
    </row>
    <row r="263" spans="1:164" ht="17.25">
      <c r="A263" s="72">
        <v>466340283</v>
      </c>
      <c r="B263" s="304" t="s">
        <v>2151</v>
      </c>
      <c r="C263" s="72" t="s">
        <v>1776</v>
      </c>
      <c r="D263" s="72" t="s">
        <v>3539</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2295</v>
      </c>
      <c r="AW263" s="304" t="s">
        <v>2343</v>
      </c>
      <c r="AX263" s="312">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2604</v>
      </c>
      <c r="EV263" s="7" t="s">
        <v>1111</v>
      </c>
      <c r="EW263" s="7" t="s">
        <v>1809</v>
      </c>
      <c r="EX263" s="183" t="s">
        <v>1939</v>
      </c>
      <c r="EY263" s="314">
        <v>46184</v>
      </c>
      <c r="EZ263" s="314"/>
      <c r="FA263" s="183"/>
      <c r="FB263" s="314"/>
      <c r="FC263" s="7" t="s">
        <v>1130</v>
      </c>
      <c r="FD263" s="7" t="s">
        <v>3110</v>
      </c>
      <c r="FE263" s="7">
        <f t="shared" si="67"/>
        <v>4362</v>
      </c>
      <c r="FF263" s="72">
        <f t="shared" si="68"/>
        <v>8806</v>
      </c>
      <c r="FG263" t="s">
        <v>3517</v>
      </c>
      <c r="FH263">
        <v>466340283</v>
      </c>
    </row>
    <row r="264" spans="1:164" ht="17.25">
      <c r="A264" s="72">
        <v>464370861</v>
      </c>
      <c r="B264" s="304" t="s">
        <v>926</v>
      </c>
      <c r="C264" s="72" t="s">
        <v>1776</v>
      </c>
      <c r="D264" s="72" t="s">
        <v>3499</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1794</v>
      </c>
      <c r="AV264" s="311" t="s">
        <v>927</v>
      </c>
      <c r="AW264" s="304"/>
      <c r="AX264" s="312">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2605</v>
      </c>
      <c r="EV264" s="7" t="s">
        <v>1111</v>
      </c>
      <c r="EW264" s="7" t="s">
        <v>1802</v>
      </c>
      <c r="EX264" s="183" t="s">
        <v>1871</v>
      </c>
      <c r="EY264" s="314">
        <v>46183</v>
      </c>
      <c r="EZ264" s="314"/>
      <c r="FA264" s="183"/>
      <c r="FB264" s="314"/>
      <c r="FC264" s="7" t="s">
        <v>1130</v>
      </c>
      <c r="FD264" s="7" t="s">
        <v>3248</v>
      </c>
      <c r="FE264" s="7">
        <f t="shared" si="67"/>
        <v>3277</v>
      </c>
      <c r="FF264" s="72">
        <f t="shared" si="68"/>
        <v>6865</v>
      </c>
      <c r="FG264" t="s">
        <v>3517</v>
      </c>
      <c r="FH264">
        <v>464370861</v>
      </c>
    </row>
    <row r="265" spans="1:164" ht="17.25">
      <c r="A265" s="315">
        <v>464559146</v>
      </c>
      <c r="B265" s="304" t="s">
        <v>688</v>
      </c>
      <c r="C265" s="72"/>
      <c r="D265" s="72"/>
      <c r="E265" s="72"/>
      <c r="F265" s="72"/>
      <c r="G265" s="307"/>
      <c r="H265" s="307"/>
      <c r="I265" s="72">
        <v>3255</v>
      </c>
      <c r="J265" s="72">
        <v>3255</v>
      </c>
      <c r="K265" s="258">
        <v>3873</v>
      </c>
      <c r="L265" s="258">
        <f t="shared" si="59"/>
        <v>6510</v>
      </c>
      <c r="M265" s="308">
        <v>1</v>
      </c>
      <c r="N265" s="72" t="s">
        <v>1232</v>
      </c>
      <c r="O265" s="72" t="s">
        <v>1233</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PTP</v>
      </c>
      <c r="Z265" s="72" t="s">
        <v>1130</v>
      </c>
      <c r="AA265" s="72" t="s">
        <v>1330</v>
      </c>
      <c r="AB265" s="304"/>
      <c r="AC265" s="72"/>
      <c r="AD265" s="72" t="s">
        <v>3020</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3518</v>
      </c>
      <c r="FH265">
        <v>464559146</v>
      </c>
    </row>
    <row r="266" spans="1:164" ht="17.25">
      <c r="A266" s="72">
        <v>463514822</v>
      </c>
      <c r="B266" s="304" t="s">
        <v>986</v>
      </c>
      <c r="C266" s="72" t="s">
        <v>1776</v>
      </c>
      <c r="D266" s="72" t="s">
        <v>3499</v>
      </c>
      <c r="E266" s="72">
        <f>3996+90</f>
        <v>4086</v>
      </c>
      <c r="F266" s="72"/>
      <c r="G266" s="307"/>
      <c r="H266" s="307"/>
      <c r="I266" s="72">
        <v>3996</v>
      </c>
      <c r="J266" s="72">
        <v>3970</v>
      </c>
      <c r="K266" s="258">
        <f t="shared" ref="K266:K297" si="69">IF((J266+R266)&lt;=I266+R266,(J266+R266),((I266-(I266*(M266+1)-(I266+J266)))+R266))</f>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1794</v>
      </c>
      <c r="AV266" s="311" t="s">
        <v>1055</v>
      </c>
      <c r="AW266" s="304" t="s">
        <v>27</v>
      </c>
      <c r="AX266" s="312">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2606</v>
      </c>
      <c r="EV266" s="7" t="s">
        <v>1111</v>
      </c>
      <c r="EW266" s="7" t="s">
        <v>1807</v>
      </c>
      <c r="EX266" s="183" t="s">
        <v>1931</v>
      </c>
      <c r="EY266" s="314">
        <v>46182</v>
      </c>
      <c r="EZ266" s="314"/>
      <c r="FA266" s="183"/>
      <c r="FB266" s="314"/>
      <c r="FC266" s="7" t="s">
        <v>1130</v>
      </c>
      <c r="FD266" s="7" t="s">
        <v>3249</v>
      </c>
      <c r="FE266" s="7">
        <f t="shared" si="67"/>
        <v>4037</v>
      </c>
      <c r="FF266" s="72">
        <f t="shared" si="68"/>
        <v>8125</v>
      </c>
      <c r="FG266" t="s">
        <v>3517</v>
      </c>
      <c r="FH266">
        <v>463514822</v>
      </c>
    </row>
    <row r="267" spans="1:164" ht="17.25">
      <c r="A267" s="72">
        <v>461103769</v>
      </c>
      <c r="B267" s="304" t="s">
        <v>802</v>
      </c>
      <c r="C267" s="72" t="s">
        <v>1800</v>
      </c>
      <c r="D267" s="72" t="s">
        <v>3561</v>
      </c>
      <c r="E267" s="72">
        <v>3200</v>
      </c>
      <c r="F267" s="72"/>
      <c r="G267" s="307"/>
      <c r="H267" s="307"/>
      <c r="I267" s="72">
        <v>3106</v>
      </c>
      <c r="J267" s="72">
        <v>2862</v>
      </c>
      <c r="K267" s="258">
        <f t="shared" si="69"/>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1794</v>
      </c>
      <c r="AV267" s="311" t="s">
        <v>804</v>
      </c>
      <c r="AW267" s="304"/>
      <c r="AX267" s="312">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2607</v>
      </c>
      <c r="EV267" s="7" t="s">
        <v>1111</v>
      </c>
      <c r="EW267" s="7" t="e">
        <v>#N/A</v>
      </c>
      <c r="EX267" s="183" t="e">
        <v>#N/A</v>
      </c>
      <c r="EY267" s="314" t="e">
        <v>#N/A</v>
      </c>
      <c r="EZ267" s="314"/>
      <c r="FA267" s="183"/>
      <c r="FB267" s="314"/>
      <c r="FC267" s="7" t="s">
        <v>1130</v>
      </c>
      <c r="FD267" s="7" t="s">
        <v>3250</v>
      </c>
      <c r="FE267" s="7">
        <f t="shared" si="67"/>
        <v>2926</v>
      </c>
      <c r="FF267" s="72">
        <f t="shared" si="68"/>
        <v>6103</v>
      </c>
      <c r="FG267" t="s">
        <v>3518</v>
      </c>
      <c r="FH267">
        <v>461103769</v>
      </c>
    </row>
    <row r="268" spans="1:164" ht="17.25">
      <c r="A268" s="72">
        <v>462024518</v>
      </c>
      <c r="B268" s="304" t="s">
        <v>159</v>
      </c>
      <c r="C268" s="72" t="s">
        <v>1778</v>
      </c>
      <c r="D268" s="72" t="s">
        <v>1799</v>
      </c>
      <c r="E268" s="72">
        <v>3700</v>
      </c>
      <c r="F268" s="72"/>
      <c r="G268" s="307"/>
      <c r="H268" s="307"/>
      <c r="I268" s="72">
        <v>3562</v>
      </c>
      <c r="J268" s="72">
        <v>3491</v>
      </c>
      <c r="K268" s="258">
        <f t="shared" si="69"/>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1794</v>
      </c>
      <c r="AV268" s="311"/>
      <c r="AW268" s="304" t="s">
        <v>51</v>
      </c>
      <c r="AX268" s="312">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2608</v>
      </c>
      <c r="EV268" s="7" t="s">
        <v>1111</v>
      </c>
      <c r="EW268" s="7" t="s">
        <v>1821</v>
      </c>
      <c r="EX268" s="183" t="s">
        <v>1821</v>
      </c>
      <c r="EY268" s="314">
        <v>46181</v>
      </c>
      <c r="EZ268" s="314"/>
      <c r="FA268" s="183"/>
      <c r="FB268" s="314"/>
      <c r="FC268" s="7" t="s">
        <v>1130</v>
      </c>
      <c r="FD268" s="7" t="s">
        <v>3251</v>
      </c>
      <c r="FE268" s="7">
        <f t="shared" si="67"/>
        <v>3549</v>
      </c>
      <c r="FF268" s="72">
        <f t="shared" si="68"/>
        <v>7117</v>
      </c>
      <c r="FG268" t="s">
        <v>3517</v>
      </c>
      <c r="FH268">
        <v>462024518</v>
      </c>
    </row>
    <row r="269" spans="1:164" ht="17.25">
      <c r="A269" s="72">
        <v>465745916</v>
      </c>
      <c r="B269" s="304" t="s">
        <v>2136</v>
      </c>
      <c r="C269" s="72" t="s">
        <v>1776</v>
      </c>
      <c r="D269" s="72" t="s">
        <v>3499</v>
      </c>
      <c r="E269" s="72">
        <v>5100</v>
      </c>
      <c r="F269" s="72"/>
      <c r="G269" s="307"/>
      <c r="H269" s="307"/>
      <c r="I269" s="72">
        <v>4873</v>
      </c>
      <c r="J269" s="72">
        <v>4841.3500000000004</v>
      </c>
      <c r="K269" s="258">
        <f t="shared" si="69"/>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2280</v>
      </c>
      <c r="AW269" s="304" t="s">
        <v>32</v>
      </c>
      <c r="AX269" s="312">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2609</v>
      </c>
      <c r="EV269" s="7" t="s">
        <v>1111</v>
      </c>
      <c r="EW269" s="7" t="s">
        <v>1802</v>
      </c>
      <c r="EX269" s="183" t="s">
        <v>3589</v>
      </c>
      <c r="EY269" s="314">
        <v>46188</v>
      </c>
      <c r="EZ269" s="314"/>
      <c r="FA269" s="183"/>
      <c r="FB269" s="314"/>
      <c r="FC269" s="7" t="s">
        <v>1130</v>
      </c>
      <c r="FD269" s="7" t="s">
        <v>3132</v>
      </c>
      <c r="FE269" s="7">
        <f t="shared" si="67"/>
        <v>4911.3500000000004</v>
      </c>
      <c r="FF269" s="72">
        <f t="shared" si="68"/>
        <v>9908.35</v>
      </c>
      <c r="FG269" t="s">
        <v>3517</v>
      </c>
      <c r="FH269">
        <v>465745916</v>
      </c>
    </row>
    <row r="270" spans="1:164" ht="17.25">
      <c r="A270" s="72">
        <v>467110513</v>
      </c>
      <c r="B270" s="304" t="s">
        <v>2125</v>
      </c>
      <c r="C270" s="72"/>
      <c r="D270" s="72"/>
      <c r="E270" s="72"/>
      <c r="F270" s="72"/>
      <c r="G270" s="307"/>
      <c r="H270" s="307" t="s">
        <v>3512</v>
      </c>
      <c r="I270" s="72">
        <v>9172</v>
      </c>
      <c r="J270" s="72">
        <v>8584</v>
      </c>
      <c r="K270" s="258">
        <f t="shared" si="69"/>
        <v>8722</v>
      </c>
      <c r="L270" s="258">
        <f t="shared" si="59"/>
        <v>18023</v>
      </c>
      <c r="M270" s="308">
        <v>1</v>
      </c>
      <c r="N270" s="72" t="s">
        <v>1281</v>
      </c>
      <c r="O270" s="72" t="s">
        <v>1233</v>
      </c>
      <c r="P270" s="72" t="s">
        <v>204</v>
      </c>
      <c r="Q270" s="255">
        <v>52239</v>
      </c>
      <c r="R270" s="66">
        <v>138</v>
      </c>
      <c r="S270" s="66">
        <f t="shared" ref="S270:S332" si="70">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9"/>
      <c r="AF270" s="310"/>
      <c r="AG270" s="7"/>
      <c r="AH270" s="72" t="s">
        <v>2193</v>
      </c>
      <c r="AI270" s="7"/>
      <c r="AJ270" s="7"/>
      <c r="AK270" s="7"/>
      <c r="AL270" s="7">
        <v>9622</v>
      </c>
      <c r="AM270" s="255">
        <v>52239</v>
      </c>
      <c r="AN270" s="258">
        <v>22</v>
      </c>
      <c r="AO270" s="307">
        <v>7</v>
      </c>
      <c r="AP270" s="307" t="str">
        <f t="shared" si="62"/>
        <v>STABLE</v>
      </c>
      <c r="AQ270" s="307"/>
      <c r="AR270" s="307"/>
      <c r="AS270" s="307"/>
      <c r="AT270" s="307"/>
      <c r="AU270" s="72" t="s">
        <v>1130</v>
      </c>
      <c r="AV270" s="311" t="s">
        <v>2269</v>
      </c>
      <c r="AW270" s="304" t="s">
        <v>165</v>
      </c>
      <c r="AX270" s="312">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2610</v>
      </c>
      <c r="EV270" s="7" t="s">
        <v>1111</v>
      </c>
      <c r="EW270" s="7" t="s">
        <v>1807</v>
      </c>
      <c r="EX270" s="183" t="s">
        <v>1865</v>
      </c>
      <c r="EY270" s="314">
        <v>46185</v>
      </c>
      <c r="EZ270" s="314"/>
      <c r="FA270" s="183"/>
      <c r="FB270" s="314"/>
      <c r="FC270" s="7" t="s">
        <v>1130</v>
      </c>
      <c r="FD270" s="7" t="s">
        <v>3143</v>
      </c>
      <c r="FE270" s="7">
        <f t="shared" si="67"/>
        <v>8722</v>
      </c>
      <c r="FF270" s="72">
        <f t="shared" si="68"/>
        <v>18023</v>
      </c>
      <c r="FG270" t="s">
        <v>3517</v>
      </c>
      <c r="FH270">
        <v>467110513</v>
      </c>
    </row>
    <row r="271" spans="1:164" ht="17.25">
      <c r="A271" s="72">
        <v>466958013</v>
      </c>
      <c r="B271" s="304" t="s">
        <v>1009</v>
      </c>
      <c r="C271" s="72"/>
      <c r="D271" s="72"/>
      <c r="E271" s="72"/>
      <c r="F271" s="72"/>
      <c r="G271" s="307"/>
      <c r="H271" s="307"/>
      <c r="I271" s="72">
        <v>9332</v>
      </c>
      <c r="J271" s="72">
        <v>9164</v>
      </c>
      <c r="K271" s="258">
        <f t="shared" si="69"/>
        <v>9355</v>
      </c>
      <c r="L271" s="258">
        <f t="shared" si="59"/>
        <v>18984</v>
      </c>
      <c r="M271" s="308">
        <v>1</v>
      </c>
      <c r="N271" s="72" t="s">
        <v>1232</v>
      </c>
      <c r="O271" s="72" t="s">
        <v>1233</v>
      </c>
      <c r="P271" s="72" t="s">
        <v>43</v>
      </c>
      <c r="Q271" s="255">
        <v>52197</v>
      </c>
      <c r="R271" s="66">
        <v>191</v>
      </c>
      <c r="S271" s="66">
        <f t="shared" si="70"/>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1794</v>
      </c>
      <c r="AV271" s="311" t="s">
        <v>1077</v>
      </c>
      <c r="AW271" s="304" t="s">
        <v>253</v>
      </c>
      <c r="AX271" s="312">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2611</v>
      </c>
      <c r="EV271" s="7" t="s">
        <v>1111</v>
      </c>
      <c r="EW271" s="7" t="s">
        <v>1804</v>
      </c>
      <c r="EX271" s="183" t="s">
        <v>1932</v>
      </c>
      <c r="EY271" s="314">
        <v>46177</v>
      </c>
      <c r="EZ271" s="314"/>
      <c r="FA271" s="183"/>
      <c r="FB271" s="314"/>
      <c r="FC271" s="7" t="s">
        <v>1130</v>
      </c>
      <c r="FD271" s="7" t="s">
        <v>3252</v>
      </c>
      <c r="FE271" s="7">
        <f t="shared" si="67"/>
        <v>9355</v>
      </c>
      <c r="FF271" s="72">
        <f t="shared" si="68"/>
        <v>18984</v>
      </c>
      <c r="FG271" t="s">
        <v>3517</v>
      </c>
      <c r="FH271">
        <v>466958013</v>
      </c>
    </row>
    <row r="272" spans="1:164" ht="17.25">
      <c r="A272" s="72">
        <v>462207375</v>
      </c>
      <c r="B272" s="304" t="s">
        <v>274</v>
      </c>
      <c r="C272" s="72"/>
      <c r="D272" s="72"/>
      <c r="E272" s="72"/>
      <c r="F272" s="72"/>
      <c r="G272" s="307"/>
      <c r="H272" s="307"/>
      <c r="I272" s="72">
        <v>4144</v>
      </c>
      <c r="J272" s="72">
        <v>16274</v>
      </c>
      <c r="K272" s="258">
        <f t="shared" si="69"/>
        <v>4256</v>
      </c>
      <c r="L272" s="258">
        <f t="shared" si="59"/>
        <v>21072</v>
      </c>
      <c r="M272" s="316">
        <v>4</v>
      </c>
      <c r="N272" s="72" t="s">
        <v>1232</v>
      </c>
      <c r="O272" s="72" t="s">
        <v>1233</v>
      </c>
      <c r="P272" s="72" t="s">
        <v>19</v>
      </c>
      <c r="Q272" s="255">
        <v>52058</v>
      </c>
      <c r="R272" s="66">
        <v>414</v>
      </c>
      <c r="S272" s="66">
        <f t="shared" si="70"/>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9"/>
      <c r="AF272" s="310" t="s">
        <v>1798</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2612</v>
      </c>
      <c r="EV272" s="7" t="s">
        <v>1111</v>
      </c>
      <c r="EW272" s="7" t="s">
        <v>1830</v>
      </c>
      <c r="EX272" s="183" t="s">
        <v>1933</v>
      </c>
      <c r="EY272" s="314">
        <v>46182</v>
      </c>
      <c r="EZ272" s="314"/>
      <c r="FA272" s="183"/>
      <c r="FB272" s="314"/>
      <c r="FC272" s="7" t="s">
        <v>1130</v>
      </c>
      <c r="FD272" s="7" t="s">
        <v>3253</v>
      </c>
      <c r="FE272" s="7">
        <f t="shared" si="67"/>
        <v>4256</v>
      </c>
      <c r="FF272" s="72">
        <f t="shared" si="68"/>
        <v>21072</v>
      </c>
      <c r="FG272" t="s">
        <v>3517</v>
      </c>
      <c r="FH272">
        <v>462207375</v>
      </c>
    </row>
    <row r="273" spans="1:164" ht="17.25">
      <c r="A273" s="72">
        <v>462490785</v>
      </c>
      <c r="B273" s="304" t="s">
        <v>881</v>
      </c>
      <c r="C273" s="72" t="s">
        <v>1800</v>
      </c>
      <c r="D273" s="72" t="s">
        <v>3539</v>
      </c>
      <c r="E273" s="72">
        <v>4300</v>
      </c>
      <c r="F273" s="72"/>
      <c r="G273" s="307"/>
      <c r="H273" s="307"/>
      <c r="I273" s="72">
        <v>4107</v>
      </c>
      <c r="J273" s="72">
        <v>13320</v>
      </c>
      <c r="K273" s="258">
        <f t="shared" si="69"/>
        <v>1782</v>
      </c>
      <c r="L273" s="258">
        <f t="shared" si="59"/>
        <v>14161</v>
      </c>
      <c r="M273" s="316">
        <v>4</v>
      </c>
      <c r="N273" s="72" t="s">
        <v>1281</v>
      </c>
      <c r="O273" s="72" t="s">
        <v>1282</v>
      </c>
      <c r="P273" s="72" t="s">
        <v>334</v>
      </c>
      <c r="Q273" s="255">
        <v>51910</v>
      </c>
      <c r="R273" s="66">
        <v>783</v>
      </c>
      <c r="S273" s="66">
        <f t="shared" si="70"/>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2613</v>
      </c>
      <c r="EV273" s="7" t="s">
        <v>1111</v>
      </c>
      <c r="EW273" s="7" t="s">
        <v>1802</v>
      </c>
      <c r="EX273" s="183" t="s">
        <v>1871</v>
      </c>
      <c r="EY273" s="314">
        <v>46178</v>
      </c>
      <c r="EZ273" s="314"/>
      <c r="FA273" s="183"/>
      <c r="FB273" s="314"/>
      <c r="FC273" s="7" t="s">
        <v>1130</v>
      </c>
      <c r="FD273" s="7" t="s">
        <v>3254</v>
      </c>
      <c r="FE273" s="7">
        <f t="shared" si="67"/>
        <v>1782</v>
      </c>
      <c r="FF273" s="72">
        <f t="shared" si="68"/>
        <v>18461</v>
      </c>
      <c r="FG273" t="s">
        <v>3517</v>
      </c>
      <c r="FH273">
        <v>462490785</v>
      </c>
    </row>
    <row r="274" spans="1:164" ht="17.25">
      <c r="A274" s="72">
        <v>464619509</v>
      </c>
      <c r="B274" s="304" t="s">
        <v>793</v>
      </c>
      <c r="C274" s="72"/>
      <c r="D274" s="72"/>
      <c r="E274" s="72"/>
      <c r="F274" s="72"/>
      <c r="G274" s="307"/>
      <c r="H274" s="307"/>
      <c r="I274" s="72">
        <v>3285</v>
      </c>
      <c r="J274" s="72">
        <v>3259</v>
      </c>
      <c r="K274" s="258">
        <f t="shared" si="69"/>
        <v>3363</v>
      </c>
      <c r="L274" s="258">
        <f t="shared" si="59"/>
        <v>6760</v>
      </c>
      <c r="M274" s="308">
        <v>1</v>
      </c>
      <c r="N274" s="72" t="s">
        <v>1232</v>
      </c>
      <c r="O274" s="72" t="s">
        <v>1233</v>
      </c>
      <c r="P274" s="72" t="s">
        <v>43</v>
      </c>
      <c r="Q274" s="255">
        <v>51067</v>
      </c>
      <c r="R274" s="66">
        <v>104</v>
      </c>
      <c r="S274" s="66">
        <f t="shared" si="70"/>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1794</v>
      </c>
      <c r="AV274" s="311" t="s">
        <v>794</v>
      </c>
      <c r="AW274" s="304" t="s">
        <v>80</v>
      </c>
      <c r="AX274" s="312">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2614</v>
      </c>
      <c r="EV274" s="7" t="s">
        <v>1111</v>
      </c>
      <c r="EW274" s="7" t="s">
        <v>1802</v>
      </c>
      <c r="EX274" s="183" t="s">
        <v>1934</v>
      </c>
      <c r="EY274" s="314">
        <v>46179</v>
      </c>
      <c r="EZ274" s="314"/>
      <c r="FA274" s="183"/>
      <c r="FB274" s="314"/>
      <c r="FC274" s="7" t="s">
        <v>1130</v>
      </c>
      <c r="FD274" s="7" t="s">
        <v>3101</v>
      </c>
      <c r="FE274" s="7">
        <f t="shared" si="67"/>
        <v>3363</v>
      </c>
      <c r="FF274" s="72">
        <f t="shared" si="68"/>
        <v>6760</v>
      </c>
      <c r="FG274" t="s">
        <v>3517</v>
      </c>
      <c r="FH274">
        <v>464619509</v>
      </c>
    </row>
    <row r="275" spans="1:164" ht="17.25">
      <c r="A275" s="72">
        <v>465281966</v>
      </c>
      <c r="B275" s="304" t="s">
        <v>757</v>
      </c>
      <c r="C275" s="72"/>
      <c r="D275" s="72"/>
      <c r="E275" s="72"/>
      <c r="F275" s="72"/>
      <c r="G275" s="307"/>
      <c r="H275" s="307" t="s">
        <v>3553</v>
      </c>
      <c r="I275" s="72">
        <v>5523</v>
      </c>
      <c r="J275" s="72">
        <v>5520</v>
      </c>
      <c r="K275" s="258">
        <f t="shared" si="69"/>
        <v>5677</v>
      </c>
      <c r="L275" s="258">
        <f t="shared" si="59"/>
        <v>11316</v>
      </c>
      <c r="M275" s="308">
        <v>1</v>
      </c>
      <c r="N275" s="72" t="s">
        <v>1281</v>
      </c>
      <c r="O275" s="72" t="s">
        <v>1233</v>
      </c>
      <c r="P275" s="72" t="s">
        <v>98</v>
      </c>
      <c r="Q275" s="255">
        <v>50632</v>
      </c>
      <c r="R275" s="66">
        <v>157</v>
      </c>
      <c r="S275" s="66">
        <f t="shared" si="70"/>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3508</v>
      </c>
      <c r="AC275" s="72"/>
      <c r="AD275" s="72" t="s">
        <v>3022</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1794</v>
      </c>
      <c r="AV275" s="311" t="s">
        <v>759</v>
      </c>
      <c r="AW275" s="304" t="s">
        <v>199</v>
      </c>
      <c r="AX275" s="312">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2615</v>
      </c>
      <c r="EV275" s="7" t="s">
        <v>1111</v>
      </c>
      <c r="EW275" s="7" t="s">
        <v>1830</v>
      </c>
      <c r="EX275" s="183" t="s">
        <v>1898</v>
      </c>
      <c r="EY275" s="314">
        <v>46177</v>
      </c>
      <c r="EZ275" s="314"/>
      <c r="FA275" s="183"/>
      <c r="FB275" s="314"/>
      <c r="FC275" s="7" t="s">
        <v>1130</v>
      </c>
      <c r="FD275" s="7" t="s">
        <v>3054</v>
      </c>
      <c r="FE275" s="7">
        <f t="shared" si="67"/>
        <v>5677</v>
      </c>
      <c r="FF275" s="72">
        <f t="shared" si="68"/>
        <v>11316</v>
      </c>
      <c r="FG275" t="s">
        <v>3517</v>
      </c>
      <c r="FH275">
        <v>465281966</v>
      </c>
    </row>
    <row r="276" spans="1:164" ht="17.25">
      <c r="A276" s="72">
        <v>461702783</v>
      </c>
      <c r="B276" s="304" t="s">
        <v>797</v>
      </c>
      <c r="C276" s="72" t="s">
        <v>1776</v>
      </c>
      <c r="D276" s="72" t="s">
        <v>1796</v>
      </c>
      <c r="E276" s="72">
        <v>3503</v>
      </c>
      <c r="F276" s="72"/>
      <c r="G276" s="307"/>
      <c r="H276" s="307"/>
      <c r="I276" s="72">
        <v>3338</v>
      </c>
      <c r="J276" s="72">
        <v>9780</v>
      </c>
      <c r="K276" s="258">
        <f t="shared" si="69"/>
        <v>3538</v>
      </c>
      <c r="L276" s="258">
        <f t="shared" si="59"/>
        <v>10110</v>
      </c>
      <c r="M276" s="316">
        <v>3</v>
      </c>
      <c r="N276" s="72" t="s">
        <v>1281</v>
      </c>
      <c r="O276" s="72" t="s">
        <v>1282</v>
      </c>
      <c r="P276" s="72" t="s">
        <v>43</v>
      </c>
      <c r="Q276" s="255">
        <v>50591</v>
      </c>
      <c r="R276" s="66">
        <v>434</v>
      </c>
      <c r="S276" s="66">
        <f t="shared" si="70"/>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9"/>
      <c r="AF276" s="310" t="s">
        <v>1798</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1794</v>
      </c>
      <c r="AV276" s="311" t="s">
        <v>798</v>
      </c>
      <c r="AW276" s="304" t="s">
        <v>99</v>
      </c>
      <c r="AX276" s="312">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2616</v>
      </c>
      <c r="EV276" s="7" t="s">
        <v>1111</v>
      </c>
      <c r="EW276" s="7" t="s">
        <v>1802</v>
      </c>
      <c r="EX276" s="183" t="s">
        <v>1838</v>
      </c>
      <c r="EY276" s="314">
        <v>46176</v>
      </c>
      <c r="EZ276" s="314"/>
      <c r="FA276" s="183"/>
      <c r="FB276" s="314"/>
      <c r="FC276" s="7" t="s">
        <v>1130</v>
      </c>
      <c r="FD276" s="7" t="s">
        <v>3138</v>
      </c>
      <c r="FE276" s="7">
        <f t="shared" si="67"/>
        <v>3538</v>
      </c>
      <c r="FF276" s="72">
        <f t="shared" si="68"/>
        <v>13613</v>
      </c>
      <c r="FG276" t="s">
        <v>3517</v>
      </c>
      <c r="FH276">
        <v>461702783</v>
      </c>
    </row>
    <row r="277" spans="1:164" ht="17.25">
      <c r="A277" s="72">
        <v>465762771</v>
      </c>
      <c r="B277" s="304" t="s">
        <v>1409</v>
      </c>
      <c r="C277" s="72"/>
      <c r="D277" s="72"/>
      <c r="E277" s="72"/>
      <c r="F277" s="72"/>
      <c r="G277" s="307"/>
      <c r="H277" s="307"/>
      <c r="I277" s="72">
        <v>4727</v>
      </c>
      <c r="J277" s="72">
        <v>4640</v>
      </c>
      <c r="K277" s="258">
        <f t="shared" si="69"/>
        <v>4727</v>
      </c>
      <c r="L277" s="258">
        <f t="shared" si="59"/>
        <v>9571</v>
      </c>
      <c r="M277" s="308">
        <v>1</v>
      </c>
      <c r="N277" s="72" t="s">
        <v>1232</v>
      </c>
      <c r="O277" s="72" t="s">
        <v>1233</v>
      </c>
      <c r="P277" s="72" t="s">
        <v>204</v>
      </c>
      <c r="Q277" s="255">
        <v>50509</v>
      </c>
      <c r="R277" s="66">
        <v>87</v>
      </c>
      <c r="S277" s="66">
        <f t="shared" si="70"/>
        <v>0</v>
      </c>
      <c r="T277" s="66">
        <v>3150</v>
      </c>
      <c r="U277" s="4" t="s">
        <v>1281</v>
      </c>
      <c r="V277" s="5">
        <f t="shared" si="65"/>
        <v>7.0202113816238559E-2</v>
      </c>
      <c r="W277" s="5">
        <f t="shared" si="66"/>
        <v>2.7640116628103875E-3</v>
      </c>
      <c r="X277" s="5" t="str">
        <f t="shared" si="60"/>
        <v>FLOW</v>
      </c>
      <c r="Y277" s="72" t="str">
        <f t="shared" si="61"/>
        <v>NC</v>
      </c>
      <c r="Z277" s="72" t="s">
        <v>1316</v>
      </c>
      <c r="AA277" s="72" t="s">
        <v>1316</v>
      </c>
      <c r="AB277" s="304" t="s">
        <v>3533</v>
      </c>
      <c r="AC277" s="72"/>
      <c r="AD277" s="72" t="s">
        <v>3022</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1794</v>
      </c>
      <c r="AV277" s="311" t="s">
        <v>1411</v>
      </c>
      <c r="AW277" s="304" t="s">
        <v>418</v>
      </c>
      <c r="AX277" s="312">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2617</v>
      </c>
      <c r="EV277" s="7" t="s">
        <v>1111</v>
      </c>
      <c r="EW277" s="7" t="s">
        <v>1804</v>
      </c>
      <c r="EX277" s="183" t="s">
        <v>1935</v>
      </c>
      <c r="EY277" s="314">
        <v>46176</v>
      </c>
      <c r="EZ277" s="314"/>
      <c r="FA277" s="183"/>
      <c r="FB277" s="314"/>
      <c r="FC277" s="7" t="s">
        <v>1130</v>
      </c>
      <c r="FD277" s="7" t="s">
        <v>3255</v>
      </c>
      <c r="FE277" s="7">
        <f t="shared" si="67"/>
        <v>4727</v>
      </c>
      <c r="FF277" s="72">
        <f t="shared" si="68"/>
        <v>9571</v>
      </c>
      <c r="FG277" t="s">
        <v>3517</v>
      </c>
      <c r="FH277">
        <v>465762771</v>
      </c>
    </row>
    <row r="278" spans="1:164" ht="17.25">
      <c r="A278" s="72">
        <v>463785816</v>
      </c>
      <c r="B278" s="304" t="s">
        <v>161</v>
      </c>
      <c r="C278" s="72" t="s">
        <v>1776</v>
      </c>
      <c r="D278" s="72" t="s">
        <v>3539</v>
      </c>
      <c r="E278" s="72">
        <v>3953</v>
      </c>
      <c r="F278" s="72"/>
      <c r="G278" s="307"/>
      <c r="H278" s="307"/>
      <c r="I278" s="72">
        <v>3557</v>
      </c>
      <c r="J278" s="72">
        <v>7047</v>
      </c>
      <c r="K278" s="258">
        <f t="shared" si="69"/>
        <v>3720</v>
      </c>
      <c r="L278" s="258">
        <f t="shared" si="59"/>
        <v>7028</v>
      </c>
      <c r="M278" s="316">
        <v>2</v>
      </c>
      <c r="N278" s="72" t="s">
        <v>1281</v>
      </c>
      <c r="O278" s="72" t="s">
        <v>1282</v>
      </c>
      <c r="P278" s="72" t="s">
        <v>153</v>
      </c>
      <c r="Q278" s="255">
        <v>50472</v>
      </c>
      <c r="R278" s="66">
        <v>230</v>
      </c>
      <c r="S278" s="66">
        <f t="shared" si="70"/>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1794</v>
      </c>
      <c r="AV278" s="311" t="s">
        <v>162</v>
      </c>
      <c r="AW278" s="304" t="s">
        <v>41</v>
      </c>
      <c r="AX278" s="312">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2618</v>
      </c>
      <c r="EV278" s="7" t="s">
        <v>1111</v>
      </c>
      <c r="EW278" s="7" t="s">
        <v>1807</v>
      </c>
      <c r="EX278" s="183" t="s">
        <v>1808</v>
      </c>
      <c r="EY278" s="314">
        <v>46183</v>
      </c>
      <c r="EZ278" s="314"/>
      <c r="FA278" s="183"/>
      <c r="FB278" s="314"/>
      <c r="FC278" s="7" t="s">
        <v>1130</v>
      </c>
      <c r="FD278" s="7" t="s">
        <v>3256</v>
      </c>
      <c r="FE278" s="7">
        <f t="shared" si="67"/>
        <v>3720</v>
      </c>
      <c r="FF278" s="72">
        <f t="shared" si="68"/>
        <v>10981</v>
      </c>
      <c r="FG278" t="s">
        <v>3517</v>
      </c>
      <c r="FH278">
        <v>463785816</v>
      </c>
    </row>
    <row r="279" spans="1:164" ht="17.25">
      <c r="A279" s="72">
        <v>463886724</v>
      </c>
      <c r="B279" s="304" t="s">
        <v>2152</v>
      </c>
      <c r="C279" s="72" t="s">
        <v>1776</v>
      </c>
      <c r="D279" s="72" t="s">
        <v>3499</v>
      </c>
      <c r="E279" s="72">
        <f>5002+76</f>
        <v>5078</v>
      </c>
      <c r="F279" s="72"/>
      <c r="G279" s="307"/>
      <c r="H279" s="307"/>
      <c r="I279" s="72">
        <v>5002</v>
      </c>
      <c r="J279" s="72">
        <v>5002</v>
      </c>
      <c r="K279" s="258">
        <f t="shared" si="69"/>
        <v>5004</v>
      </c>
      <c r="L279" s="258">
        <f t="shared" si="59"/>
        <v>5002</v>
      </c>
      <c r="M279" s="308">
        <v>1</v>
      </c>
      <c r="N279" s="72" t="s">
        <v>1281</v>
      </c>
      <c r="O279" s="72" t="s">
        <v>1282</v>
      </c>
      <c r="P279" s="72" t="s">
        <v>43</v>
      </c>
      <c r="Q279" s="255">
        <v>50437</v>
      </c>
      <c r="R279" s="66">
        <v>2</v>
      </c>
      <c r="S279" s="66">
        <f t="shared" si="70"/>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2296</v>
      </c>
      <c r="AW279" s="304" t="s">
        <v>158</v>
      </c>
      <c r="AX279" s="312">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2619</v>
      </c>
      <c r="EV279" s="7" t="s">
        <v>1111</v>
      </c>
      <c r="EW279" s="7" t="s">
        <v>1809</v>
      </c>
      <c r="EX279" s="183" t="s">
        <v>1939</v>
      </c>
      <c r="EY279" s="314">
        <v>46184</v>
      </c>
      <c r="EZ279" s="314"/>
      <c r="FA279" s="183"/>
      <c r="FB279" s="314"/>
      <c r="FC279" s="7" t="s">
        <v>1130</v>
      </c>
      <c r="FD279" s="7" t="s">
        <v>3081</v>
      </c>
      <c r="FE279" s="7">
        <f t="shared" si="67"/>
        <v>5004</v>
      </c>
      <c r="FF279" s="72">
        <f t="shared" si="68"/>
        <v>10080</v>
      </c>
      <c r="FG279" t="s">
        <v>3517</v>
      </c>
      <c r="FH279">
        <v>463886724</v>
      </c>
    </row>
    <row r="280" spans="1:164" ht="17.25">
      <c r="A280" s="72">
        <v>461652917</v>
      </c>
      <c r="B280" s="304" t="s">
        <v>288</v>
      </c>
      <c r="C280" s="72"/>
      <c r="D280" s="72"/>
      <c r="E280" s="72"/>
      <c r="F280" s="72"/>
      <c r="G280" s="307"/>
      <c r="H280" s="307"/>
      <c r="I280" s="72">
        <v>4000</v>
      </c>
      <c r="J280" s="72">
        <v>19789</v>
      </c>
      <c r="K280" s="258">
        <f t="shared" si="69"/>
        <v>4956</v>
      </c>
      <c r="L280" s="258">
        <f t="shared" si="59"/>
        <v>25261</v>
      </c>
      <c r="M280" s="316">
        <v>5</v>
      </c>
      <c r="N280" s="72" t="s">
        <v>1232</v>
      </c>
      <c r="O280" s="72" t="s">
        <v>1233</v>
      </c>
      <c r="P280" s="72" t="s">
        <v>23</v>
      </c>
      <c r="Q280" s="255">
        <v>50019</v>
      </c>
      <c r="R280" s="66">
        <v>1167</v>
      </c>
      <c r="S280" s="66">
        <f t="shared" si="70"/>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3506</v>
      </c>
      <c r="AC280" s="72"/>
      <c r="AD280" s="72" t="s">
        <v>3023</v>
      </c>
      <c r="AE280" s="309"/>
      <c r="AF280" s="310" t="s">
        <v>1798</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2620</v>
      </c>
      <c r="EV280" s="7" t="s">
        <v>1111</v>
      </c>
      <c r="EW280" s="7" t="s">
        <v>1802</v>
      </c>
      <c r="EX280" s="183" t="s">
        <v>1936</v>
      </c>
      <c r="EY280" s="314">
        <v>46177</v>
      </c>
      <c r="EZ280" s="314"/>
      <c r="FA280" s="183"/>
      <c r="FB280" s="314"/>
      <c r="FC280" s="7" t="s">
        <v>1130</v>
      </c>
      <c r="FD280" s="7" t="s">
        <v>3257</v>
      </c>
      <c r="FE280" s="7">
        <f t="shared" si="67"/>
        <v>4956</v>
      </c>
      <c r="FF280" s="72">
        <f t="shared" si="68"/>
        <v>25261</v>
      </c>
      <c r="FG280" t="s">
        <v>3517</v>
      </c>
      <c r="FH280">
        <v>461652917</v>
      </c>
    </row>
    <row r="281" spans="1:164" ht="17.25">
      <c r="A281" s="72">
        <v>460952186</v>
      </c>
      <c r="B281" s="304" t="s">
        <v>1372</v>
      </c>
      <c r="C281" s="72"/>
      <c r="D281" s="72"/>
      <c r="E281" s="72"/>
      <c r="F281" s="72"/>
      <c r="G281" s="307"/>
      <c r="H281" s="307"/>
      <c r="I281" s="72">
        <v>2774</v>
      </c>
      <c r="J281" s="72">
        <v>4637</v>
      </c>
      <c r="K281" s="258">
        <f t="shared" si="69"/>
        <v>2028</v>
      </c>
      <c r="L281" s="258">
        <f t="shared" si="59"/>
        <v>7672</v>
      </c>
      <c r="M281" s="316">
        <v>2</v>
      </c>
      <c r="N281" s="72" t="s">
        <v>1232</v>
      </c>
      <c r="O281" s="72" t="s">
        <v>1233</v>
      </c>
      <c r="P281" s="72" t="s">
        <v>316</v>
      </c>
      <c r="Q281" s="255">
        <v>49889</v>
      </c>
      <c r="R281" s="66">
        <v>165</v>
      </c>
      <c r="S281" s="66">
        <f t="shared" si="70"/>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1794</v>
      </c>
      <c r="AV281" s="311" t="s">
        <v>1373</v>
      </c>
      <c r="AW281" s="304" t="s">
        <v>54</v>
      </c>
      <c r="AX281" s="312">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2621</v>
      </c>
      <c r="EV281" s="7" t="s">
        <v>1111</v>
      </c>
      <c r="EW281" s="7" t="s">
        <v>1804</v>
      </c>
      <c r="EX281" s="183" t="s">
        <v>1937</v>
      </c>
      <c r="EY281" s="314">
        <v>46178</v>
      </c>
      <c r="EZ281" s="314"/>
      <c r="FA281" s="183"/>
      <c r="FB281" s="314"/>
      <c r="FC281" s="7" t="s">
        <v>1130</v>
      </c>
      <c r="FD281" s="7" t="s">
        <v>3258</v>
      </c>
      <c r="FE281" s="7">
        <f t="shared" si="67"/>
        <v>2028</v>
      </c>
      <c r="FF281" s="72">
        <f t="shared" si="68"/>
        <v>7672</v>
      </c>
      <c r="FG281" t="s">
        <v>3517</v>
      </c>
      <c r="FH281">
        <v>460952186</v>
      </c>
    </row>
    <row r="282" spans="1:164" ht="17.25">
      <c r="A282" s="72">
        <v>463265017</v>
      </c>
      <c r="B282" s="304" t="s">
        <v>179</v>
      </c>
      <c r="C282" s="72"/>
      <c r="D282" s="72"/>
      <c r="E282" s="72"/>
      <c r="F282" s="72"/>
      <c r="G282" s="307"/>
      <c r="H282" s="307"/>
      <c r="I282" s="72">
        <v>4612</v>
      </c>
      <c r="J282" s="72">
        <v>18137.169999999998</v>
      </c>
      <c r="K282" s="258">
        <f t="shared" si="69"/>
        <v>4747.1699999999983</v>
      </c>
      <c r="L282" s="258">
        <f t="shared" si="59"/>
        <v>23498.17</v>
      </c>
      <c r="M282" s="316">
        <v>4</v>
      </c>
      <c r="N282" s="72" t="s">
        <v>1232</v>
      </c>
      <c r="O282" s="72" t="s">
        <v>1233</v>
      </c>
      <c r="P282" s="72" t="s">
        <v>153</v>
      </c>
      <c r="Q282" s="255">
        <v>49791</v>
      </c>
      <c r="R282" s="66">
        <v>446</v>
      </c>
      <c r="S282" s="66">
        <f t="shared" si="70"/>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9"/>
      <c r="AF282" s="310" t="s">
        <v>1798</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2622</v>
      </c>
      <c r="EV282" s="7" t="s">
        <v>1111</v>
      </c>
      <c r="EW282" s="7" t="s">
        <v>1830</v>
      </c>
      <c r="EX282" s="183" t="s">
        <v>1938</v>
      </c>
      <c r="EY282" s="314">
        <v>46177</v>
      </c>
      <c r="EZ282" s="314"/>
      <c r="FA282" s="183"/>
      <c r="FB282" s="314"/>
      <c r="FC282" s="7" t="s">
        <v>3554</v>
      </c>
      <c r="FD282" s="7" t="s">
        <v>3259</v>
      </c>
      <c r="FE282" s="7">
        <f t="shared" si="67"/>
        <v>4747.1699999999983</v>
      </c>
      <c r="FF282" s="72">
        <f t="shared" si="68"/>
        <v>23498.17</v>
      </c>
      <c r="FG282" t="s">
        <v>3517</v>
      </c>
      <c r="FH282">
        <v>463265017</v>
      </c>
    </row>
    <row r="283" spans="1:164" ht="17.25">
      <c r="A283" s="72">
        <v>462848842</v>
      </c>
      <c r="B283" s="304" t="s">
        <v>838</v>
      </c>
      <c r="C283" s="72"/>
      <c r="D283" s="72"/>
      <c r="E283" s="72"/>
      <c r="F283" s="72"/>
      <c r="G283" s="307"/>
      <c r="H283" s="307"/>
      <c r="I283" s="72">
        <v>4230</v>
      </c>
      <c r="J283" s="72">
        <v>3897</v>
      </c>
      <c r="K283" s="258">
        <f t="shared" si="69"/>
        <v>4008</v>
      </c>
      <c r="L283" s="258">
        <f t="shared" si="59"/>
        <v>8353</v>
      </c>
      <c r="M283" s="308">
        <v>1</v>
      </c>
      <c r="N283" s="72" t="s">
        <v>1232</v>
      </c>
      <c r="O283" s="72" t="s">
        <v>1233</v>
      </c>
      <c r="P283" s="72" t="s">
        <v>19</v>
      </c>
      <c r="Q283" s="255">
        <v>49284</v>
      </c>
      <c r="R283" s="66">
        <v>111</v>
      </c>
      <c r="S283" s="66">
        <f t="shared" si="70"/>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1794</v>
      </c>
      <c r="AV283" s="311" t="s">
        <v>839</v>
      </c>
      <c r="AW283" s="304"/>
      <c r="AX283" s="312">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2623</v>
      </c>
      <c r="EV283" s="7" t="s">
        <v>1111</v>
      </c>
      <c r="EW283" s="7" t="s">
        <v>1802</v>
      </c>
      <c r="EX283" s="183" t="s">
        <v>1903</v>
      </c>
      <c r="EY283" s="314">
        <v>46179</v>
      </c>
      <c r="EZ283" s="314"/>
      <c r="FA283" s="183"/>
      <c r="FB283" s="314"/>
      <c r="FC283" s="7" t="s">
        <v>1130</v>
      </c>
      <c r="FD283" s="7" t="s">
        <v>3260</v>
      </c>
      <c r="FE283" s="7">
        <f t="shared" si="67"/>
        <v>4008</v>
      </c>
      <c r="FF283" s="72">
        <f t="shared" si="68"/>
        <v>8353</v>
      </c>
      <c r="FG283" t="s">
        <v>3517</v>
      </c>
      <c r="FH283">
        <v>462848842</v>
      </c>
    </row>
    <row r="284" spans="1:164" ht="17.25">
      <c r="A284" s="72">
        <v>462204563</v>
      </c>
      <c r="B284" s="304" t="s">
        <v>94</v>
      </c>
      <c r="C284" s="72"/>
      <c r="D284" s="72"/>
      <c r="E284" s="72"/>
      <c r="F284" s="72"/>
      <c r="G284" s="307"/>
      <c r="H284" s="307"/>
      <c r="I284" s="72">
        <v>3917</v>
      </c>
      <c r="J284" s="72">
        <v>14925</v>
      </c>
      <c r="K284" s="258">
        <f t="shared" si="69"/>
        <v>3953</v>
      </c>
      <c r="L284" s="258">
        <f t="shared" si="59"/>
        <v>19873</v>
      </c>
      <c r="M284" s="316">
        <v>4</v>
      </c>
      <c r="N284" s="72" t="s">
        <v>1232</v>
      </c>
      <c r="O284" s="72" t="s">
        <v>1233</v>
      </c>
      <c r="P284" s="72" t="s">
        <v>35</v>
      </c>
      <c r="Q284" s="255">
        <v>49190</v>
      </c>
      <c r="R284" s="66">
        <v>779</v>
      </c>
      <c r="S284" s="66">
        <f t="shared" si="70"/>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3506</v>
      </c>
      <c r="AC284" s="72"/>
      <c r="AD284" s="72" t="s">
        <v>3022</v>
      </c>
      <c r="AE284" s="309"/>
      <c r="AF284" s="310" t="s">
        <v>1798</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2624</v>
      </c>
      <c r="EV284" s="7" t="s">
        <v>1111</v>
      </c>
      <c r="EW284" s="7" t="s">
        <v>1804</v>
      </c>
      <c r="EX284" s="183" t="s">
        <v>1874</v>
      </c>
      <c r="EY284" s="314">
        <v>46177</v>
      </c>
      <c r="EZ284" s="314"/>
      <c r="FA284" s="183"/>
      <c r="FB284" s="314"/>
      <c r="FC284" s="7" t="s">
        <v>1130</v>
      </c>
      <c r="FD284" s="7" t="s">
        <v>3261</v>
      </c>
      <c r="FE284" s="7">
        <f t="shared" si="67"/>
        <v>3953</v>
      </c>
      <c r="FF284" s="72">
        <f t="shared" si="68"/>
        <v>19873</v>
      </c>
      <c r="FG284" t="s">
        <v>3517</v>
      </c>
      <c r="FH284">
        <v>462204563</v>
      </c>
    </row>
    <row r="285" spans="1:164" ht="17.25">
      <c r="A285" s="72">
        <v>460516801</v>
      </c>
      <c r="B285" s="304" t="s">
        <v>737</v>
      </c>
      <c r="C285" s="72" t="s">
        <v>1778</v>
      </c>
      <c r="D285" s="72" t="s">
        <v>2348</v>
      </c>
      <c r="E285" s="72">
        <v>3100</v>
      </c>
      <c r="F285" s="72"/>
      <c r="G285" s="307"/>
      <c r="H285" s="307"/>
      <c r="I285" s="72">
        <v>2999</v>
      </c>
      <c r="J285" s="72">
        <v>2822.99</v>
      </c>
      <c r="K285" s="258">
        <f t="shared" si="69"/>
        <v>2868.99</v>
      </c>
      <c r="L285" s="258">
        <f t="shared" si="59"/>
        <v>2773.99</v>
      </c>
      <c r="M285" s="308">
        <v>1</v>
      </c>
      <c r="N285" s="72" t="s">
        <v>1281</v>
      </c>
      <c r="O285" s="72" t="s">
        <v>1282</v>
      </c>
      <c r="P285" s="72" t="s">
        <v>35</v>
      </c>
      <c r="Q285" s="255">
        <v>49068.29</v>
      </c>
      <c r="R285" s="66">
        <v>46</v>
      </c>
      <c r="S285" s="66">
        <f t="shared" si="70"/>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1794</v>
      </c>
      <c r="AV285" s="311" t="s">
        <v>739</v>
      </c>
      <c r="AW285" s="304" t="s">
        <v>253</v>
      </c>
      <c r="AX285" s="312">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2625</v>
      </c>
      <c r="EV285" s="7" t="s">
        <v>1111</v>
      </c>
      <c r="EW285" s="7" t="s">
        <v>1807</v>
      </c>
      <c r="EX285" s="183" t="s">
        <v>1816</v>
      </c>
      <c r="EY285" s="314">
        <v>46194</v>
      </c>
      <c r="EZ285" s="314"/>
      <c r="FA285" s="183"/>
      <c r="FB285" s="314"/>
      <c r="FC285" s="7" t="s">
        <v>1130</v>
      </c>
      <c r="FD285" s="7" t="s">
        <v>3262</v>
      </c>
      <c r="FE285" s="7">
        <f t="shared" si="67"/>
        <v>2868.99</v>
      </c>
      <c r="FF285" s="72">
        <f t="shared" si="68"/>
        <v>5873.99</v>
      </c>
      <c r="FG285" t="s">
        <v>3517</v>
      </c>
      <c r="FH285">
        <v>460516801</v>
      </c>
    </row>
    <row r="286" spans="1:164" ht="17.25">
      <c r="A286" s="72">
        <v>462463887</v>
      </c>
      <c r="B286" s="304" t="s">
        <v>942</v>
      </c>
      <c r="C286" s="72" t="s">
        <v>1776</v>
      </c>
      <c r="D286" s="72" t="s">
        <v>1799</v>
      </c>
      <c r="E286" s="72">
        <f>3703+15</f>
        <v>3718</v>
      </c>
      <c r="F286" s="72"/>
      <c r="G286" s="307"/>
      <c r="H286" s="307"/>
      <c r="I286" s="72">
        <v>3672</v>
      </c>
      <c r="J286" s="72">
        <v>3664</v>
      </c>
      <c r="K286" s="258">
        <f t="shared" si="69"/>
        <v>3727</v>
      </c>
      <c r="L286" s="258">
        <f t="shared" si="59"/>
        <v>3681</v>
      </c>
      <c r="M286" s="308">
        <v>1</v>
      </c>
      <c r="N286" s="305" t="s">
        <v>1232</v>
      </c>
      <c r="O286" s="72" t="s">
        <v>1233</v>
      </c>
      <c r="P286" s="72" t="s">
        <v>66</v>
      </c>
      <c r="Q286" s="255">
        <v>49066</v>
      </c>
      <c r="R286" s="66">
        <v>63</v>
      </c>
      <c r="S286" s="66">
        <f t="shared" si="70"/>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2626</v>
      </c>
      <c r="EV286" s="7" t="s">
        <v>1111</v>
      </c>
      <c r="EW286" s="7" t="s">
        <v>1807</v>
      </c>
      <c r="EX286" s="183" t="s">
        <v>1819</v>
      </c>
      <c r="EY286" s="314">
        <v>46181</v>
      </c>
      <c r="EZ286" s="314"/>
      <c r="FA286" s="183"/>
      <c r="FB286" s="314"/>
      <c r="FC286" s="7" t="s">
        <v>1130</v>
      </c>
      <c r="FD286" s="7" t="s">
        <v>3263</v>
      </c>
      <c r="FE286" s="7">
        <f t="shared" si="67"/>
        <v>3727</v>
      </c>
      <c r="FF286" s="72">
        <f t="shared" si="68"/>
        <v>7399</v>
      </c>
      <c r="FG286" t="s">
        <v>3517</v>
      </c>
      <c r="FH286">
        <v>462463887</v>
      </c>
    </row>
    <row r="287" spans="1:164" ht="17.25">
      <c r="A287" s="72">
        <v>463864554</v>
      </c>
      <c r="B287" s="304" t="s">
        <v>993</v>
      </c>
      <c r="C287" s="72" t="s">
        <v>1776</v>
      </c>
      <c r="D287" s="72" t="s">
        <v>3018</v>
      </c>
      <c r="E287" s="72">
        <v>3300</v>
      </c>
      <c r="F287" s="72"/>
      <c r="G287" s="307"/>
      <c r="H287" s="307"/>
      <c r="I287" s="72">
        <v>3255</v>
      </c>
      <c r="J287" s="72">
        <v>6482</v>
      </c>
      <c r="K287" s="258">
        <f t="shared" si="69"/>
        <v>3511</v>
      </c>
      <c r="L287" s="258">
        <f t="shared" si="59"/>
        <v>6798</v>
      </c>
      <c r="M287" s="316">
        <v>2</v>
      </c>
      <c r="N287" s="72" t="s">
        <v>1232</v>
      </c>
      <c r="O287" s="72" t="s">
        <v>1282</v>
      </c>
      <c r="P287" s="72" t="s">
        <v>43</v>
      </c>
      <c r="Q287" s="255">
        <v>48972</v>
      </c>
      <c r="R287" s="66">
        <v>284</v>
      </c>
      <c r="S287" s="66">
        <f t="shared" si="70"/>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1794</v>
      </c>
      <c r="AV287" s="311" t="s">
        <v>1061</v>
      </c>
      <c r="AW287" s="304" t="s">
        <v>80</v>
      </c>
      <c r="AX287" s="312">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2627</v>
      </c>
      <c r="EV287" s="7" t="s">
        <v>1111</v>
      </c>
      <c r="EW287" s="7" t="s">
        <v>1802</v>
      </c>
      <c r="EX287" s="183" t="s">
        <v>1838</v>
      </c>
      <c r="EY287" s="314">
        <v>46179</v>
      </c>
      <c r="EZ287" s="314"/>
      <c r="FA287" s="183"/>
      <c r="FB287" s="314"/>
      <c r="FC287" s="7" t="s">
        <v>1130</v>
      </c>
      <c r="FD287" s="7" t="s">
        <v>3264</v>
      </c>
      <c r="FE287" s="7">
        <f t="shared" si="67"/>
        <v>3511</v>
      </c>
      <c r="FF287" s="72">
        <f t="shared" si="68"/>
        <v>10098</v>
      </c>
      <c r="FG287" t="s">
        <v>3517</v>
      </c>
      <c r="FH287">
        <v>463864554</v>
      </c>
    </row>
    <row r="288" spans="1:164" ht="17.25">
      <c r="A288" s="72">
        <v>466230787</v>
      </c>
      <c r="B288" s="304" t="s">
        <v>734</v>
      </c>
      <c r="C288" s="72"/>
      <c r="D288" s="72"/>
      <c r="E288" s="72"/>
      <c r="F288" s="72"/>
      <c r="G288" s="307"/>
      <c r="H288" s="307"/>
      <c r="I288" s="72">
        <v>3401</v>
      </c>
      <c r="J288" s="72">
        <v>13598</v>
      </c>
      <c r="K288" s="258">
        <f t="shared" si="69"/>
        <v>3986</v>
      </c>
      <c r="L288" s="258">
        <f t="shared" si="59"/>
        <v>17867</v>
      </c>
      <c r="M288" s="316">
        <v>4</v>
      </c>
      <c r="N288" s="72" t="s">
        <v>1232</v>
      </c>
      <c r="O288" s="72" t="s">
        <v>1233</v>
      </c>
      <c r="P288" s="72" t="s">
        <v>66</v>
      </c>
      <c r="Q288" s="255">
        <v>48435</v>
      </c>
      <c r="R288" s="66">
        <v>591</v>
      </c>
      <c r="S288" s="66">
        <f t="shared" si="70"/>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1798</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2628</v>
      </c>
      <c r="EV288" s="7" t="s">
        <v>1111</v>
      </c>
      <c r="EW288" s="7" t="s">
        <v>1807</v>
      </c>
      <c r="EX288" s="183" t="s">
        <v>1819</v>
      </c>
      <c r="EY288" s="314">
        <v>46188</v>
      </c>
      <c r="EZ288" s="314"/>
      <c r="FA288" s="183"/>
      <c r="FB288" s="314"/>
      <c r="FC288" s="7" t="s">
        <v>1130</v>
      </c>
      <c r="FD288" s="7" t="s">
        <v>3265</v>
      </c>
      <c r="FE288" s="7">
        <f t="shared" si="67"/>
        <v>3986</v>
      </c>
      <c r="FF288" s="72">
        <f t="shared" si="68"/>
        <v>17867</v>
      </c>
      <c r="FG288" t="s">
        <v>3517</v>
      </c>
      <c r="FH288">
        <v>466230787</v>
      </c>
    </row>
    <row r="289" spans="1:164" ht="17.25">
      <c r="A289" s="72">
        <v>464234404</v>
      </c>
      <c r="B289" s="304" t="s">
        <v>163</v>
      </c>
      <c r="C289" s="72"/>
      <c r="D289" s="72"/>
      <c r="E289" s="72"/>
      <c r="F289" s="72"/>
      <c r="G289" s="307"/>
      <c r="H289" s="307"/>
      <c r="I289" s="72">
        <v>10356</v>
      </c>
      <c r="J289" s="72">
        <v>49394</v>
      </c>
      <c r="K289" s="258">
        <f t="shared" si="69"/>
        <v>1187</v>
      </c>
      <c r="L289" s="258">
        <f t="shared" si="59"/>
        <v>64023</v>
      </c>
      <c r="M289" s="316">
        <v>6</v>
      </c>
      <c r="N289" s="72" t="s">
        <v>1232</v>
      </c>
      <c r="O289" s="72" t="s">
        <v>1233</v>
      </c>
      <c r="P289" s="72" t="s">
        <v>153</v>
      </c>
      <c r="Q289" s="255">
        <v>47965</v>
      </c>
      <c r="R289" s="66">
        <v>3573</v>
      </c>
      <c r="S289" s="66">
        <f t="shared" si="70"/>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9"/>
      <c r="AF289" s="310" t="s">
        <v>1798</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2629</v>
      </c>
      <c r="EV289" s="7" t="s">
        <v>1111</v>
      </c>
      <c r="EW289" s="7" t="s">
        <v>1807</v>
      </c>
      <c r="EX289" s="183" t="s">
        <v>1808</v>
      </c>
      <c r="EY289" s="314">
        <v>46184</v>
      </c>
      <c r="EZ289" s="314"/>
      <c r="FA289" s="183"/>
      <c r="FB289" s="314"/>
      <c r="FC289" s="7" t="s">
        <v>1130</v>
      </c>
      <c r="FD289" s="7" t="s">
        <v>3266</v>
      </c>
      <c r="FE289" s="7">
        <f t="shared" si="67"/>
        <v>1187</v>
      </c>
      <c r="FF289" s="72">
        <f t="shared" si="68"/>
        <v>64023</v>
      </c>
      <c r="FG289" t="s">
        <v>3517</v>
      </c>
      <c r="FH289">
        <v>464234404</v>
      </c>
    </row>
    <row r="290" spans="1:164" ht="17.25">
      <c r="A290" s="72">
        <v>465514812</v>
      </c>
      <c r="B290" s="304" t="s">
        <v>1001</v>
      </c>
      <c r="C290" s="72"/>
      <c r="D290" s="72"/>
      <c r="E290" s="72"/>
      <c r="F290" s="72"/>
      <c r="G290" s="307"/>
      <c r="H290" s="307"/>
      <c r="I290" s="72">
        <v>5268</v>
      </c>
      <c r="J290" s="72">
        <v>5199</v>
      </c>
      <c r="K290" s="258">
        <f t="shared" si="69"/>
        <v>5336</v>
      </c>
      <c r="L290" s="258">
        <f t="shared" si="59"/>
        <v>10747</v>
      </c>
      <c r="M290" s="308">
        <v>1</v>
      </c>
      <c r="N290" s="72" t="s">
        <v>1232</v>
      </c>
      <c r="O290" s="72" t="s">
        <v>1233</v>
      </c>
      <c r="P290" s="72" t="s">
        <v>43</v>
      </c>
      <c r="Q290" s="255">
        <v>47915</v>
      </c>
      <c r="R290" s="66">
        <v>137</v>
      </c>
      <c r="S290" s="66">
        <f t="shared" si="70"/>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3020</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1794</v>
      </c>
      <c r="AV290" s="311" t="s">
        <v>1069</v>
      </c>
      <c r="AW290" s="304" t="s">
        <v>178</v>
      </c>
      <c r="AX290" s="312">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2630</v>
      </c>
      <c r="EV290" s="7" t="s">
        <v>1111</v>
      </c>
      <c r="EW290" s="7" t="s">
        <v>1809</v>
      </c>
      <c r="EX290" s="183" t="s">
        <v>1939</v>
      </c>
      <c r="EY290" s="314">
        <v>46177</v>
      </c>
      <c r="EZ290" s="314"/>
      <c r="FA290" s="183"/>
      <c r="FB290" s="314"/>
      <c r="FC290" s="7" t="s">
        <v>1130</v>
      </c>
      <c r="FD290" s="7" t="s">
        <v>3076</v>
      </c>
      <c r="FE290" s="7">
        <f t="shared" si="67"/>
        <v>5336</v>
      </c>
      <c r="FF290" s="72">
        <f t="shared" si="68"/>
        <v>10747</v>
      </c>
      <c r="FG290" t="s">
        <v>3517</v>
      </c>
      <c r="FH290">
        <v>465514812</v>
      </c>
    </row>
    <row r="291" spans="1:164" ht="17.25">
      <c r="A291" s="72">
        <v>463888060</v>
      </c>
      <c r="B291" s="304" t="s">
        <v>1425</v>
      </c>
      <c r="C291" s="72"/>
      <c r="D291" s="72"/>
      <c r="E291" s="72"/>
      <c r="F291" s="72"/>
      <c r="G291" s="307"/>
      <c r="H291" s="307"/>
      <c r="I291" s="72">
        <v>3150</v>
      </c>
      <c r="J291" s="72">
        <v>6300</v>
      </c>
      <c r="K291" s="258">
        <f t="shared" si="69"/>
        <v>3231</v>
      </c>
      <c r="L291" s="258">
        <f t="shared" si="59"/>
        <v>9647</v>
      </c>
      <c r="M291" s="316">
        <v>2</v>
      </c>
      <c r="N291" s="72" t="s">
        <v>1232</v>
      </c>
      <c r="O291" s="72" t="s">
        <v>1233</v>
      </c>
      <c r="P291" s="72" t="s">
        <v>350</v>
      </c>
      <c r="Q291" s="255">
        <v>47910</v>
      </c>
      <c r="R291" s="66">
        <v>81</v>
      </c>
      <c r="S291" s="66">
        <f t="shared" si="70"/>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1794</v>
      </c>
      <c r="AV291" s="311" t="s">
        <v>1426</v>
      </c>
      <c r="AW291" s="304" t="s">
        <v>1427</v>
      </c>
      <c r="AX291" s="312">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2631</v>
      </c>
      <c r="EV291" s="7" t="s">
        <v>1111</v>
      </c>
      <c r="EW291" s="7" t="s">
        <v>1830</v>
      </c>
      <c r="EX291" s="183" t="s">
        <v>1891</v>
      </c>
      <c r="EY291" s="314">
        <v>46177</v>
      </c>
      <c r="EZ291" s="314"/>
      <c r="FA291" s="183"/>
      <c r="FB291" s="314"/>
      <c r="FC291" s="7" t="s">
        <v>1130</v>
      </c>
      <c r="FD291" s="7" t="s">
        <v>3267</v>
      </c>
      <c r="FE291" s="7">
        <f t="shared" si="67"/>
        <v>3231</v>
      </c>
      <c r="FF291" s="72">
        <f t="shared" si="68"/>
        <v>9647</v>
      </c>
      <c r="FG291" t="s">
        <v>3517</v>
      </c>
      <c r="FH291">
        <v>463888060</v>
      </c>
    </row>
    <row r="292" spans="1:164" ht="17.25">
      <c r="A292" s="72">
        <v>460212761</v>
      </c>
      <c r="B292" s="304" t="s">
        <v>1538</v>
      </c>
      <c r="C292" s="72"/>
      <c r="D292" s="72"/>
      <c r="E292" s="72"/>
      <c r="F292" s="72"/>
      <c r="G292" s="307"/>
      <c r="H292" s="307"/>
      <c r="I292" s="72">
        <v>4331</v>
      </c>
      <c r="J292" s="72">
        <v>4326</v>
      </c>
      <c r="K292" s="258">
        <f t="shared" si="69"/>
        <v>4384</v>
      </c>
      <c r="L292" s="258">
        <f t="shared" si="59"/>
        <v>8773</v>
      </c>
      <c r="M292" s="308">
        <v>1</v>
      </c>
      <c r="N292" s="72" t="s">
        <v>1232</v>
      </c>
      <c r="O292" s="72" t="s">
        <v>1233</v>
      </c>
      <c r="P292" s="72" t="s">
        <v>231</v>
      </c>
      <c r="Q292" s="255">
        <v>47738.28</v>
      </c>
      <c r="R292" s="66">
        <v>58</v>
      </c>
      <c r="S292" s="66">
        <f t="shared" si="70"/>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2632</v>
      </c>
      <c r="EV292" s="7" t="s">
        <v>1111</v>
      </c>
      <c r="EW292" s="7" t="s">
        <v>1809</v>
      </c>
      <c r="EX292" s="183" t="s">
        <v>1913</v>
      </c>
      <c r="EY292" s="314">
        <v>46177</v>
      </c>
      <c r="EZ292" s="314"/>
      <c r="FA292" s="183"/>
      <c r="FB292" s="314"/>
      <c r="FC292" s="7" t="s">
        <v>1130</v>
      </c>
      <c r="FD292" s="7" t="s">
        <v>3268</v>
      </c>
      <c r="FE292" s="7">
        <f t="shared" si="67"/>
        <v>4384</v>
      </c>
      <c r="FF292" s="72">
        <f t="shared" si="68"/>
        <v>8773</v>
      </c>
      <c r="FG292" t="s">
        <v>3517</v>
      </c>
      <c r="FH292">
        <v>460212761</v>
      </c>
    </row>
    <row r="293" spans="1:164" ht="17.25">
      <c r="A293" s="72">
        <v>464022912</v>
      </c>
      <c r="B293" s="304" t="s">
        <v>322</v>
      </c>
      <c r="C293" s="72" t="s">
        <v>1776</v>
      </c>
      <c r="D293" s="72" t="s">
        <v>2348</v>
      </c>
      <c r="E293" s="72">
        <v>3400</v>
      </c>
      <c r="F293" s="72"/>
      <c r="G293" s="307"/>
      <c r="H293" s="307"/>
      <c r="I293" s="72">
        <v>3310</v>
      </c>
      <c r="J293" s="72">
        <v>3121</v>
      </c>
      <c r="K293" s="258">
        <f t="shared" si="69"/>
        <v>3206</v>
      </c>
      <c r="L293" s="258">
        <f t="shared" si="59"/>
        <v>3118</v>
      </c>
      <c r="M293" s="308">
        <v>1</v>
      </c>
      <c r="N293" s="72" t="s">
        <v>1281</v>
      </c>
      <c r="O293" s="72" t="s">
        <v>1282</v>
      </c>
      <c r="P293" s="72" t="s">
        <v>316</v>
      </c>
      <c r="Q293" s="255">
        <v>47629</v>
      </c>
      <c r="R293" s="66">
        <v>85</v>
      </c>
      <c r="S293" s="66">
        <f t="shared" si="70"/>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1794</v>
      </c>
      <c r="AV293" s="311" t="s">
        <v>323</v>
      </c>
      <c r="AW293" s="304" t="s">
        <v>324</v>
      </c>
      <c r="AX293" s="312">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2633</v>
      </c>
      <c r="EV293" s="7" t="s">
        <v>1111</v>
      </c>
      <c r="EW293" s="7" t="s">
        <v>1802</v>
      </c>
      <c r="EX293" s="183" t="s">
        <v>1940</v>
      </c>
      <c r="EY293" s="314">
        <v>46178</v>
      </c>
      <c r="EZ293" s="314"/>
      <c r="FA293" s="183"/>
      <c r="FB293" s="314"/>
      <c r="FC293" s="7" t="s">
        <v>1130</v>
      </c>
      <c r="FD293" s="7" t="s">
        <v>3269</v>
      </c>
      <c r="FE293" s="7">
        <f t="shared" si="67"/>
        <v>3206</v>
      </c>
      <c r="FF293" s="72">
        <f t="shared" si="68"/>
        <v>6518</v>
      </c>
      <c r="FG293" t="s">
        <v>3517</v>
      </c>
      <c r="FH293">
        <v>464022912</v>
      </c>
    </row>
    <row r="294" spans="1:164" ht="17.25">
      <c r="A294" s="72">
        <v>460416667</v>
      </c>
      <c r="B294" s="304" t="s">
        <v>2130</v>
      </c>
      <c r="C294" s="72"/>
      <c r="D294" s="72"/>
      <c r="E294" s="72"/>
      <c r="F294" s="72"/>
      <c r="G294" s="307"/>
      <c r="H294" s="307" t="s">
        <v>3552</v>
      </c>
      <c r="I294" s="72">
        <v>7066</v>
      </c>
      <c r="J294" s="72">
        <v>7066</v>
      </c>
      <c r="K294" s="258">
        <f t="shared" si="69"/>
        <v>7071</v>
      </c>
      <c r="L294" s="258">
        <f t="shared" si="59"/>
        <v>14211</v>
      </c>
      <c r="M294" s="308">
        <v>1</v>
      </c>
      <c r="N294" s="72" t="s">
        <v>1283</v>
      </c>
      <c r="O294" s="72" t="s">
        <v>1233</v>
      </c>
      <c r="P294" s="72" t="s">
        <v>19</v>
      </c>
      <c r="Q294" s="255">
        <v>47462</v>
      </c>
      <c r="R294" s="66">
        <v>5</v>
      </c>
      <c r="S294" s="66">
        <f t="shared" si="70"/>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2274</v>
      </c>
      <c r="AW294" s="304" t="s">
        <v>2336</v>
      </c>
      <c r="AX294" s="312">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2634</v>
      </c>
      <c r="EV294" s="7" t="s">
        <v>1111</v>
      </c>
      <c r="EW294" s="7" t="s">
        <v>1802</v>
      </c>
      <c r="EX294" s="183" t="s">
        <v>3590</v>
      </c>
      <c r="EY294" s="314">
        <v>46185</v>
      </c>
      <c r="EZ294" s="314"/>
      <c r="FA294" s="183"/>
      <c r="FB294" s="314"/>
      <c r="FC294" s="7" t="s">
        <v>1130</v>
      </c>
      <c r="FD294" s="7" t="s">
        <v>3270</v>
      </c>
      <c r="FE294" s="7">
        <f t="shared" si="67"/>
        <v>7071</v>
      </c>
      <c r="FF294" s="72">
        <f t="shared" si="68"/>
        <v>14211</v>
      </c>
      <c r="FG294" t="s">
        <v>3517</v>
      </c>
      <c r="FH294">
        <v>460416667</v>
      </c>
    </row>
    <row r="295" spans="1:164" ht="17.25">
      <c r="A295" s="72">
        <v>463868517</v>
      </c>
      <c r="B295" s="304" t="s">
        <v>1431</v>
      </c>
      <c r="C295" s="72" t="s">
        <v>1776</v>
      </c>
      <c r="D295" s="72" t="s">
        <v>3539</v>
      </c>
      <c r="E295" s="72">
        <v>5003</v>
      </c>
      <c r="F295" s="72"/>
      <c r="G295" s="307"/>
      <c r="H295" s="307"/>
      <c r="I295" s="72">
        <v>4760</v>
      </c>
      <c r="J295" s="72">
        <v>4095</v>
      </c>
      <c r="K295" s="258">
        <f t="shared" si="69"/>
        <v>4192</v>
      </c>
      <c r="L295" s="258">
        <f t="shared" si="59"/>
        <v>4055</v>
      </c>
      <c r="M295" s="308">
        <v>1</v>
      </c>
      <c r="N295" s="72" t="s">
        <v>1281</v>
      </c>
      <c r="O295" s="72" t="s">
        <v>1282</v>
      </c>
      <c r="P295" s="72" t="s">
        <v>66</v>
      </c>
      <c r="Q295" s="255">
        <v>47364</v>
      </c>
      <c r="R295" s="66">
        <v>97</v>
      </c>
      <c r="S295" s="66">
        <f t="shared" si="70"/>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1794</v>
      </c>
      <c r="AV295" s="311" t="s">
        <v>1432</v>
      </c>
      <c r="AW295" s="304" t="s">
        <v>17</v>
      </c>
      <c r="AX295" s="312">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2635</v>
      </c>
      <c r="EV295" s="7" t="s">
        <v>1111</v>
      </c>
      <c r="EW295" s="7" t="s">
        <v>1807</v>
      </c>
      <c r="EX295" s="183" t="s">
        <v>3591</v>
      </c>
      <c r="EY295" s="314">
        <v>46193</v>
      </c>
      <c r="EZ295" s="314"/>
      <c r="FA295" s="183"/>
      <c r="FB295" s="314"/>
      <c r="FC295" s="7" t="s">
        <v>1130</v>
      </c>
      <c r="FD295" s="7" t="s">
        <v>3271</v>
      </c>
      <c r="FE295" s="7">
        <f t="shared" si="67"/>
        <v>4192</v>
      </c>
      <c r="FF295" s="72">
        <f t="shared" si="68"/>
        <v>9058</v>
      </c>
      <c r="FG295" t="s">
        <v>3518</v>
      </c>
      <c r="FH295">
        <v>463868517</v>
      </c>
    </row>
    <row r="296" spans="1:164" ht="17.25">
      <c r="A296" s="72">
        <v>462906915</v>
      </c>
      <c r="B296" s="304" t="s">
        <v>2178</v>
      </c>
      <c r="C296" s="72"/>
      <c r="D296" s="72"/>
      <c r="E296" s="72"/>
      <c r="F296" s="72"/>
      <c r="G296" s="307"/>
      <c r="H296" s="307"/>
      <c r="I296" s="72">
        <v>4314</v>
      </c>
      <c r="J296" s="72">
        <v>659.77</v>
      </c>
      <c r="K296" s="258">
        <f t="shared" si="69"/>
        <v>659.77</v>
      </c>
      <c r="L296" s="258">
        <f t="shared" si="59"/>
        <v>5002.7700000000004</v>
      </c>
      <c r="M296" s="308">
        <v>1</v>
      </c>
      <c r="N296" s="72" t="s">
        <v>1232</v>
      </c>
      <c r="O296" s="72" t="s">
        <v>1233</v>
      </c>
      <c r="P296" s="72" t="s">
        <v>334</v>
      </c>
      <c r="Q296" s="255">
        <v>47229.77</v>
      </c>
      <c r="R296" s="66">
        <v>0</v>
      </c>
      <c r="S296" s="66">
        <f t="shared" si="70"/>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2320</v>
      </c>
      <c r="AW296" s="304" t="s">
        <v>190</v>
      </c>
      <c r="AX296" s="312">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3492</v>
      </c>
      <c r="EV296" s="7" t="s">
        <v>1111</v>
      </c>
      <c r="EW296" s="7" t="s">
        <v>1849</v>
      </c>
      <c r="EX296" s="183" t="s">
        <v>1810</v>
      </c>
      <c r="EY296" s="314">
        <v>46188</v>
      </c>
      <c r="EZ296" s="314"/>
      <c r="FA296" s="183"/>
      <c r="FB296" s="314"/>
      <c r="FC296" s="7" t="s">
        <v>1130</v>
      </c>
      <c r="FD296" s="7" t="s">
        <v>1241</v>
      </c>
      <c r="FE296" s="7">
        <f t="shared" si="67"/>
        <v>659.77</v>
      </c>
      <c r="FF296" s="72">
        <f t="shared" si="68"/>
        <v>5002.7700000000004</v>
      </c>
      <c r="FG296" t="s">
        <v>3517</v>
      </c>
      <c r="FH296">
        <v>462906915</v>
      </c>
    </row>
    <row r="297" spans="1:164" ht="17.25">
      <c r="A297" s="72">
        <v>462898206</v>
      </c>
      <c r="B297" s="304" t="s">
        <v>489</v>
      </c>
      <c r="C297" s="72" t="s">
        <v>1778</v>
      </c>
      <c r="D297" s="72" t="s">
        <v>1777</v>
      </c>
      <c r="E297" s="72">
        <v>4000</v>
      </c>
      <c r="F297" s="72"/>
      <c r="G297" s="307"/>
      <c r="H297" s="307"/>
      <c r="I297" s="72">
        <v>3689</v>
      </c>
      <c r="J297" s="72">
        <v>9341</v>
      </c>
      <c r="K297" s="258">
        <f t="shared" si="69"/>
        <v>2483</v>
      </c>
      <c r="L297" s="258">
        <f t="shared" si="59"/>
        <v>9541</v>
      </c>
      <c r="M297" s="316">
        <v>3</v>
      </c>
      <c r="N297" s="72" t="s">
        <v>1281</v>
      </c>
      <c r="O297" s="72" t="s">
        <v>1282</v>
      </c>
      <c r="P297" s="72" t="s">
        <v>74</v>
      </c>
      <c r="Q297" s="255">
        <v>47141</v>
      </c>
      <c r="R297" s="66">
        <v>520</v>
      </c>
      <c r="S297" s="66">
        <f t="shared" si="70"/>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1798</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1794</v>
      </c>
      <c r="AV297" s="311" t="s">
        <v>490</v>
      </c>
      <c r="AW297" s="304" t="s">
        <v>157</v>
      </c>
      <c r="AX297" s="312">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2636</v>
      </c>
      <c r="EV297" s="7" t="s">
        <v>1111</v>
      </c>
      <c r="EW297" s="7" t="s">
        <v>1832</v>
      </c>
      <c r="EX297" s="183" t="s">
        <v>1941</v>
      </c>
      <c r="EY297" s="314">
        <v>46178</v>
      </c>
      <c r="EZ297" s="314"/>
      <c r="FA297" s="183"/>
      <c r="FB297" s="314"/>
      <c r="FC297" s="7" t="s">
        <v>3554</v>
      </c>
      <c r="FD297" s="7" t="s">
        <v>3272</v>
      </c>
      <c r="FE297" s="7">
        <f t="shared" si="67"/>
        <v>2483</v>
      </c>
      <c r="FF297" s="72">
        <f t="shared" si="68"/>
        <v>13541</v>
      </c>
      <c r="FG297" t="s">
        <v>3517</v>
      </c>
      <c r="FH297">
        <v>462898206</v>
      </c>
    </row>
    <row r="298" spans="1:164" ht="17.25">
      <c r="A298" s="72">
        <v>136775582</v>
      </c>
      <c r="B298" s="304" t="s">
        <v>947</v>
      </c>
      <c r="C298" s="72"/>
      <c r="D298" s="72"/>
      <c r="E298" s="72"/>
      <c r="F298" s="72"/>
      <c r="G298" s="307"/>
      <c r="H298" s="307"/>
      <c r="I298" s="72">
        <v>6125</v>
      </c>
      <c r="J298" s="72">
        <v>6114</v>
      </c>
      <c r="K298" s="258">
        <f t="shared" ref="K298:K328" si="71">IF((J298+R298)&lt;=I298+R298,(J298+R298),((I298-(I298*(M298+1)-(I298+J298)))+R298))</f>
        <v>6178</v>
      </c>
      <c r="L298" s="258">
        <f t="shared" si="59"/>
        <v>12397</v>
      </c>
      <c r="M298" s="308">
        <v>1</v>
      </c>
      <c r="N298" s="72" t="s">
        <v>1232</v>
      </c>
      <c r="O298" s="72" t="s">
        <v>1233</v>
      </c>
      <c r="P298" s="72" t="s">
        <v>50</v>
      </c>
      <c r="Q298" s="255">
        <v>46779.89</v>
      </c>
      <c r="R298" s="66">
        <v>64</v>
      </c>
      <c r="S298" s="66">
        <f t="shared" si="70"/>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2637</v>
      </c>
      <c r="EV298" s="7" t="s">
        <v>1111</v>
      </c>
      <c r="EW298" s="7" t="s">
        <v>1809</v>
      </c>
      <c r="EX298" s="183" t="s">
        <v>1961</v>
      </c>
      <c r="EY298" s="314">
        <v>46184</v>
      </c>
      <c r="EZ298" s="314"/>
      <c r="FA298" s="183"/>
      <c r="FB298" s="314"/>
      <c r="FC298" s="7" t="s">
        <v>1130</v>
      </c>
      <c r="FD298" s="7" t="s">
        <v>3273</v>
      </c>
      <c r="FE298" s="7">
        <f t="shared" si="67"/>
        <v>6178</v>
      </c>
      <c r="FF298" s="72">
        <f t="shared" si="68"/>
        <v>12397</v>
      </c>
      <c r="FG298" t="s">
        <v>3517</v>
      </c>
      <c r="FH298">
        <v>136775582</v>
      </c>
    </row>
    <row r="299" spans="1:164" ht="17.25">
      <c r="A299" s="72">
        <v>464961061</v>
      </c>
      <c r="B299" s="304" t="s">
        <v>524</v>
      </c>
      <c r="C299" s="72"/>
      <c r="D299" s="72"/>
      <c r="E299" s="72"/>
      <c r="F299" s="72"/>
      <c r="G299" s="307"/>
      <c r="H299" s="307"/>
      <c r="I299" s="72">
        <v>5725</v>
      </c>
      <c r="J299" s="72">
        <v>9840.35</v>
      </c>
      <c r="K299" s="258">
        <f t="shared" si="71"/>
        <v>4307.3500000000004</v>
      </c>
      <c r="L299" s="258">
        <f t="shared" si="59"/>
        <v>15915.35</v>
      </c>
      <c r="M299" s="316">
        <v>2</v>
      </c>
      <c r="N299" s="72" t="s">
        <v>1232</v>
      </c>
      <c r="O299" s="72" t="s">
        <v>1233</v>
      </c>
      <c r="P299" s="72" t="s">
        <v>114</v>
      </c>
      <c r="Q299" s="255">
        <v>46778.35</v>
      </c>
      <c r="R299" s="66">
        <v>192</v>
      </c>
      <c r="S299" s="66">
        <f t="shared" si="70"/>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3025</v>
      </c>
      <c r="AC299" s="72"/>
      <c r="AD299" s="72" t="s">
        <v>3022</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1794</v>
      </c>
      <c r="AV299" s="311" t="s">
        <v>525</v>
      </c>
      <c r="AW299" s="304" t="s">
        <v>526</v>
      </c>
      <c r="AX299" s="312">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2638</v>
      </c>
      <c r="EV299" s="7" t="s">
        <v>1111</v>
      </c>
      <c r="EW299" s="7" t="s">
        <v>1942</v>
      </c>
      <c r="EX299" s="183" t="s">
        <v>1943</v>
      </c>
      <c r="EY299" s="314">
        <v>46177</v>
      </c>
      <c r="EZ299" s="314"/>
      <c r="FA299" s="183"/>
      <c r="FB299" s="314"/>
      <c r="FC299" s="7" t="s">
        <v>1130</v>
      </c>
      <c r="FD299" s="7" t="s">
        <v>3274</v>
      </c>
      <c r="FE299" s="7">
        <f t="shared" si="67"/>
        <v>4307.3500000000004</v>
      </c>
      <c r="FF299" s="72">
        <f t="shared" si="68"/>
        <v>15915.35</v>
      </c>
      <c r="FG299" t="s">
        <v>3517</v>
      </c>
      <c r="FH299">
        <v>464961061</v>
      </c>
    </row>
    <row r="300" spans="1:164" ht="17.25">
      <c r="A300" s="72">
        <v>464050687</v>
      </c>
      <c r="B300" s="304" t="s">
        <v>409</v>
      </c>
      <c r="C300" s="72"/>
      <c r="D300" s="72"/>
      <c r="E300" s="72"/>
      <c r="F300" s="72"/>
      <c r="G300" s="307"/>
      <c r="H300" s="307"/>
      <c r="I300" s="72">
        <v>5587</v>
      </c>
      <c r="J300" s="72">
        <v>27732.35</v>
      </c>
      <c r="K300" s="258">
        <f t="shared" si="71"/>
        <v>6242.3499999999985</v>
      </c>
      <c r="L300" s="258">
        <f t="shared" si="59"/>
        <v>34588.35</v>
      </c>
      <c r="M300" s="316">
        <v>5</v>
      </c>
      <c r="N300" s="72" t="s">
        <v>1232</v>
      </c>
      <c r="O300" s="72" t="s">
        <v>1233</v>
      </c>
      <c r="P300" s="72" t="s">
        <v>35</v>
      </c>
      <c r="Q300" s="255">
        <v>46757</v>
      </c>
      <c r="R300" s="66">
        <v>858</v>
      </c>
      <c r="S300" s="66">
        <f t="shared" si="70"/>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9"/>
      <c r="AF300" s="310" t="s">
        <v>1798</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2639</v>
      </c>
      <c r="EV300" s="7" t="s">
        <v>1111</v>
      </c>
      <c r="EW300" s="7" t="s">
        <v>1809</v>
      </c>
      <c r="EX300" s="183" t="s">
        <v>1913</v>
      </c>
      <c r="EY300" s="314">
        <v>46184</v>
      </c>
      <c r="EZ300" s="314"/>
      <c r="FA300" s="183"/>
      <c r="FB300" s="314"/>
      <c r="FC300" s="7" t="s">
        <v>1130</v>
      </c>
      <c r="FD300" s="7" t="s">
        <v>3275</v>
      </c>
      <c r="FE300" s="7">
        <f t="shared" si="67"/>
        <v>6242.3499999999985</v>
      </c>
      <c r="FF300" s="72">
        <f t="shared" si="68"/>
        <v>34588.35</v>
      </c>
      <c r="FG300" t="s">
        <v>3517</v>
      </c>
      <c r="FH300">
        <v>464050687</v>
      </c>
    </row>
    <row r="301" spans="1:164" ht="17.25">
      <c r="A301" s="72">
        <v>460714153</v>
      </c>
      <c r="B301" s="304" t="s">
        <v>1539</v>
      </c>
      <c r="C301" s="72"/>
      <c r="D301" s="72"/>
      <c r="E301" s="72"/>
      <c r="F301" s="72"/>
      <c r="G301" s="307"/>
      <c r="H301" s="307"/>
      <c r="I301" s="72">
        <v>2812</v>
      </c>
      <c r="J301" s="72">
        <v>2812</v>
      </c>
      <c r="K301" s="258">
        <f t="shared" si="71"/>
        <v>2844</v>
      </c>
      <c r="L301" s="258">
        <f t="shared" si="59"/>
        <v>5696</v>
      </c>
      <c r="M301" s="308">
        <v>1</v>
      </c>
      <c r="N301" s="72" t="s">
        <v>1232</v>
      </c>
      <c r="O301" s="72" t="s">
        <v>1233</v>
      </c>
      <c r="P301" s="72" t="s">
        <v>350</v>
      </c>
      <c r="Q301" s="255">
        <v>46560.01</v>
      </c>
      <c r="R301" s="66">
        <v>32</v>
      </c>
      <c r="S301" s="66">
        <f t="shared" si="70"/>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1794</v>
      </c>
      <c r="AV301" s="311"/>
      <c r="AW301" s="304" t="s">
        <v>401</v>
      </c>
      <c r="AX301" s="312">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2640</v>
      </c>
      <c r="EV301" s="7" t="s">
        <v>1111</v>
      </c>
      <c r="EW301" s="7" t="s">
        <v>1830</v>
      </c>
      <c r="EX301" s="183" t="s">
        <v>1891</v>
      </c>
      <c r="EY301" s="314">
        <v>46177</v>
      </c>
      <c r="EZ301" s="314"/>
      <c r="FA301" s="183"/>
      <c r="FB301" s="314"/>
      <c r="FC301" s="7" t="s">
        <v>1130</v>
      </c>
      <c r="FD301" s="7" t="s">
        <v>3089</v>
      </c>
      <c r="FE301" s="7">
        <f t="shared" si="67"/>
        <v>2844</v>
      </c>
      <c r="FF301" s="72">
        <f t="shared" si="68"/>
        <v>5696</v>
      </c>
      <c r="FG301" t="s">
        <v>3517</v>
      </c>
      <c r="FH301">
        <v>460714153</v>
      </c>
    </row>
    <row r="302" spans="1:164" ht="17.25">
      <c r="A302" s="72">
        <v>459307537</v>
      </c>
      <c r="B302" s="304" t="s">
        <v>1361</v>
      </c>
      <c r="C302" s="72" t="s">
        <v>1776</v>
      </c>
      <c r="D302" s="72" t="s">
        <v>3539</v>
      </c>
      <c r="E302" s="72">
        <v>3400</v>
      </c>
      <c r="F302" s="72"/>
      <c r="G302" s="307"/>
      <c r="H302" s="307"/>
      <c r="I302" s="72">
        <v>3270</v>
      </c>
      <c r="J302" s="72">
        <v>2945</v>
      </c>
      <c r="K302" s="258">
        <f t="shared" si="71"/>
        <v>2992</v>
      </c>
      <c r="L302" s="258">
        <f t="shared" si="59"/>
        <v>2938</v>
      </c>
      <c r="M302" s="308">
        <v>1</v>
      </c>
      <c r="N302" s="72" t="s">
        <v>1281</v>
      </c>
      <c r="O302" s="72" t="s">
        <v>1282</v>
      </c>
      <c r="P302" s="72" t="s">
        <v>153</v>
      </c>
      <c r="Q302" s="255">
        <v>46519.92</v>
      </c>
      <c r="R302" s="66">
        <v>47</v>
      </c>
      <c r="S302" s="66">
        <f t="shared" si="70"/>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2641</v>
      </c>
      <c r="EV302" s="7" t="s">
        <v>1111</v>
      </c>
      <c r="EW302" s="7" t="s">
        <v>1809</v>
      </c>
      <c r="EX302" s="183" t="s">
        <v>1944</v>
      </c>
      <c r="EY302" s="314">
        <v>46176</v>
      </c>
      <c r="EZ302" s="314"/>
      <c r="FA302" s="183"/>
      <c r="FB302" s="314"/>
      <c r="FC302" s="7" t="s">
        <v>3554</v>
      </c>
      <c r="FD302" s="7" t="s">
        <v>3276</v>
      </c>
      <c r="FE302" s="7">
        <f t="shared" si="67"/>
        <v>2992</v>
      </c>
      <c r="FF302" s="72">
        <f t="shared" si="68"/>
        <v>6338</v>
      </c>
      <c r="FG302" t="s">
        <v>3517</v>
      </c>
      <c r="FH302">
        <v>459307537</v>
      </c>
    </row>
    <row r="303" spans="1:164" ht="17.25">
      <c r="A303" s="72">
        <v>462401584</v>
      </c>
      <c r="B303" s="304" t="s">
        <v>251</v>
      </c>
      <c r="C303" s="72" t="s">
        <v>1776</v>
      </c>
      <c r="D303" s="72" t="s">
        <v>1788</v>
      </c>
      <c r="E303" s="72">
        <v>4003</v>
      </c>
      <c r="F303" s="72"/>
      <c r="G303" s="307"/>
      <c r="H303" s="307"/>
      <c r="I303" s="72">
        <v>3771</v>
      </c>
      <c r="J303" s="72">
        <v>10468</v>
      </c>
      <c r="K303" s="258">
        <f t="shared" si="71"/>
        <v>3407</v>
      </c>
      <c r="L303" s="258">
        <f t="shared" si="59"/>
        <v>10768</v>
      </c>
      <c r="M303" s="316">
        <v>3</v>
      </c>
      <c r="N303" s="72" t="s">
        <v>1281</v>
      </c>
      <c r="O303" s="72" t="s">
        <v>1282</v>
      </c>
      <c r="P303" s="72" t="s">
        <v>19</v>
      </c>
      <c r="Q303" s="255">
        <v>46428</v>
      </c>
      <c r="R303" s="66">
        <v>481</v>
      </c>
      <c r="S303" s="66">
        <f t="shared" si="70"/>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9"/>
      <c r="AF303" s="310" t="s">
        <v>1798</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2642</v>
      </c>
      <c r="EV303" s="7" t="s">
        <v>1111</v>
      </c>
      <c r="EW303" s="7" t="s">
        <v>1830</v>
      </c>
      <c r="EX303" s="183" t="s">
        <v>1945</v>
      </c>
      <c r="EY303" s="314">
        <v>46178</v>
      </c>
      <c r="EZ303" s="314"/>
      <c r="FA303" s="183"/>
      <c r="FB303" s="314"/>
      <c r="FC303" s="7" t="s">
        <v>1130</v>
      </c>
      <c r="FD303" s="7" t="s">
        <v>3277</v>
      </c>
      <c r="FE303" s="7">
        <f t="shared" si="67"/>
        <v>3407</v>
      </c>
      <c r="FF303" s="72">
        <f t="shared" si="68"/>
        <v>14771</v>
      </c>
      <c r="FG303" t="s">
        <v>3517</v>
      </c>
      <c r="FH303">
        <v>462401584</v>
      </c>
    </row>
    <row r="304" spans="1:164" ht="17.25">
      <c r="A304" s="72">
        <v>463696985</v>
      </c>
      <c r="B304" s="304" t="s">
        <v>988</v>
      </c>
      <c r="C304" s="72" t="s">
        <v>1776</v>
      </c>
      <c r="D304" s="72" t="s">
        <v>1777</v>
      </c>
      <c r="E304" s="72">
        <f>3551+100</f>
        <v>3651</v>
      </c>
      <c r="F304" s="72"/>
      <c r="G304" s="307"/>
      <c r="H304" s="307"/>
      <c r="I304" s="72">
        <v>3551</v>
      </c>
      <c r="J304" s="72">
        <v>513.5</v>
      </c>
      <c r="K304" s="258">
        <f t="shared" si="71"/>
        <v>581.5</v>
      </c>
      <c r="L304" s="258">
        <f t="shared" si="59"/>
        <v>481.5</v>
      </c>
      <c r="M304" s="308">
        <v>1</v>
      </c>
      <c r="N304" s="72" t="s">
        <v>1281</v>
      </c>
      <c r="O304" s="72" t="s">
        <v>1282</v>
      </c>
      <c r="P304" s="72" t="s">
        <v>74</v>
      </c>
      <c r="Q304" s="255">
        <v>46423.5</v>
      </c>
      <c r="R304" s="66">
        <v>68</v>
      </c>
      <c r="S304" s="66">
        <f t="shared" si="70"/>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1794</v>
      </c>
      <c r="AV304" s="311" t="s">
        <v>1057</v>
      </c>
      <c r="AW304" s="304" t="s">
        <v>1089</v>
      </c>
      <c r="AX304" s="312">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2643</v>
      </c>
      <c r="EV304" s="7" t="s">
        <v>1111</v>
      </c>
      <c r="EW304" s="7" t="s">
        <v>1908</v>
      </c>
      <c r="EX304" s="183" t="s">
        <v>1946</v>
      </c>
      <c r="EY304" s="314">
        <v>46179</v>
      </c>
      <c r="EZ304" s="314"/>
      <c r="FA304" s="183"/>
      <c r="FB304" s="314"/>
      <c r="FC304" s="7" t="s">
        <v>1130</v>
      </c>
      <c r="FD304" s="7" t="s">
        <v>3091</v>
      </c>
      <c r="FE304" s="7">
        <f t="shared" si="67"/>
        <v>581.5</v>
      </c>
      <c r="FF304" s="72">
        <f t="shared" si="68"/>
        <v>4132.5</v>
      </c>
      <c r="FG304" t="s">
        <v>3517</v>
      </c>
      <c r="FH304">
        <v>463696985</v>
      </c>
    </row>
    <row r="305" spans="1:164" ht="17.25">
      <c r="A305" s="72">
        <v>464301174</v>
      </c>
      <c r="B305" s="304" t="s">
        <v>166</v>
      </c>
      <c r="C305" s="72" t="s">
        <v>1776</v>
      </c>
      <c r="D305" s="72" t="s">
        <v>1797</v>
      </c>
      <c r="E305" s="72">
        <f>4000+200</f>
        <v>4200</v>
      </c>
      <c r="F305" s="72"/>
      <c r="G305" s="307"/>
      <c r="H305" s="307"/>
      <c r="I305" s="72">
        <v>3976</v>
      </c>
      <c r="J305" s="72">
        <v>7928</v>
      </c>
      <c r="K305" s="258">
        <f t="shared" si="71"/>
        <v>4130</v>
      </c>
      <c r="L305" s="258">
        <f t="shared" si="59"/>
        <v>7907</v>
      </c>
      <c r="M305" s="316">
        <v>2</v>
      </c>
      <c r="N305" s="72" t="s">
        <v>1281</v>
      </c>
      <c r="O305" s="72" t="s">
        <v>1282</v>
      </c>
      <c r="P305" s="72" t="s">
        <v>153</v>
      </c>
      <c r="Q305" s="255">
        <v>46417</v>
      </c>
      <c r="R305" s="66">
        <v>178</v>
      </c>
      <c r="S305" s="66">
        <f t="shared" si="70"/>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1794</v>
      </c>
      <c r="AV305" s="311" t="s">
        <v>167</v>
      </c>
      <c r="AW305" s="304" t="s">
        <v>168</v>
      </c>
      <c r="AX305" s="312">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2644</v>
      </c>
      <c r="EV305" s="7" t="s">
        <v>1111</v>
      </c>
      <c r="EW305" s="7" t="s">
        <v>1809</v>
      </c>
      <c r="EX305" s="183" t="s">
        <v>1947</v>
      </c>
      <c r="EY305" s="314">
        <v>46176</v>
      </c>
      <c r="EZ305" s="314"/>
      <c r="FA305" s="183"/>
      <c r="FB305" s="314"/>
      <c r="FC305" s="7" t="s">
        <v>3555</v>
      </c>
      <c r="FD305" s="7" t="s">
        <v>3271</v>
      </c>
      <c r="FE305" s="7">
        <f t="shared" si="67"/>
        <v>4130</v>
      </c>
      <c r="FF305" s="72">
        <f t="shared" si="68"/>
        <v>12107</v>
      </c>
      <c r="FG305" t="s">
        <v>3517</v>
      </c>
      <c r="FH305">
        <v>464301174</v>
      </c>
    </row>
    <row r="306" spans="1:164" ht="17.25">
      <c r="A306" s="72">
        <v>463121248</v>
      </c>
      <c r="B306" s="304" t="s">
        <v>2114</v>
      </c>
      <c r="C306" s="72"/>
      <c r="D306" s="72"/>
      <c r="E306" s="72"/>
      <c r="F306" s="72"/>
      <c r="G306" s="307"/>
      <c r="H306" s="307"/>
      <c r="I306" s="72">
        <v>3787</v>
      </c>
      <c r="J306" s="72">
        <v>3570</v>
      </c>
      <c r="K306" s="258">
        <f t="shared" si="71"/>
        <v>3659</v>
      </c>
      <c r="L306" s="258">
        <f t="shared" si="59"/>
        <v>7530</v>
      </c>
      <c r="M306" s="308">
        <v>1</v>
      </c>
      <c r="N306" s="72" t="s">
        <v>1232</v>
      </c>
      <c r="O306" s="72" t="s">
        <v>1233</v>
      </c>
      <c r="P306" s="72" t="s">
        <v>74</v>
      </c>
      <c r="Q306" s="255">
        <v>46245</v>
      </c>
      <c r="R306" s="66">
        <v>89</v>
      </c>
      <c r="S306" s="66">
        <f t="shared" si="70"/>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9"/>
      <c r="AF306" s="310"/>
      <c r="AG306" s="7"/>
      <c r="AH306" s="72" t="s">
        <v>2189</v>
      </c>
      <c r="AI306" s="7"/>
      <c r="AJ306" s="7"/>
      <c r="AK306" s="7"/>
      <c r="AL306" s="7">
        <v>7897</v>
      </c>
      <c r="AM306" s="255">
        <v>46245</v>
      </c>
      <c r="AN306" s="258">
        <v>27</v>
      </c>
      <c r="AO306" s="307">
        <v>43</v>
      </c>
      <c r="AP306" s="307" t="str">
        <f t="shared" si="62"/>
        <v>FLOW</v>
      </c>
      <c r="AQ306" s="307"/>
      <c r="AR306" s="307"/>
      <c r="AS306" s="307"/>
      <c r="AT306" s="307"/>
      <c r="AU306" s="72" t="s">
        <v>1130</v>
      </c>
      <c r="AV306" s="311" t="s">
        <v>2259</v>
      </c>
      <c r="AW306" s="304" t="s">
        <v>157</v>
      </c>
      <c r="AX306" s="312">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2645</v>
      </c>
      <c r="EV306" s="7" t="s">
        <v>1111</v>
      </c>
      <c r="EW306" s="7" t="s">
        <v>1832</v>
      </c>
      <c r="EX306" s="183" t="s">
        <v>3592</v>
      </c>
      <c r="EY306" s="314">
        <v>46185</v>
      </c>
      <c r="EZ306" s="314"/>
      <c r="FA306" s="183"/>
      <c r="FB306" s="314"/>
      <c r="FC306" s="7" t="s">
        <v>1130</v>
      </c>
      <c r="FD306" s="7" t="s">
        <v>3206</v>
      </c>
      <c r="FE306" s="7">
        <f t="shared" si="67"/>
        <v>3659</v>
      </c>
      <c r="FF306" s="72">
        <f t="shared" si="68"/>
        <v>7530</v>
      </c>
      <c r="FG306" t="s">
        <v>3517</v>
      </c>
      <c r="FH306">
        <v>463121248</v>
      </c>
    </row>
    <row r="307" spans="1:164" ht="17.25">
      <c r="A307" s="72">
        <v>463823008</v>
      </c>
      <c r="B307" s="304" t="s">
        <v>752</v>
      </c>
      <c r="C307" s="72"/>
      <c r="D307" s="72"/>
      <c r="E307" s="72"/>
      <c r="F307" s="72"/>
      <c r="G307" s="307"/>
      <c r="H307" s="307"/>
      <c r="I307" s="72">
        <v>2883</v>
      </c>
      <c r="J307" s="72">
        <v>8485</v>
      </c>
      <c r="K307" s="258">
        <f t="shared" si="71"/>
        <v>2951</v>
      </c>
      <c r="L307" s="258">
        <f t="shared" si="59"/>
        <v>11753</v>
      </c>
      <c r="M307" s="316">
        <v>3</v>
      </c>
      <c r="N307" s="72" t="s">
        <v>1232</v>
      </c>
      <c r="O307" s="72" t="s">
        <v>1233</v>
      </c>
      <c r="P307" s="72" t="s">
        <v>43</v>
      </c>
      <c r="Q307" s="255">
        <v>46066</v>
      </c>
      <c r="R307" s="66">
        <v>232</v>
      </c>
      <c r="S307" s="66">
        <f t="shared" si="70"/>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9"/>
      <c r="AF307" s="310" t="s">
        <v>1798</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2646</v>
      </c>
      <c r="EV307" s="7" t="s">
        <v>1111</v>
      </c>
      <c r="EW307" s="7" t="e">
        <v>#N/A</v>
      </c>
      <c r="EX307" s="183" t="e">
        <v>#N/A</v>
      </c>
      <c r="EY307" s="314" t="e">
        <v>#N/A</v>
      </c>
      <c r="EZ307" s="314"/>
      <c r="FA307" s="183"/>
      <c r="FB307" s="314"/>
      <c r="FC307" s="7" t="s">
        <v>1130</v>
      </c>
      <c r="FD307" s="7" t="s">
        <v>3278</v>
      </c>
      <c r="FE307" s="7">
        <f t="shared" si="67"/>
        <v>2951</v>
      </c>
      <c r="FF307" s="72">
        <f t="shared" si="68"/>
        <v>11753</v>
      </c>
      <c r="FG307" t="s">
        <v>3517</v>
      </c>
      <c r="FH307">
        <v>463823008</v>
      </c>
    </row>
    <row r="308" spans="1:164" ht="17.25">
      <c r="A308" s="72">
        <v>463072757</v>
      </c>
      <c r="B308" s="304" t="s">
        <v>146</v>
      </c>
      <c r="C308" s="72"/>
      <c r="D308" s="72"/>
      <c r="E308" s="72"/>
      <c r="F308" s="72"/>
      <c r="G308" s="307"/>
      <c r="H308" s="307"/>
      <c r="I308" s="72">
        <v>3444</v>
      </c>
      <c r="J308" s="72">
        <v>6714</v>
      </c>
      <c r="K308" s="258">
        <f t="shared" si="71"/>
        <v>3543</v>
      </c>
      <c r="L308" s="258">
        <f t="shared" si="59"/>
        <v>10580</v>
      </c>
      <c r="M308" s="316">
        <v>2</v>
      </c>
      <c r="N308" s="72" t="s">
        <v>1232</v>
      </c>
      <c r="O308" s="72" t="s">
        <v>1233</v>
      </c>
      <c r="P308" s="72" t="s">
        <v>114</v>
      </c>
      <c r="Q308" s="255">
        <v>45379</v>
      </c>
      <c r="R308" s="66">
        <v>273</v>
      </c>
      <c r="S308" s="66">
        <f t="shared" si="70"/>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2647</v>
      </c>
      <c r="EV308" s="7" t="s">
        <v>1111</v>
      </c>
      <c r="EW308" s="7" t="s">
        <v>1807</v>
      </c>
      <c r="EX308" s="183" t="s">
        <v>1948</v>
      </c>
      <c r="EY308" s="314">
        <v>46195</v>
      </c>
      <c r="EZ308" s="314"/>
      <c r="FA308" s="183"/>
      <c r="FB308" s="314"/>
      <c r="FC308" s="7" t="s">
        <v>1130</v>
      </c>
      <c r="FD308" s="7" t="s">
        <v>3279</v>
      </c>
      <c r="FE308" s="7">
        <f t="shared" si="67"/>
        <v>3543</v>
      </c>
      <c r="FF308" s="72">
        <f t="shared" si="68"/>
        <v>10580</v>
      </c>
      <c r="FG308" t="s">
        <v>3517</v>
      </c>
      <c r="FH308">
        <v>463072757</v>
      </c>
    </row>
    <row r="309" spans="1:164" ht="17.25">
      <c r="A309" s="72">
        <v>465543533</v>
      </c>
      <c r="B309" s="304" t="s">
        <v>761</v>
      </c>
      <c r="C309" s="72" t="s">
        <v>1776</v>
      </c>
      <c r="D309" s="72" t="s">
        <v>1799</v>
      </c>
      <c r="E309" s="72">
        <f>11805+163</f>
        <v>11968</v>
      </c>
      <c r="F309" s="72"/>
      <c r="G309" s="307"/>
      <c r="H309" s="307"/>
      <c r="I309" s="72">
        <v>11753</v>
      </c>
      <c r="J309" s="72">
        <v>11686</v>
      </c>
      <c r="K309" s="258">
        <f t="shared" si="71"/>
        <v>11958</v>
      </c>
      <c r="L309" s="258">
        <f t="shared" si="59"/>
        <v>11778</v>
      </c>
      <c r="M309" s="308">
        <v>1</v>
      </c>
      <c r="N309" s="72" t="s">
        <v>1281</v>
      </c>
      <c r="O309" s="72" t="s">
        <v>1282</v>
      </c>
      <c r="P309" s="72" t="s">
        <v>325</v>
      </c>
      <c r="Q309" s="255">
        <v>45278</v>
      </c>
      <c r="R309" s="66">
        <v>272</v>
      </c>
      <c r="S309" s="66">
        <f t="shared" si="70"/>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1794</v>
      </c>
      <c r="AV309" s="311" t="s">
        <v>762</v>
      </c>
      <c r="AW309" s="304" t="s">
        <v>319</v>
      </c>
      <c r="AX309" s="312">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2648</v>
      </c>
      <c r="EV309" s="7" t="s">
        <v>1111</v>
      </c>
      <c r="EW309" s="7" t="s">
        <v>1802</v>
      </c>
      <c r="EX309" s="183" t="s">
        <v>1949</v>
      </c>
      <c r="EY309" s="314">
        <v>46178</v>
      </c>
      <c r="EZ309" s="314"/>
      <c r="FA309" s="183"/>
      <c r="FB309" s="314"/>
      <c r="FC309" s="7" t="s">
        <v>1130</v>
      </c>
      <c r="FD309" s="7" t="s">
        <v>3086</v>
      </c>
      <c r="FE309" s="7">
        <f t="shared" si="67"/>
        <v>11958</v>
      </c>
      <c r="FF309" s="72">
        <f t="shared" si="68"/>
        <v>23746</v>
      </c>
      <c r="FG309" t="s">
        <v>3517</v>
      </c>
      <c r="FH309">
        <v>465543533</v>
      </c>
    </row>
    <row r="310" spans="1:164" ht="17.25">
      <c r="A310" s="72">
        <v>462947636</v>
      </c>
      <c r="B310" s="304" t="s">
        <v>745</v>
      </c>
      <c r="C310" s="72"/>
      <c r="D310" s="72"/>
      <c r="E310" s="72"/>
      <c r="F310" s="72"/>
      <c r="G310" s="307"/>
      <c r="H310" s="307"/>
      <c r="I310" s="72">
        <v>3644</v>
      </c>
      <c r="J310" s="72">
        <v>6966</v>
      </c>
      <c r="K310" s="258">
        <f t="shared" si="71"/>
        <v>3534</v>
      </c>
      <c r="L310" s="258">
        <f t="shared" si="59"/>
        <v>10956</v>
      </c>
      <c r="M310" s="316">
        <v>2</v>
      </c>
      <c r="N310" s="72" t="s">
        <v>1232</v>
      </c>
      <c r="O310" s="72" t="s">
        <v>1233</v>
      </c>
      <c r="P310" s="72" t="s">
        <v>74</v>
      </c>
      <c r="Q310" s="255">
        <v>45170</v>
      </c>
      <c r="R310" s="66">
        <v>212</v>
      </c>
      <c r="S310" s="66">
        <f t="shared" si="70"/>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1794</v>
      </c>
      <c r="AV310" s="311" t="s">
        <v>746</v>
      </c>
      <c r="AW310" s="304" t="s">
        <v>659</v>
      </c>
      <c r="AX310" s="312">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5</v>
      </c>
      <c r="ES310" s="72">
        <f t="shared" si="64"/>
        <v>1</v>
      </c>
      <c r="ET310" s="72" t="s">
        <v>1120</v>
      </c>
      <c r="EU310" s="7" t="s">
        <v>2649</v>
      </c>
      <c r="EV310" s="7" t="s">
        <v>1111</v>
      </c>
      <c r="EW310" s="7" t="s">
        <v>1807</v>
      </c>
      <c r="EX310" s="183" t="s">
        <v>1950</v>
      </c>
      <c r="EY310" s="314">
        <v>46180</v>
      </c>
      <c r="EZ310" s="314"/>
      <c r="FA310" s="183"/>
      <c r="FB310" s="314"/>
      <c r="FC310" s="7" t="s">
        <v>1130</v>
      </c>
      <c r="FD310" s="7" t="s">
        <v>3280</v>
      </c>
      <c r="FE310" s="7">
        <f t="shared" si="67"/>
        <v>3534</v>
      </c>
      <c r="FF310" s="72">
        <f t="shared" si="68"/>
        <v>10956</v>
      </c>
      <c r="FG310" t="s">
        <v>3517</v>
      </c>
      <c r="FH310">
        <v>462947636</v>
      </c>
    </row>
    <row r="311" spans="1:164" ht="17.25">
      <c r="A311" s="72">
        <v>466528006</v>
      </c>
      <c r="B311" s="304" t="s">
        <v>1509</v>
      </c>
      <c r="C311" s="72"/>
      <c r="D311" s="72"/>
      <c r="E311" s="72"/>
      <c r="F311" s="72"/>
      <c r="G311" s="307"/>
      <c r="H311" s="307"/>
      <c r="I311" s="72">
        <v>2652</v>
      </c>
      <c r="J311" s="72">
        <v>15912</v>
      </c>
      <c r="K311" s="258">
        <f t="shared" si="71"/>
        <v>3291</v>
      </c>
      <c r="L311" s="258">
        <f t="shared" si="59"/>
        <v>19458</v>
      </c>
      <c r="M311" s="316">
        <v>6</v>
      </c>
      <c r="N311" s="72" t="s">
        <v>1232</v>
      </c>
      <c r="O311" s="72" t="s">
        <v>1233</v>
      </c>
      <c r="P311" s="72" t="s">
        <v>50</v>
      </c>
      <c r="Q311" s="255">
        <v>45063</v>
      </c>
      <c r="R311" s="66">
        <v>639</v>
      </c>
      <c r="S311" s="66">
        <f t="shared" si="70"/>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1798</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2650</v>
      </c>
      <c r="EV311" s="7" t="s">
        <v>1111</v>
      </c>
      <c r="EW311" s="7" t="s">
        <v>1804</v>
      </c>
      <c r="EX311" s="183" t="s">
        <v>1829</v>
      </c>
      <c r="EY311" s="314">
        <v>46178</v>
      </c>
      <c r="EZ311" s="314"/>
      <c r="FA311" s="183"/>
      <c r="FB311" s="314"/>
      <c r="FC311" s="7" t="s">
        <v>1130</v>
      </c>
      <c r="FD311" s="7" t="s">
        <v>3281</v>
      </c>
      <c r="FE311" s="7">
        <f t="shared" si="67"/>
        <v>3291</v>
      </c>
      <c r="FF311" s="72">
        <f t="shared" si="68"/>
        <v>19458</v>
      </c>
      <c r="FG311" t="s">
        <v>3517</v>
      </c>
      <c r="FH311">
        <v>466528006</v>
      </c>
    </row>
    <row r="312" spans="1:164" ht="17.25">
      <c r="A312" s="72">
        <v>462383949</v>
      </c>
      <c r="B312" s="304" t="s">
        <v>200</v>
      </c>
      <c r="C312" s="72"/>
      <c r="D312" s="72"/>
      <c r="E312" s="72"/>
      <c r="F312" s="72"/>
      <c r="G312" s="307"/>
      <c r="H312" s="307"/>
      <c r="I312" s="72">
        <v>3281</v>
      </c>
      <c r="J312" s="72">
        <v>16405</v>
      </c>
      <c r="K312" s="258">
        <f t="shared" si="71"/>
        <v>1013</v>
      </c>
      <c r="L312" s="258">
        <f t="shared" si="59"/>
        <v>21007</v>
      </c>
      <c r="M312" s="316">
        <v>6</v>
      </c>
      <c r="N312" s="72" t="s">
        <v>1232</v>
      </c>
      <c r="O312" s="72" t="s">
        <v>1233</v>
      </c>
      <c r="P312" s="72" t="s">
        <v>23</v>
      </c>
      <c r="Q312" s="255">
        <v>44987</v>
      </c>
      <c r="R312" s="66">
        <v>1013</v>
      </c>
      <c r="S312" s="66">
        <f t="shared" si="70"/>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3020</v>
      </c>
      <c r="AE312" s="309"/>
      <c r="AF312" s="310" t="s">
        <v>1798</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2</v>
      </c>
      <c r="ES312" s="72">
        <f t="shared" si="64"/>
        <v>1</v>
      </c>
      <c r="ET312" s="72" t="s">
        <v>1115</v>
      </c>
      <c r="EU312" s="7" t="s">
        <v>2651</v>
      </c>
      <c r="EV312" s="7" t="s">
        <v>1111</v>
      </c>
      <c r="EW312" s="7" t="s">
        <v>1802</v>
      </c>
      <c r="EX312" s="183" t="s">
        <v>1840</v>
      </c>
      <c r="EY312" s="314">
        <v>46178</v>
      </c>
      <c r="EZ312" s="314"/>
      <c r="FA312" s="183"/>
      <c r="FB312" s="314"/>
      <c r="FC312" s="7" t="s">
        <v>1130</v>
      </c>
      <c r="FD312" s="7" t="s">
        <v>3282</v>
      </c>
      <c r="FE312" s="7">
        <f t="shared" si="67"/>
        <v>1013</v>
      </c>
      <c r="FF312" s="72">
        <f t="shared" si="68"/>
        <v>21007</v>
      </c>
      <c r="FG312" t="s">
        <v>3517</v>
      </c>
      <c r="FH312">
        <v>462383949</v>
      </c>
    </row>
    <row r="313" spans="1:164" ht="17.25">
      <c r="A313" s="72">
        <v>466279858</v>
      </c>
      <c r="B313" s="304" t="s">
        <v>1540</v>
      </c>
      <c r="C313" s="72" t="s">
        <v>1778</v>
      </c>
      <c r="D313" s="72" t="s">
        <v>2058</v>
      </c>
      <c r="E313" s="72">
        <v>6230</v>
      </c>
      <c r="F313" s="72"/>
      <c r="G313" s="307"/>
      <c r="H313" s="307"/>
      <c r="I313" s="72">
        <v>6072</v>
      </c>
      <c r="J313" s="72">
        <v>6072</v>
      </c>
      <c r="K313" s="258">
        <f t="shared" si="71"/>
        <v>6224</v>
      </c>
      <c r="L313" s="258">
        <f t="shared" si="59"/>
        <v>6020</v>
      </c>
      <c r="M313" s="308">
        <v>1</v>
      </c>
      <c r="N313" s="72" t="s">
        <v>1281</v>
      </c>
      <c r="O313" s="72" t="s">
        <v>1282</v>
      </c>
      <c r="P313" s="72" t="s">
        <v>334</v>
      </c>
      <c r="Q313" s="255">
        <v>44985</v>
      </c>
      <c r="R313" s="66">
        <v>152</v>
      </c>
      <c r="S313" s="66">
        <f t="shared" si="70"/>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1794</v>
      </c>
      <c r="AV313" s="311" t="s">
        <v>1650</v>
      </c>
      <c r="AW313" s="304" t="s">
        <v>304</v>
      </c>
      <c r="AX313" s="312">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2652</v>
      </c>
      <c r="EV313" s="7" t="s">
        <v>1111</v>
      </c>
      <c r="EW313" s="7" t="s">
        <v>1821</v>
      </c>
      <c r="EX313" s="183" t="s">
        <v>1821</v>
      </c>
      <c r="EY313" s="314">
        <v>46183</v>
      </c>
      <c r="EZ313" s="314"/>
      <c r="FA313" s="183"/>
      <c r="FB313" s="314"/>
      <c r="FC313" s="7" t="s">
        <v>1130</v>
      </c>
      <c r="FD313" s="7" t="s">
        <v>3283</v>
      </c>
      <c r="FE313" s="7">
        <f t="shared" si="67"/>
        <v>6224</v>
      </c>
      <c r="FF313" s="72">
        <f t="shared" si="68"/>
        <v>12250</v>
      </c>
      <c r="FG313" t="s">
        <v>3517</v>
      </c>
      <c r="FH313">
        <v>466279858</v>
      </c>
    </row>
    <row r="314" spans="1:164" ht="17.25">
      <c r="A314" s="72">
        <v>465527769</v>
      </c>
      <c r="B314" s="304" t="s">
        <v>1002</v>
      </c>
      <c r="C314" s="72"/>
      <c r="D314" s="72"/>
      <c r="E314" s="72"/>
      <c r="F314" s="72"/>
      <c r="G314" s="307"/>
      <c r="H314" s="307" t="s">
        <v>3512</v>
      </c>
      <c r="I314" s="72">
        <v>4912</v>
      </c>
      <c r="J314" s="72">
        <v>4908</v>
      </c>
      <c r="K314" s="258">
        <f t="shared" si="71"/>
        <v>4995</v>
      </c>
      <c r="L314" s="258">
        <f t="shared" si="59"/>
        <v>10066</v>
      </c>
      <c r="M314" s="308">
        <v>1</v>
      </c>
      <c r="N314" s="72" t="s">
        <v>1281</v>
      </c>
      <c r="O314" s="72" t="s">
        <v>1233</v>
      </c>
      <c r="P314" s="72" t="s">
        <v>204</v>
      </c>
      <c r="Q314" s="255">
        <v>44677</v>
      </c>
      <c r="R314" s="66">
        <v>87</v>
      </c>
      <c r="S314" s="66">
        <f t="shared" si="70"/>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1794</v>
      </c>
      <c r="AV314" s="311" t="s">
        <v>1070</v>
      </c>
      <c r="AW314" s="304" t="s">
        <v>68</v>
      </c>
      <c r="AX314" s="312">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2653</v>
      </c>
      <c r="EV314" s="7" t="s">
        <v>1111</v>
      </c>
      <c r="EW314" s="7" t="s">
        <v>1809</v>
      </c>
      <c r="EX314" s="183" t="s">
        <v>1951</v>
      </c>
      <c r="EY314" s="314">
        <v>46175</v>
      </c>
      <c r="EZ314" s="314"/>
      <c r="FA314" s="183"/>
      <c r="FB314" s="314"/>
      <c r="FC314" s="7" t="s">
        <v>1130</v>
      </c>
      <c r="FD314" s="7" t="s">
        <v>3284</v>
      </c>
      <c r="FE314" s="7">
        <f t="shared" si="67"/>
        <v>4995</v>
      </c>
      <c r="FF314" s="72">
        <f t="shared" si="68"/>
        <v>10066</v>
      </c>
      <c r="FG314" t="s">
        <v>3517</v>
      </c>
      <c r="FH314">
        <v>465527769</v>
      </c>
    </row>
    <row r="315" spans="1:164" ht="17.25">
      <c r="A315" s="72">
        <v>462935207</v>
      </c>
      <c r="B315" s="304" t="s">
        <v>2156</v>
      </c>
      <c r="C315" s="72"/>
      <c r="D315" s="72"/>
      <c r="E315" s="72"/>
      <c r="F315" s="72"/>
      <c r="G315" s="307"/>
      <c r="H315" s="307"/>
      <c r="I315" s="72">
        <v>3820</v>
      </c>
      <c r="J315" s="72">
        <v>3820</v>
      </c>
      <c r="K315" s="258">
        <f t="shared" si="71"/>
        <v>3844</v>
      </c>
      <c r="L315" s="258">
        <f t="shared" si="59"/>
        <v>7728</v>
      </c>
      <c r="M315" s="308">
        <v>1</v>
      </c>
      <c r="N315" s="72" t="s">
        <v>1232</v>
      </c>
      <c r="O315" s="72" t="s">
        <v>1233</v>
      </c>
      <c r="P315" s="72" t="s">
        <v>231</v>
      </c>
      <c r="Q315" s="255">
        <v>44321</v>
      </c>
      <c r="R315" s="66">
        <v>24</v>
      </c>
      <c r="S315" s="66">
        <f t="shared" si="70"/>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4"/>
      <c r="AC315" s="72"/>
      <c r="AD315" s="72"/>
      <c r="AE315" s="309"/>
      <c r="AF315" s="310"/>
      <c r="AG315" s="7"/>
      <c r="AH315" s="72" t="s">
        <v>2203</v>
      </c>
      <c r="AI315" s="7"/>
      <c r="AJ315" s="7"/>
      <c r="AK315" s="7"/>
      <c r="AL315" s="7">
        <v>4294</v>
      </c>
      <c r="AM315" s="255">
        <v>44321</v>
      </c>
      <c r="AN315" s="258">
        <v>27</v>
      </c>
      <c r="AO315" s="307">
        <v>43</v>
      </c>
      <c r="AP315" s="307" t="str">
        <f t="shared" si="62"/>
        <v>FLOW</v>
      </c>
      <c r="AQ315" s="307"/>
      <c r="AR315" s="307"/>
      <c r="AS315" s="307"/>
      <c r="AT315" s="307"/>
      <c r="AU315" s="72" t="s">
        <v>1130</v>
      </c>
      <c r="AV315" s="311" t="s">
        <v>2299</v>
      </c>
      <c r="AW315" s="304" t="s">
        <v>348</v>
      </c>
      <c r="AX315" s="312">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2654</v>
      </c>
      <c r="EV315" s="7" t="s">
        <v>1111</v>
      </c>
      <c r="EW315" s="7" t="e">
        <v>#N/A</v>
      </c>
      <c r="EX315" s="183" t="e">
        <v>#N/A</v>
      </c>
      <c r="EY315" s="314" t="e">
        <v>#N/A</v>
      </c>
      <c r="EZ315" s="314"/>
      <c r="FA315" s="183"/>
      <c r="FB315" s="314"/>
      <c r="FC315" s="7" t="s">
        <v>1130</v>
      </c>
      <c r="FD315" s="7" t="s">
        <v>3285</v>
      </c>
      <c r="FE315" s="7">
        <f t="shared" si="67"/>
        <v>3844</v>
      </c>
      <c r="FF315" s="72">
        <f t="shared" si="68"/>
        <v>7728</v>
      </c>
      <c r="FG315" t="s">
        <v>3518</v>
      </c>
      <c r="FH315">
        <v>462935207</v>
      </c>
    </row>
    <row r="316" spans="1:164" ht="17.25">
      <c r="A316" s="72">
        <v>463069843</v>
      </c>
      <c r="B316" s="304" t="s">
        <v>931</v>
      </c>
      <c r="C316" s="72"/>
      <c r="D316" s="72"/>
      <c r="E316" s="72"/>
      <c r="F316" s="72"/>
      <c r="G316" s="307"/>
      <c r="H316" s="307"/>
      <c r="I316" s="72">
        <v>3528</v>
      </c>
      <c r="J316" s="72">
        <v>3405</v>
      </c>
      <c r="K316" s="258">
        <f t="shared" si="71"/>
        <v>3503</v>
      </c>
      <c r="L316" s="258">
        <f t="shared" si="59"/>
        <v>7128</v>
      </c>
      <c r="M316" s="308">
        <v>1</v>
      </c>
      <c r="N316" s="72" t="s">
        <v>1232</v>
      </c>
      <c r="O316" s="72" t="s">
        <v>1233</v>
      </c>
      <c r="P316" s="72" t="s">
        <v>334</v>
      </c>
      <c r="Q316" s="255">
        <v>44051</v>
      </c>
      <c r="R316" s="66">
        <v>98</v>
      </c>
      <c r="S316" s="66">
        <f t="shared" si="70"/>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1794</v>
      </c>
      <c r="AV316" s="311" t="s">
        <v>932</v>
      </c>
      <c r="AW316" s="304" t="s">
        <v>157</v>
      </c>
      <c r="AX316" s="312">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2655</v>
      </c>
      <c r="EV316" s="7" t="s">
        <v>1111</v>
      </c>
      <c r="EW316" s="7" t="s">
        <v>1804</v>
      </c>
      <c r="EX316" s="183" t="s">
        <v>1810</v>
      </c>
      <c r="EY316" s="314">
        <v>46177</v>
      </c>
      <c r="EZ316" s="314"/>
      <c r="FA316" s="183"/>
      <c r="FB316" s="314"/>
      <c r="FC316" s="7" t="s">
        <v>1130</v>
      </c>
      <c r="FD316" s="7" t="s">
        <v>3115</v>
      </c>
      <c r="FE316" s="7">
        <f t="shared" si="67"/>
        <v>3503</v>
      </c>
      <c r="FF316" s="72">
        <f t="shared" si="68"/>
        <v>7128</v>
      </c>
      <c r="FG316" t="s">
        <v>3517</v>
      </c>
      <c r="FH316">
        <v>463069843</v>
      </c>
    </row>
    <row r="317" spans="1:164" ht="17.25">
      <c r="A317" s="72">
        <v>462307995</v>
      </c>
      <c r="B317" s="304" t="s">
        <v>2153</v>
      </c>
      <c r="C317" s="72" t="s">
        <v>1776</v>
      </c>
      <c r="D317" s="72" t="s">
        <v>3017</v>
      </c>
      <c r="E317" s="72">
        <v>900</v>
      </c>
      <c r="F317" s="72"/>
      <c r="G317" s="307"/>
      <c r="H317" s="307"/>
      <c r="I317" s="72">
        <v>3777</v>
      </c>
      <c r="J317" s="72">
        <v>7213.99</v>
      </c>
      <c r="K317" s="258">
        <f t="shared" si="71"/>
        <v>3771.99</v>
      </c>
      <c r="L317" s="258">
        <f t="shared" si="59"/>
        <v>10561.99</v>
      </c>
      <c r="M317" s="316">
        <v>2</v>
      </c>
      <c r="N317" s="72" t="s">
        <v>1232</v>
      </c>
      <c r="O317" s="72" t="s">
        <v>1233</v>
      </c>
      <c r="P317" s="72" t="s">
        <v>43</v>
      </c>
      <c r="Q317" s="255">
        <v>43824</v>
      </c>
      <c r="R317" s="66">
        <v>335</v>
      </c>
      <c r="S317" s="66">
        <f t="shared" si="70"/>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3530</v>
      </c>
      <c r="AC317" s="72">
        <v>20</v>
      </c>
      <c r="AD317" s="72" t="s">
        <v>3020</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2656</v>
      </c>
      <c r="EV317" s="7" t="s">
        <v>1111</v>
      </c>
      <c r="EW317" s="7" t="s">
        <v>1802</v>
      </c>
      <c r="EX317" s="183" t="s">
        <v>3593</v>
      </c>
      <c r="EY317" s="314">
        <v>46185</v>
      </c>
      <c r="EZ317" s="314"/>
      <c r="FA317" s="183"/>
      <c r="FB317" s="314"/>
      <c r="FC317" s="7" t="s">
        <v>1130</v>
      </c>
      <c r="FD317" s="7" t="s">
        <v>3286</v>
      </c>
      <c r="FE317" s="7">
        <f t="shared" si="67"/>
        <v>3771.99</v>
      </c>
      <c r="FF317" s="72">
        <f t="shared" si="68"/>
        <v>11461.99</v>
      </c>
      <c r="FG317" t="s">
        <v>3517</v>
      </c>
      <c r="FH317">
        <v>462307995</v>
      </c>
    </row>
    <row r="318" spans="1:164" ht="17.25">
      <c r="A318" s="72">
        <v>462472454</v>
      </c>
      <c r="B318" s="304" t="s">
        <v>1379</v>
      </c>
      <c r="C318" s="72" t="s">
        <v>1776</v>
      </c>
      <c r="D318" s="72" t="s">
        <v>1793</v>
      </c>
      <c r="E318" s="72">
        <f>4062+4233</f>
        <v>8295</v>
      </c>
      <c r="F318" s="72"/>
      <c r="G318" s="307"/>
      <c r="H318" s="307"/>
      <c r="I318" s="72">
        <v>4059</v>
      </c>
      <c r="J318" s="72">
        <v>4045</v>
      </c>
      <c r="K318" s="258">
        <f t="shared" si="71"/>
        <v>4113</v>
      </c>
      <c r="L318" s="258">
        <f t="shared" si="59"/>
        <v>-191</v>
      </c>
      <c r="M318" s="308">
        <v>1</v>
      </c>
      <c r="N318" s="72" t="s">
        <v>1283</v>
      </c>
      <c r="O318" s="72" t="s">
        <v>1282</v>
      </c>
      <c r="P318" s="72" t="s">
        <v>334</v>
      </c>
      <c r="Q318" s="255">
        <v>43822</v>
      </c>
      <c r="R318" s="66">
        <v>68</v>
      </c>
      <c r="S318" s="66">
        <f t="shared" si="70"/>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2657</v>
      </c>
      <c r="EV318" s="7" t="s">
        <v>1111</v>
      </c>
      <c r="EW318" s="7" t="s">
        <v>1807</v>
      </c>
      <c r="EX318" s="183" t="s">
        <v>1816</v>
      </c>
      <c r="EY318" s="314">
        <v>46181</v>
      </c>
      <c r="EZ318" s="314"/>
      <c r="FA318" s="183"/>
      <c r="FB318" s="314"/>
      <c r="FC318" s="7" t="s">
        <v>1130</v>
      </c>
      <c r="FD318" s="7" t="s">
        <v>3123</v>
      </c>
      <c r="FE318" s="7">
        <f t="shared" si="67"/>
        <v>4113</v>
      </c>
      <c r="FF318" s="72">
        <f t="shared" si="68"/>
        <v>8104</v>
      </c>
      <c r="FG318" t="s">
        <v>3517</v>
      </c>
      <c r="FH318">
        <v>462472454</v>
      </c>
    </row>
    <row r="319" spans="1:164" ht="17.25">
      <c r="A319" s="72">
        <v>462836533</v>
      </c>
      <c r="B319" s="304" t="s">
        <v>238</v>
      </c>
      <c r="C319" s="72"/>
      <c r="D319" s="72"/>
      <c r="E319" s="72"/>
      <c r="F319" s="72"/>
      <c r="G319" s="307"/>
      <c r="H319" s="307"/>
      <c r="I319" s="72">
        <v>2807</v>
      </c>
      <c r="J319" s="72">
        <v>16842</v>
      </c>
      <c r="K319" s="258">
        <f t="shared" si="71"/>
        <v>3563</v>
      </c>
      <c r="L319" s="258">
        <f t="shared" si="59"/>
        <v>20707</v>
      </c>
      <c r="M319" s="316">
        <v>6</v>
      </c>
      <c r="N319" s="72" t="s">
        <v>1232</v>
      </c>
      <c r="O319" s="72" t="s">
        <v>1233</v>
      </c>
      <c r="P319" s="72" t="s">
        <v>23</v>
      </c>
      <c r="Q319" s="255">
        <v>42850</v>
      </c>
      <c r="R319" s="66">
        <v>756</v>
      </c>
      <c r="S319" s="66">
        <f t="shared" si="70"/>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3507</v>
      </c>
      <c r="AC319" s="72"/>
      <c r="AD319" s="72"/>
      <c r="AE319" s="309"/>
      <c r="AF319" s="310" t="s">
        <v>1798</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2658</v>
      </c>
      <c r="EV319" s="7" t="s">
        <v>1111</v>
      </c>
      <c r="EW319" s="7" t="s">
        <v>1868</v>
      </c>
      <c r="EX319" s="183" t="s">
        <v>1952</v>
      </c>
      <c r="EY319" s="314">
        <v>46175</v>
      </c>
      <c r="EZ319" s="314"/>
      <c r="FA319" s="183"/>
      <c r="FB319" s="314"/>
      <c r="FC319" s="7" t="s">
        <v>1130</v>
      </c>
      <c r="FD319" s="7" t="s">
        <v>3287</v>
      </c>
      <c r="FE319" s="7">
        <f t="shared" si="67"/>
        <v>3563</v>
      </c>
      <c r="FF319" s="72">
        <f t="shared" si="68"/>
        <v>20707</v>
      </c>
      <c r="FG319" t="s">
        <v>3517</v>
      </c>
      <c r="FH319">
        <v>462836533</v>
      </c>
    </row>
    <row r="320" spans="1:164" ht="17.25">
      <c r="A320" s="72">
        <v>462590490</v>
      </c>
      <c r="B320" s="304" t="s">
        <v>479</v>
      </c>
      <c r="C320" s="72"/>
      <c r="D320" s="72"/>
      <c r="E320" s="72"/>
      <c r="F320" s="72"/>
      <c r="G320" s="307"/>
      <c r="H320" s="307"/>
      <c r="I320" s="72">
        <v>4347</v>
      </c>
      <c r="J320" s="72">
        <v>25773</v>
      </c>
      <c r="K320" s="258">
        <f t="shared" si="71"/>
        <v>5433</v>
      </c>
      <c r="L320" s="258">
        <f t="shared" ref="L320:L383" si="72">FF320-E320</f>
        <v>31999</v>
      </c>
      <c r="M320" s="316">
        <v>6</v>
      </c>
      <c r="N320" s="72" t="s">
        <v>1232</v>
      </c>
      <c r="O320" s="72" t="s">
        <v>1233</v>
      </c>
      <c r="P320" s="72" t="s">
        <v>204</v>
      </c>
      <c r="Q320" s="255">
        <v>42842</v>
      </c>
      <c r="R320" s="66">
        <v>1395</v>
      </c>
      <c r="S320" s="66">
        <f t="shared" si="70"/>
        <v>0</v>
      </c>
      <c r="T320" s="66">
        <v>6300</v>
      </c>
      <c r="U320" s="4" t="s">
        <v>1232</v>
      </c>
      <c r="V320" s="5">
        <f t="shared" si="65"/>
        <v>0.2535644141917473</v>
      </c>
      <c r="W320" s="5">
        <f t="shared" si="66"/>
        <v>1.7996710242366692E-2</v>
      </c>
      <c r="X320" s="5" t="str">
        <f t="shared" ref="X320:X383" si="73">N320</f>
        <v>FLOW</v>
      </c>
      <c r="Y320" s="72" t="str">
        <f t="shared" ref="Y320:Y383" si="74">IF(OR(N320="STABLE", N320="RB" ),"PAID",AA320)</f>
        <v>NC</v>
      </c>
      <c r="Z320" s="72" t="s">
        <v>1316</v>
      </c>
      <c r="AA320" s="72" t="s">
        <v>1316</v>
      </c>
      <c r="AB320" s="304" t="s">
        <v>3025</v>
      </c>
      <c r="AC320" s="72"/>
      <c r="AD320" s="72" t="s">
        <v>3022</v>
      </c>
      <c r="AE320" s="309"/>
      <c r="AF320" s="310" t="s">
        <v>1798</v>
      </c>
      <c r="AG320" s="7" t="s">
        <v>1130</v>
      </c>
      <c r="AH320" s="72" t="s">
        <v>480</v>
      </c>
      <c r="AI320" s="7" t="s">
        <v>1130</v>
      </c>
      <c r="AJ320" s="7" t="s">
        <v>1130</v>
      </c>
      <c r="AK320" s="7" t="s">
        <v>1130</v>
      </c>
      <c r="AL320" s="7">
        <v>33468</v>
      </c>
      <c r="AM320" s="255">
        <v>42842</v>
      </c>
      <c r="AN320" s="258">
        <v>178</v>
      </c>
      <c r="AO320" s="307">
        <v>194</v>
      </c>
      <c r="AP320" s="307" t="str">
        <f t="shared" ref="AP320:AP383" si="75">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6">BC320+BF320+BI320+BL320+BO320+BR320+BU320+BX320+CA320+CD320+CG320+CJ320+CM320+CP320+CS320+CV320+CY320+DB320+DE320+DH320+DK320+DN320+DQ320+DT320+DW320+DZ320+EC320+EF320+EI320+EL320+EO320</f>
        <v>1</v>
      </c>
      <c r="ES320" s="72">
        <f t="shared" ref="ES320:ES383" si="77">IF(ER320&gt;0,1,"")</f>
        <v>1</v>
      </c>
      <c r="ET320" s="72" t="s">
        <v>1124</v>
      </c>
      <c r="EU320" s="7" t="s">
        <v>2659</v>
      </c>
      <c r="EV320" s="7" t="s">
        <v>1111</v>
      </c>
      <c r="EW320" s="7" t="s">
        <v>1809</v>
      </c>
      <c r="EX320" s="183" t="s">
        <v>1951</v>
      </c>
      <c r="EY320" s="314">
        <v>46177</v>
      </c>
      <c r="EZ320" s="314"/>
      <c r="FA320" s="183"/>
      <c r="FB320" s="314"/>
      <c r="FC320" s="7" t="s">
        <v>1130</v>
      </c>
      <c r="FD320" s="7" t="s">
        <v>3288</v>
      </c>
      <c r="FE320" s="7">
        <f t="shared" si="67"/>
        <v>5433</v>
      </c>
      <c r="FF320" s="72">
        <f t="shared" si="68"/>
        <v>31999</v>
      </c>
      <c r="FG320" t="s">
        <v>3517</v>
      </c>
      <c r="FH320">
        <v>462590490</v>
      </c>
    </row>
    <row r="321" spans="1:164" ht="17.25">
      <c r="A321" s="72">
        <v>139851810</v>
      </c>
      <c r="B321" s="304" t="s">
        <v>2077</v>
      </c>
      <c r="C321" s="72"/>
      <c r="D321" s="72"/>
      <c r="E321" s="72"/>
      <c r="F321" s="72"/>
      <c r="G321" s="307"/>
      <c r="H321" s="307"/>
      <c r="I321" s="72">
        <v>3901</v>
      </c>
      <c r="J321" s="72">
        <v>3901</v>
      </c>
      <c r="K321" s="258">
        <f t="shared" si="71"/>
        <v>3903</v>
      </c>
      <c r="L321" s="258">
        <f t="shared" si="72"/>
        <v>7858</v>
      </c>
      <c r="M321" s="308">
        <v>1</v>
      </c>
      <c r="N321" s="72" t="s">
        <v>1232</v>
      </c>
      <c r="O321" s="72" t="s">
        <v>1233</v>
      </c>
      <c r="P321" s="72" t="s">
        <v>204</v>
      </c>
      <c r="Q321" s="255">
        <v>42826.720000000001</v>
      </c>
      <c r="R321" s="66">
        <v>2</v>
      </c>
      <c r="S321" s="66">
        <f t="shared" si="70"/>
        <v>0</v>
      </c>
      <c r="T321" s="66">
        <v>803</v>
      </c>
      <c r="U321" s="4" t="s">
        <v>1130</v>
      </c>
      <c r="V321" s="5">
        <f t="shared" si="65"/>
        <v>5.952456536094914E-2</v>
      </c>
      <c r="W321" s="5">
        <f t="shared" si="66"/>
        <v>2.3436130899426814E-3</v>
      </c>
      <c r="X321" s="5" t="s">
        <v>1281</v>
      </c>
      <c r="Y321" s="72" t="str">
        <f t="shared" si="74"/>
        <v>PTP</v>
      </c>
      <c r="Z321" s="72" t="s">
        <v>1130</v>
      </c>
      <c r="AA321" s="72" t="s">
        <v>1330</v>
      </c>
      <c r="AB321" s="304"/>
      <c r="AC321" s="72">
        <v>25</v>
      </c>
      <c r="AD321" s="72" t="s">
        <v>3020</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2223</v>
      </c>
      <c r="AW321" s="304" t="s">
        <v>154</v>
      </c>
      <c r="AX321" s="312">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6"/>
        <v>1</v>
      </c>
      <c r="ES321" s="72">
        <f t="shared" si="77"/>
        <v>1</v>
      </c>
      <c r="ET321" s="72" t="s">
        <v>1124</v>
      </c>
      <c r="EU321" s="7" t="s">
        <v>2660</v>
      </c>
      <c r="EV321" s="7" t="s">
        <v>1111</v>
      </c>
      <c r="EW321" s="7" t="s">
        <v>1802</v>
      </c>
      <c r="EX321" s="183" t="s">
        <v>2039</v>
      </c>
      <c r="EY321" s="314">
        <v>46185</v>
      </c>
      <c r="EZ321" s="314"/>
      <c r="FA321" s="183"/>
      <c r="FB321" s="314"/>
      <c r="FC321" s="7" t="s">
        <v>1130</v>
      </c>
      <c r="FD321" s="7" t="s">
        <v>3289</v>
      </c>
      <c r="FE321" s="7">
        <f t="shared" ref="FE321:FE384" si="78">IF((J321+R321)&lt;=I321+R321,(J321+R321),((I321-(I321*(M321+1)-(I321+J321)))+R321))</f>
        <v>3903</v>
      </c>
      <c r="FF321" s="72">
        <f t="shared" ref="FF321:FF384" si="79">I321+J321+FD321</f>
        <v>7858</v>
      </c>
      <c r="FG321" t="s">
        <v>3517</v>
      </c>
      <c r="FH321">
        <v>139851810</v>
      </c>
    </row>
    <row r="322" spans="1:164" ht="17.25">
      <c r="A322" s="72">
        <v>463204809</v>
      </c>
      <c r="B322" s="304" t="s">
        <v>1541</v>
      </c>
      <c r="C322" s="72"/>
      <c r="D322" s="72"/>
      <c r="E322" s="72"/>
      <c r="F322" s="72"/>
      <c r="G322" s="307"/>
      <c r="H322" s="307"/>
      <c r="I322" s="72">
        <v>3723</v>
      </c>
      <c r="J322" s="72">
        <v>22216</v>
      </c>
      <c r="K322" s="258">
        <f t="shared" si="71"/>
        <v>4654</v>
      </c>
      <c r="L322" s="258">
        <f t="shared" si="72"/>
        <v>27400</v>
      </c>
      <c r="M322" s="316">
        <v>6</v>
      </c>
      <c r="N322" s="72" t="s">
        <v>1232</v>
      </c>
      <c r="O322" s="72" t="s">
        <v>1233</v>
      </c>
      <c r="P322" s="72" t="s">
        <v>43</v>
      </c>
      <c r="Q322" s="255">
        <v>42710</v>
      </c>
      <c r="R322" s="66">
        <v>1053</v>
      </c>
      <c r="S322" s="66">
        <f t="shared" si="70"/>
        <v>0</v>
      </c>
      <c r="T322" s="66">
        <v>2700</v>
      </c>
      <c r="U322" s="4" t="s">
        <v>1130</v>
      </c>
      <c r="V322" s="5">
        <f t="shared" ref="V322:V385" si="80">Q322/SUMIFS($Q:$Q,$M:$M,M322,$P:$P,P322)</f>
        <v>8.6837359379797044E-2</v>
      </c>
      <c r="W322" s="5">
        <f t="shared" ref="W322:W385" si="81">Q322/SUMIFS($Q:$Q,$M:$M,M322)</f>
        <v>1.7941260782677777E-2</v>
      </c>
      <c r="X322" s="5" t="str">
        <f t="shared" si="73"/>
        <v>FLOW</v>
      </c>
      <c r="Y322" s="72" t="str">
        <f t="shared" si="74"/>
        <v>NC</v>
      </c>
      <c r="Z322" s="72" t="s">
        <v>1130</v>
      </c>
      <c r="AA322" s="72" t="s">
        <v>1316</v>
      </c>
      <c r="AB322" s="304" t="s">
        <v>3024</v>
      </c>
      <c r="AC322" s="72"/>
      <c r="AD322" s="72" t="s">
        <v>3022</v>
      </c>
      <c r="AE322" s="309"/>
      <c r="AF322" s="310" t="s">
        <v>1798</v>
      </c>
      <c r="AG322" s="7" t="s">
        <v>1130</v>
      </c>
      <c r="AH322" s="72" t="s">
        <v>454</v>
      </c>
      <c r="AI322" s="7" t="s">
        <v>1130</v>
      </c>
      <c r="AJ322" s="7" t="s">
        <v>1130</v>
      </c>
      <c r="AK322" s="7" t="s">
        <v>1130</v>
      </c>
      <c r="AL322" s="7">
        <v>25969</v>
      </c>
      <c r="AM322" s="255">
        <v>42710</v>
      </c>
      <c r="AN322" s="258">
        <v>178</v>
      </c>
      <c r="AO322" s="307">
        <v>194</v>
      </c>
      <c r="AP322" s="307" t="str">
        <f t="shared" si="75"/>
        <v>FLOW</v>
      </c>
      <c r="AQ322" s="307"/>
      <c r="AR322" s="307"/>
      <c r="AS322" s="307"/>
      <c r="AT322" s="307"/>
      <c r="AU322" s="72" t="s">
        <v>944</v>
      </c>
      <c r="AV322" s="311" t="s">
        <v>1651</v>
      </c>
      <c r="AW322" s="304" t="s">
        <v>99</v>
      </c>
      <c r="AX322" s="312">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6"/>
        <v>1</v>
      </c>
      <c r="ES322" s="72">
        <f t="shared" si="77"/>
        <v>1</v>
      </c>
      <c r="ET322" s="72" t="s">
        <v>1117</v>
      </c>
      <c r="EU322" s="7" t="s">
        <v>2661</v>
      </c>
      <c r="EV322" s="7" t="s">
        <v>1111</v>
      </c>
      <c r="EW322" s="7" t="s">
        <v>1809</v>
      </c>
      <c r="EX322" s="183" t="s">
        <v>1939</v>
      </c>
      <c r="EY322" s="314">
        <v>46177</v>
      </c>
      <c r="EZ322" s="314"/>
      <c r="FA322" s="183"/>
      <c r="FB322" s="314"/>
      <c r="FC322" s="7" t="s">
        <v>1130</v>
      </c>
      <c r="FD322" s="7" t="s">
        <v>3290</v>
      </c>
      <c r="FE322" s="7">
        <f t="shared" si="78"/>
        <v>4654</v>
      </c>
      <c r="FF322" s="72">
        <f t="shared" si="79"/>
        <v>27400</v>
      </c>
      <c r="FG322" t="s">
        <v>3517</v>
      </c>
      <c r="FH322">
        <v>463204809</v>
      </c>
    </row>
    <row r="323" spans="1:164" ht="17.25">
      <c r="A323" s="72">
        <v>461404386</v>
      </c>
      <c r="B323" s="304" t="s">
        <v>787</v>
      </c>
      <c r="C323" s="72"/>
      <c r="D323" s="72"/>
      <c r="E323" s="72"/>
      <c r="F323" s="72"/>
      <c r="G323" s="307"/>
      <c r="H323" s="307"/>
      <c r="I323" s="72">
        <v>3667</v>
      </c>
      <c r="J323" s="72">
        <v>18330</v>
      </c>
      <c r="K323" s="258">
        <f t="shared" si="71"/>
        <v>4313</v>
      </c>
      <c r="L323" s="258">
        <f t="shared" si="72"/>
        <v>22949</v>
      </c>
      <c r="M323" s="316">
        <v>5</v>
      </c>
      <c r="N323" s="72" t="s">
        <v>1232</v>
      </c>
      <c r="O323" s="72" t="s">
        <v>1233</v>
      </c>
      <c r="P323" s="72" t="s">
        <v>43</v>
      </c>
      <c r="Q323" s="255">
        <v>42600.59</v>
      </c>
      <c r="R323" s="66">
        <v>651</v>
      </c>
      <c r="S323" s="66">
        <f t="shared" si="70"/>
        <v>0</v>
      </c>
      <c r="T323" s="66">
        <v>2250</v>
      </c>
      <c r="U323" s="4" t="s">
        <v>1232</v>
      </c>
      <c r="V323" s="5">
        <f t="shared" si="80"/>
        <v>0.12384675124526766</v>
      </c>
      <c r="W323" s="5">
        <f t="shared" si="81"/>
        <v>2.0736496412621205E-2</v>
      </c>
      <c r="X323" s="5" t="str">
        <f t="shared" si="73"/>
        <v>FLOW</v>
      </c>
      <c r="Y323" s="72" t="str">
        <f t="shared" si="74"/>
        <v>NC</v>
      </c>
      <c r="Z323" s="72" t="s">
        <v>1316</v>
      </c>
      <c r="AA323" s="72" t="s">
        <v>1316</v>
      </c>
      <c r="AB323" s="304" t="s">
        <v>3533</v>
      </c>
      <c r="AC323" s="72"/>
      <c r="AD323" s="72" t="s">
        <v>3022</v>
      </c>
      <c r="AE323" s="309"/>
      <c r="AF323" s="310" t="s">
        <v>1798</v>
      </c>
      <c r="AG323" s="7" t="s">
        <v>1130</v>
      </c>
      <c r="AH323" s="72" t="s">
        <v>781</v>
      </c>
      <c r="AI323" s="7" t="s">
        <v>1130</v>
      </c>
      <c r="AJ323" s="7" t="s">
        <v>1130</v>
      </c>
      <c r="AK323" s="7" t="s">
        <v>1130</v>
      </c>
      <c r="AL323" s="7">
        <v>21231</v>
      </c>
      <c r="AM323" s="255">
        <v>42600.59</v>
      </c>
      <c r="AN323" s="258">
        <v>147</v>
      </c>
      <c r="AO323" s="307">
        <v>163</v>
      </c>
      <c r="AP323" s="307" t="str">
        <f t="shared" si="75"/>
        <v>FLOW</v>
      </c>
      <c r="AQ323" s="307"/>
      <c r="AR323" s="307"/>
      <c r="AS323" s="307"/>
      <c r="AT323" s="307"/>
      <c r="AU323" s="72" t="s">
        <v>944</v>
      </c>
      <c r="AV323" s="311" t="s">
        <v>788</v>
      </c>
      <c r="AW323" s="304" t="s">
        <v>25</v>
      </c>
      <c r="AX323" s="312">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6"/>
        <v>1</v>
      </c>
      <c r="ES323" s="72">
        <f t="shared" si="77"/>
        <v>1</v>
      </c>
      <c r="ET323" s="72" t="s">
        <v>1117</v>
      </c>
      <c r="EU323" s="7" t="s">
        <v>2662</v>
      </c>
      <c r="EV323" s="7" t="s">
        <v>1111</v>
      </c>
      <c r="EW323" s="7" t="s">
        <v>1804</v>
      </c>
      <c r="EX323" s="183" t="s">
        <v>1812</v>
      </c>
      <c r="EY323" s="314">
        <v>46178</v>
      </c>
      <c r="EZ323" s="314"/>
      <c r="FA323" s="183"/>
      <c r="FB323" s="314"/>
      <c r="FC323" s="7" t="s">
        <v>1130</v>
      </c>
      <c r="FD323" s="7" t="s">
        <v>3291</v>
      </c>
      <c r="FE323" s="7">
        <f t="shared" si="78"/>
        <v>4313</v>
      </c>
      <c r="FF323" s="72">
        <f t="shared" si="79"/>
        <v>22949</v>
      </c>
      <c r="FG323" t="s">
        <v>3517</v>
      </c>
      <c r="FH323">
        <v>461404386</v>
      </c>
    </row>
    <row r="324" spans="1:164" ht="17.25">
      <c r="A324" s="72">
        <v>462821869</v>
      </c>
      <c r="B324" s="304" t="s">
        <v>2110</v>
      </c>
      <c r="C324" s="72"/>
      <c r="D324" s="72"/>
      <c r="E324" s="72"/>
      <c r="F324" s="72"/>
      <c r="G324" s="307"/>
      <c r="H324" s="307"/>
      <c r="I324" s="72">
        <v>3696</v>
      </c>
      <c r="J324" s="72">
        <v>2748</v>
      </c>
      <c r="K324" s="258">
        <f t="shared" si="71"/>
        <v>2819</v>
      </c>
      <c r="L324" s="258">
        <f t="shared" si="72"/>
        <v>6579</v>
      </c>
      <c r="M324" s="308">
        <v>1</v>
      </c>
      <c r="N324" s="72" t="s">
        <v>1232</v>
      </c>
      <c r="O324" s="72" t="s">
        <v>1233</v>
      </c>
      <c r="P324" s="72" t="s">
        <v>231</v>
      </c>
      <c r="Q324" s="255">
        <v>42390</v>
      </c>
      <c r="R324" s="66">
        <v>71</v>
      </c>
      <c r="S324" s="66">
        <f t="shared" si="70"/>
        <v>0</v>
      </c>
      <c r="T324" s="66">
        <v>6172</v>
      </c>
      <c r="U324" s="4" t="s">
        <v>1130</v>
      </c>
      <c r="V324" s="5">
        <f t="shared" si="80"/>
        <v>4.6555530995868601E-2</v>
      </c>
      <c r="W324" s="5">
        <f t="shared" si="81"/>
        <v>2.3197143951876366E-3</v>
      </c>
      <c r="X324" s="5" t="str">
        <f t="shared" si="73"/>
        <v>FLOW</v>
      </c>
      <c r="Y324" s="72" t="str">
        <f t="shared" si="74"/>
        <v>-</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5"/>
        <v>FLOW</v>
      </c>
      <c r="AQ324" s="307"/>
      <c r="AR324" s="307"/>
      <c r="AS324" s="307"/>
      <c r="AT324" s="307"/>
      <c r="AU324" s="72" t="s">
        <v>1130</v>
      </c>
      <c r="AV324" s="311" t="s">
        <v>2255</v>
      </c>
      <c r="AW324" s="304" t="s">
        <v>130</v>
      </c>
      <c r="AX324" s="312">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6"/>
        <v>0</v>
      </c>
      <c r="ES324" s="72" t="str">
        <f t="shared" si="77"/>
        <v/>
      </c>
      <c r="ET324" s="72" t="s">
        <v>1112</v>
      </c>
      <c r="EU324" s="7" t="s">
        <v>2663</v>
      </c>
      <c r="EV324" s="7" t="s">
        <v>1111</v>
      </c>
      <c r="EW324" s="7" t="e">
        <v>#N/A</v>
      </c>
      <c r="EX324" s="183" t="e">
        <v>#N/A</v>
      </c>
      <c r="EY324" s="314" t="e">
        <v>#N/A</v>
      </c>
      <c r="EZ324" s="314"/>
      <c r="FA324" s="183"/>
      <c r="FB324" s="314"/>
      <c r="FC324" s="7" t="s">
        <v>1130</v>
      </c>
      <c r="FD324" s="7" t="s">
        <v>3250</v>
      </c>
      <c r="FE324" s="7">
        <f t="shared" si="78"/>
        <v>2819</v>
      </c>
      <c r="FF324" s="72">
        <f t="shared" si="79"/>
        <v>6579</v>
      </c>
      <c r="FG324" t="s">
        <v>3518</v>
      </c>
      <c r="FH324">
        <v>462821869</v>
      </c>
    </row>
    <row r="325" spans="1:164" ht="17.25">
      <c r="A325" s="72">
        <v>462852715</v>
      </c>
      <c r="B325" s="304" t="s">
        <v>1374</v>
      </c>
      <c r="C325" s="72" t="s">
        <v>1776</v>
      </c>
      <c r="D325" s="72" t="s">
        <v>3561</v>
      </c>
      <c r="E325" s="72">
        <v>10000</v>
      </c>
      <c r="F325" s="72"/>
      <c r="G325" s="307"/>
      <c r="H325" s="307"/>
      <c r="I325" s="72">
        <v>3392</v>
      </c>
      <c r="J325" s="72">
        <v>6779</v>
      </c>
      <c r="K325" s="258">
        <f t="shared" si="71"/>
        <v>3511</v>
      </c>
      <c r="L325" s="258">
        <f t="shared" si="72"/>
        <v>409</v>
      </c>
      <c r="M325" s="316">
        <v>2</v>
      </c>
      <c r="N325" s="72" t="s">
        <v>1283</v>
      </c>
      <c r="O325" s="72" t="s">
        <v>1282</v>
      </c>
      <c r="P325" s="72" t="s">
        <v>316</v>
      </c>
      <c r="Q325" s="255">
        <v>42049</v>
      </c>
      <c r="R325" s="66">
        <v>124</v>
      </c>
      <c r="S325" s="66">
        <f t="shared" si="70"/>
        <v>0</v>
      </c>
      <c r="T325" s="66">
        <v>6287</v>
      </c>
      <c r="U325" s="4" t="s">
        <v>1232</v>
      </c>
      <c r="V325" s="5">
        <f t="shared" si="80"/>
        <v>9.9166210483388875E-2</v>
      </c>
      <c r="W325" s="5">
        <f t="shared" si="81"/>
        <v>9.3101272328776109E-3</v>
      </c>
      <c r="X325" s="5" t="str">
        <f t="shared" si="73"/>
        <v>RB</v>
      </c>
      <c r="Y325" s="72" t="str">
        <f t="shared" si="74"/>
        <v>PAID</v>
      </c>
      <c r="Z325" s="72" t="s">
        <v>1316</v>
      </c>
      <c r="AA325" s="72" t="s">
        <v>1316</v>
      </c>
      <c r="AB325" s="304" t="s">
        <v>3024</v>
      </c>
      <c r="AC325" s="72"/>
      <c r="AD325" s="72" t="s">
        <v>3022</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5"/>
        <v>FLOW</v>
      </c>
      <c r="AQ325" s="307"/>
      <c r="AR325" s="307"/>
      <c r="AS325" s="307"/>
      <c r="AT325" s="307"/>
      <c r="AU325" s="72" t="s">
        <v>1794</v>
      </c>
      <c r="AV325" s="311"/>
      <c r="AW325" s="304" t="s">
        <v>54</v>
      </c>
      <c r="AX325" s="312">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6"/>
        <v>2</v>
      </c>
      <c r="ES325" s="72">
        <f t="shared" si="77"/>
        <v>1</v>
      </c>
      <c r="ET325" s="72" t="s">
        <v>1125</v>
      </c>
      <c r="EU325" s="7" t="s">
        <v>2664</v>
      </c>
      <c r="EV325" s="7" t="s">
        <v>1111</v>
      </c>
      <c r="EW325" s="7" t="s">
        <v>1830</v>
      </c>
      <c r="EX325" s="183" t="s">
        <v>1875</v>
      </c>
      <c r="EY325" s="314">
        <v>46178</v>
      </c>
      <c r="EZ325" s="314"/>
      <c r="FA325" s="183"/>
      <c r="FB325" s="314"/>
      <c r="FC325" s="7" t="s">
        <v>1130</v>
      </c>
      <c r="FD325" s="7" t="s">
        <v>3051</v>
      </c>
      <c r="FE325" s="7">
        <f t="shared" si="78"/>
        <v>3511</v>
      </c>
      <c r="FF325" s="72">
        <f t="shared" si="79"/>
        <v>10409</v>
      </c>
      <c r="FG325" t="s">
        <v>3517</v>
      </c>
      <c r="FH325">
        <v>462852715</v>
      </c>
    </row>
    <row r="326" spans="1:164" ht="17.25">
      <c r="A326" s="72">
        <v>459192730</v>
      </c>
      <c r="B326" s="304" t="s">
        <v>596</v>
      </c>
      <c r="C326" s="72"/>
      <c r="D326" s="72"/>
      <c r="E326" s="72"/>
      <c r="F326" s="72"/>
      <c r="G326" s="307"/>
      <c r="H326" s="307"/>
      <c r="I326" s="72">
        <v>8859</v>
      </c>
      <c r="J326" s="72">
        <v>16375</v>
      </c>
      <c r="K326" s="258">
        <f t="shared" si="71"/>
        <v>7874</v>
      </c>
      <c r="L326" s="258">
        <f t="shared" si="72"/>
        <v>25862</v>
      </c>
      <c r="M326" s="316">
        <v>2</v>
      </c>
      <c r="N326" s="72" t="s">
        <v>1232</v>
      </c>
      <c r="O326" s="72" t="s">
        <v>1233</v>
      </c>
      <c r="P326" s="72" t="s">
        <v>204</v>
      </c>
      <c r="Q326" s="255">
        <v>41942</v>
      </c>
      <c r="R326" s="66">
        <v>358</v>
      </c>
      <c r="S326" s="66">
        <f t="shared" si="70"/>
        <v>0</v>
      </c>
      <c r="T326" s="66">
        <v>2250</v>
      </c>
      <c r="U326" s="4" t="s">
        <v>1281</v>
      </c>
      <c r="V326" s="5">
        <f t="shared" si="80"/>
        <v>0.89073417291396773</v>
      </c>
      <c r="W326" s="5">
        <f t="shared" si="81"/>
        <v>9.28643621492432E-3</v>
      </c>
      <c r="X326" s="5" t="str">
        <f t="shared" si="73"/>
        <v>FLOW</v>
      </c>
      <c r="Y326" s="72" t="str">
        <f t="shared" si="74"/>
        <v>NC</v>
      </c>
      <c r="Z326" s="72" t="s">
        <v>1316</v>
      </c>
      <c r="AA326" s="72" t="s">
        <v>1316</v>
      </c>
      <c r="AB326" s="304" t="s">
        <v>3025</v>
      </c>
      <c r="AC326" s="72"/>
      <c r="AD326" s="72" t="s">
        <v>3022</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5"/>
        <v>FLOW</v>
      </c>
      <c r="AQ326" s="307"/>
      <c r="AR326" s="307"/>
      <c r="AS326" s="307"/>
      <c r="AT326" s="307"/>
      <c r="AU326" s="72" t="s">
        <v>1794</v>
      </c>
      <c r="AV326" s="311" t="s">
        <v>598</v>
      </c>
      <c r="AW326" s="304" t="s">
        <v>118</v>
      </c>
      <c r="AX326" s="312">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6"/>
        <v>1</v>
      </c>
      <c r="ES326" s="72">
        <f t="shared" si="77"/>
        <v>1</v>
      </c>
      <c r="ET326" s="72" t="s">
        <v>1124</v>
      </c>
      <c r="EU326" s="7" t="s">
        <v>2665</v>
      </c>
      <c r="EV326" s="7" t="s">
        <v>1111</v>
      </c>
      <c r="EW326" s="7" t="s">
        <v>1809</v>
      </c>
      <c r="EX326" s="183" t="s">
        <v>1953</v>
      </c>
      <c r="EY326" s="314">
        <v>46177</v>
      </c>
      <c r="EZ326" s="314"/>
      <c r="FA326" s="183"/>
      <c r="FB326" s="314"/>
      <c r="FC326" s="7" t="s">
        <v>1130</v>
      </c>
      <c r="FD326" s="7" t="s">
        <v>3292</v>
      </c>
      <c r="FE326" s="7">
        <f t="shared" si="78"/>
        <v>7874</v>
      </c>
      <c r="FF326" s="72">
        <f t="shared" si="79"/>
        <v>25862</v>
      </c>
      <c r="FG326" t="s">
        <v>3517</v>
      </c>
      <c r="FH326">
        <v>459192730</v>
      </c>
    </row>
    <row r="327" spans="1:164" ht="17.25">
      <c r="A327" s="72">
        <v>462919078</v>
      </c>
      <c r="B327" s="304" t="s">
        <v>979</v>
      </c>
      <c r="C327" s="72"/>
      <c r="D327" s="72"/>
      <c r="E327" s="72"/>
      <c r="F327" s="72"/>
      <c r="G327" s="307"/>
      <c r="H327" s="307"/>
      <c r="I327" s="72">
        <v>2908</v>
      </c>
      <c r="J327" s="72">
        <v>14540</v>
      </c>
      <c r="K327" s="258">
        <f t="shared" si="71"/>
        <v>961</v>
      </c>
      <c r="L327" s="258">
        <f t="shared" si="72"/>
        <v>18688</v>
      </c>
      <c r="M327" s="316">
        <v>6</v>
      </c>
      <c r="N327" s="72" t="s">
        <v>1232</v>
      </c>
      <c r="O327" s="72" t="s">
        <v>1233</v>
      </c>
      <c r="P327" s="72" t="s">
        <v>74</v>
      </c>
      <c r="Q327" s="255">
        <v>41846</v>
      </c>
      <c r="R327" s="66">
        <v>961</v>
      </c>
      <c r="S327" s="66">
        <f t="shared" si="70"/>
        <v>0</v>
      </c>
      <c r="T327" s="66">
        <v>2700</v>
      </c>
      <c r="U327" s="4" t="s">
        <v>1232</v>
      </c>
      <c r="V327" s="5">
        <f t="shared" si="80"/>
        <v>0.37567106562528052</v>
      </c>
      <c r="W327" s="5">
        <f t="shared" si="81"/>
        <v>1.7578318864713983E-2</v>
      </c>
      <c r="X327" s="5" t="str">
        <f t="shared" si="73"/>
        <v>FLOW</v>
      </c>
      <c r="Y327" s="72" t="str">
        <f t="shared" si="74"/>
        <v>NC</v>
      </c>
      <c r="Z327" s="72" t="s">
        <v>1316</v>
      </c>
      <c r="AA327" s="72" t="s">
        <v>1316</v>
      </c>
      <c r="AB327" s="304" t="s">
        <v>3024</v>
      </c>
      <c r="AC327" s="72"/>
      <c r="AD327" s="72" t="s">
        <v>3022</v>
      </c>
      <c r="AE327" s="309"/>
      <c r="AF327" s="310" t="s">
        <v>1798</v>
      </c>
      <c r="AG327" s="7" t="s">
        <v>1130</v>
      </c>
      <c r="AH327" s="72" t="s">
        <v>84</v>
      </c>
      <c r="AI327" s="7" t="s">
        <v>1130</v>
      </c>
      <c r="AJ327" s="7" t="s">
        <v>1130</v>
      </c>
      <c r="AK327" s="7" t="s">
        <v>1130</v>
      </c>
      <c r="AL327" s="7">
        <v>18201</v>
      </c>
      <c r="AM327" s="255">
        <v>41846</v>
      </c>
      <c r="AN327" s="258">
        <v>178</v>
      </c>
      <c r="AO327" s="307">
        <v>194</v>
      </c>
      <c r="AP327" s="307" t="str">
        <f t="shared" si="75"/>
        <v>FLOW</v>
      </c>
      <c r="AQ327" s="307"/>
      <c r="AR327" s="307"/>
      <c r="AS327" s="307"/>
      <c r="AT327" s="307"/>
      <c r="AU327" s="72" t="s">
        <v>944</v>
      </c>
      <c r="AV327" s="311"/>
      <c r="AW327" s="304" t="s">
        <v>54</v>
      </c>
      <c r="AX327" s="312">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6"/>
        <v>5</v>
      </c>
      <c r="ES327" s="72">
        <f t="shared" si="77"/>
        <v>1</v>
      </c>
      <c r="ET327" s="72" t="s">
        <v>1120</v>
      </c>
      <c r="EU327" s="7" t="s">
        <v>2666</v>
      </c>
      <c r="EV327" s="7" t="s">
        <v>1111</v>
      </c>
      <c r="EW327" s="7" t="s">
        <v>1830</v>
      </c>
      <c r="EX327" s="183" t="s">
        <v>1954</v>
      </c>
      <c r="EY327" s="314">
        <v>46181</v>
      </c>
      <c r="EZ327" s="314"/>
      <c r="FA327" s="183"/>
      <c r="FB327" s="314"/>
      <c r="FC327" s="7" t="s">
        <v>1130</v>
      </c>
      <c r="FD327" s="7" t="s">
        <v>3293</v>
      </c>
      <c r="FE327" s="7">
        <f t="shared" si="78"/>
        <v>961</v>
      </c>
      <c r="FF327" s="72">
        <f t="shared" si="79"/>
        <v>18688</v>
      </c>
      <c r="FG327" t="s">
        <v>3517</v>
      </c>
      <c r="FH327">
        <v>462919078</v>
      </c>
    </row>
    <row r="328" spans="1:164" ht="17.25">
      <c r="A328" s="72">
        <v>462856016</v>
      </c>
      <c r="B328" s="304" t="s">
        <v>52</v>
      </c>
      <c r="C328" s="72" t="s">
        <v>1778</v>
      </c>
      <c r="D328" s="72" t="s">
        <v>3017</v>
      </c>
      <c r="E328" s="72">
        <v>3500</v>
      </c>
      <c r="F328" s="72"/>
      <c r="G328" s="307"/>
      <c r="H328" s="307"/>
      <c r="I328" s="72">
        <v>3235</v>
      </c>
      <c r="J328" s="72">
        <v>9394</v>
      </c>
      <c r="K328" s="258">
        <f t="shared" si="71"/>
        <v>3457</v>
      </c>
      <c r="L328" s="258">
        <f t="shared" si="72"/>
        <v>9894</v>
      </c>
      <c r="M328" s="316">
        <v>3</v>
      </c>
      <c r="N328" s="72" t="s">
        <v>1281</v>
      </c>
      <c r="O328" s="72" t="s">
        <v>1282</v>
      </c>
      <c r="P328" s="72" t="s">
        <v>15</v>
      </c>
      <c r="Q328" s="255">
        <v>41825</v>
      </c>
      <c r="R328" s="66">
        <v>533</v>
      </c>
      <c r="S328" s="66">
        <f t="shared" si="70"/>
        <v>0</v>
      </c>
      <c r="T328" s="66">
        <v>6300</v>
      </c>
      <c r="U328" s="4" t="s">
        <v>1501</v>
      </c>
      <c r="V328" s="5">
        <f t="shared" si="80"/>
        <v>0.12962908724851144</v>
      </c>
      <c r="W328" s="5">
        <f t="shared" si="81"/>
        <v>1.1186534430569607E-2</v>
      </c>
      <c r="X328" s="5" t="str">
        <f t="shared" si="73"/>
        <v>STABLE</v>
      </c>
      <c r="Y328" s="72" t="str">
        <f t="shared" si="74"/>
        <v>PAID</v>
      </c>
      <c r="Z328" s="72" t="s">
        <v>1330</v>
      </c>
      <c r="AA328" s="72" t="s">
        <v>1282</v>
      </c>
      <c r="AB328" s="304"/>
      <c r="AC328" s="72"/>
      <c r="AD328" s="72" t="s">
        <v>3020</v>
      </c>
      <c r="AE328" s="309"/>
      <c r="AF328" s="310" t="s">
        <v>1798</v>
      </c>
      <c r="AG328" s="7" t="s">
        <v>1130</v>
      </c>
      <c r="AH328" s="72" t="s">
        <v>49</v>
      </c>
      <c r="AI328" s="7" t="s">
        <v>1130</v>
      </c>
      <c r="AJ328" s="7" t="s">
        <v>1130</v>
      </c>
      <c r="AK328" s="7" t="s">
        <v>1130</v>
      </c>
      <c r="AL328" s="7">
        <v>16227</v>
      </c>
      <c r="AM328" s="255">
        <v>41825</v>
      </c>
      <c r="AN328" s="258">
        <v>88</v>
      </c>
      <c r="AO328" s="307">
        <v>73</v>
      </c>
      <c r="AP328" s="307" t="str">
        <f t="shared" si="75"/>
        <v>STABLE</v>
      </c>
      <c r="AQ328" s="307"/>
      <c r="AR328" s="307"/>
      <c r="AS328" s="307"/>
      <c r="AT328" s="307"/>
      <c r="AU328" s="72" t="s">
        <v>944</v>
      </c>
      <c r="AV328" s="311" t="s">
        <v>53</v>
      </c>
      <c r="AW328" s="304" t="s">
        <v>54</v>
      </c>
      <c r="AX328" s="312">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6"/>
        <v>3</v>
      </c>
      <c r="ES328" s="72">
        <f t="shared" si="77"/>
        <v>1</v>
      </c>
      <c r="ET328" s="72" t="s">
        <v>1113</v>
      </c>
      <c r="EU328" s="7" t="s">
        <v>2667</v>
      </c>
      <c r="EV328" s="7" t="s">
        <v>1111</v>
      </c>
      <c r="EW328" s="7" t="s">
        <v>1807</v>
      </c>
      <c r="EX328" s="183" t="s">
        <v>1955</v>
      </c>
      <c r="EY328" s="314">
        <v>46189</v>
      </c>
      <c r="EZ328" s="314"/>
      <c r="FA328" s="183"/>
      <c r="FB328" s="314"/>
      <c r="FC328" s="7" t="s">
        <v>1130</v>
      </c>
      <c r="FD328" s="7" t="s">
        <v>3294</v>
      </c>
      <c r="FE328" s="7">
        <f t="shared" si="78"/>
        <v>3457</v>
      </c>
      <c r="FF328" s="72">
        <f t="shared" si="79"/>
        <v>13394</v>
      </c>
      <c r="FG328" t="s">
        <v>3517</v>
      </c>
      <c r="FH328">
        <v>462856016</v>
      </c>
    </row>
    <row r="329" spans="1:164" ht="17.25">
      <c r="A329" s="72">
        <v>136615657</v>
      </c>
      <c r="B329" s="304" t="s">
        <v>2068</v>
      </c>
      <c r="C329" s="72"/>
      <c r="D329" s="72"/>
      <c r="E329" s="72"/>
      <c r="F329" s="72"/>
      <c r="G329" s="307"/>
      <c r="H329" s="307"/>
      <c r="I329" s="72">
        <v>2461</v>
      </c>
      <c r="J329" s="72">
        <v>2430</v>
      </c>
      <c r="K329" s="258">
        <f t="shared" ref="K329:K338" si="82">IF((J329+R329)&lt;=I329+R329,(J329+R329),((I329-(I329*(M329+1)-(I329+J329)))+R329))</f>
        <v>2471</v>
      </c>
      <c r="L329" s="258">
        <f t="shared" si="72"/>
        <v>4973</v>
      </c>
      <c r="M329" s="308">
        <v>1</v>
      </c>
      <c r="N329" s="72" t="s">
        <v>1232</v>
      </c>
      <c r="O329" s="72" t="s">
        <v>1233</v>
      </c>
      <c r="P329" s="72" t="s">
        <v>74</v>
      </c>
      <c r="Q329" s="255">
        <v>41650.959999999999</v>
      </c>
      <c r="R329" s="66">
        <v>41</v>
      </c>
      <c r="S329" s="66">
        <f t="shared" si="70"/>
        <v>0</v>
      </c>
      <c r="T329" s="66">
        <v>900</v>
      </c>
      <c r="U329" s="4" t="s">
        <v>1130</v>
      </c>
      <c r="V329" s="5">
        <f t="shared" si="80"/>
        <v>4.1573240489833872E-2</v>
      </c>
      <c r="W329" s="5">
        <f t="shared" si="81"/>
        <v>2.2792717972489841E-3</v>
      </c>
      <c r="X329" s="5" t="s">
        <v>1281</v>
      </c>
      <c r="Y329" s="72" t="str">
        <f t="shared" si="74"/>
        <v>PTP</v>
      </c>
      <c r="Z329" s="72" t="s">
        <v>1130</v>
      </c>
      <c r="AA329" s="72" t="s">
        <v>1330</v>
      </c>
      <c r="AB329" s="304"/>
      <c r="AC329" s="72">
        <v>25</v>
      </c>
      <c r="AD329" s="72" t="s">
        <v>3020</v>
      </c>
      <c r="AE329" s="309"/>
      <c r="AF329" s="310"/>
      <c r="AG329" s="7"/>
      <c r="AH329" s="72" t="s">
        <v>2182</v>
      </c>
      <c r="AI329" s="7"/>
      <c r="AJ329" s="7"/>
      <c r="AK329" s="7"/>
      <c r="AL329" s="7">
        <v>3371</v>
      </c>
      <c r="AM329" s="255">
        <v>41650.959999999999</v>
      </c>
      <c r="AN329" s="258">
        <v>26</v>
      </c>
      <c r="AO329" s="307">
        <v>42</v>
      </c>
      <c r="AP329" s="307" t="str">
        <f t="shared" si="75"/>
        <v>FLOW</v>
      </c>
      <c r="AQ329" s="307"/>
      <c r="AR329" s="307"/>
      <c r="AS329" s="307"/>
      <c r="AT329" s="307"/>
      <c r="AU329" s="72" t="s">
        <v>1130</v>
      </c>
      <c r="AV329" s="311" t="s">
        <v>2214</v>
      </c>
      <c r="AW329" s="304" t="s">
        <v>401</v>
      </c>
      <c r="AX329" s="312">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6"/>
        <v>2</v>
      </c>
      <c r="ES329" s="72">
        <f t="shared" si="77"/>
        <v>1</v>
      </c>
      <c r="ET329" s="72" t="s">
        <v>1120</v>
      </c>
      <c r="EU329" s="7" t="s">
        <v>2668</v>
      </c>
      <c r="EV329" s="7" t="s">
        <v>1111</v>
      </c>
      <c r="EW329" s="7" t="s">
        <v>1804</v>
      </c>
      <c r="EX329" s="183" t="s">
        <v>1812</v>
      </c>
      <c r="EY329" s="314">
        <v>46186</v>
      </c>
      <c r="EZ329" s="314"/>
      <c r="FA329" s="183"/>
      <c r="FB329" s="314"/>
      <c r="FC329" s="7" t="s">
        <v>1130</v>
      </c>
      <c r="FD329" s="7" t="s">
        <v>3295</v>
      </c>
      <c r="FE329" s="7">
        <f t="shared" si="78"/>
        <v>2471</v>
      </c>
      <c r="FF329" s="72">
        <f t="shared" si="79"/>
        <v>4973</v>
      </c>
      <c r="FG329" t="s">
        <v>3517</v>
      </c>
      <c r="FH329">
        <v>136615657</v>
      </c>
    </row>
    <row r="330" spans="1:164" ht="17.25">
      <c r="A330" s="72">
        <v>460835887</v>
      </c>
      <c r="B330" s="304" t="s">
        <v>344</v>
      </c>
      <c r="C330" s="72"/>
      <c r="D330" s="72"/>
      <c r="E330" s="72"/>
      <c r="F330" s="72"/>
      <c r="G330" s="307"/>
      <c r="H330" s="307" t="s">
        <v>3512</v>
      </c>
      <c r="I330" s="72">
        <v>3573</v>
      </c>
      <c r="J330" s="72">
        <v>20520</v>
      </c>
      <c r="K330" s="258">
        <f t="shared" si="82"/>
        <v>3851</v>
      </c>
      <c r="L330" s="258">
        <f t="shared" si="72"/>
        <v>25460</v>
      </c>
      <c r="M330" s="316">
        <v>6</v>
      </c>
      <c r="N330" s="72" t="s">
        <v>1281</v>
      </c>
      <c r="O330" s="72" t="s">
        <v>1233</v>
      </c>
      <c r="P330" s="72" t="s">
        <v>43</v>
      </c>
      <c r="Q330" s="255">
        <v>41319</v>
      </c>
      <c r="R330" s="66">
        <v>1196</v>
      </c>
      <c r="S330" s="66">
        <f t="shared" si="70"/>
        <v>0</v>
      </c>
      <c r="T330" s="66">
        <v>6300</v>
      </c>
      <c r="U330" s="4" t="s">
        <v>1232</v>
      </c>
      <c r="V330" s="5">
        <f t="shared" si="80"/>
        <v>8.4009198131909019E-2</v>
      </c>
      <c r="W330" s="5">
        <f t="shared" si="81"/>
        <v>1.7356941097622643E-2</v>
      </c>
      <c r="X330" s="5" t="str">
        <f t="shared" si="73"/>
        <v>STABLE</v>
      </c>
      <c r="Y330" s="72" t="str">
        <f t="shared" si="74"/>
        <v>PAID</v>
      </c>
      <c r="Z330" s="72" t="s">
        <v>1316</v>
      </c>
      <c r="AA330" s="72" t="s">
        <v>1316</v>
      </c>
      <c r="AB330" s="304" t="s">
        <v>3025</v>
      </c>
      <c r="AC330" s="72"/>
      <c r="AD330" s="72" t="s">
        <v>3022</v>
      </c>
      <c r="AE330" s="309"/>
      <c r="AF330" s="310" t="s">
        <v>1798</v>
      </c>
      <c r="AG330" s="7" t="s">
        <v>1130</v>
      </c>
      <c r="AH330" s="72" t="s">
        <v>342</v>
      </c>
      <c r="AI330" s="7" t="s">
        <v>1130</v>
      </c>
      <c r="AJ330" s="7" t="s">
        <v>1130</v>
      </c>
      <c r="AK330" s="7" t="s">
        <v>1130</v>
      </c>
      <c r="AL330" s="7">
        <v>28016</v>
      </c>
      <c r="AM330" s="255">
        <v>41319</v>
      </c>
      <c r="AN330" s="258">
        <v>178</v>
      </c>
      <c r="AO330" s="307">
        <v>163</v>
      </c>
      <c r="AP330" s="307" t="str">
        <f t="shared" si="75"/>
        <v>STABLE</v>
      </c>
      <c r="AQ330" s="307"/>
      <c r="AR330" s="307"/>
      <c r="AS330" s="307"/>
      <c r="AT330" s="307"/>
      <c r="AU330" s="72" t="s">
        <v>944</v>
      </c>
      <c r="AV330" s="311" t="s">
        <v>345</v>
      </c>
      <c r="AW330" s="304" t="s">
        <v>80</v>
      </c>
      <c r="AX330" s="312">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6"/>
        <v>1</v>
      </c>
      <c r="ES330" s="72">
        <f t="shared" si="77"/>
        <v>1</v>
      </c>
      <c r="ET330" s="72" t="s">
        <v>1117</v>
      </c>
      <c r="EU330" s="7" t="s">
        <v>2669</v>
      </c>
      <c r="EV330" s="7" t="s">
        <v>1111</v>
      </c>
      <c r="EW330" s="7" t="s">
        <v>1809</v>
      </c>
      <c r="EX330" s="183" t="s">
        <v>1939</v>
      </c>
      <c r="EY330" s="314">
        <v>46179</v>
      </c>
      <c r="EZ330" s="314"/>
      <c r="FA330" s="183"/>
      <c r="FB330" s="314"/>
      <c r="FC330" s="7" t="s">
        <v>1130</v>
      </c>
      <c r="FD330" s="7" t="s">
        <v>3082</v>
      </c>
      <c r="FE330" s="7">
        <f t="shared" si="78"/>
        <v>3851</v>
      </c>
      <c r="FF330" s="72">
        <f t="shared" si="79"/>
        <v>25460</v>
      </c>
      <c r="FG330" t="s">
        <v>3517</v>
      </c>
      <c r="FH330">
        <v>460835887</v>
      </c>
    </row>
    <row r="331" spans="1:164" ht="17.25">
      <c r="A331" s="72">
        <v>465282350</v>
      </c>
      <c r="B331" s="304" t="s">
        <v>1369</v>
      </c>
      <c r="C331" s="72"/>
      <c r="D331" s="72"/>
      <c r="E331" s="72"/>
      <c r="F331" s="72"/>
      <c r="G331" s="307"/>
      <c r="H331" s="307"/>
      <c r="I331" s="72">
        <v>4043</v>
      </c>
      <c r="J331" s="72">
        <v>8086</v>
      </c>
      <c r="K331" s="258">
        <f t="shared" si="82"/>
        <v>4097</v>
      </c>
      <c r="L331" s="258">
        <f t="shared" si="72"/>
        <v>12291</v>
      </c>
      <c r="M331" s="316">
        <v>2</v>
      </c>
      <c r="N331" s="72" t="s">
        <v>1232</v>
      </c>
      <c r="O331" s="72" t="s">
        <v>1233</v>
      </c>
      <c r="P331" s="72" t="s">
        <v>19</v>
      </c>
      <c r="Q331" s="255">
        <v>41113</v>
      </c>
      <c r="R331" s="66">
        <v>54</v>
      </c>
      <c r="S331" s="66">
        <f t="shared" si="70"/>
        <v>0</v>
      </c>
      <c r="T331" s="66">
        <v>1350</v>
      </c>
      <c r="U331" s="4" t="s">
        <v>1232</v>
      </c>
      <c r="V331" s="5">
        <f t="shared" si="80"/>
        <v>7.2887854448948713E-2</v>
      </c>
      <c r="W331" s="5">
        <f t="shared" si="81"/>
        <v>9.1028861786320043E-3</v>
      </c>
      <c r="X331" s="5" t="str">
        <f t="shared" si="73"/>
        <v>FLOW</v>
      </c>
      <c r="Y331" s="72" t="str">
        <f t="shared" si="74"/>
        <v>NC</v>
      </c>
      <c r="Z331" s="72" t="s">
        <v>1316</v>
      </c>
      <c r="AA331" s="72" t="s">
        <v>1316</v>
      </c>
      <c r="AB331" s="304" t="s">
        <v>3025</v>
      </c>
      <c r="AC331" s="72"/>
      <c r="AD331" s="72" t="s">
        <v>3022</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5"/>
        <v>FLOW</v>
      </c>
      <c r="AQ331" s="307"/>
      <c r="AR331" s="307"/>
      <c r="AS331" s="307"/>
      <c r="AT331" s="307"/>
      <c r="AU331" s="72" t="s">
        <v>1794</v>
      </c>
      <c r="AV331" s="311" t="s">
        <v>1370</v>
      </c>
      <c r="AW331" s="304" t="s">
        <v>136</v>
      </c>
      <c r="AX331" s="312">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6"/>
        <v>2</v>
      </c>
      <c r="ES331" s="72">
        <f t="shared" si="77"/>
        <v>1</v>
      </c>
      <c r="ET331" s="72" t="s">
        <v>1114</v>
      </c>
      <c r="EU331" s="7" t="s">
        <v>2670</v>
      </c>
      <c r="EV331" s="7" t="s">
        <v>1111</v>
      </c>
      <c r="EW331" s="7" t="s">
        <v>1809</v>
      </c>
      <c r="EX331" s="183" t="s">
        <v>1841</v>
      </c>
      <c r="EY331" s="314">
        <v>46182</v>
      </c>
      <c r="EZ331" s="314"/>
      <c r="FA331" s="183"/>
      <c r="FB331" s="314"/>
      <c r="FC331" s="7" t="s">
        <v>3554</v>
      </c>
      <c r="FD331" s="7" t="s">
        <v>3296</v>
      </c>
      <c r="FE331" s="7">
        <f t="shared" si="78"/>
        <v>4097</v>
      </c>
      <c r="FF331" s="72">
        <f t="shared" si="79"/>
        <v>12291</v>
      </c>
      <c r="FG331" t="s">
        <v>3517</v>
      </c>
      <c r="FH331">
        <v>465282350</v>
      </c>
    </row>
    <row r="332" spans="1:164" ht="17.25">
      <c r="A332" s="72">
        <v>135050716</v>
      </c>
      <c r="B332" s="304" t="s">
        <v>875</v>
      </c>
      <c r="C332" s="72" t="s">
        <v>1776</v>
      </c>
      <c r="D332" s="72" t="s">
        <v>3561</v>
      </c>
      <c r="E332" s="72">
        <v>6140</v>
      </c>
      <c r="F332" s="72"/>
      <c r="G332" s="307"/>
      <c r="H332" s="307"/>
      <c r="I332" s="72">
        <v>6140</v>
      </c>
      <c r="J332" s="72">
        <v>5436</v>
      </c>
      <c r="K332" s="258">
        <f t="shared" si="82"/>
        <v>5547</v>
      </c>
      <c r="L332" s="258">
        <f t="shared" si="72"/>
        <v>5656</v>
      </c>
      <c r="M332" s="308">
        <v>1</v>
      </c>
      <c r="N332" s="72" t="s">
        <v>1281</v>
      </c>
      <c r="O332" s="72" t="s">
        <v>1282</v>
      </c>
      <c r="P332" s="72" t="s">
        <v>334</v>
      </c>
      <c r="Q332" s="255">
        <v>40640.980000000003</v>
      </c>
      <c r="R332" s="66">
        <v>111</v>
      </c>
      <c r="S332" s="66">
        <f t="shared" si="70"/>
        <v>0</v>
      </c>
      <c r="T332" s="66">
        <v>6300</v>
      </c>
      <c r="U332" s="4" t="s">
        <v>1482</v>
      </c>
      <c r="V332" s="5">
        <f t="shared" si="80"/>
        <v>2.3214929234102205E-2</v>
      </c>
      <c r="W332" s="5">
        <f t="shared" si="81"/>
        <v>2.2240025086230912E-3</v>
      </c>
      <c r="X332" s="5" t="s">
        <v>1281</v>
      </c>
      <c r="Y332" s="72" t="str">
        <f t="shared" si="74"/>
        <v>PAID</v>
      </c>
      <c r="Z332" s="72" t="s">
        <v>1282</v>
      </c>
      <c r="AA332" s="72" t="s">
        <v>1330</v>
      </c>
      <c r="AB332" s="304"/>
      <c r="AC332" s="72">
        <v>20</v>
      </c>
      <c r="AD332" s="72" t="s">
        <v>3020</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5"/>
        <v>FLOW</v>
      </c>
      <c r="AQ332" s="307"/>
      <c r="AR332" s="307"/>
      <c r="AS332" s="307"/>
      <c r="AT332" s="307"/>
      <c r="AU332" s="72" t="s">
        <v>944</v>
      </c>
      <c r="AV332" s="311" t="s">
        <v>877</v>
      </c>
      <c r="AW332" s="304" t="s">
        <v>878</v>
      </c>
      <c r="AX332" s="312">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6"/>
        <v>1</v>
      </c>
      <c r="ES332" s="72">
        <f t="shared" si="77"/>
        <v>1</v>
      </c>
      <c r="ET332" s="72" t="s">
        <v>1126</v>
      </c>
      <c r="EU332" s="7" t="s">
        <v>2671</v>
      </c>
      <c r="EV332" s="7" t="s">
        <v>1111</v>
      </c>
      <c r="EW332" s="7" t="s">
        <v>1802</v>
      </c>
      <c r="EX332" s="183" t="s">
        <v>1871</v>
      </c>
      <c r="EY332" s="314">
        <v>46178</v>
      </c>
      <c r="EZ332" s="314"/>
      <c r="FA332" s="183"/>
      <c r="FB332" s="314"/>
      <c r="FC332" s="7" t="s">
        <v>1130</v>
      </c>
      <c r="FD332" s="7" t="s">
        <v>3297</v>
      </c>
      <c r="FE332" s="7">
        <f t="shared" si="78"/>
        <v>5547</v>
      </c>
      <c r="FF332" s="72">
        <f t="shared" si="79"/>
        <v>11796</v>
      </c>
      <c r="FG332" t="s">
        <v>3517</v>
      </c>
      <c r="FH332">
        <v>135050716</v>
      </c>
    </row>
    <row r="333" spans="1:164" ht="17.25">
      <c r="A333" s="72">
        <v>460116654</v>
      </c>
      <c r="B333" s="304" t="s">
        <v>1542</v>
      </c>
      <c r="C333" s="72" t="s">
        <v>1778</v>
      </c>
      <c r="D333" s="72" t="s">
        <v>3017</v>
      </c>
      <c r="E333" s="72">
        <v>7100</v>
      </c>
      <c r="F333" s="72"/>
      <c r="G333" s="307"/>
      <c r="H333" s="307"/>
      <c r="I333" s="72">
        <v>7015</v>
      </c>
      <c r="J333" s="72">
        <v>7015</v>
      </c>
      <c r="K333" s="258">
        <f t="shared" si="82"/>
        <v>7069</v>
      </c>
      <c r="L333" s="258">
        <f t="shared" si="72"/>
        <v>7062</v>
      </c>
      <c r="M333" s="308">
        <v>1</v>
      </c>
      <c r="N333" s="72" t="s">
        <v>1281</v>
      </c>
      <c r="O333" s="72" t="s">
        <v>1282</v>
      </c>
      <c r="P333" s="72" t="s">
        <v>325</v>
      </c>
      <c r="Q333" s="255">
        <v>40509.9</v>
      </c>
      <c r="R333" s="66">
        <v>54</v>
      </c>
      <c r="S333" s="66">
        <f t="shared" ref="S333:S396" si="83">IF(H333="CBC COLL",T333,)</f>
        <v>0</v>
      </c>
      <c r="T333" s="66">
        <v>6049</v>
      </c>
      <c r="U333" s="4" t="s">
        <v>1130</v>
      </c>
      <c r="V333" s="5">
        <f t="shared" si="80"/>
        <v>6.79999855640257E-2</v>
      </c>
      <c r="W333" s="5">
        <f t="shared" si="81"/>
        <v>2.2168293979148773E-3</v>
      </c>
      <c r="X333" s="5" t="str">
        <f t="shared" si="73"/>
        <v>STABLE</v>
      </c>
      <c r="Y333" s="72" t="str">
        <f t="shared" si="74"/>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5"/>
        <v>STABLE</v>
      </c>
      <c r="AQ333" s="307"/>
      <c r="AR333" s="307"/>
      <c r="AS333" s="307"/>
      <c r="AT333" s="307"/>
      <c r="AU333" s="72" t="s">
        <v>1794</v>
      </c>
      <c r="AV333" s="311" t="s">
        <v>1652</v>
      </c>
      <c r="AW333" s="304" t="s">
        <v>645</v>
      </c>
      <c r="AX333" s="312">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6"/>
        <v>6</v>
      </c>
      <c r="ES333" s="72">
        <f t="shared" si="77"/>
        <v>1</v>
      </c>
      <c r="ET333" s="72" t="s">
        <v>1128</v>
      </c>
      <c r="EU333" s="7" t="s">
        <v>2672</v>
      </c>
      <c r="EV333" s="7" t="s">
        <v>1111</v>
      </c>
      <c r="EW333" s="7" t="s">
        <v>1807</v>
      </c>
      <c r="EX333" s="183" t="s">
        <v>1956</v>
      </c>
      <c r="EY333" s="314">
        <v>46183</v>
      </c>
      <c r="EZ333" s="314"/>
      <c r="FA333" s="183"/>
      <c r="FB333" s="314"/>
      <c r="FC333" s="7" t="s">
        <v>1130</v>
      </c>
      <c r="FD333" s="7" t="s">
        <v>3298</v>
      </c>
      <c r="FE333" s="7">
        <f t="shared" si="78"/>
        <v>7069</v>
      </c>
      <c r="FF333" s="72">
        <f t="shared" si="79"/>
        <v>14162</v>
      </c>
      <c r="FG333" t="s">
        <v>3517</v>
      </c>
      <c r="FH333">
        <v>460116654</v>
      </c>
    </row>
    <row r="334" spans="1:164" ht="17.25">
      <c r="A334" s="72">
        <v>458806785</v>
      </c>
      <c r="B334" s="304" t="s">
        <v>69</v>
      </c>
      <c r="C334" s="72" t="s">
        <v>1776</v>
      </c>
      <c r="D334" s="72" t="s">
        <v>3018</v>
      </c>
      <c r="E334" s="72">
        <v>5200</v>
      </c>
      <c r="F334" s="72"/>
      <c r="G334" s="307"/>
      <c r="H334" s="307"/>
      <c r="I334" s="72">
        <v>4591</v>
      </c>
      <c r="J334" s="72">
        <v>6563</v>
      </c>
      <c r="K334" s="258">
        <f t="shared" si="82"/>
        <v>2227</v>
      </c>
      <c r="L334" s="258">
        <f t="shared" si="72"/>
        <v>6195</v>
      </c>
      <c r="M334" s="316">
        <v>2</v>
      </c>
      <c r="N334" s="72" t="s">
        <v>1281</v>
      </c>
      <c r="O334" s="72" t="s">
        <v>1282</v>
      </c>
      <c r="P334" s="72" t="s">
        <v>66</v>
      </c>
      <c r="Q334" s="255">
        <v>40474</v>
      </c>
      <c r="R334" s="66">
        <v>255</v>
      </c>
      <c r="S334" s="66">
        <f t="shared" si="83"/>
        <v>0</v>
      </c>
      <c r="T334" s="66">
        <v>5400</v>
      </c>
      <c r="U334" s="4" t="s">
        <v>1476</v>
      </c>
      <c r="V334" s="5">
        <f t="shared" si="80"/>
        <v>0.13995788676385476</v>
      </c>
      <c r="W334" s="5">
        <f t="shared" si="81"/>
        <v>8.9614043050604865E-3</v>
      </c>
      <c r="X334" s="5" t="str">
        <f t="shared" si="73"/>
        <v>STABLE</v>
      </c>
      <c r="Y334" s="72" t="str">
        <f t="shared" si="74"/>
        <v>PAID</v>
      </c>
      <c r="Z334" s="72" t="s">
        <v>1282</v>
      </c>
      <c r="AA334" s="72" t="s">
        <v>1282</v>
      </c>
      <c r="AB334" s="304"/>
      <c r="AC334" s="72"/>
      <c r="AD334" s="72" t="s">
        <v>3020</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5"/>
        <v>STABLE</v>
      </c>
      <c r="AQ334" s="307"/>
      <c r="AR334" s="307"/>
      <c r="AS334" s="307"/>
      <c r="AT334" s="307"/>
      <c r="AU334" s="72" t="s">
        <v>944</v>
      </c>
      <c r="AV334" s="311" t="s">
        <v>70</v>
      </c>
      <c r="AW334" s="304" t="s">
        <v>71</v>
      </c>
      <c r="AX334" s="312">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6"/>
        <v>1</v>
      </c>
      <c r="ES334" s="72">
        <f t="shared" si="77"/>
        <v>1</v>
      </c>
      <c r="ET334" s="72" t="s">
        <v>1119</v>
      </c>
      <c r="EU334" s="7" t="s">
        <v>2673</v>
      </c>
      <c r="EV334" s="7" t="s">
        <v>1111</v>
      </c>
      <c r="EW334" s="7" t="s">
        <v>1804</v>
      </c>
      <c r="EX334" s="183" t="s">
        <v>1812</v>
      </c>
      <c r="EY334" s="314">
        <v>46189</v>
      </c>
      <c r="EZ334" s="314"/>
      <c r="FA334" s="183"/>
      <c r="FB334" s="314"/>
      <c r="FC334" s="7" t="s">
        <v>1130</v>
      </c>
      <c r="FD334" s="7" t="s">
        <v>3222</v>
      </c>
      <c r="FE334" s="7">
        <f t="shared" si="78"/>
        <v>2227</v>
      </c>
      <c r="FF334" s="72">
        <f t="shared" si="79"/>
        <v>11395</v>
      </c>
      <c r="FG334" t="s">
        <v>3518</v>
      </c>
      <c r="FH334">
        <v>458806785</v>
      </c>
    </row>
    <row r="335" spans="1:164" ht="17.25">
      <c r="A335" s="72">
        <v>462516053</v>
      </c>
      <c r="B335" s="304" t="s">
        <v>892</v>
      </c>
      <c r="C335" s="72" t="s">
        <v>1776</v>
      </c>
      <c r="D335" s="72" t="s">
        <v>1743</v>
      </c>
      <c r="E335" s="72">
        <v>3308</v>
      </c>
      <c r="F335" s="72"/>
      <c r="G335" s="307"/>
      <c r="H335" s="307"/>
      <c r="I335" s="72">
        <v>3305</v>
      </c>
      <c r="J335" s="72">
        <v>9912</v>
      </c>
      <c r="K335" s="258">
        <f t="shared" si="82"/>
        <v>3863</v>
      </c>
      <c r="L335" s="258">
        <f t="shared" si="72"/>
        <v>10468</v>
      </c>
      <c r="M335" s="316">
        <v>3</v>
      </c>
      <c r="N335" s="72" t="s">
        <v>1281</v>
      </c>
      <c r="O335" s="72" t="s">
        <v>1282</v>
      </c>
      <c r="P335" s="72" t="s">
        <v>350</v>
      </c>
      <c r="Q335" s="255">
        <v>40184</v>
      </c>
      <c r="R335" s="66">
        <v>561</v>
      </c>
      <c r="S335" s="66">
        <f t="shared" si="83"/>
        <v>0</v>
      </c>
      <c r="T335" s="66">
        <v>4050</v>
      </c>
      <c r="U335" s="4" t="s">
        <v>1281</v>
      </c>
      <c r="V335" s="5">
        <f t="shared" si="80"/>
        <v>0.17559786585492418</v>
      </c>
      <c r="W335" s="5">
        <f t="shared" si="81"/>
        <v>1.0747631788595556E-2</v>
      </c>
      <c r="X335" s="5" t="str">
        <f t="shared" si="73"/>
        <v>STABLE</v>
      </c>
      <c r="Y335" s="72" t="str">
        <f t="shared" si="74"/>
        <v>PAID</v>
      </c>
      <c r="Z335" s="72" t="s">
        <v>1282</v>
      </c>
      <c r="AA335" s="72" t="s">
        <v>1282</v>
      </c>
      <c r="AB335" s="304" t="s">
        <v>3024</v>
      </c>
      <c r="AC335" s="72"/>
      <c r="AD335" s="72" t="s">
        <v>3023</v>
      </c>
      <c r="AE335" s="309"/>
      <c r="AF335" s="310" t="s">
        <v>1798</v>
      </c>
      <c r="AG335" s="7" t="s">
        <v>1130</v>
      </c>
      <c r="AH335" s="72" t="s">
        <v>890</v>
      </c>
      <c r="AI335" s="7" t="s">
        <v>1130</v>
      </c>
      <c r="AJ335" s="7" t="s">
        <v>1130</v>
      </c>
      <c r="AK335" s="7" t="s">
        <v>1130</v>
      </c>
      <c r="AL335" s="7">
        <v>14523</v>
      </c>
      <c r="AM335" s="255">
        <v>40184</v>
      </c>
      <c r="AN335" s="258">
        <v>88</v>
      </c>
      <c r="AO335" s="307">
        <v>73</v>
      </c>
      <c r="AP335" s="307" t="str">
        <f t="shared" si="75"/>
        <v>STABLE</v>
      </c>
      <c r="AQ335" s="307"/>
      <c r="AR335" s="307"/>
      <c r="AS335" s="307"/>
      <c r="AT335" s="307"/>
      <c r="AU335" s="72" t="s">
        <v>1794</v>
      </c>
      <c r="AV335" s="311" t="s">
        <v>893</v>
      </c>
      <c r="AW335" s="304" t="s">
        <v>25</v>
      </c>
      <c r="AX335" s="312">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6"/>
        <v>1</v>
      </c>
      <c r="ES335" s="72">
        <f t="shared" si="77"/>
        <v>1</v>
      </c>
      <c r="ET335" s="72" t="s">
        <v>1127</v>
      </c>
      <c r="EU335" s="7" t="s">
        <v>2674</v>
      </c>
      <c r="EV335" s="7" t="s">
        <v>1111</v>
      </c>
      <c r="EW335" s="7" t="s">
        <v>1830</v>
      </c>
      <c r="EX335" s="183" t="s">
        <v>1891</v>
      </c>
      <c r="EY335" s="314">
        <v>46174</v>
      </c>
      <c r="EZ335" s="314"/>
      <c r="FA335" s="183"/>
      <c r="FB335" s="314"/>
      <c r="FC335" s="7" t="s">
        <v>1130</v>
      </c>
      <c r="FD335" s="7" t="s">
        <v>3299</v>
      </c>
      <c r="FE335" s="7">
        <f t="shared" si="78"/>
        <v>3863</v>
      </c>
      <c r="FF335" s="72">
        <f t="shared" si="79"/>
        <v>13776</v>
      </c>
      <c r="FG335" t="s">
        <v>3517</v>
      </c>
      <c r="FH335">
        <v>462516053</v>
      </c>
    </row>
    <row r="336" spans="1:164" ht="17.25">
      <c r="A336" s="72">
        <v>462801904</v>
      </c>
      <c r="B336" s="304" t="s">
        <v>1543</v>
      </c>
      <c r="C336" s="72"/>
      <c r="D336" s="72"/>
      <c r="E336" s="72"/>
      <c r="F336" s="72"/>
      <c r="G336" s="307"/>
      <c r="H336" s="307"/>
      <c r="I336" s="72">
        <v>3303</v>
      </c>
      <c r="J336" s="72">
        <v>5242</v>
      </c>
      <c r="K336" s="258">
        <f t="shared" si="82"/>
        <v>2159</v>
      </c>
      <c r="L336" s="258">
        <f t="shared" si="72"/>
        <v>8878</v>
      </c>
      <c r="M336" s="316">
        <v>2</v>
      </c>
      <c r="N336" s="72" t="s">
        <v>1232</v>
      </c>
      <c r="O336" s="72" t="s">
        <v>1233</v>
      </c>
      <c r="P336" s="72" t="s">
        <v>43</v>
      </c>
      <c r="Q336" s="255">
        <v>39832</v>
      </c>
      <c r="R336" s="66">
        <v>220</v>
      </c>
      <c r="S336" s="66">
        <f t="shared" si="83"/>
        <v>0</v>
      </c>
      <c r="T336" s="66">
        <v>6300</v>
      </c>
      <c r="U336" s="4" t="s">
        <v>1130</v>
      </c>
      <c r="V336" s="5">
        <f t="shared" si="80"/>
        <v>4.4553295330374616E-2</v>
      </c>
      <c r="W336" s="5">
        <f t="shared" si="81"/>
        <v>8.8192581973407444E-3</v>
      </c>
      <c r="X336" s="5" t="str">
        <f t="shared" si="73"/>
        <v>FLOW</v>
      </c>
      <c r="Y336" s="72" t="str">
        <f t="shared" si="74"/>
        <v>RTP</v>
      </c>
      <c r="Z336" s="72" t="s">
        <v>1130</v>
      </c>
      <c r="AA336" s="72" t="s">
        <v>1331</v>
      </c>
      <c r="AB336" s="304" t="s">
        <v>3531</v>
      </c>
      <c r="AC336" s="72"/>
      <c r="AD336" s="72" t="s">
        <v>3020</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5"/>
        <v>FLOW</v>
      </c>
      <c r="AQ336" s="307"/>
      <c r="AR336" s="307"/>
      <c r="AS336" s="307"/>
      <c r="AT336" s="307"/>
      <c r="AU336" s="72" t="s">
        <v>944</v>
      </c>
      <c r="AV336" s="311" t="s">
        <v>1653</v>
      </c>
      <c r="AW336" s="304" t="s">
        <v>45</v>
      </c>
      <c r="AX336" s="312">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6"/>
        <v>1</v>
      </c>
      <c r="ES336" s="72">
        <f t="shared" si="77"/>
        <v>1</v>
      </c>
      <c r="ET336" s="72" t="s">
        <v>1117</v>
      </c>
      <c r="EU336" s="7" t="s">
        <v>2675</v>
      </c>
      <c r="EV336" s="7" t="s">
        <v>1111</v>
      </c>
      <c r="EW336" s="7" t="s">
        <v>1802</v>
      </c>
      <c r="EX336" s="183" t="s">
        <v>1957</v>
      </c>
      <c r="EY336" s="314">
        <v>46179</v>
      </c>
      <c r="EZ336" s="314"/>
      <c r="FA336" s="183"/>
      <c r="FB336" s="314"/>
      <c r="FC336" s="7" t="s">
        <v>1130</v>
      </c>
      <c r="FD336" s="7" t="s">
        <v>3300</v>
      </c>
      <c r="FE336" s="7">
        <f t="shared" si="78"/>
        <v>2159</v>
      </c>
      <c r="FF336" s="72">
        <f t="shared" si="79"/>
        <v>8878</v>
      </c>
      <c r="FG336" t="s">
        <v>3517</v>
      </c>
      <c r="FH336">
        <v>462801904</v>
      </c>
    </row>
    <row r="337" spans="1:164" ht="17.25">
      <c r="A337" s="72">
        <v>460723500</v>
      </c>
      <c r="B337" s="304" t="s">
        <v>351</v>
      </c>
      <c r="C337" s="72" t="s">
        <v>1776</v>
      </c>
      <c r="D337" s="72" t="s">
        <v>3561</v>
      </c>
      <c r="E337" s="72">
        <v>2500</v>
      </c>
      <c r="F337" s="72"/>
      <c r="G337" s="307"/>
      <c r="H337" s="307"/>
      <c r="I337" s="72">
        <v>2431</v>
      </c>
      <c r="J337" s="72">
        <v>2195</v>
      </c>
      <c r="K337" s="258">
        <f t="shared" si="82"/>
        <v>2258</v>
      </c>
      <c r="L337" s="258">
        <f t="shared" si="72"/>
        <v>2243</v>
      </c>
      <c r="M337" s="308">
        <v>1</v>
      </c>
      <c r="N337" s="72" t="s">
        <v>1281</v>
      </c>
      <c r="O337" s="72" t="s">
        <v>1282</v>
      </c>
      <c r="P337" s="72" t="s">
        <v>350</v>
      </c>
      <c r="Q337" s="255">
        <v>39766.080000000002</v>
      </c>
      <c r="R337" s="66">
        <v>63</v>
      </c>
      <c r="S337" s="66">
        <f t="shared" si="83"/>
        <v>0</v>
      </c>
      <c r="T337" s="66">
        <v>5886</v>
      </c>
      <c r="U337" s="4" t="s">
        <v>1487</v>
      </c>
      <c r="V337" s="5">
        <f t="shared" si="80"/>
        <v>3.9298150632712199E-2</v>
      </c>
      <c r="W337" s="5">
        <f t="shared" si="81"/>
        <v>2.1761252233117052E-3</v>
      </c>
      <c r="X337" s="5" t="s">
        <v>1281</v>
      </c>
      <c r="Y337" s="72" t="str">
        <f t="shared" si="74"/>
        <v>PAID</v>
      </c>
      <c r="Z337" s="72" t="s">
        <v>1330</v>
      </c>
      <c r="AA337" s="72" t="s">
        <v>1330</v>
      </c>
      <c r="AB337" s="304"/>
      <c r="AC337" s="72">
        <v>16</v>
      </c>
      <c r="AD337" s="72" t="s">
        <v>3020</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5"/>
        <v>FLOW</v>
      </c>
      <c r="AQ337" s="307"/>
      <c r="AR337" s="307"/>
      <c r="AS337" s="307"/>
      <c r="AT337" s="307"/>
      <c r="AU337" s="72" t="s">
        <v>1794</v>
      </c>
      <c r="AV337" s="311" t="s">
        <v>352</v>
      </c>
      <c r="AW337" s="304" t="s">
        <v>25</v>
      </c>
      <c r="AX337" s="312">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6"/>
        <v>1</v>
      </c>
      <c r="ES337" s="72">
        <f t="shared" si="77"/>
        <v>1</v>
      </c>
      <c r="ET337" s="72" t="s">
        <v>1127</v>
      </c>
      <c r="EU337" s="7" t="s">
        <v>2676</v>
      </c>
      <c r="EV337" s="7" t="s">
        <v>1111</v>
      </c>
      <c r="EW337" s="7" t="s">
        <v>1802</v>
      </c>
      <c r="EX337" s="183" t="s">
        <v>1901</v>
      </c>
      <c r="EY337" s="314">
        <v>46177</v>
      </c>
      <c r="EZ337" s="314"/>
      <c r="FA337" s="183"/>
      <c r="FB337" s="314"/>
      <c r="FC337" s="7" t="s">
        <v>1130</v>
      </c>
      <c r="FD337" s="7" t="s">
        <v>3218</v>
      </c>
      <c r="FE337" s="7">
        <f t="shared" si="78"/>
        <v>2258</v>
      </c>
      <c r="FF337" s="72">
        <f t="shared" si="79"/>
        <v>4743</v>
      </c>
      <c r="FG337" t="s">
        <v>3517</v>
      </c>
      <c r="FH337">
        <v>460723500</v>
      </c>
    </row>
    <row r="338" spans="1:164" ht="17.25">
      <c r="A338" s="72">
        <v>460094148</v>
      </c>
      <c r="B338" s="304" t="s">
        <v>1544</v>
      </c>
      <c r="C338" s="72"/>
      <c r="D338" s="72"/>
      <c r="E338" s="72"/>
      <c r="F338" s="72"/>
      <c r="G338" s="307"/>
      <c r="H338" s="307"/>
      <c r="I338" s="72">
        <v>3620</v>
      </c>
      <c r="J338" s="72">
        <v>3669</v>
      </c>
      <c r="K338" s="258">
        <f t="shared" si="82"/>
        <v>123</v>
      </c>
      <c r="L338" s="258">
        <f t="shared" si="72"/>
        <v>7415</v>
      </c>
      <c r="M338" s="316">
        <v>2</v>
      </c>
      <c r="N338" s="72" t="s">
        <v>1232</v>
      </c>
      <c r="O338" s="72" t="s">
        <v>1233</v>
      </c>
      <c r="P338" s="72" t="s">
        <v>477</v>
      </c>
      <c r="Q338" s="255">
        <v>39740.65</v>
      </c>
      <c r="R338" s="66">
        <v>74</v>
      </c>
      <c r="S338" s="66">
        <f t="shared" si="83"/>
        <v>0</v>
      </c>
      <c r="T338" s="66">
        <v>3576.43</v>
      </c>
      <c r="U338" s="4" t="s">
        <v>1130</v>
      </c>
      <c r="V338" s="5">
        <f t="shared" si="80"/>
        <v>0.50544129046945885</v>
      </c>
      <c r="W338" s="5">
        <f t="shared" si="81"/>
        <v>8.799032267527351E-3</v>
      </c>
      <c r="X338" s="5" t="str">
        <f t="shared" si="73"/>
        <v>FLOW</v>
      </c>
      <c r="Y338" s="72" t="str">
        <f t="shared" si="74"/>
        <v>NC</v>
      </c>
      <c r="Z338" s="72" t="s">
        <v>1130</v>
      </c>
      <c r="AA338" s="72" t="s">
        <v>1316</v>
      </c>
      <c r="AB338" s="304" t="s">
        <v>3025</v>
      </c>
      <c r="AC338" s="72"/>
      <c r="AD338" s="72" t="s">
        <v>3022</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5"/>
        <v>FLOW</v>
      </c>
      <c r="AQ338" s="307"/>
      <c r="AR338" s="307"/>
      <c r="AS338" s="307"/>
      <c r="AT338" s="307"/>
      <c r="AU338" s="72" t="s">
        <v>944</v>
      </c>
      <c r="AV338" s="311" t="s">
        <v>1654</v>
      </c>
      <c r="AW338" s="304" t="s">
        <v>232</v>
      </c>
      <c r="AX338" s="312">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6"/>
        <v>1</v>
      </c>
      <c r="ES338" s="72">
        <f t="shared" si="77"/>
        <v>1</v>
      </c>
      <c r="ET338" s="72" t="s">
        <v>1129</v>
      </c>
      <c r="EU338" s="7" t="s">
        <v>2677</v>
      </c>
      <c r="EV338" s="7" t="s">
        <v>1111</v>
      </c>
      <c r="EW338" s="7" t="s">
        <v>1809</v>
      </c>
      <c r="EX338" s="183" t="s">
        <v>1958</v>
      </c>
      <c r="EY338" s="314">
        <v>46179</v>
      </c>
      <c r="EZ338" s="314"/>
      <c r="FA338" s="183"/>
      <c r="FB338" s="314"/>
      <c r="FC338" s="7" t="s">
        <v>1130</v>
      </c>
      <c r="FD338" s="7" t="s">
        <v>3197</v>
      </c>
      <c r="FE338" s="7">
        <f t="shared" si="78"/>
        <v>123</v>
      </c>
      <c r="FF338" s="72">
        <f t="shared" si="79"/>
        <v>7415</v>
      </c>
      <c r="FG338" t="s">
        <v>3517</v>
      </c>
      <c r="FH338">
        <v>460094148</v>
      </c>
    </row>
    <row r="339" spans="1:164" ht="17.25">
      <c r="A339" s="72">
        <v>468012757</v>
      </c>
      <c r="B339" s="304" t="s">
        <v>1545</v>
      </c>
      <c r="C339" s="72"/>
      <c r="D339" s="72"/>
      <c r="E339" s="72"/>
      <c r="F339" s="72"/>
      <c r="G339" s="307"/>
      <c r="H339" s="307"/>
      <c r="I339" s="72">
        <v>3753</v>
      </c>
      <c r="J339" s="72">
        <v>3995</v>
      </c>
      <c r="K339" s="258">
        <v>3873</v>
      </c>
      <c r="L339" s="258">
        <f t="shared" si="72"/>
        <v>7830</v>
      </c>
      <c r="M339" s="308">
        <v>1</v>
      </c>
      <c r="N339" s="72" t="s">
        <v>1232</v>
      </c>
      <c r="O339" s="72" t="s">
        <v>1233</v>
      </c>
      <c r="P339" s="72" t="s">
        <v>350</v>
      </c>
      <c r="Q339" s="255">
        <v>39591</v>
      </c>
      <c r="R339" s="66">
        <v>0</v>
      </c>
      <c r="S339" s="66">
        <f t="shared" si="83"/>
        <v>0</v>
      </c>
      <c r="T339" s="66">
        <v>450</v>
      </c>
      <c r="U339" s="4" t="s">
        <v>1130</v>
      </c>
      <c r="V339" s="5">
        <f t="shared" si="80"/>
        <v>3.9125130807454708E-2</v>
      </c>
      <c r="W339" s="5">
        <f t="shared" si="81"/>
        <v>2.1665442939342704E-3</v>
      </c>
      <c r="X339" s="5" t="str">
        <f t="shared" si="73"/>
        <v>FLOW</v>
      </c>
      <c r="Y339" s="72" t="str">
        <f t="shared" si="74"/>
        <v>NC</v>
      </c>
      <c r="Z339" s="72" t="s">
        <v>1130</v>
      </c>
      <c r="AA339" s="72" t="s">
        <v>1316</v>
      </c>
      <c r="AB339" s="304" t="s">
        <v>3024</v>
      </c>
      <c r="AC339" s="72"/>
      <c r="AD339" s="72" t="s">
        <v>3022</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5"/>
        <v>FLOW</v>
      </c>
      <c r="AQ339" s="307"/>
      <c r="AR339" s="307"/>
      <c r="AS339" s="307"/>
      <c r="AT339" s="307"/>
      <c r="AU339" s="72" t="s">
        <v>1794</v>
      </c>
      <c r="AV339" s="311" t="s">
        <v>1655</v>
      </c>
      <c r="AW339" s="304" t="s">
        <v>25</v>
      </c>
      <c r="AX339" s="312">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6"/>
        <v>1</v>
      </c>
      <c r="ES339" s="72">
        <f t="shared" si="77"/>
        <v>1</v>
      </c>
      <c r="ET339" s="72" t="s">
        <v>1127</v>
      </c>
      <c r="EU339" s="7" t="s">
        <v>2678</v>
      </c>
      <c r="EV339" s="7" t="s">
        <v>1111</v>
      </c>
      <c r="EW339" s="7" t="s">
        <v>1830</v>
      </c>
      <c r="EX339" s="183" t="s">
        <v>1891</v>
      </c>
      <c r="EY339" s="314">
        <v>46179</v>
      </c>
      <c r="EZ339" s="314"/>
      <c r="FA339" s="183"/>
      <c r="FB339" s="314"/>
      <c r="FC339" s="7" t="s">
        <v>1130</v>
      </c>
      <c r="FD339" s="7" t="s">
        <v>3295</v>
      </c>
      <c r="FE339" s="7">
        <f t="shared" si="78"/>
        <v>3995</v>
      </c>
      <c r="FF339" s="72">
        <f t="shared" si="79"/>
        <v>7830</v>
      </c>
      <c r="FG339" t="s">
        <v>3517</v>
      </c>
      <c r="FH339">
        <v>468012757</v>
      </c>
    </row>
    <row r="340" spans="1:164" ht="17.25">
      <c r="A340" s="315">
        <v>460545508</v>
      </c>
      <c r="B340" s="304" t="s">
        <v>1770</v>
      </c>
      <c r="C340" s="72"/>
      <c r="D340" s="72"/>
      <c r="E340" s="72"/>
      <c r="F340" s="72"/>
      <c r="G340" s="307"/>
      <c r="H340" s="307"/>
      <c r="I340" s="72">
        <v>2380</v>
      </c>
      <c r="J340" s="72">
        <v>2368</v>
      </c>
      <c r="K340" s="258">
        <f t="shared" ref="K340:K371" si="84">IF((J340+R340)&lt;=I340+R340,(J340+R340),((I340-(I340*(M340+1)-(I340+J340)))+R340))</f>
        <v>2441</v>
      </c>
      <c r="L340" s="258">
        <f t="shared" si="72"/>
        <v>4748</v>
      </c>
      <c r="M340" s="308">
        <v>1</v>
      </c>
      <c r="N340" s="72" t="s">
        <v>1232</v>
      </c>
      <c r="O340" s="72" t="s">
        <v>1233</v>
      </c>
      <c r="P340" s="72" t="s">
        <v>35</v>
      </c>
      <c r="Q340" s="255">
        <v>38937.9</v>
      </c>
      <c r="R340" s="66">
        <v>73</v>
      </c>
      <c r="S340" s="66">
        <f t="shared" si="83"/>
        <v>0</v>
      </c>
      <c r="T340" s="66">
        <v>5946</v>
      </c>
      <c r="U340" s="4" t="s">
        <v>1281</v>
      </c>
      <c r="V340" s="5">
        <f t="shared" si="80"/>
        <v>1.6792291337799893E-2</v>
      </c>
      <c r="W340" s="5">
        <f t="shared" si="81"/>
        <v>2.1308046036418184E-3</v>
      </c>
      <c r="X340" s="5" t="str">
        <f t="shared" si="73"/>
        <v>FLOW</v>
      </c>
      <c r="Y340" s="72" t="str">
        <f t="shared" si="74"/>
        <v>BPTP</v>
      </c>
      <c r="Z340" s="72" t="s">
        <v>1130</v>
      </c>
      <c r="AA340" s="72" t="s">
        <v>1326</v>
      </c>
      <c r="AB340" s="304" t="s">
        <v>3506</v>
      </c>
      <c r="AC340" s="72"/>
      <c r="AD340" s="72" t="s">
        <v>3023</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5"/>
        <v>FLOW</v>
      </c>
      <c r="AQ340" s="307"/>
      <c r="AR340" s="307"/>
      <c r="AS340" s="307"/>
      <c r="AT340" s="307"/>
      <c r="AU340" s="72" t="s">
        <v>944</v>
      </c>
      <c r="AV340" s="311" t="s">
        <v>1771</v>
      </c>
      <c r="AW340" s="304" t="s">
        <v>87</v>
      </c>
      <c r="AX340" s="312">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6"/>
        <v>0</v>
      </c>
      <c r="ES340" s="72" t="str">
        <f t="shared" si="77"/>
        <v/>
      </c>
      <c r="ET340" s="72" t="s">
        <v>1116</v>
      </c>
      <c r="EU340" s="7" t="e">
        <v>#N/A</v>
      </c>
      <c r="EV340" s="7" t="e">
        <v>#N/A</v>
      </c>
      <c r="EW340" s="7" t="e">
        <v>#N/A</v>
      </c>
      <c r="EX340" s="183" t="e">
        <v>#N/A</v>
      </c>
      <c r="EY340" s="314" t="e">
        <v>#N/A</v>
      </c>
      <c r="EZ340" s="314"/>
      <c r="FA340" s="183"/>
      <c r="FB340" s="314"/>
      <c r="FC340" s="7" t="s">
        <v>1130</v>
      </c>
      <c r="FD340" s="7">
        <v>0</v>
      </c>
      <c r="FE340" s="7">
        <f t="shared" si="78"/>
        <v>2441</v>
      </c>
      <c r="FF340" s="72">
        <f t="shared" si="79"/>
        <v>4748</v>
      </c>
      <c r="FG340" t="s">
        <v>3518</v>
      </c>
      <c r="FH340">
        <v>460545508</v>
      </c>
    </row>
    <row r="341" spans="1:164" ht="17.25">
      <c r="A341" s="72">
        <v>464470722</v>
      </c>
      <c r="B341" s="304" t="s">
        <v>2170</v>
      </c>
      <c r="C341" s="72"/>
      <c r="D341" s="72"/>
      <c r="E341" s="72"/>
      <c r="F341" s="72"/>
      <c r="G341" s="307"/>
      <c r="H341" s="307"/>
      <c r="I341" s="72">
        <v>5289</v>
      </c>
      <c r="J341" s="72">
        <v>10245</v>
      </c>
      <c r="K341" s="258">
        <f t="shared" si="84"/>
        <v>5256</v>
      </c>
      <c r="L341" s="258">
        <f t="shared" si="72"/>
        <v>15983</v>
      </c>
      <c r="M341" s="316">
        <v>2</v>
      </c>
      <c r="N341" s="72" t="s">
        <v>1232</v>
      </c>
      <c r="O341" s="72" t="s">
        <v>1233</v>
      </c>
      <c r="P341" s="72" t="s">
        <v>477</v>
      </c>
      <c r="Q341" s="255">
        <v>38885</v>
      </c>
      <c r="R341" s="66">
        <v>300</v>
      </c>
      <c r="S341" s="66">
        <f t="shared" si="83"/>
        <v>0</v>
      </c>
      <c r="T341" s="66">
        <v>2303.5300000000002</v>
      </c>
      <c r="U341" s="4" t="s">
        <v>1130</v>
      </c>
      <c r="V341" s="5">
        <f t="shared" si="80"/>
        <v>0.49455870953054126</v>
      </c>
      <c r="W341" s="5">
        <f t="shared" si="81"/>
        <v>8.6095816178849878E-3</v>
      </c>
      <c r="X341" s="5" t="s">
        <v>1281</v>
      </c>
      <c r="Y341" s="72" t="str">
        <f t="shared" si="74"/>
        <v>PTP</v>
      </c>
      <c r="Z341" s="72" t="s">
        <v>1130</v>
      </c>
      <c r="AA341" s="72" t="s">
        <v>1330</v>
      </c>
      <c r="AB341" s="304"/>
      <c r="AC341" s="72">
        <v>20</v>
      </c>
      <c r="AD341" s="72" t="s">
        <v>3020</v>
      </c>
      <c r="AE341" s="309"/>
      <c r="AF341" s="310"/>
      <c r="AG341" s="7"/>
      <c r="AH341" s="72" t="s">
        <v>886</v>
      </c>
      <c r="AI341" s="7"/>
      <c r="AJ341" s="7"/>
      <c r="AK341" s="7"/>
      <c r="AL341" s="7">
        <v>12848.53</v>
      </c>
      <c r="AM341" s="255">
        <v>38885</v>
      </c>
      <c r="AN341" s="258">
        <v>57</v>
      </c>
      <c r="AO341" s="307">
        <v>73</v>
      </c>
      <c r="AP341" s="307" t="str">
        <f t="shared" si="75"/>
        <v>FLOW</v>
      </c>
      <c r="AQ341" s="307"/>
      <c r="AR341" s="307"/>
      <c r="AS341" s="307"/>
      <c r="AT341" s="307"/>
      <c r="AU341" s="72" t="s">
        <v>1130</v>
      </c>
      <c r="AV341" s="311" t="s">
        <v>2312</v>
      </c>
      <c r="AW341" s="304" t="s">
        <v>395</v>
      </c>
      <c r="AX341" s="312">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6"/>
        <v>1</v>
      </c>
      <c r="ES341" s="72">
        <f t="shared" si="77"/>
        <v>1</v>
      </c>
      <c r="ET341" s="72" t="s">
        <v>1129</v>
      </c>
      <c r="EU341" s="7" t="s">
        <v>2679</v>
      </c>
      <c r="EV341" s="7" t="s">
        <v>1111</v>
      </c>
      <c r="EW341" s="7" t="s">
        <v>1802</v>
      </c>
      <c r="EX341" s="183" t="s">
        <v>3594</v>
      </c>
      <c r="EY341" s="314">
        <v>46184</v>
      </c>
      <c r="EZ341" s="314"/>
      <c r="FA341" s="183"/>
      <c r="FB341" s="314"/>
      <c r="FC341" s="7" t="s">
        <v>1130</v>
      </c>
      <c r="FD341" s="7" t="s">
        <v>3301</v>
      </c>
      <c r="FE341" s="7">
        <f t="shared" si="78"/>
        <v>5256</v>
      </c>
      <c r="FF341" s="72">
        <f t="shared" si="79"/>
        <v>15983</v>
      </c>
      <c r="FG341" t="s">
        <v>3517</v>
      </c>
      <c r="FH341">
        <v>464470722</v>
      </c>
    </row>
    <row r="342" spans="1:164" ht="17.25">
      <c r="A342" s="72">
        <v>466805634</v>
      </c>
      <c r="B342" s="304" t="s">
        <v>2078</v>
      </c>
      <c r="C342" s="72"/>
      <c r="D342" s="72"/>
      <c r="E342" s="72"/>
      <c r="F342" s="72"/>
      <c r="G342" s="307"/>
      <c r="H342" s="307"/>
      <c r="I342" s="72">
        <v>3886</v>
      </c>
      <c r="J342" s="72">
        <v>3886</v>
      </c>
      <c r="K342" s="258">
        <f t="shared" si="84"/>
        <v>3921</v>
      </c>
      <c r="L342" s="258">
        <f t="shared" si="72"/>
        <v>7872</v>
      </c>
      <c r="M342" s="308">
        <v>1</v>
      </c>
      <c r="N342" s="72" t="s">
        <v>1232</v>
      </c>
      <c r="O342" s="72" t="s">
        <v>1233</v>
      </c>
      <c r="P342" s="72" t="s">
        <v>204</v>
      </c>
      <c r="Q342" s="255">
        <v>38761</v>
      </c>
      <c r="R342" s="66">
        <v>35</v>
      </c>
      <c r="S342" s="66">
        <f t="shared" si="83"/>
        <v>0</v>
      </c>
      <c r="T342" s="66">
        <v>450</v>
      </c>
      <c r="U342" s="4" t="s">
        <v>1130</v>
      </c>
      <c r="V342" s="5">
        <f t="shared" si="80"/>
        <v>5.3873648926552151E-2</v>
      </c>
      <c r="W342" s="5">
        <f t="shared" si="81"/>
        <v>2.1211240781285204E-3</v>
      </c>
      <c r="X342" s="5" t="str">
        <f t="shared" si="73"/>
        <v>FLOW</v>
      </c>
      <c r="Y342" s="72" t="str">
        <f t="shared" si="74"/>
        <v>NC</v>
      </c>
      <c r="Z342" s="72" t="s">
        <v>1130</v>
      </c>
      <c r="AA342" s="72" t="s">
        <v>1316</v>
      </c>
      <c r="AB342" s="304" t="s">
        <v>3024</v>
      </c>
      <c r="AC342" s="72"/>
      <c r="AD342" s="72" t="s">
        <v>3022</v>
      </c>
      <c r="AE342" s="309"/>
      <c r="AF342" s="310"/>
      <c r="AG342" s="7"/>
      <c r="AH342" s="72" t="s">
        <v>203</v>
      </c>
      <c r="AI342" s="7"/>
      <c r="AJ342" s="7"/>
      <c r="AK342" s="7"/>
      <c r="AL342" s="7">
        <v>4371</v>
      </c>
      <c r="AM342" s="255">
        <v>38761</v>
      </c>
      <c r="AN342" s="258">
        <v>26</v>
      </c>
      <c r="AO342" s="307">
        <v>42</v>
      </c>
      <c r="AP342" s="307" t="str">
        <f t="shared" si="75"/>
        <v>FLOW</v>
      </c>
      <c r="AQ342" s="307"/>
      <c r="AR342" s="307"/>
      <c r="AS342" s="307"/>
      <c r="AT342" s="307"/>
      <c r="AU342" s="72" t="s">
        <v>1130</v>
      </c>
      <c r="AV342" s="311" t="s">
        <v>2224</v>
      </c>
      <c r="AW342" s="304" t="s">
        <v>191</v>
      </c>
      <c r="AX342" s="312">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6"/>
        <v>1</v>
      </c>
      <c r="ES342" s="72">
        <f t="shared" si="77"/>
        <v>1</v>
      </c>
      <c r="ET342" s="72" t="s">
        <v>1124</v>
      </c>
      <c r="EU342" s="7" t="s">
        <v>2680</v>
      </c>
      <c r="EV342" s="7" t="s">
        <v>1111</v>
      </c>
      <c r="EW342" s="7" t="s">
        <v>1830</v>
      </c>
      <c r="EX342" s="183" t="s">
        <v>3595</v>
      </c>
      <c r="EY342" s="314">
        <v>46185</v>
      </c>
      <c r="EZ342" s="314"/>
      <c r="FA342" s="183"/>
      <c r="FB342" s="314"/>
      <c r="FC342" s="7" t="s">
        <v>1130</v>
      </c>
      <c r="FD342" s="7" t="s">
        <v>3302</v>
      </c>
      <c r="FE342" s="7">
        <f t="shared" si="78"/>
        <v>3921</v>
      </c>
      <c r="FF342" s="72">
        <f t="shared" si="79"/>
        <v>7872</v>
      </c>
      <c r="FG342" t="s">
        <v>3517</v>
      </c>
      <c r="FH342">
        <v>466805634</v>
      </c>
    </row>
    <row r="343" spans="1:164" ht="17.25">
      <c r="A343" s="315">
        <v>461511012</v>
      </c>
      <c r="B343" s="304" t="s">
        <v>971</v>
      </c>
      <c r="C343" s="72"/>
      <c r="D343" s="72"/>
      <c r="E343" s="72"/>
      <c r="F343" s="72"/>
      <c r="G343" s="307"/>
      <c r="H343" s="307"/>
      <c r="I343" s="72">
        <v>4467</v>
      </c>
      <c r="J343" s="72">
        <v>5923.89</v>
      </c>
      <c r="K343" s="258">
        <f t="shared" si="84"/>
        <v>1672.8899999999994</v>
      </c>
      <c r="L343" s="258">
        <f t="shared" si="72"/>
        <v>10390.89</v>
      </c>
      <c r="M343" s="316">
        <v>2</v>
      </c>
      <c r="N343" s="72" t="s">
        <v>1232</v>
      </c>
      <c r="O343" s="72" t="s">
        <v>1233</v>
      </c>
      <c r="P343" s="72" t="s">
        <v>153</v>
      </c>
      <c r="Q343" s="255">
        <v>38649.919999999998</v>
      </c>
      <c r="R343" s="66">
        <v>216</v>
      </c>
      <c r="S343" s="66">
        <f t="shared" si="83"/>
        <v>0</v>
      </c>
      <c r="T343" s="66">
        <v>900</v>
      </c>
      <c r="U343" s="4" t="s">
        <v>1232</v>
      </c>
      <c r="V343" s="5">
        <f t="shared" si="80"/>
        <v>0.28515735554038651</v>
      </c>
      <c r="W343" s="5">
        <f t="shared" si="81"/>
        <v>8.5575322300302254E-3</v>
      </c>
      <c r="X343" s="5" t="str">
        <f t="shared" si="73"/>
        <v>FLOW</v>
      </c>
      <c r="Y343" s="72" t="str">
        <f t="shared" si="74"/>
        <v>NC</v>
      </c>
      <c r="Z343" s="72" t="s">
        <v>1316</v>
      </c>
      <c r="AA343" s="72" t="s">
        <v>1316</v>
      </c>
      <c r="AB343" s="304" t="s">
        <v>3024</v>
      </c>
      <c r="AC343" s="72"/>
      <c r="AD343" s="72" t="s">
        <v>3022</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5"/>
        <v>FLOW</v>
      </c>
      <c r="AQ343" s="307"/>
      <c r="AR343" s="307"/>
      <c r="AS343" s="307"/>
      <c r="AT343" s="307"/>
      <c r="AU343" s="72" t="s">
        <v>1794</v>
      </c>
      <c r="AV343" s="311" t="s">
        <v>1040</v>
      </c>
      <c r="AW343" s="304" t="s">
        <v>17</v>
      </c>
      <c r="AX343" s="312">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6"/>
        <v>1</v>
      </c>
      <c r="ES343" s="72">
        <f t="shared" si="77"/>
        <v>1</v>
      </c>
      <c r="ET343" s="72" t="s">
        <v>1123</v>
      </c>
      <c r="EU343" s="7" t="e">
        <v>#N/A</v>
      </c>
      <c r="EV343" s="7" t="e">
        <v>#N/A</v>
      </c>
      <c r="EW343" s="7" t="e">
        <v>#N/A</v>
      </c>
      <c r="EX343" s="183" t="e">
        <v>#N/A</v>
      </c>
      <c r="EY343" s="314" t="e">
        <v>#N/A</v>
      </c>
      <c r="EZ343" s="314"/>
      <c r="FA343" s="183"/>
      <c r="FB343" s="314"/>
      <c r="FC343" s="7" t="s">
        <v>1130</v>
      </c>
      <c r="FD343" s="7">
        <v>0</v>
      </c>
      <c r="FE343" s="7">
        <f t="shared" si="78"/>
        <v>1672.8899999999994</v>
      </c>
      <c r="FF343" s="72">
        <f t="shared" si="79"/>
        <v>10390.89</v>
      </c>
      <c r="FG343" t="s">
        <v>3517</v>
      </c>
      <c r="FH343">
        <v>461511012</v>
      </c>
    </row>
    <row r="344" spans="1:164" ht="17.25">
      <c r="A344" s="72">
        <v>462702660</v>
      </c>
      <c r="B344" s="304" t="s">
        <v>46</v>
      </c>
      <c r="C344" s="72"/>
      <c r="D344" s="72"/>
      <c r="E344" s="72"/>
      <c r="F344" s="72"/>
      <c r="G344" s="307"/>
      <c r="H344" s="307"/>
      <c r="I344" s="72">
        <v>3151</v>
      </c>
      <c r="J344" s="72">
        <v>6178</v>
      </c>
      <c r="K344" s="258">
        <f t="shared" si="84"/>
        <v>3235</v>
      </c>
      <c r="L344" s="258">
        <f t="shared" si="72"/>
        <v>9650</v>
      </c>
      <c r="M344" s="316">
        <v>2</v>
      </c>
      <c r="N344" s="72" t="s">
        <v>1232</v>
      </c>
      <c r="O344" s="72" t="s">
        <v>1233</v>
      </c>
      <c r="P344" s="72" t="s">
        <v>43</v>
      </c>
      <c r="Q344" s="255">
        <v>38588</v>
      </c>
      <c r="R344" s="66">
        <v>208</v>
      </c>
      <c r="S344" s="66">
        <f t="shared" si="83"/>
        <v>0</v>
      </c>
      <c r="T344" s="66">
        <v>0</v>
      </c>
      <c r="U344" s="4" t="s">
        <v>1232</v>
      </c>
      <c r="V344" s="5">
        <f t="shared" si="80"/>
        <v>4.3161843748958019E-2</v>
      </c>
      <c r="W344" s="5">
        <f t="shared" si="81"/>
        <v>8.5438224372109024E-3</v>
      </c>
      <c r="X344" s="5" t="str">
        <f t="shared" si="73"/>
        <v>FLOW</v>
      </c>
      <c r="Y344" s="72" t="str">
        <f t="shared" si="74"/>
        <v>BPTP</v>
      </c>
      <c r="Z344" s="72" t="s">
        <v>1330</v>
      </c>
      <c r="AA344" s="72" t="s">
        <v>1326</v>
      </c>
      <c r="AB344" s="304" t="s">
        <v>3506</v>
      </c>
      <c r="AC344" s="72"/>
      <c r="AD344" s="72" t="s">
        <v>3020</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5"/>
        <v>FLOW</v>
      </c>
      <c r="AQ344" s="307"/>
      <c r="AR344" s="307"/>
      <c r="AS344" s="307"/>
      <c r="AT344" s="307"/>
      <c r="AU344" s="72" t="s">
        <v>1794</v>
      </c>
      <c r="AV344" s="311" t="s">
        <v>48</v>
      </c>
      <c r="AW344" s="304" t="s">
        <v>45</v>
      </c>
      <c r="AX344" s="312">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6"/>
        <v>1</v>
      </c>
      <c r="ES344" s="72">
        <f t="shared" si="77"/>
        <v>1</v>
      </c>
      <c r="ET344" s="72" t="s">
        <v>1117</v>
      </c>
      <c r="EU344" s="7" t="s">
        <v>2681</v>
      </c>
      <c r="EV344" s="7" t="s">
        <v>1111</v>
      </c>
      <c r="EW344" s="7" t="s">
        <v>1802</v>
      </c>
      <c r="EX344" s="183" t="s">
        <v>1811</v>
      </c>
      <c r="EY344" s="314">
        <v>46178</v>
      </c>
      <c r="EZ344" s="314"/>
      <c r="FA344" s="183"/>
      <c r="FB344" s="314"/>
      <c r="FC344" s="7" t="s">
        <v>1130</v>
      </c>
      <c r="FD344" s="7" t="s">
        <v>3043</v>
      </c>
      <c r="FE344" s="7">
        <f t="shared" si="78"/>
        <v>3235</v>
      </c>
      <c r="FF344" s="72">
        <f t="shared" si="79"/>
        <v>9650</v>
      </c>
      <c r="FG344" t="s">
        <v>3517</v>
      </c>
      <c r="FH344">
        <v>462702660</v>
      </c>
    </row>
    <row r="345" spans="1:164" ht="17.25">
      <c r="A345" s="72">
        <v>461100108</v>
      </c>
      <c r="B345" s="304" t="s">
        <v>535</v>
      </c>
      <c r="C345" s="72"/>
      <c r="D345" s="72"/>
      <c r="E345" s="72"/>
      <c r="F345" s="72"/>
      <c r="G345" s="307"/>
      <c r="H345" s="307"/>
      <c r="I345" s="72">
        <v>3822</v>
      </c>
      <c r="J345" s="72">
        <v>16312</v>
      </c>
      <c r="K345" s="258">
        <f t="shared" si="84"/>
        <v>2201</v>
      </c>
      <c r="L345" s="258">
        <f t="shared" si="72"/>
        <v>20134</v>
      </c>
      <c r="M345" s="316">
        <v>5</v>
      </c>
      <c r="N345" s="72" t="s">
        <v>1232</v>
      </c>
      <c r="O345" s="72" t="s">
        <v>1233</v>
      </c>
      <c r="P345" s="72" t="s">
        <v>204</v>
      </c>
      <c r="Q345" s="255">
        <v>38518</v>
      </c>
      <c r="R345" s="66">
        <v>1177</v>
      </c>
      <c r="S345" s="66">
        <f t="shared" si="83"/>
        <v>0</v>
      </c>
      <c r="T345" s="66">
        <v>6300</v>
      </c>
      <c r="U345" s="4" t="s">
        <v>1232</v>
      </c>
      <c r="V345" s="5">
        <f t="shared" si="80"/>
        <v>0.6131584393256817</v>
      </c>
      <c r="W345" s="5">
        <f t="shared" si="81"/>
        <v>1.87492325533835E-2</v>
      </c>
      <c r="X345" s="5" t="str">
        <f t="shared" si="73"/>
        <v>FLOW</v>
      </c>
      <c r="Y345" s="72" t="str">
        <f t="shared" si="74"/>
        <v>OS</v>
      </c>
      <c r="Z345" s="72" t="s">
        <v>2057</v>
      </c>
      <c r="AA345" s="72" t="s">
        <v>2057</v>
      </c>
      <c r="AB345" s="304" t="s">
        <v>3529</v>
      </c>
      <c r="AC345" s="72"/>
      <c r="AD345" s="72" t="s">
        <v>3022</v>
      </c>
      <c r="AE345" s="309"/>
      <c r="AF345" s="310" t="s">
        <v>1798</v>
      </c>
      <c r="AG345" s="7" t="s">
        <v>1130</v>
      </c>
      <c r="AH345" s="72" t="s">
        <v>534</v>
      </c>
      <c r="AI345" s="7" t="s">
        <v>1130</v>
      </c>
      <c r="AJ345" s="7" t="s">
        <v>1130</v>
      </c>
      <c r="AK345" s="7" t="s">
        <v>1130</v>
      </c>
      <c r="AL345" s="7">
        <v>23789</v>
      </c>
      <c r="AM345" s="255">
        <v>38518</v>
      </c>
      <c r="AN345" s="258">
        <v>147</v>
      </c>
      <c r="AO345" s="307">
        <v>163</v>
      </c>
      <c r="AP345" s="307" t="str">
        <f t="shared" si="75"/>
        <v>FLOW</v>
      </c>
      <c r="AQ345" s="307"/>
      <c r="AR345" s="307"/>
      <c r="AS345" s="307"/>
      <c r="AT345" s="307"/>
      <c r="AU345" s="72" t="s">
        <v>944</v>
      </c>
      <c r="AV345" s="311" t="s">
        <v>536</v>
      </c>
      <c r="AW345" s="304" t="s">
        <v>537</v>
      </c>
      <c r="AX345" s="312">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6"/>
        <v>1</v>
      </c>
      <c r="ES345" s="72">
        <f t="shared" si="77"/>
        <v>1</v>
      </c>
      <c r="ET345" s="72" t="s">
        <v>1124</v>
      </c>
      <c r="EU345" s="7" t="e">
        <v>#N/A</v>
      </c>
      <c r="EV345" s="7" t="e">
        <v>#N/A</v>
      </c>
      <c r="EW345" s="7" t="e">
        <v>#N/A</v>
      </c>
      <c r="EX345" s="183" t="e">
        <v>#N/A</v>
      </c>
      <c r="EY345" s="314" t="e">
        <v>#N/A</v>
      </c>
      <c r="EZ345" s="314"/>
      <c r="FA345" s="183"/>
      <c r="FB345" s="314"/>
      <c r="FC345" s="7" t="s">
        <v>1130</v>
      </c>
      <c r="FD345" s="7">
        <v>0</v>
      </c>
      <c r="FE345" s="7">
        <f t="shared" si="78"/>
        <v>2201</v>
      </c>
      <c r="FF345" s="72">
        <f t="shared" si="79"/>
        <v>20134</v>
      </c>
      <c r="FG345" t="s">
        <v>3518</v>
      </c>
      <c r="FH345">
        <v>461100108</v>
      </c>
    </row>
    <row r="346" spans="1:164" ht="17.25">
      <c r="A346" s="72">
        <v>463696870</v>
      </c>
      <c r="B346" s="304" t="s">
        <v>1546</v>
      </c>
      <c r="C346" s="72"/>
      <c r="D346" s="72"/>
      <c r="E346" s="72"/>
      <c r="F346" s="72"/>
      <c r="G346" s="307"/>
      <c r="H346" s="307"/>
      <c r="I346" s="72">
        <v>4608</v>
      </c>
      <c r="J346" s="72">
        <v>27616</v>
      </c>
      <c r="K346" s="258">
        <f t="shared" si="84"/>
        <v>6321</v>
      </c>
      <c r="L346" s="258">
        <f t="shared" si="72"/>
        <v>34429</v>
      </c>
      <c r="M346" s="316">
        <v>6</v>
      </c>
      <c r="N346" s="72" t="s">
        <v>1232</v>
      </c>
      <c r="O346" s="72" t="s">
        <v>1233</v>
      </c>
      <c r="P346" s="72" t="s">
        <v>50</v>
      </c>
      <c r="Q346" s="255">
        <v>38219</v>
      </c>
      <c r="R346" s="66">
        <v>1745</v>
      </c>
      <c r="S346" s="66">
        <f t="shared" si="83"/>
        <v>0</v>
      </c>
      <c r="T346" s="66">
        <v>6298.34</v>
      </c>
      <c r="U346" s="4" t="s">
        <v>1130</v>
      </c>
      <c r="V346" s="5">
        <f t="shared" si="80"/>
        <v>0.14231667219017757</v>
      </c>
      <c r="W346" s="5">
        <f t="shared" si="81"/>
        <v>1.6054718938261811E-2</v>
      </c>
      <c r="X346" s="5" t="str">
        <f t="shared" si="73"/>
        <v>FLOW</v>
      </c>
      <c r="Y346" s="72" t="str">
        <f t="shared" si="74"/>
        <v>RTP</v>
      </c>
      <c r="Z346" s="72" t="s">
        <v>1130</v>
      </c>
      <c r="AA346" s="72" t="s">
        <v>1331</v>
      </c>
      <c r="AB346" s="304" t="s">
        <v>3506</v>
      </c>
      <c r="AC346" s="72"/>
      <c r="AD346" s="72" t="s">
        <v>3023</v>
      </c>
      <c r="AE346" s="309"/>
      <c r="AF346" s="310" t="s">
        <v>1798</v>
      </c>
      <c r="AG346" s="7" t="s">
        <v>1130</v>
      </c>
      <c r="AH346" s="72" t="s">
        <v>485</v>
      </c>
      <c r="AI346" s="7" t="s">
        <v>1130</v>
      </c>
      <c r="AJ346" s="7" t="s">
        <v>1130</v>
      </c>
      <c r="AK346" s="7" t="s">
        <v>1130</v>
      </c>
      <c r="AL346" s="7">
        <v>35659.339999999997</v>
      </c>
      <c r="AM346" s="255">
        <v>38219</v>
      </c>
      <c r="AN346" s="258">
        <v>178</v>
      </c>
      <c r="AO346" s="307">
        <v>194</v>
      </c>
      <c r="AP346" s="307" t="str">
        <f t="shared" si="75"/>
        <v>FLOW</v>
      </c>
      <c r="AQ346" s="307"/>
      <c r="AR346" s="307"/>
      <c r="AS346" s="307"/>
      <c r="AT346" s="307"/>
      <c r="AU346" s="72" t="s">
        <v>944</v>
      </c>
      <c r="AV346" s="311" t="s">
        <v>1656</v>
      </c>
      <c r="AW346" s="304" t="s">
        <v>1337</v>
      </c>
      <c r="AX346" s="312">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6"/>
        <v>1</v>
      </c>
      <c r="ES346" s="72">
        <f t="shared" si="77"/>
        <v>1</v>
      </c>
      <c r="ET346" s="72" t="s">
        <v>1118</v>
      </c>
      <c r="EU346" s="7" t="s">
        <v>2682</v>
      </c>
      <c r="EV346" s="7" t="s">
        <v>1111</v>
      </c>
      <c r="EW346" s="7" t="s">
        <v>1804</v>
      </c>
      <c r="EX346" s="183" t="s">
        <v>1829</v>
      </c>
      <c r="EY346" s="314">
        <v>46182</v>
      </c>
      <c r="EZ346" s="314"/>
      <c r="FA346" s="183"/>
      <c r="FB346" s="314"/>
      <c r="FC346" s="7" t="s">
        <v>1130</v>
      </c>
      <c r="FD346" s="7" t="s">
        <v>3303</v>
      </c>
      <c r="FE346" s="7">
        <f t="shared" si="78"/>
        <v>6321</v>
      </c>
      <c r="FF346" s="72">
        <f t="shared" si="79"/>
        <v>34429</v>
      </c>
      <c r="FG346" t="s">
        <v>3517</v>
      </c>
      <c r="FH346">
        <v>463696870</v>
      </c>
    </row>
    <row r="347" spans="1:164" ht="17.25">
      <c r="A347" s="72">
        <v>463295962</v>
      </c>
      <c r="B347" s="304" t="s">
        <v>81</v>
      </c>
      <c r="C347" s="72"/>
      <c r="D347" s="72"/>
      <c r="E347" s="72"/>
      <c r="F347" s="72"/>
      <c r="G347" s="307"/>
      <c r="H347" s="307" t="s">
        <v>2350</v>
      </c>
      <c r="I347" s="72">
        <v>5988</v>
      </c>
      <c r="J347" s="72">
        <v>27926.98</v>
      </c>
      <c r="K347" s="258">
        <f t="shared" si="84"/>
        <v>4977.9799999999959</v>
      </c>
      <c r="L347" s="258">
        <f t="shared" si="72"/>
        <v>35231.979999999996</v>
      </c>
      <c r="M347" s="316">
        <v>5</v>
      </c>
      <c r="N347" s="72" t="s">
        <v>1281</v>
      </c>
      <c r="O347" s="72" t="s">
        <v>1233</v>
      </c>
      <c r="P347" s="72" t="s">
        <v>15</v>
      </c>
      <c r="Q347" s="255">
        <v>38136.980000000003</v>
      </c>
      <c r="R347" s="66">
        <v>1003</v>
      </c>
      <c r="S347" s="66">
        <f t="shared" si="83"/>
        <v>0</v>
      </c>
      <c r="T347" s="66">
        <v>6300</v>
      </c>
      <c r="U347" s="4" t="s">
        <v>1232</v>
      </c>
      <c r="V347" s="5">
        <f t="shared" si="80"/>
        <v>0.39602683226758995</v>
      </c>
      <c r="W347" s="5">
        <f t="shared" si="81"/>
        <v>1.8563765172224297E-2</v>
      </c>
      <c r="X347" s="5" t="str">
        <f t="shared" si="73"/>
        <v>STABLE</v>
      </c>
      <c r="Y347" s="72" t="str">
        <f t="shared" si="74"/>
        <v>PAID</v>
      </c>
      <c r="Z347" s="72" t="s">
        <v>1327</v>
      </c>
      <c r="AA347" s="72" t="s">
        <v>1282</v>
      </c>
      <c r="AB347" s="304"/>
      <c r="AC347" s="72"/>
      <c r="AD347" s="72" t="s">
        <v>3502</v>
      </c>
      <c r="AE347" s="309"/>
      <c r="AF347" s="310" t="s">
        <v>1798</v>
      </c>
      <c r="AG347" s="7" t="s">
        <v>1130</v>
      </c>
      <c r="AH347" s="72" t="s">
        <v>78</v>
      </c>
      <c r="AI347" s="7" t="s">
        <v>1130</v>
      </c>
      <c r="AJ347" s="7" t="s">
        <v>1130</v>
      </c>
      <c r="AK347" s="7" t="s">
        <v>1130</v>
      </c>
      <c r="AL347" s="7">
        <v>35229.980000000003</v>
      </c>
      <c r="AM347" s="255">
        <v>38136.980000000003</v>
      </c>
      <c r="AN347" s="258">
        <v>147</v>
      </c>
      <c r="AO347" s="307">
        <v>132</v>
      </c>
      <c r="AP347" s="307" t="str">
        <f t="shared" si="75"/>
        <v>STABLE</v>
      </c>
      <c r="AQ347" s="307"/>
      <c r="AR347" s="307"/>
      <c r="AS347" s="307"/>
      <c r="AT347" s="307"/>
      <c r="AU347" s="72" t="s">
        <v>944</v>
      </c>
      <c r="AV347" s="311" t="s">
        <v>82</v>
      </c>
      <c r="AW347" s="304" t="s">
        <v>83</v>
      </c>
      <c r="AX347" s="312">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6"/>
        <v>1</v>
      </c>
      <c r="ES347" s="72">
        <f t="shared" si="77"/>
        <v>1</v>
      </c>
      <c r="ET347" s="72" t="s">
        <v>1113</v>
      </c>
      <c r="EU347" s="7" t="s">
        <v>2683</v>
      </c>
      <c r="EV347" s="7" t="s">
        <v>1111</v>
      </c>
      <c r="EW347" s="7" t="s">
        <v>1807</v>
      </c>
      <c r="EX347" s="183" t="s">
        <v>1959</v>
      </c>
      <c r="EY347" s="314">
        <v>46183</v>
      </c>
      <c r="EZ347" s="314"/>
      <c r="FA347" s="183"/>
      <c r="FB347" s="314"/>
      <c r="FC347" s="7" t="s">
        <v>1130</v>
      </c>
      <c r="FD347" s="7" t="s">
        <v>3304</v>
      </c>
      <c r="FE347" s="7">
        <f t="shared" si="78"/>
        <v>4977.9799999999959</v>
      </c>
      <c r="FF347" s="72">
        <f t="shared" si="79"/>
        <v>35231.979999999996</v>
      </c>
      <c r="FG347" t="s">
        <v>3517</v>
      </c>
      <c r="FH347">
        <v>463295962</v>
      </c>
    </row>
    <row r="348" spans="1:164" ht="17.25">
      <c r="A348" s="72">
        <v>460523159</v>
      </c>
      <c r="B348" s="304" t="s">
        <v>103</v>
      </c>
      <c r="C348" s="72"/>
      <c r="D348" s="72"/>
      <c r="E348" s="72"/>
      <c r="F348" s="72"/>
      <c r="G348" s="307"/>
      <c r="H348" s="307"/>
      <c r="I348" s="72">
        <v>5730</v>
      </c>
      <c r="J348" s="72">
        <v>5724</v>
      </c>
      <c r="K348" s="258">
        <f t="shared" si="84"/>
        <v>5861</v>
      </c>
      <c r="L348" s="258">
        <f t="shared" si="72"/>
        <v>11728</v>
      </c>
      <c r="M348" s="308">
        <v>1</v>
      </c>
      <c r="N348" s="72" t="s">
        <v>1232</v>
      </c>
      <c r="O348" s="72" t="s">
        <v>1233</v>
      </c>
      <c r="P348" s="72" t="s">
        <v>98</v>
      </c>
      <c r="Q348" s="255">
        <v>38057.32</v>
      </c>
      <c r="R348" s="66">
        <v>137</v>
      </c>
      <c r="S348" s="66">
        <f t="shared" si="83"/>
        <v>0</v>
      </c>
      <c r="T348" s="66">
        <v>5850</v>
      </c>
      <c r="U348" s="4" t="s">
        <v>1501</v>
      </c>
      <c r="V348" s="5">
        <f t="shared" si="80"/>
        <v>5.5874263893557645E-2</v>
      </c>
      <c r="W348" s="5">
        <f t="shared" si="81"/>
        <v>2.0826164908294962E-3</v>
      </c>
      <c r="X348" s="5" t="s">
        <v>1281</v>
      </c>
      <c r="Y348" s="72" t="str">
        <f t="shared" si="74"/>
        <v>PTP</v>
      </c>
      <c r="Z348" s="72" t="s">
        <v>1330</v>
      </c>
      <c r="AA348" s="72" t="s">
        <v>1330</v>
      </c>
      <c r="AB348" s="304"/>
      <c r="AC348" s="72">
        <v>28</v>
      </c>
      <c r="AD348" s="72" t="s">
        <v>3020</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5"/>
        <v>FLOW</v>
      </c>
      <c r="AQ348" s="307"/>
      <c r="AR348" s="307"/>
      <c r="AS348" s="307"/>
      <c r="AT348" s="307"/>
      <c r="AU348" s="72" t="s">
        <v>1794</v>
      </c>
      <c r="AV348" s="311" t="s">
        <v>104</v>
      </c>
      <c r="AW348" s="304" t="s">
        <v>105</v>
      </c>
      <c r="AX348" s="312">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6"/>
        <v>1</v>
      </c>
      <c r="ES348" s="72">
        <f t="shared" si="77"/>
        <v>1</v>
      </c>
      <c r="ET348" s="72" t="s">
        <v>1121</v>
      </c>
      <c r="EU348" s="7" t="s">
        <v>2684</v>
      </c>
      <c r="EV348" s="7" t="s">
        <v>1111</v>
      </c>
      <c r="EW348" s="7" t="s">
        <v>1807</v>
      </c>
      <c r="EX348" s="183" t="s">
        <v>1846</v>
      </c>
      <c r="EY348" s="314">
        <v>46193</v>
      </c>
      <c r="EZ348" s="314"/>
      <c r="FA348" s="183"/>
      <c r="FB348" s="314"/>
      <c r="FC348" s="7" t="s">
        <v>1130</v>
      </c>
      <c r="FD348" s="7" t="s">
        <v>3305</v>
      </c>
      <c r="FE348" s="7">
        <f t="shared" si="78"/>
        <v>5861</v>
      </c>
      <c r="FF348" s="72">
        <f t="shared" si="79"/>
        <v>11728</v>
      </c>
      <c r="FG348" t="s">
        <v>3517</v>
      </c>
      <c r="FH348">
        <v>460523159</v>
      </c>
    </row>
    <row r="349" spans="1:164" ht="17.25">
      <c r="A349" s="72">
        <v>462027650</v>
      </c>
      <c r="B349" s="304" t="s">
        <v>1547</v>
      </c>
      <c r="C349" s="72"/>
      <c r="D349" s="72"/>
      <c r="E349" s="72"/>
      <c r="F349" s="72"/>
      <c r="G349" s="307"/>
      <c r="H349" s="307"/>
      <c r="I349" s="72">
        <v>3798</v>
      </c>
      <c r="J349" s="72">
        <v>3672</v>
      </c>
      <c r="K349" s="258">
        <f t="shared" si="84"/>
        <v>3750</v>
      </c>
      <c r="L349" s="258">
        <f t="shared" si="72"/>
        <v>7630</v>
      </c>
      <c r="M349" s="308">
        <v>1</v>
      </c>
      <c r="N349" s="72" t="s">
        <v>1232</v>
      </c>
      <c r="O349" s="72" t="s">
        <v>1233</v>
      </c>
      <c r="P349" s="72" t="s">
        <v>43</v>
      </c>
      <c r="Q349" s="255">
        <v>37929</v>
      </c>
      <c r="R349" s="66">
        <v>78</v>
      </c>
      <c r="S349" s="66">
        <f t="shared" si="83"/>
        <v>0</v>
      </c>
      <c r="T349" s="66">
        <v>5382</v>
      </c>
      <c r="U349" s="4" t="s">
        <v>1130</v>
      </c>
      <c r="V349" s="5">
        <f t="shared" si="80"/>
        <v>2.3614637065429486E-2</v>
      </c>
      <c r="W349" s="5">
        <f t="shared" si="81"/>
        <v>2.0755944160196242E-3</v>
      </c>
      <c r="X349" s="5" t="s">
        <v>1281</v>
      </c>
      <c r="Y349" s="72" t="str">
        <f t="shared" si="74"/>
        <v>MPTP</v>
      </c>
      <c r="Z349" s="72" t="s">
        <v>1130</v>
      </c>
      <c r="AA349" s="72" t="s">
        <v>1328</v>
      </c>
      <c r="AB349" s="304" t="s">
        <v>3525</v>
      </c>
      <c r="AC349" s="72">
        <v>21</v>
      </c>
      <c r="AD349" s="72" t="s">
        <v>3023</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5"/>
        <v>FLOW</v>
      </c>
      <c r="AQ349" s="307"/>
      <c r="AR349" s="307"/>
      <c r="AS349" s="307"/>
      <c r="AT349" s="307"/>
      <c r="AU349" s="72" t="s">
        <v>944</v>
      </c>
      <c r="AV349" s="311" t="s">
        <v>1657</v>
      </c>
      <c r="AW349" s="304" t="s">
        <v>1093</v>
      </c>
      <c r="AX349" s="312">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6"/>
        <v>1</v>
      </c>
      <c r="ES349" s="72">
        <f t="shared" si="77"/>
        <v>1</v>
      </c>
      <c r="ET349" s="72" t="s">
        <v>1117</v>
      </c>
      <c r="EU349" s="7" t="s">
        <v>2685</v>
      </c>
      <c r="EV349" s="7" t="s">
        <v>1111</v>
      </c>
      <c r="EW349" s="7" t="s">
        <v>1830</v>
      </c>
      <c r="EX349" s="183" t="s">
        <v>1831</v>
      </c>
      <c r="EY349" s="314">
        <v>46179</v>
      </c>
      <c r="EZ349" s="314"/>
      <c r="FA349" s="183"/>
      <c r="FB349" s="314"/>
      <c r="FC349" s="7" t="s">
        <v>3554</v>
      </c>
      <c r="FD349" s="7" t="s">
        <v>3058</v>
      </c>
      <c r="FE349" s="7">
        <f t="shared" si="78"/>
        <v>3750</v>
      </c>
      <c r="FF349" s="72">
        <f t="shared" si="79"/>
        <v>7630</v>
      </c>
      <c r="FG349" t="s">
        <v>3517</v>
      </c>
      <c r="FH349">
        <v>462027650</v>
      </c>
    </row>
    <row r="350" spans="1:164" ht="17.25">
      <c r="A350" s="72">
        <v>9695028</v>
      </c>
      <c r="B350" s="304" t="s">
        <v>516</v>
      </c>
      <c r="C350" s="72"/>
      <c r="D350" s="72"/>
      <c r="E350" s="72"/>
      <c r="F350" s="72"/>
      <c r="G350" s="307"/>
      <c r="H350" s="307"/>
      <c r="I350" s="72">
        <v>2653</v>
      </c>
      <c r="J350" s="72">
        <v>15914</v>
      </c>
      <c r="K350" s="258">
        <f t="shared" si="84"/>
        <v>3430</v>
      </c>
      <c r="L350" s="258">
        <f t="shared" si="72"/>
        <v>19573</v>
      </c>
      <c r="M350" s="316">
        <v>6</v>
      </c>
      <c r="N350" s="72" t="s">
        <v>1232</v>
      </c>
      <c r="O350" s="72" t="s">
        <v>1233</v>
      </c>
      <c r="P350" s="72" t="s">
        <v>204</v>
      </c>
      <c r="Q350" s="255">
        <v>37768</v>
      </c>
      <c r="R350" s="66">
        <v>781</v>
      </c>
      <c r="S350" s="66">
        <f t="shared" si="83"/>
        <v>0</v>
      </c>
      <c r="T350" s="66">
        <v>6300</v>
      </c>
      <c r="U350" s="4" t="s">
        <v>1232</v>
      </c>
      <c r="V350" s="5">
        <f t="shared" si="80"/>
        <v>0.22353346704621427</v>
      </c>
      <c r="W350" s="5">
        <f t="shared" si="81"/>
        <v>1.5865266617658025E-2</v>
      </c>
      <c r="X350" s="5" t="str">
        <f t="shared" si="73"/>
        <v>FLOW</v>
      </c>
      <c r="Y350" s="72" t="str">
        <f t="shared" si="74"/>
        <v>RTP</v>
      </c>
      <c r="Z350" s="72" t="s">
        <v>1331</v>
      </c>
      <c r="AA350" s="72" t="s">
        <v>1331</v>
      </c>
      <c r="AB350" s="304" t="s">
        <v>3506</v>
      </c>
      <c r="AC350" s="72"/>
      <c r="AD350" s="72" t="s">
        <v>3020</v>
      </c>
      <c r="AE350" s="309"/>
      <c r="AF350" s="310" t="s">
        <v>1798</v>
      </c>
      <c r="AG350" s="7" t="s">
        <v>1130</v>
      </c>
      <c r="AH350" s="72" t="s">
        <v>517</v>
      </c>
      <c r="AI350" s="7" t="s">
        <v>1130</v>
      </c>
      <c r="AJ350" s="7" t="s">
        <v>1130</v>
      </c>
      <c r="AK350" s="7" t="s">
        <v>1130</v>
      </c>
      <c r="AL350" s="7">
        <v>22995</v>
      </c>
      <c r="AM350" s="255">
        <v>37768</v>
      </c>
      <c r="AN350" s="258">
        <v>178</v>
      </c>
      <c r="AO350" s="307">
        <v>194</v>
      </c>
      <c r="AP350" s="307" t="str">
        <f t="shared" si="75"/>
        <v>FLOW</v>
      </c>
      <c r="AQ350" s="307"/>
      <c r="AR350" s="307"/>
      <c r="AS350" s="307"/>
      <c r="AT350" s="307"/>
      <c r="AU350" s="72" t="s">
        <v>944</v>
      </c>
      <c r="AV350" s="311" t="s">
        <v>518</v>
      </c>
      <c r="AW350" s="304" t="s">
        <v>519</v>
      </c>
      <c r="AX350" s="312">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6"/>
        <v>1</v>
      </c>
      <c r="ES350" s="72">
        <f t="shared" si="77"/>
        <v>1</v>
      </c>
      <c r="ET350" s="72" t="s">
        <v>1124</v>
      </c>
      <c r="EU350" s="7" t="s">
        <v>2686</v>
      </c>
      <c r="EV350" s="7" t="s">
        <v>1111</v>
      </c>
      <c r="EW350" s="7" t="s">
        <v>1832</v>
      </c>
      <c r="EX350" s="183" t="s">
        <v>1960</v>
      </c>
      <c r="EY350" s="314">
        <v>46176</v>
      </c>
      <c r="EZ350" s="314"/>
      <c r="FA350" s="183"/>
      <c r="FB350" s="314"/>
      <c r="FC350" s="7" t="s">
        <v>1130</v>
      </c>
      <c r="FD350" s="7" t="s">
        <v>3306</v>
      </c>
      <c r="FE350" s="7">
        <f t="shared" si="78"/>
        <v>3430</v>
      </c>
      <c r="FF350" s="72">
        <f t="shared" si="79"/>
        <v>19573</v>
      </c>
      <c r="FG350" t="s">
        <v>3517</v>
      </c>
      <c r="FH350">
        <v>9695028</v>
      </c>
    </row>
    <row r="351" spans="1:164" ht="17.25">
      <c r="A351" s="72">
        <v>465033317</v>
      </c>
      <c r="B351" s="304" t="s">
        <v>2112</v>
      </c>
      <c r="C351" s="72"/>
      <c r="D351" s="72"/>
      <c r="E351" s="72"/>
      <c r="F351" s="72"/>
      <c r="G351" s="307"/>
      <c r="H351" s="307"/>
      <c r="I351" s="72">
        <v>4624</v>
      </c>
      <c r="J351" s="72">
        <v>4624</v>
      </c>
      <c r="K351" s="258">
        <f t="shared" si="84"/>
        <v>4721</v>
      </c>
      <c r="L351" s="258">
        <f t="shared" si="72"/>
        <v>9451</v>
      </c>
      <c r="M351" s="308">
        <v>1</v>
      </c>
      <c r="N351" s="72" t="s">
        <v>1232</v>
      </c>
      <c r="O351" s="72" t="s">
        <v>1233</v>
      </c>
      <c r="P351" s="72" t="s">
        <v>74</v>
      </c>
      <c r="Q351" s="255">
        <v>37576</v>
      </c>
      <c r="R351" s="66">
        <v>97</v>
      </c>
      <c r="S351" s="66">
        <f t="shared" si="83"/>
        <v>0</v>
      </c>
      <c r="T351" s="66">
        <v>2250</v>
      </c>
      <c r="U351" s="4" t="s">
        <v>1130</v>
      </c>
      <c r="V351" s="5">
        <f t="shared" si="80"/>
        <v>3.750588424963068E-2</v>
      </c>
      <c r="W351" s="5">
        <f t="shared" si="81"/>
        <v>2.0562771435142873E-3</v>
      </c>
      <c r="X351" s="5" t="str">
        <f t="shared" si="73"/>
        <v>FLOW</v>
      </c>
      <c r="Y351" s="72" t="str">
        <f t="shared" si="74"/>
        <v>NC</v>
      </c>
      <c r="Z351" s="72" t="s">
        <v>1130</v>
      </c>
      <c r="AA351" s="72" t="s">
        <v>1316</v>
      </c>
      <c r="AB351" s="304" t="s">
        <v>3024</v>
      </c>
      <c r="AC351" s="72"/>
      <c r="AD351" s="72" t="s">
        <v>3022</v>
      </c>
      <c r="AE351" s="309"/>
      <c r="AF351" s="310"/>
      <c r="AG351" s="7"/>
      <c r="AH351" s="72" t="s">
        <v>485</v>
      </c>
      <c r="AI351" s="7"/>
      <c r="AJ351" s="7"/>
      <c r="AK351" s="7"/>
      <c r="AL351" s="7">
        <v>6971</v>
      </c>
      <c r="AM351" s="255">
        <v>37576</v>
      </c>
      <c r="AN351" s="258">
        <v>27</v>
      </c>
      <c r="AO351" s="307">
        <v>43</v>
      </c>
      <c r="AP351" s="307" t="str">
        <f t="shared" si="75"/>
        <v>FLOW</v>
      </c>
      <c r="AQ351" s="307"/>
      <c r="AR351" s="307"/>
      <c r="AS351" s="307"/>
      <c r="AT351" s="307"/>
      <c r="AU351" s="72" t="s">
        <v>1130</v>
      </c>
      <c r="AV351" s="311" t="s">
        <v>2257</v>
      </c>
      <c r="AW351" s="304" t="s">
        <v>130</v>
      </c>
      <c r="AX351" s="312">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6"/>
        <v>1</v>
      </c>
      <c r="ES351" s="72">
        <f t="shared" si="77"/>
        <v>1</v>
      </c>
      <c r="ET351" s="72" t="s">
        <v>1120</v>
      </c>
      <c r="EU351" s="7" t="s">
        <v>2687</v>
      </c>
      <c r="EV351" s="7" t="s">
        <v>1111</v>
      </c>
      <c r="EW351" s="7" t="s">
        <v>1830</v>
      </c>
      <c r="EX351" s="183" t="s">
        <v>1954</v>
      </c>
      <c r="EY351" s="314">
        <v>46185</v>
      </c>
      <c r="EZ351" s="314"/>
      <c r="FA351" s="183"/>
      <c r="FB351" s="314"/>
      <c r="FC351" s="7" t="s">
        <v>1130</v>
      </c>
      <c r="FD351" s="7" t="s">
        <v>3271</v>
      </c>
      <c r="FE351" s="7">
        <f t="shared" si="78"/>
        <v>4721</v>
      </c>
      <c r="FF351" s="72">
        <f t="shared" si="79"/>
        <v>9451</v>
      </c>
      <c r="FG351" t="s">
        <v>3517</v>
      </c>
      <c r="FH351">
        <v>465033317</v>
      </c>
    </row>
    <row r="352" spans="1:164" ht="17.25">
      <c r="A352" s="72">
        <v>458417053</v>
      </c>
      <c r="B352" s="304" t="s">
        <v>30</v>
      </c>
      <c r="C352" s="72"/>
      <c r="D352" s="72"/>
      <c r="E352" s="72"/>
      <c r="F352" s="72"/>
      <c r="G352" s="307"/>
      <c r="H352" s="307"/>
      <c r="I352" s="72">
        <v>2686</v>
      </c>
      <c r="J352" s="72">
        <v>8013.09</v>
      </c>
      <c r="K352" s="258">
        <f t="shared" si="84"/>
        <v>2996.09</v>
      </c>
      <c r="L352" s="258">
        <f t="shared" si="72"/>
        <v>11186.09</v>
      </c>
      <c r="M352" s="316">
        <v>3</v>
      </c>
      <c r="N352" s="72" t="s">
        <v>1232</v>
      </c>
      <c r="O352" s="72" t="s">
        <v>1233</v>
      </c>
      <c r="P352" s="72" t="s">
        <v>23</v>
      </c>
      <c r="Q352" s="255">
        <v>37517</v>
      </c>
      <c r="R352" s="66">
        <v>355</v>
      </c>
      <c r="S352" s="66">
        <f t="shared" si="83"/>
        <v>0</v>
      </c>
      <c r="T352" s="66">
        <v>6300</v>
      </c>
      <c r="U352" s="4" t="s">
        <v>1278</v>
      </c>
      <c r="V352" s="5">
        <f t="shared" si="80"/>
        <v>0.12512394163928806</v>
      </c>
      <c r="W352" s="5">
        <f t="shared" si="81"/>
        <v>1.0034314697709025E-2</v>
      </c>
      <c r="X352" s="5" t="s">
        <v>1281</v>
      </c>
      <c r="Y352" s="72" t="str">
        <f t="shared" si="74"/>
        <v>PTP</v>
      </c>
      <c r="Z352" s="72" t="s">
        <v>1282</v>
      </c>
      <c r="AA352" s="72" t="s">
        <v>1330</v>
      </c>
      <c r="AB352" s="304"/>
      <c r="AC352" s="72">
        <v>16</v>
      </c>
      <c r="AD352" s="72" t="s">
        <v>3020</v>
      </c>
      <c r="AE352" s="309"/>
      <c r="AF352" s="310" t="s">
        <v>1798</v>
      </c>
      <c r="AG352" s="7" t="s">
        <v>1130</v>
      </c>
      <c r="AH352" s="72" t="s">
        <v>26</v>
      </c>
      <c r="AI352" s="7" t="s">
        <v>1130</v>
      </c>
      <c r="AJ352" s="7" t="s">
        <v>1130</v>
      </c>
      <c r="AK352" s="7" t="s">
        <v>1130</v>
      </c>
      <c r="AL352" s="7">
        <v>14668.09</v>
      </c>
      <c r="AM352" s="255">
        <v>37517</v>
      </c>
      <c r="AN352" s="258">
        <v>88</v>
      </c>
      <c r="AO352" s="307">
        <v>104</v>
      </c>
      <c r="AP352" s="307" t="str">
        <f t="shared" si="75"/>
        <v>FLOW</v>
      </c>
      <c r="AQ352" s="307"/>
      <c r="AR352" s="307"/>
      <c r="AS352" s="307"/>
      <c r="AT352" s="307"/>
      <c r="AU352" s="72" t="s">
        <v>1794</v>
      </c>
      <c r="AV352" s="311" t="s">
        <v>31</v>
      </c>
      <c r="AW352" s="304" t="s">
        <v>32</v>
      </c>
      <c r="AX352" s="312">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6"/>
        <v>1</v>
      </c>
      <c r="ES352" s="72">
        <f t="shared" si="77"/>
        <v>1</v>
      </c>
      <c r="ET352" s="72" t="s">
        <v>1115</v>
      </c>
      <c r="EU352" s="7" t="s">
        <v>2688</v>
      </c>
      <c r="EV352" s="7" t="s">
        <v>1111</v>
      </c>
      <c r="EW352" s="7" t="s">
        <v>1807</v>
      </c>
      <c r="EX352" s="183" t="s">
        <v>1962</v>
      </c>
      <c r="EY352" s="314">
        <v>46176</v>
      </c>
      <c r="EZ352" s="314"/>
      <c r="FA352" s="183"/>
      <c r="FB352" s="314"/>
      <c r="FC352" s="7" t="s">
        <v>1130</v>
      </c>
      <c r="FD352" s="7" t="s">
        <v>3307</v>
      </c>
      <c r="FE352" s="7">
        <f t="shared" si="78"/>
        <v>2996.09</v>
      </c>
      <c r="FF352" s="72">
        <f t="shared" si="79"/>
        <v>11186.09</v>
      </c>
      <c r="FG352" t="s">
        <v>3517</v>
      </c>
      <c r="FH352">
        <v>458417053</v>
      </c>
    </row>
    <row r="353" spans="1:164" ht="17.25">
      <c r="A353" s="72">
        <v>462727954</v>
      </c>
      <c r="B353" s="304" t="s">
        <v>1548</v>
      </c>
      <c r="C353" s="72"/>
      <c r="D353" s="72"/>
      <c r="E353" s="72"/>
      <c r="F353" s="72"/>
      <c r="G353" s="307"/>
      <c r="H353" s="307"/>
      <c r="I353" s="72">
        <v>3254</v>
      </c>
      <c r="J353" s="72">
        <v>3254</v>
      </c>
      <c r="K353" s="258">
        <f t="shared" si="84"/>
        <v>3297</v>
      </c>
      <c r="L353" s="258">
        <f t="shared" si="72"/>
        <v>6609</v>
      </c>
      <c r="M353" s="308">
        <v>1</v>
      </c>
      <c r="N353" s="186" t="s">
        <v>1232</v>
      </c>
      <c r="O353" s="72" t="s">
        <v>1233</v>
      </c>
      <c r="P353" s="72" t="s">
        <v>19</v>
      </c>
      <c r="Q353" s="255">
        <v>37435</v>
      </c>
      <c r="R353" s="66">
        <v>43</v>
      </c>
      <c r="S353" s="66">
        <f t="shared" si="83"/>
        <v>0</v>
      </c>
      <c r="T353" s="66">
        <v>450</v>
      </c>
      <c r="U353" s="4" t="s">
        <v>1130</v>
      </c>
      <c r="V353" s="5">
        <f t="shared" si="80"/>
        <v>1.5190603360174448E-2</v>
      </c>
      <c r="W353" s="5">
        <f t="shared" si="81"/>
        <v>2.0485611791424669E-3</v>
      </c>
      <c r="X353" s="5" t="str">
        <f t="shared" si="73"/>
        <v>FLOW</v>
      </c>
      <c r="Y353" s="72" t="str">
        <f t="shared" si="74"/>
        <v>NC</v>
      </c>
      <c r="Z353" s="72" t="s">
        <v>1130</v>
      </c>
      <c r="AA353" s="72" t="s">
        <v>1316</v>
      </c>
      <c r="AB353" s="304" t="s">
        <v>3024</v>
      </c>
      <c r="AC353" s="72"/>
      <c r="AD353" s="72" t="s">
        <v>3022</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5"/>
        <v>FLOW</v>
      </c>
      <c r="AQ353" s="307"/>
      <c r="AR353" s="307"/>
      <c r="AS353" s="307"/>
      <c r="AT353" s="307"/>
      <c r="AU353" s="72" t="s">
        <v>1794</v>
      </c>
      <c r="AV353" s="311" t="s">
        <v>1658</v>
      </c>
      <c r="AW353" s="304" t="s">
        <v>102</v>
      </c>
      <c r="AX353" s="312">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6"/>
        <v>2</v>
      </c>
      <c r="ES353" s="72">
        <f t="shared" si="77"/>
        <v>1</v>
      </c>
      <c r="ET353" s="72" t="s">
        <v>1114</v>
      </c>
      <c r="EU353" s="7" t="s">
        <v>2689</v>
      </c>
      <c r="EV353" s="7" t="s">
        <v>1111</v>
      </c>
      <c r="EW353" s="7" t="s">
        <v>1830</v>
      </c>
      <c r="EX353" s="183" t="s">
        <v>1963</v>
      </c>
      <c r="EY353" s="314">
        <v>46179</v>
      </c>
      <c r="EZ353" s="314"/>
      <c r="FA353" s="183"/>
      <c r="FB353" s="314"/>
      <c r="FC353" s="7" t="s">
        <v>3554</v>
      </c>
      <c r="FD353" s="7" t="s">
        <v>3308</v>
      </c>
      <c r="FE353" s="7">
        <f t="shared" si="78"/>
        <v>3297</v>
      </c>
      <c r="FF353" s="72">
        <f t="shared" si="79"/>
        <v>6609</v>
      </c>
      <c r="FG353" t="s">
        <v>3517</v>
      </c>
      <c r="FH353">
        <v>462727954</v>
      </c>
    </row>
    <row r="354" spans="1:164" ht="17.25">
      <c r="A354" s="72">
        <v>464559429</v>
      </c>
      <c r="B354" s="304" t="s">
        <v>1413</v>
      </c>
      <c r="C354" s="72"/>
      <c r="D354" s="72"/>
      <c r="E354" s="72"/>
      <c r="F354" s="72"/>
      <c r="G354" s="307"/>
      <c r="H354" s="307"/>
      <c r="I354" s="72">
        <v>5629</v>
      </c>
      <c r="J354" s="72">
        <v>5558</v>
      </c>
      <c r="K354" s="258">
        <f t="shared" si="84"/>
        <v>5640</v>
      </c>
      <c r="L354" s="258">
        <f t="shared" si="72"/>
        <v>11420</v>
      </c>
      <c r="M354" s="308">
        <v>1</v>
      </c>
      <c r="N354" s="72" t="s">
        <v>1232</v>
      </c>
      <c r="O354" s="72" t="s">
        <v>1233</v>
      </c>
      <c r="P354" s="72" t="s">
        <v>35</v>
      </c>
      <c r="Q354" s="255">
        <v>37199</v>
      </c>
      <c r="R354" s="66">
        <v>82</v>
      </c>
      <c r="S354" s="66">
        <f t="shared" si="83"/>
        <v>0</v>
      </c>
      <c r="T354" s="66">
        <v>1800</v>
      </c>
      <c r="U354" s="4" t="s">
        <v>1505</v>
      </c>
      <c r="V354" s="5">
        <f t="shared" si="80"/>
        <v>1.6042376334492056E-2</v>
      </c>
      <c r="W354" s="5">
        <f t="shared" si="81"/>
        <v>2.0356465153711935E-3</v>
      </c>
      <c r="X354" s="5" t="str">
        <f t="shared" si="73"/>
        <v>FLOW</v>
      </c>
      <c r="Y354" s="72" t="str">
        <f t="shared" si="74"/>
        <v>NC</v>
      </c>
      <c r="Z354" s="72" t="s">
        <v>1316</v>
      </c>
      <c r="AA354" s="72" t="s">
        <v>1316</v>
      </c>
      <c r="AB354" s="304" t="s">
        <v>3025</v>
      </c>
      <c r="AC354" s="72"/>
      <c r="AD354" s="72" t="s">
        <v>3022</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5"/>
        <v>FLOW</v>
      </c>
      <c r="AQ354" s="307"/>
      <c r="AR354" s="307"/>
      <c r="AS354" s="307"/>
      <c r="AT354" s="307"/>
      <c r="AU354" s="72" t="s">
        <v>1794</v>
      </c>
      <c r="AV354" s="311" t="s">
        <v>1414</v>
      </c>
      <c r="AW354" s="304" t="s">
        <v>27</v>
      </c>
      <c r="AX354" s="312">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6"/>
        <v>1</v>
      </c>
      <c r="ES354" s="72">
        <f t="shared" si="77"/>
        <v>1</v>
      </c>
      <c r="ET354" s="72" t="s">
        <v>1116</v>
      </c>
      <c r="EU354" s="7" t="s">
        <v>2690</v>
      </c>
      <c r="EV354" s="7" t="s">
        <v>1111</v>
      </c>
      <c r="EW354" s="7" t="s">
        <v>1809</v>
      </c>
      <c r="EX354" s="183" t="s">
        <v>1964</v>
      </c>
      <c r="EY354" s="314">
        <v>46177</v>
      </c>
      <c r="EZ354" s="314"/>
      <c r="FA354" s="183"/>
      <c r="FB354" s="314"/>
      <c r="FC354" s="7" t="s">
        <v>3554</v>
      </c>
      <c r="FD354" s="7" t="s">
        <v>3309</v>
      </c>
      <c r="FE354" s="7">
        <f t="shared" si="78"/>
        <v>5640</v>
      </c>
      <c r="FF354" s="72">
        <f t="shared" si="79"/>
        <v>11420</v>
      </c>
      <c r="FG354" t="s">
        <v>3517</v>
      </c>
      <c r="FH354">
        <v>464559429</v>
      </c>
    </row>
    <row r="355" spans="1:164" ht="17.25">
      <c r="A355" s="72">
        <v>461328793</v>
      </c>
      <c r="B355" s="304" t="s">
        <v>771</v>
      </c>
      <c r="C355" s="72"/>
      <c r="D355" s="72"/>
      <c r="E355" s="72"/>
      <c r="F355" s="72"/>
      <c r="G355" s="307"/>
      <c r="H355" s="307"/>
      <c r="I355" s="72">
        <v>3477</v>
      </c>
      <c r="J355" s="72">
        <v>13908</v>
      </c>
      <c r="K355" s="258">
        <f t="shared" si="84"/>
        <v>3924</v>
      </c>
      <c r="L355" s="258">
        <f t="shared" si="72"/>
        <v>18087</v>
      </c>
      <c r="M355" s="316">
        <v>4</v>
      </c>
      <c r="N355" s="72" t="s">
        <v>1232</v>
      </c>
      <c r="O355" s="72" t="s">
        <v>1233</v>
      </c>
      <c r="P355" s="72" t="s">
        <v>43</v>
      </c>
      <c r="Q355" s="255">
        <v>37146</v>
      </c>
      <c r="R355" s="66">
        <v>447</v>
      </c>
      <c r="S355" s="66">
        <f t="shared" si="83"/>
        <v>0</v>
      </c>
      <c r="T355" s="66">
        <v>2250</v>
      </c>
      <c r="U355" s="4" t="s">
        <v>1130</v>
      </c>
      <c r="V355" s="5">
        <f t="shared" si="80"/>
        <v>0.19350268351746894</v>
      </c>
      <c r="W355" s="5">
        <f t="shared" si="81"/>
        <v>1.219573442615203E-2</v>
      </c>
      <c r="X355" s="5" t="str">
        <f t="shared" si="73"/>
        <v>FLOW</v>
      </c>
      <c r="Y355" s="72" t="str">
        <f t="shared" si="74"/>
        <v>NC</v>
      </c>
      <c r="Z355" s="72" t="s">
        <v>1130</v>
      </c>
      <c r="AA355" s="72" t="s">
        <v>1316</v>
      </c>
      <c r="AB355" s="304" t="s">
        <v>3534</v>
      </c>
      <c r="AC355" s="72"/>
      <c r="AD355" s="72" t="s">
        <v>3022</v>
      </c>
      <c r="AE355" s="309"/>
      <c r="AF355" s="310" t="s">
        <v>1798</v>
      </c>
      <c r="AG355" s="7" t="s">
        <v>1130</v>
      </c>
      <c r="AH355" s="72" t="s">
        <v>772</v>
      </c>
      <c r="AI355" s="7" t="s">
        <v>1130</v>
      </c>
      <c r="AJ355" s="7" t="s">
        <v>1130</v>
      </c>
      <c r="AK355" s="7" t="s">
        <v>1130</v>
      </c>
      <c r="AL355" s="7">
        <v>16605</v>
      </c>
      <c r="AM355" s="255">
        <v>37146</v>
      </c>
      <c r="AN355" s="258">
        <v>116</v>
      </c>
      <c r="AO355" s="307">
        <v>132</v>
      </c>
      <c r="AP355" s="307" t="str">
        <f t="shared" si="75"/>
        <v>FLOW</v>
      </c>
      <c r="AQ355" s="307"/>
      <c r="AR355" s="307"/>
      <c r="AS355" s="307"/>
      <c r="AT355" s="307"/>
      <c r="AU355" s="72" t="s">
        <v>944</v>
      </c>
      <c r="AV355" s="311" t="s">
        <v>773</v>
      </c>
      <c r="AW355" s="304" t="s">
        <v>51</v>
      </c>
      <c r="AX355" s="312">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6"/>
        <v>2</v>
      </c>
      <c r="ES355" s="72">
        <f t="shared" si="77"/>
        <v>1</v>
      </c>
      <c r="ET355" s="72" t="s">
        <v>1117</v>
      </c>
      <c r="EU355" s="7" t="s">
        <v>2691</v>
      </c>
      <c r="EV355" s="7" t="s">
        <v>1111</v>
      </c>
      <c r="EW355" s="7" t="s">
        <v>1804</v>
      </c>
      <c r="EX355" s="183" t="s">
        <v>1812</v>
      </c>
      <c r="EY355" s="314">
        <v>46180</v>
      </c>
      <c r="EZ355" s="314"/>
      <c r="FA355" s="183"/>
      <c r="FB355" s="314"/>
      <c r="FC355" s="7" t="s">
        <v>1130</v>
      </c>
      <c r="FD355" s="7" t="s">
        <v>3310</v>
      </c>
      <c r="FE355" s="7">
        <f t="shared" si="78"/>
        <v>3924</v>
      </c>
      <c r="FF355" s="72">
        <f t="shared" si="79"/>
        <v>18087</v>
      </c>
      <c r="FG355" t="s">
        <v>3517</v>
      </c>
      <c r="FH355">
        <v>461328793</v>
      </c>
    </row>
    <row r="356" spans="1:164" ht="17.25">
      <c r="A356" s="72">
        <v>136118452</v>
      </c>
      <c r="B356" s="304" t="s">
        <v>1549</v>
      </c>
      <c r="C356" s="72"/>
      <c r="D356" s="72"/>
      <c r="E356" s="72"/>
      <c r="F356" s="72"/>
      <c r="G356" s="307"/>
      <c r="H356" s="307"/>
      <c r="I356" s="72">
        <v>3676</v>
      </c>
      <c r="J356" s="72">
        <v>17482</v>
      </c>
      <c r="K356" s="258">
        <f t="shared" si="84"/>
        <v>3466</v>
      </c>
      <c r="L356" s="258">
        <f t="shared" si="72"/>
        <v>22072</v>
      </c>
      <c r="M356" s="316">
        <v>5</v>
      </c>
      <c r="N356" s="72" t="s">
        <v>1232</v>
      </c>
      <c r="O356" s="72" t="s">
        <v>1233</v>
      </c>
      <c r="P356" s="72" t="s">
        <v>98</v>
      </c>
      <c r="Q356" s="255">
        <v>37056.85</v>
      </c>
      <c r="R356" s="66">
        <v>688</v>
      </c>
      <c r="S356" s="66">
        <f t="shared" si="83"/>
        <v>0</v>
      </c>
      <c r="T356" s="66">
        <v>6300</v>
      </c>
      <c r="U356" s="4" t="s">
        <v>1130</v>
      </c>
      <c r="V356" s="5">
        <f t="shared" si="80"/>
        <v>0.2398963399168228</v>
      </c>
      <c r="W356" s="5">
        <f t="shared" si="81"/>
        <v>1.8037995180067743E-2</v>
      </c>
      <c r="X356" s="5" t="str">
        <f t="shared" si="73"/>
        <v>FLOW</v>
      </c>
      <c r="Y356" s="72" t="str">
        <f t="shared" si="74"/>
        <v>NC</v>
      </c>
      <c r="Z356" s="72" t="s">
        <v>1130</v>
      </c>
      <c r="AA356" s="72" t="s">
        <v>1316</v>
      </c>
      <c r="AB356" s="304" t="s">
        <v>3025</v>
      </c>
      <c r="AC356" s="72"/>
      <c r="AD356" s="72" t="s">
        <v>3022</v>
      </c>
      <c r="AE356" s="309"/>
      <c r="AF356" s="310" t="s">
        <v>1798</v>
      </c>
      <c r="AG356" s="7" t="s">
        <v>1130</v>
      </c>
      <c r="AH356" s="72" t="s">
        <v>1751</v>
      </c>
      <c r="AI356" s="7" t="s">
        <v>1130</v>
      </c>
      <c r="AJ356" s="7" t="s">
        <v>1130</v>
      </c>
      <c r="AK356" s="7" t="s">
        <v>1130</v>
      </c>
      <c r="AL356" s="7">
        <v>24470</v>
      </c>
      <c r="AM356" s="255">
        <v>37056.85</v>
      </c>
      <c r="AN356" s="258">
        <v>147</v>
      </c>
      <c r="AO356" s="307">
        <v>163</v>
      </c>
      <c r="AP356" s="307" t="str">
        <f t="shared" si="75"/>
        <v>FLOW</v>
      </c>
      <c r="AQ356" s="307"/>
      <c r="AR356" s="307"/>
      <c r="AS356" s="307"/>
      <c r="AT356" s="307"/>
      <c r="AU356" s="72" t="s">
        <v>944</v>
      </c>
      <c r="AV356" s="311" t="s">
        <v>1659</v>
      </c>
      <c r="AW356" s="304" t="s">
        <v>1734</v>
      </c>
      <c r="AX356" s="312">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6"/>
        <v>1</v>
      </c>
      <c r="ES356" s="72">
        <f t="shared" si="77"/>
        <v>1</v>
      </c>
      <c r="ET356" s="72" t="s">
        <v>1121</v>
      </c>
      <c r="EU356" s="7" t="s">
        <v>2692</v>
      </c>
      <c r="EV356" s="7" t="s">
        <v>1111</v>
      </c>
      <c r="EW356" s="7" t="s">
        <v>1809</v>
      </c>
      <c r="EX356" s="183" t="s">
        <v>1912</v>
      </c>
      <c r="EY356" s="314">
        <v>46178</v>
      </c>
      <c r="EZ356" s="314"/>
      <c r="FA356" s="183"/>
      <c r="FB356" s="314"/>
      <c r="FC356" s="7" t="s">
        <v>1130</v>
      </c>
      <c r="FD356" s="7" t="s">
        <v>3311</v>
      </c>
      <c r="FE356" s="7">
        <f t="shared" si="78"/>
        <v>3466</v>
      </c>
      <c r="FF356" s="72">
        <f t="shared" si="79"/>
        <v>22072</v>
      </c>
      <c r="FG356" t="s">
        <v>3517</v>
      </c>
      <c r="FH356">
        <v>136118452</v>
      </c>
    </row>
    <row r="357" spans="1:164" ht="17.25">
      <c r="A357" s="72">
        <v>459730458</v>
      </c>
      <c r="B357" s="304" t="s">
        <v>119</v>
      </c>
      <c r="C357" s="72"/>
      <c r="D357" s="72"/>
      <c r="E357" s="72"/>
      <c r="F357" s="72"/>
      <c r="G357" s="307"/>
      <c r="H357" s="307"/>
      <c r="I357" s="72">
        <v>7727</v>
      </c>
      <c r="J357" s="72">
        <v>6674</v>
      </c>
      <c r="K357" s="258">
        <f t="shared" si="84"/>
        <v>6787</v>
      </c>
      <c r="L357" s="258">
        <f t="shared" si="72"/>
        <v>14401</v>
      </c>
      <c r="M357" s="308">
        <v>1</v>
      </c>
      <c r="N357" s="72" t="s">
        <v>1232</v>
      </c>
      <c r="O357" s="72" t="s">
        <v>1233</v>
      </c>
      <c r="P357" s="72" t="s">
        <v>114</v>
      </c>
      <c r="Q357" s="255">
        <v>36825.31</v>
      </c>
      <c r="R357" s="66">
        <v>113</v>
      </c>
      <c r="S357" s="66">
        <f t="shared" si="83"/>
        <v>0</v>
      </c>
      <c r="T357" s="66">
        <v>0</v>
      </c>
      <c r="U357" s="4" t="s">
        <v>1494</v>
      </c>
      <c r="V357" s="5">
        <f t="shared" si="80"/>
        <v>4.1956887390963711E-2</v>
      </c>
      <c r="W357" s="5">
        <f t="shared" si="81"/>
        <v>2.0151970208598072E-3</v>
      </c>
      <c r="X357" s="5" t="s">
        <v>1281</v>
      </c>
      <c r="Y357" s="72" t="str">
        <f t="shared" si="74"/>
        <v>PTP</v>
      </c>
      <c r="Z357" s="72" t="s">
        <v>1330</v>
      </c>
      <c r="AA357" s="72" t="s">
        <v>1330</v>
      </c>
      <c r="AB357" s="304"/>
      <c r="AC357" s="72">
        <v>14</v>
      </c>
      <c r="AD357" s="72" t="s">
        <v>3020</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5"/>
        <v>FLOW</v>
      </c>
      <c r="AQ357" s="307"/>
      <c r="AR357" s="307"/>
      <c r="AS357" s="307"/>
      <c r="AT357" s="307"/>
      <c r="AU357" s="72" t="s">
        <v>1794</v>
      </c>
      <c r="AV357" s="311" t="s">
        <v>120</v>
      </c>
      <c r="AW357" s="304"/>
      <c r="AX357" s="312">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6"/>
        <v>1</v>
      </c>
      <c r="ES357" s="72">
        <f t="shared" si="77"/>
        <v>1</v>
      </c>
      <c r="ET357" s="72" t="s">
        <v>1122</v>
      </c>
      <c r="EU357" s="7" t="e">
        <v>#N/A</v>
      </c>
      <c r="EV357" s="7" t="e">
        <v>#N/A</v>
      </c>
      <c r="EW357" s="7" t="e">
        <v>#N/A</v>
      </c>
      <c r="EX357" s="183" t="e">
        <v>#N/A</v>
      </c>
      <c r="EY357" s="314" t="e">
        <v>#N/A</v>
      </c>
      <c r="EZ357" s="314"/>
      <c r="FA357" s="183"/>
      <c r="FB357" s="314"/>
      <c r="FC357" s="7" t="s">
        <v>1130</v>
      </c>
      <c r="FD357" s="7">
        <v>0</v>
      </c>
      <c r="FE357" s="7">
        <f t="shared" si="78"/>
        <v>6787</v>
      </c>
      <c r="FF357" s="72">
        <f t="shared" si="79"/>
        <v>14401</v>
      </c>
      <c r="FG357" t="s">
        <v>3518</v>
      </c>
      <c r="FH357">
        <v>459730458</v>
      </c>
    </row>
    <row r="358" spans="1:164" ht="17.25">
      <c r="A358" s="315">
        <v>465449543</v>
      </c>
      <c r="B358" s="304" t="s">
        <v>58</v>
      </c>
      <c r="C358" s="72"/>
      <c r="D358" s="72"/>
      <c r="E358" s="72"/>
      <c r="F358" s="72"/>
      <c r="G358" s="307"/>
      <c r="H358" s="307"/>
      <c r="I358" s="72">
        <v>3989</v>
      </c>
      <c r="J358" s="72">
        <v>3706</v>
      </c>
      <c r="K358" s="258">
        <f t="shared" si="84"/>
        <v>3829</v>
      </c>
      <c r="L358" s="258">
        <f t="shared" si="72"/>
        <v>7695</v>
      </c>
      <c r="M358" s="308">
        <v>1</v>
      </c>
      <c r="N358" s="72" t="s">
        <v>1232</v>
      </c>
      <c r="O358" s="72" t="s">
        <v>1233</v>
      </c>
      <c r="P358" s="72" t="s">
        <v>15</v>
      </c>
      <c r="Q358" s="255">
        <v>36145</v>
      </c>
      <c r="R358" s="66">
        <v>123</v>
      </c>
      <c r="S358" s="66">
        <f t="shared" si="83"/>
        <v>0</v>
      </c>
      <c r="T358" s="66">
        <v>3150</v>
      </c>
      <c r="U358" s="4" t="s">
        <v>1479</v>
      </c>
      <c r="V358" s="5">
        <f t="shared" si="80"/>
        <v>0.38671650989018513</v>
      </c>
      <c r="W358" s="5">
        <f t="shared" si="81"/>
        <v>1.9779683136130484E-3</v>
      </c>
      <c r="X358" s="5" t="s">
        <v>1281</v>
      </c>
      <c r="Y358" s="72" t="str">
        <f t="shared" si="74"/>
        <v>PTP</v>
      </c>
      <c r="Z358" s="72" t="s">
        <v>1330</v>
      </c>
      <c r="AA358" s="72" t="s">
        <v>1330</v>
      </c>
      <c r="AB358" s="304"/>
      <c r="AC358" s="72">
        <v>16</v>
      </c>
      <c r="AD358" s="72" t="s">
        <v>3020</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5"/>
        <v>FLOW</v>
      </c>
      <c r="AQ358" s="307"/>
      <c r="AR358" s="307"/>
      <c r="AS358" s="307"/>
      <c r="AT358" s="307"/>
      <c r="AU358" s="72" t="s">
        <v>1794</v>
      </c>
      <c r="AV358" s="311" t="s">
        <v>59</v>
      </c>
      <c r="AW358" s="304" t="s">
        <v>25</v>
      </c>
      <c r="AX358" s="312">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6"/>
        <v>1</v>
      </c>
      <c r="ES358" s="72">
        <f t="shared" si="77"/>
        <v>1</v>
      </c>
      <c r="ET358" s="72" t="s">
        <v>1113</v>
      </c>
      <c r="EU358" s="7" t="e">
        <v>#N/A</v>
      </c>
      <c r="EV358" s="7" t="e">
        <v>#N/A</v>
      </c>
      <c r="EW358" s="7" t="e">
        <v>#N/A</v>
      </c>
      <c r="EX358" s="183" t="e">
        <v>#N/A</v>
      </c>
      <c r="EY358" s="314" t="e">
        <v>#N/A</v>
      </c>
      <c r="EZ358" s="314"/>
      <c r="FA358" s="183"/>
      <c r="FB358" s="314"/>
      <c r="FC358" s="7" t="s">
        <v>1130</v>
      </c>
      <c r="FD358" s="7">
        <v>0</v>
      </c>
      <c r="FE358" s="7">
        <f t="shared" si="78"/>
        <v>3829</v>
      </c>
      <c r="FF358" s="72">
        <f t="shared" si="79"/>
        <v>7695</v>
      </c>
      <c r="FG358" t="s">
        <v>3517</v>
      </c>
      <c r="FH358">
        <v>465449543</v>
      </c>
    </row>
    <row r="359" spans="1:164" ht="17.25">
      <c r="A359" s="72">
        <v>460097741</v>
      </c>
      <c r="B359" s="304" t="s">
        <v>2161</v>
      </c>
      <c r="C359" s="72"/>
      <c r="D359" s="72"/>
      <c r="E359" s="72"/>
      <c r="F359" s="72"/>
      <c r="G359" s="307"/>
      <c r="H359" s="307"/>
      <c r="I359" s="72">
        <v>2336</v>
      </c>
      <c r="J359" s="72">
        <v>526.22</v>
      </c>
      <c r="K359" s="258">
        <f t="shared" si="84"/>
        <v>527.22</v>
      </c>
      <c r="L359" s="258">
        <f t="shared" si="72"/>
        <v>2893.2200000000003</v>
      </c>
      <c r="M359" s="308">
        <v>1</v>
      </c>
      <c r="N359" s="72" t="s">
        <v>1232</v>
      </c>
      <c r="O359" s="72" t="s">
        <v>1233</v>
      </c>
      <c r="P359" s="72" t="s">
        <v>316</v>
      </c>
      <c r="Q359" s="255">
        <v>35599.050000000003</v>
      </c>
      <c r="R359" s="66">
        <v>1</v>
      </c>
      <c r="S359" s="66">
        <f t="shared" si="83"/>
        <v>0</v>
      </c>
      <c r="T359" s="66">
        <v>900</v>
      </c>
      <c r="U359" s="4" t="s">
        <v>1130</v>
      </c>
      <c r="V359" s="5">
        <f t="shared" si="80"/>
        <v>5.4599070702085341E-2</v>
      </c>
      <c r="W359" s="5">
        <f t="shared" si="81"/>
        <v>1.9480922090116641E-3</v>
      </c>
      <c r="X359" s="5" t="str">
        <f t="shared" si="73"/>
        <v>FLOW</v>
      </c>
      <c r="Y359" s="72" t="str">
        <f t="shared" si="74"/>
        <v>NC</v>
      </c>
      <c r="Z359" s="72" t="s">
        <v>1130</v>
      </c>
      <c r="AA359" s="72" t="s">
        <v>1316</v>
      </c>
      <c r="AB359" s="304" t="s">
        <v>3025</v>
      </c>
      <c r="AC359" s="72"/>
      <c r="AD359" s="72" t="s">
        <v>3022</v>
      </c>
      <c r="AE359" s="309"/>
      <c r="AF359" s="310"/>
      <c r="AG359" s="7"/>
      <c r="AH359" s="72" t="s">
        <v>2205</v>
      </c>
      <c r="AI359" s="7"/>
      <c r="AJ359" s="7"/>
      <c r="AK359" s="7"/>
      <c r="AL359" s="7">
        <v>1427.22</v>
      </c>
      <c r="AM359" s="255">
        <v>35599.050000000003</v>
      </c>
      <c r="AN359" s="258">
        <v>27</v>
      </c>
      <c r="AO359" s="307">
        <v>43</v>
      </c>
      <c r="AP359" s="307" t="str">
        <f t="shared" si="75"/>
        <v>FLOW</v>
      </c>
      <c r="AQ359" s="307"/>
      <c r="AR359" s="307"/>
      <c r="AS359" s="307"/>
      <c r="AT359" s="307"/>
      <c r="AU359" s="72" t="s">
        <v>1130</v>
      </c>
      <c r="AV359" s="311" t="s">
        <v>2304</v>
      </c>
      <c r="AW359" s="304" t="s">
        <v>348</v>
      </c>
      <c r="AX359" s="312">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6"/>
        <v>3</v>
      </c>
      <c r="ES359" s="72">
        <f t="shared" si="77"/>
        <v>1</v>
      </c>
      <c r="ET359" s="72" t="s">
        <v>1125</v>
      </c>
      <c r="EU359" s="7" t="s">
        <v>2693</v>
      </c>
      <c r="EV359" s="7" t="s">
        <v>1111</v>
      </c>
      <c r="EW359" s="7" t="s">
        <v>1851</v>
      </c>
      <c r="EX359" s="183" t="s">
        <v>3596</v>
      </c>
      <c r="EY359" s="314">
        <v>46188</v>
      </c>
      <c r="EZ359" s="314"/>
      <c r="FA359" s="183"/>
      <c r="FB359" s="314"/>
      <c r="FC359" s="7" t="s">
        <v>3555</v>
      </c>
      <c r="FD359" s="7" t="s">
        <v>1239</v>
      </c>
      <c r="FE359" s="7">
        <f t="shared" si="78"/>
        <v>527.22</v>
      </c>
      <c r="FF359" s="72">
        <f t="shared" si="79"/>
        <v>2893.2200000000003</v>
      </c>
      <c r="FG359" t="s">
        <v>3517</v>
      </c>
      <c r="FH359">
        <v>460097741</v>
      </c>
    </row>
    <row r="360" spans="1:164" ht="17.25">
      <c r="A360" s="72">
        <v>461265756</v>
      </c>
      <c r="B360" s="304" t="s">
        <v>1550</v>
      </c>
      <c r="C360" s="72"/>
      <c r="D360" s="72"/>
      <c r="E360" s="72"/>
      <c r="F360" s="72"/>
      <c r="G360" s="307"/>
      <c r="H360" s="307"/>
      <c r="I360" s="72">
        <v>3909</v>
      </c>
      <c r="J360" s="72">
        <v>7818</v>
      </c>
      <c r="K360" s="258">
        <f t="shared" si="84"/>
        <v>3981</v>
      </c>
      <c r="L360" s="258">
        <f t="shared" si="72"/>
        <v>11942</v>
      </c>
      <c r="M360" s="316">
        <v>2</v>
      </c>
      <c r="N360" s="72" t="s">
        <v>1232</v>
      </c>
      <c r="O360" s="72" t="s">
        <v>1233</v>
      </c>
      <c r="P360" s="72" t="s">
        <v>50</v>
      </c>
      <c r="Q360" s="255">
        <v>35419</v>
      </c>
      <c r="R360" s="66">
        <v>72</v>
      </c>
      <c r="S360" s="66">
        <f t="shared" si="83"/>
        <v>0</v>
      </c>
      <c r="T360" s="66">
        <v>900</v>
      </c>
      <c r="U360" s="4" t="s">
        <v>1130</v>
      </c>
      <c r="V360" s="5">
        <f t="shared" si="80"/>
        <v>0.4933678319827553</v>
      </c>
      <c r="W360" s="5">
        <f t="shared" si="81"/>
        <v>7.8421697653045744E-3</v>
      </c>
      <c r="X360" s="5" t="str">
        <f t="shared" si="73"/>
        <v>FLOW</v>
      </c>
      <c r="Y360" s="72" t="str">
        <f t="shared" si="74"/>
        <v>NC</v>
      </c>
      <c r="Z360" s="72" t="s">
        <v>1130</v>
      </c>
      <c r="AA360" s="72" t="s">
        <v>1316</v>
      </c>
      <c r="AB360" s="304" t="s">
        <v>3025</v>
      </c>
      <c r="AC360" s="72"/>
      <c r="AD360" s="72" t="s">
        <v>3022</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5"/>
        <v>FLOW</v>
      </c>
      <c r="AQ360" s="307"/>
      <c r="AR360" s="307"/>
      <c r="AS360" s="307"/>
      <c r="AT360" s="307"/>
      <c r="AU360" s="72" t="s">
        <v>1794</v>
      </c>
      <c r="AV360" s="311" t="s">
        <v>1660</v>
      </c>
      <c r="AW360" s="304" t="s">
        <v>27</v>
      </c>
      <c r="AX360" s="312">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6"/>
        <v>1</v>
      </c>
      <c r="ES360" s="72">
        <f t="shared" si="77"/>
        <v>1</v>
      </c>
      <c r="ET360" s="72" t="s">
        <v>1118</v>
      </c>
      <c r="EU360" s="7" t="s">
        <v>2694</v>
      </c>
      <c r="EV360" s="7" t="s">
        <v>1111</v>
      </c>
      <c r="EW360" s="7" t="s">
        <v>1830</v>
      </c>
      <c r="EX360" s="183" t="s">
        <v>1831</v>
      </c>
      <c r="EY360" s="314">
        <v>46189</v>
      </c>
      <c r="EZ360" s="314"/>
      <c r="FA360" s="183"/>
      <c r="FB360" s="314"/>
      <c r="FC360" s="7" t="s">
        <v>1130</v>
      </c>
      <c r="FD360" s="7" t="s">
        <v>3044</v>
      </c>
      <c r="FE360" s="7">
        <f t="shared" si="78"/>
        <v>3981</v>
      </c>
      <c r="FF360" s="72">
        <f t="shared" si="79"/>
        <v>11942</v>
      </c>
      <c r="FG360" t="s">
        <v>3518</v>
      </c>
      <c r="FH360">
        <v>461265756</v>
      </c>
    </row>
    <row r="361" spans="1:164" ht="17.25">
      <c r="A361" s="72">
        <v>463491160</v>
      </c>
      <c r="B361" s="304" t="s">
        <v>985</v>
      </c>
      <c r="C361" s="72"/>
      <c r="D361" s="72"/>
      <c r="E361" s="72"/>
      <c r="F361" s="72"/>
      <c r="G361" s="307"/>
      <c r="H361" s="307"/>
      <c r="I361" s="72">
        <v>2617</v>
      </c>
      <c r="J361" s="72">
        <v>4698</v>
      </c>
      <c r="K361" s="258">
        <f t="shared" si="84"/>
        <v>2312</v>
      </c>
      <c r="L361" s="258">
        <f t="shared" si="72"/>
        <v>7664</v>
      </c>
      <c r="M361" s="316">
        <v>2</v>
      </c>
      <c r="N361" s="72" t="s">
        <v>1232</v>
      </c>
      <c r="O361" s="72" t="s">
        <v>1233</v>
      </c>
      <c r="P361" s="72" t="s">
        <v>43</v>
      </c>
      <c r="Q361" s="255">
        <v>35289</v>
      </c>
      <c r="R361" s="66">
        <v>231</v>
      </c>
      <c r="S361" s="66">
        <f t="shared" si="83"/>
        <v>0</v>
      </c>
      <c r="T361" s="66">
        <v>5734</v>
      </c>
      <c r="U361" s="4" t="s">
        <v>1479</v>
      </c>
      <c r="V361" s="5">
        <f t="shared" si="80"/>
        <v>3.9471812585699685E-2</v>
      </c>
      <c r="W361" s="5">
        <f t="shared" si="81"/>
        <v>7.8133862855482416E-3</v>
      </c>
      <c r="X361" s="5" t="s">
        <v>1281</v>
      </c>
      <c r="Y361" s="72" t="str">
        <f t="shared" si="74"/>
        <v>PTP</v>
      </c>
      <c r="Z361" s="72" t="s">
        <v>1282</v>
      </c>
      <c r="AA361" s="72" t="s">
        <v>1330</v>
      </c>
      <c r="AB361" s="304"/>
      <c r="AC361" s="72">
        <v>20</v>
      </c>
      <c r="AD361" s="72" t="s">
        <v>3020</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5"/>
        <v>FLOW</v>
      </c>
      <c r="AQ361" s="307"/>
      <c r="AR361" s="307"/>
      <c r="AS361" s="307"/>
      <c r="AT361" s="307"/>
      <c r="AU361" s="72" t="s">
        <v>1794</v>
      </c>
      <c r="AV361" s="311" t="s">
        <v>1054</v>
      </c>
      <c r="AW361" s="304" t="s">
        <v>649</v>
      </c>
      <c r="AX361" s="312">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6"/>
        <v>1</v>
      </c>
      <c r="ES361" s="72">
        <f t="shared" si="77"/>
        <v>1</v>
      </c>
      <c r="ET361" s="72" t="s">
        <v>1117</v>
      </c>
      <c r="EU361" s="7" t="s">
        <v>2695</v>
      </c>
      <c r="EV361" s="7" t="s">
        <v>1111</v>
      </c>
      <c r="EW361" s="7" t="s">
        <v>1802</v>
      </c>
      <c r="EX361" s="183" t="s">
        <v>1934</v>
      </c>
      <c r="EY361" s="314">
        <v>46178</v>
      </c>
      <c r="EZ361" s="314"/>
      <c r="FA361" s="183"/>
      <c r="FB361" s="314"/>
      <c r="FC361" s="7" t="s">
        <v>1130</v>
      </c>
      <c r="FD361" s="7" t="s">
        <v>3312</v>
      </c>
      <c r="FE361" s="7">
        <f t="shared" si="78"/>
        <v>2312</v>
      </c>
      <c r="FF361" s="72">
        <f t="shared" si="79"/>
        <v>7664</v>
      </c>
      <c r="FG361" t="s">
        <v>3517</v>
      </c>
      <c r="FH361">
        <v>463491160</v>
      </c>
    </row>
    <row r="362" spans="1:164" ht="17.25">
      <c r="A362" s="72">
        <v>464352072</v>
      </c>
      <c r="B362" s="304" t="s">
        <v>441</v>
      </c>
      <c r="C362" s="72"/>
      <c r="D362" s="72"/>
      <c r="E362" s="72"/>
      <c r="F362" s="72"/>
      <c r="G362" s="307"/>
      <c r="H362" s="307" t="s">
        <v>1792</v>
      </c>
      <c r="I362" s="72">
        <v>4736</v>
      </c>
      <c r="J362" s="72">
        <v>13748</v>
      </c>
      <c r="K362" s="258">
        <f t="shared" si="84"/>
        <v>4909</v>
      </c>
      <c r="L362" s="258">
        <f t="shared" si="72"/>
        <v>19225</v>
      </c>
      <c r="M362" s="316">
        <v>3</v>
      </c>
      <c r="N362" s="72" t="s">
        <v>1281</v>
      </c>
      <c r="O362" s="72" t="s">
        <v>1233</v>
      </c>
      <c r="P362" s="72" t="s">
        <v>66</v>
      </c>
      <c r="Q362" s="255">
        <v>34755</v>
      </c>
      <c r="R362" s="66">
        <v>633</v>
      </c>
      <c r="S362" s="66">
        <f t="shared" si="83"/>
        <v>0</v>
      </c>
      <c r="T362" s="66">
        <v>4491</v>
      </c>
      <c r="U362" s="4" t="s">
        <v>1281</v>
      </c>
      <c r="V362" s="5">
        <f t="shared" si="80"/>
        <v>0.50139215488264066</v>
      </c>
      <c r="W362" s="5">
        <f t="shared" si="81"/>
        <v>9.2955888615528209E-3</v>
      </c>
      <c r="X362" s="5" t="str">
        <f t="shared" si="73"/>
        <v>STABLE</v>
      </c>
      <c r="Y362" s="72" t="str">
        <f t="shared" si="74"/>
        <v>PAID</v>
      </c>
      <c r="Z362" s="72" t="s">
        <v>1316</v>
      </c>
      <c r="AA362" s="72" t="s">
        <v>1282</v>
      </c>
      <c r="AB362" s="304"/>
      <c r="AC362" s="72"/>
      <c r="AD362" s="72"/>
      <c r="AE362" s="309"/>
      <c r="AF362" s="310" t="s">
        <v>1798</v>
      </c>
      <c r="AG362" s="7" t="s">
        <v>1130</v>
      </c>
      <c r="AH362" s="72" t="s">
        <v>442</v>
      </c>
      <c r="AI362" s="7" t="s">
        <v>1130</v>
      </c>
      <c r="AJ362" s="7" t="s">
        <v>1130</v>
      </c>
      <c r="AK362" s="7" t="s">
        <v>1130</v>
      </c>
      <c r="AL362" s="7">
        <v>18872</v>
      </c>
      <c r="AM362" s="255">
        <v>34755</v>
      </c>
      <c r="AN362" s="258">
        <v>88</v>
      </c>
      <c r="AO362" s="307">
        <v>73</v>
      </c>
      <c r="AP362" s="307" t="str">
        <f t="shared" si="75"/>
        <v>STABLE</v>
      </c>
      <c r="AQ362" s="307"/>
      <c r="AR362" s="307"/>
      <c r="AS362" s="307"/>
      <c r="AT362" s="307"/>
      <c r="AU362" s="72" t="s">
        <v>944</v>
      </c>
      <c r="AV362" s="311" t="s">
        <v>443</v>
      </c>
      <c r="AW362" s="304" t="s">
        <v>102</v>
      </c>
      <c r="AX362" s="312">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6"/>
        <v>0</v>
      </c>
      <c r="ES362" s="72" t="str">
        <f t="shared" si="77"/>
        <v/>
      </c>
      <c r="ET362" s="72" t="s">
        <v>1119</v>
      </c>
      <c r="EU362" s="7" t="s">
        <v>2696</v>
      </c>
      <c r="EV362" s="7" t="s">
        <v>1111</v>
      </c>
      <c r="EW362" s="7" t="e">
        <v>#N/A</v>
      </c>
      <c r="EX362" s="183" t="e">
        <v>#N/A</v>
      </c>
      <c r="EY362" s="314" t="e">
        <v>#N/A</v>
      </c>
      <c r="EZ362" s="314"/>
      <c r="FA362" s="183"/>
      <c r="FB362" s="314"/>
      <c r="FC362" s="7" t="s">
        <v>1130</v>
      </c>
      <c r="FD362" s="7" t="s">
        <v>3313</v>
      </c>
      <c r="FE362" s="7">
        <f t="shared" si="78"/>
        <v>4909</v>
      </c>
      <c r="FF362" s="72">
        <f t="shared" si="79"/>
        <v>19225</v>
      </c>
      <c r="FG362" t="s">
        <v>3518</v>
      </c>
      <c r="FH362">
        <v>464352072</v>
      </c>
    </row>
    <row r="363" spans="1:164" ht="17.25">
      <c r="A363" s="72">
        <v>461375051</v>
      </c>
      <c r="B363" s="304" t="s">
        <v>768</v>
      </c>
      <c r="C363" s="72" t="s">
        <v>1776</v>
      </c>
      <c r="D363" s="72" t="s">
        <v>1743</v>
      </c>
      <c r="E363" s="72">
        <v>130</v>
      </c>
      <c r="F363" s="72"/>
      <c r="G363" s="307"/>
      <c r="H363" s="307"/>
      <c r="I363" s="72">
        <v>3776</v>
      </c>
      <c r="J363" s="72">
        <v>7552</v>
      </c>
      <c r="K363" s="258">
        <f t="shared" si="84"/>
        <v>394.03</v>
      </c>
      <c r="L363" s="258">
        <f t="shared" si="72"/>
        <v>11592.03</v>
      </c>
      <c r="M363" s="316">
        <v>3</v>
      </c>
      <c r="N363" s="72" t="s">
        <v>1281</v>
      </c>
      <c r="O363" s="72" t="s">
        <v>1282</v>
      </c>
      <c r="P363" s="72" t="s">
        <v>66</v>
      </c>
      <c r="Q363" s="255">
        <v>34562</v>
      </c>
      <c r="R363" s="66">
        <v>394.03</v>
      </c>
      <c r="S363" s="66">
        <f t="shared" si="83"/>
        <v>0</v>
      </c>
      <c r="T363" s="66">
        <v>3600</v>
      </c>
      <c r="U363" s="4" t="s">
        <v>1281</v>
      </c>
      <c r="V363" s="5">
        <f t="shared" si="80"/>
        <v>0.49860784511735939</v>
      </c>
      <c r="W363" s="5">
        <f t="shared" si="81"/>
        <v>9.2439689895839044E-3</v>
      </c>
      <c r="X363" s="5" t="str">
        <f t="shared" si="73"/>
        <v>STABLE</v>
      </c>
      <c r="Y363" s="72" t="str">
        <f t="shared" si="74"/>
        <v>PAID</v>
      </c>
      <c r="Z363" s="72" t="s">
        <v>1282</v>
      </c>
      <c r="AA363" s="72" t="s">
        <v>1282</v>
      </c>
      <c r="AB363" s="304"/>
      <c r="AC363" s="72"/>
      <c r="AD363" s="72"/>
      <c r="AE363" s="309"/>
      <c r="AF363" s="310" t="s">
        <v>1798</v>
      </c>
      <c r="AG363" s="7" t="s">
        <v>1130</v>
      </c>
      <c r="AH363" s="72" t="s">
        <v>767</v>
      </c>
      <c r="AI363" s="7" t="s">
        <v>1130</v>
      </c>
      <c r="AJ363" s="7" t="s">
        <v>1130</v>
      </c>
      <c r="AK363" s="7" t="s">
        <v>1130</v>
      </c>
      <c r="AL363" s="7">
        <v>11546.03</v>
      </c>
      <c r="AM363" s="255">
        <v>34562</v>
      </c>
      <c r="AN363" s="258">
        <v>88</v>
      </c>
      <c r="AO363" s="307">
        <v>73</v>
      </c>
      <c r="AP363" s="307" t="str">
        <f t="shared" si="75"/>
        <v>STABLE</v>
      </c>
      <c r="AQ363" s="307"/>
      <c r="AR363" s="307"/>
      <c r="AS363" s="307"/>
      <c r="AT363" s="307"/>
      <c r="AU363" s="72" t="s">
        <v>1794</v>
      </c>
      <c r="AV363" s="311" t="s">
        <v>769</v>
      </c>
      <c r="AW363" s="304" t="s">
        <v>770</v>
      </c>
      <c r="AX363" s="312">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6"/>
        <v>1</v>
      </c>
      <c r="ES363" s="72">
        <f t="shared" si="77"/>
        <v>1</v>
      </c>
      <c r="ET363" s="72" t="s">
        <v>1119</v>
      </c>
      <c r="EU363" s="7" t="s">
        <v>2697</v>
      </c>
      <c r="EV363" s="7" t="s">
        <v>1111</v>
      </c>
      <c r="EW363" s="7" t="s">
        <v>1804</v>
      </c>
      <c r="EX363" s="183" t="s">
        <v>1812</v>
      </c>
      <c r="EY363" s="314">
        <v>46189</v>
      </c>
      <c r="EZ363" s="314"/>
      <c r="FA363" s="183"/>
      <c r="FB363" s="314"/>
      <c r="FC363" s="7" t="s">
        <v>1130</v>
      </c>
      <c r="FD363" s="7" t="s">
        <v>3314</v>
      </c>
      <c r="FE363" s="7">
        <f t="shared" si="78"/>
        <v>394.03</v>
      </c>
      <c r="FF363" s="72">
        <f t="shared" si="79"/>
        <v>11722.03</v>
      </c>
      <c r="FG363" t="s">
        <v>3518</v>
      </c>
      <c r="FH363">
        <v>461375051</v>
      </c>
    </row>
    <row r="364" spans="1:164" ht="17.25">
      <c r="A364" s="72">
        <v>463200379</v>
      </c>
      <c r="B364" s="304" t="s">
        <v>404</v>
      </c>
      <c r="C364" s="72"/>
      <c r="D364" s="72"/>
      <c r="E364" s="72"/>
      <c r="F364" s="72"/>
      <c r="G364" s="307"/>
      <c r="H364" s="307"/>
      <c r="I364" s="72">
        <v>2797</v>
      </c>
      <c r="J364" s="72">
        <v>2191</v>
      </c>
      <c r="K364" s="258">
        <f t="shared" si="84"/>
        <v>2255</v>
      </c>
      <c r="L364" s="258">
        <f t="shared" si="72"/>
        <v>5129</v>
      </c>
      <c r="M364" s="308">
        <v>1</v>
      </c>
      <c r="N364" s="72" t="s">
        <v>1232</v>
      </c>
      <c r="O364" s="72" t="s">
        <v>1233</v>
      </c>
      <c r="P364" s="72" t="s">
        <v>35</v>
      </c>
      <c r="Q364" s="255">
        <v>34057</v>
      </c>
      <c r="R364" s="66">
        <v>64</v>
      </c>
      <c r="S364" s="66">
        <f t="shared" si="83"/>
        <v>0</v>
      </c>
      <c r="T364" s="66">
        <v>5547</v>
      </c>
      <c r="U364" s="4" t="s">
        <v>1484</v>
      </c>
      <c r="V364" s="5">
        <f t="shared" si="80"/>
        <v>1.4687362854479849E-2</v>
      </c>
      <c r="W364" s="5">
        <f t="shared" si="81"/>
        <v>1.8637063731282222E-3</v>
      </c>
      <c r="X364" s="5" t="s">
        <v>1281</v>
      </c>
      <c r="Y364" s="72" t="str">
        <f t="shared" si="74"/>
        <v>PTP</v>
      </c>
      <c r="Z364" s="72" t="s">
        <v>1330</v>
      </c>
      <c r="AA364" s="72" t="s">
        <v>1330</v>
      </c>
      <c r="AB364" s="304"/>
      <c r="AC364" s="72">
        <v>25</v>
      </c>
      <c r="AD364" s="72" t="s">
        <v>3023</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5"/>
        <v>FLOW</v>
      </c>
      <c r="AQ364" s="307"/>
      <c r="AR364" s="307"/>
      <c r="AS364" s="307"/>
      <c r="AT364" s="307"/>
      <c r="AU364" s="72" t="s">
        <v>1794</v>
      </c>
      <c r="AV364" s="311" t="s">
        <v>405</v>
      </c>
      <c r="AW364" s="304" t="s">
        <v>99</v>
      </c>
      <c r="AX364" s="312">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6"/>
        <v>1</v>
      </c>
      <c r="ES364" s="72">
        <f t="shared" si="77"/>
        <v>1</v>
      </c>
      <c r="ET364" s="72" t="s">
        <v>1116</v>
      </c>
      <c r="EU364" s="7" t="s">
        <v>2698</v>
      </c>
      <c r="EV364" s="7" t="s">
        <v>1111</v>
      </c>
      <c r="EW364" s="7" t="s">
        <v>1804</v>
      </c>
      <c r="EX364" s="183" t="s">
        <v>1874</v>
      </c>
      <c r="EY364" s="314">
        <v>46178</v>
      </c>
      <c r="EZ364" s="314"/>
      <c r="FA364" s="183"/>
      <c r="FB364" s="314"/>
      <c r="FC364" s="7" t="s">
        <v>1130</v>
      </c>
      <c r="FD364" s="7" t="s">
        <v>3315</v>
      </c>
      <c r="FE364" s="7">
        <f t="shared" si="78"/>
        <v>2255</v>
      </c>
      <c r="FF364" s="72">
        <f t="shared" si="79"/>
        <v>5129</v>
      </c>
      <c r="FG364" t="s">
        <v>3517</v>
      </c>
      <c r="FH364">
        <v>463200379</v>
      </c>
    </row>
    <row r="365" spans="1:164" ht="17.25">
      <c r="A365" s="72">
        <v>456675556</v>
      </c>
      <c r="B365" s="304" t="s">
        <v>556</v>
      </c>
      <c r="C365" s="72"/>
      <c r="D365" s="72"/>
      <c r="E365" s="72"/>
      <c r="F365" s="72"/>
      <c r="G365" s="307"/>
      <c r="H365" s="307"/>
      <c r="I365" s="72">
        <v>3667</v>
      </c>
      <c r="J365" s="72">
        <v>3609</v>
      </c>
      <c r="K365" s="258">
        <f t="shared" si="84"/>
        <v>3693</v>
      </c>
      <c r="L365" s="258">
        <f t="shared" si="72"/>
        <v>7441</v>
      </c>
      <c r="M365" s="308">
        <v>1</v>
      </c>
      <c r="N365" s="72" t="s">
        <v>1232</v>
      </c>
      <c r="O365" s="72" t="s">
        <v>1233</v>
      </c>
      <c r="P365" s="72" t="s">
        <v>231</v>
      </c>
      <c r="Q365" s="255">
        <v>34007</v>
      </c>
      <c r="R365" s="66">
        <v>84</v>
      </c>
      <c r="S365" s="66">
        <f t="shared" si="83"/>
        <v>0</v>
      </c>
      <c r="T365" s="66">
        <v>6300</v>
      </c>
      <c r="U365" s="4" t="s">
        <v>1493</v>
      </c>
      <c r="V365" s="5">
        <f t="shared" si="80"/>
        <v>3.7348760145706622E-2</v>
      </c>
      <c r="W365" s="5">
        <f t="shared" si="81"/>
        <v>1.8609702155495626E-3</v>
      </c>
      <c r="X365" s="5" t="s">
        <v>1281</v>
      </c>
      <c r="Y365" s="72" t="str">
        <f t="shared" si="74"/>
        <v>PTP</v>
      </c>
      <c r="Z365" s="72" t="s">
        <v>1330</v>
      </c>
      <c r="AA365" s="72" t="s">
        <v>1330</v>
      </c>
      <c r="AB365" s="304"/>
      <c r="AC365" s="72"/>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5"/>
        <v>FLOW</v>
      </c>
      <c r="AQ365" s="307"/>
      <c r="AR365" s="307"/>
      <c r="AS365" s="307"/>
      <c r="AT365" s="307"/>
      <c r="AU365" s="72" t="s">
        <v>944</v>
      </c>
      <c r="AV365" s="311" t="s">
        <v>557</v>
      </c>
      <c r="AW365" s="304" t="s">
        <v>459</v>
      </c>
      <c r="AX365" s="312">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6"/>
        <v>1</v>
      </c>
      <c r="ES365" s="72">
        <f t="shared" si="77"/>
        <v>1</v>
      </c>
      <c r="ET365" s="72" t="s">
        <v>1112</v>
      </c>
      <c r="EU365" s="7" t="s">
        <v>2699</v>
      </c>
      <c r="EV365" s="7" t="s">
        <v>1111</v>
      </c>
      <c r="EW365" s="7" t="s">
        <v>1807</v>
      </c>
      <c r="EX365" s="183" t="s">
        <v>1819</v>
      </c>
      <c r="EY365" s="314">
        <v>46191</v>
      </c>
      <c r="EZ365" s="314"/>
      <c r="FA365" s="183"/>
      <c r="FB365" s="314"/>
      <c r="FC365" s="7" t="s">
        <v>1130</v>
      </c>
      <c r="FD365" s="7" t="s">
        <v>3316</v>
      </c>
      <c r="FE365" s="7">
        <f t="shared" si="78"/>
        <v>3693</v>
      </c>
      <c r="FF365" s="72">
        <f t="shared" si="79"/>
        <v>7441</v>
      </c>
      <c r="FG365" t="s">
        <v>3517</v>
      </c>
      <c r="FH365">
        <v>456675556</v>
      </c>
    </row>
    <row r="366" spans="1:164" ht="17.25">
      <c r="A366" s="72">
        <v>462178358</v>
      </c>
      <c r="B366" s="304" t="s">
        <v>1551</v>
      </c>
      <c r="C366" s="72"/>
      <c r="D366" s="72"/>
      <c r="E366" s="72"/>
      <c r="F366" s="72"/>
      <c r="G366" s="307"/>
      <c r="H366" s="307"/>
      <c r="I366" s="72">
        <v>3410</v>
      </c>
      <c r="J366" s="72">
        <v>3410</v>
      </c>
      <c r="K366" s="258">
        <f t="shared" si="84"/>
        <v>3444</v>
      </c>
      <c r="L366" s="258">
        <f t="shared" si="72"/>
        <v>6917</v>
      </c>
      <c r="M366" s="308">
        <v>1</v>
      </c>
      <c r="N366" s="72" t="s">
        <v>1232</v>
      </c>
      <c r="O366" s="72" t="s">
        <v>1233</v>
      </c>
      <c r="P366" s="72" t="s">
        <v>325</v>
      </c>
      <c r="Q366" s="255">
        <v>33648</v>
      </c>
      <c r="R366" s="66">
        <v>34</v>
      </c>
      <c r="S366" s="66">
        <f t="shared" si="83"/>
        <v>0</v>
      </c>
      <c r="T366" s="66">
        <v>4287</v>
      </c>
      <c r="U366" s="4" t="s">
        <v>1130</v>
      </c>
      <c r="V366" s="5">
        <f t="shared" si="80"/>
        <v>5.648158880318975E-2</v>
      </c>
      <c r="W366" s="5">
        <f t="shared" si="81"/>
        <v>1.8413246041347863E-3</v>
      </c>
      <c r="X366" s="5" t="s">
        <v>1281</v>
      </c>
      <c r="Y366" s="72" t="str">
        <f t="shared" si="74"/>
        <v>MPTP</v>
      </c>
      <c r="Z366" s="72" t="s">
        <v>1130</v>
      </c>
      <c r="AA366" s="72" t="s">
        <v>1328</v>
      </c>
      <c r="AB366" s="304" t="s">
        <v>3025</v>
      </c>
      <c r="AC366" s="72"/>
      <c r="AD366" s="72" t="s">
        <v>3023</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5"/>
        <v>FLOW</v>
      </c>
      <c r="AQ366" s="307"/>
      <c r="AR366" s="307"/>
      <c r="AS366" s="307"/>
      <c r="AT366" s="307"/>
      <c r="AU366" s="72" t="s">
        <v>1794</v>
      </c>
      <c r="AV366" s="311" t="s">
        <v>1661</v>
      </c>
      <c r="AW366" s="304" t="s">
        <v>1735</v>
      </c>
      <c r="AX366" s="312">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6"/>
        <v>2</v>
      </c>
      <c r="ES366" s="72">
        <f t="shared" si="77"/>
        <v>1</v>
      </c>
      <c r="ET366" s="72" t="s">
        <v>1128</v>
      </c>
      <c r="EU366" s="7" t="s">
        <v>2700</v>
      </c>
      <c r="EV366" s="7" t="s">
        <v>1111</v>
      </c>
      <c r="EW366" s="7" t="s">
        <v>1809</v>
      </c>
      <c r="EX366" s="183" t="s">
        <v>1920</v>
      </c>
      <c r="EY366" s="314">
        <v>46177</v>
      </c>
      <c r="EZ366" s="314"/>
      <c r="FA366" s="183"/>
      <c r="FB366" s="314"/>
      <c r="FC366" s="7" t="s">
        <v>1130</v>
      </c>
      <c r="FD366" s="7" t="s">
        <v>3317</v>
      </c>
      <c r="FE366" s="7">
        <f t="shared" si="78"/>
        <v>3444</v>
      </c>
      <c r="FF366" s="72">
        <f t="shared" si="79"/>
        <v>6917</v>
      </c>
      <c r="FG366" t="s">
        <v>3517</v>
      </c>
      <c r="FH366">
        <v>462178358</v>
      </c>
    </row>
    <row r="367" spans="1:164" ht="17.25">
      <c r="A367" s="72">
        <v>464867406</v>
      </c>
      <c r="B367" s="304" t="s">
        <v>2144</v>
      </c>
      <c r="C367" s="72" t="s">
        <v>1776</v>
      </c>
      <c r="D367" s="72" t="s">
        <v>2348</v>
      </c>
      <c r="E367" s="72">
        <f>4528+78</f>
        <v>4606</v>
      </c>
      <c r="F367" s="72"/>
      <c r="G367" s="307"/>
      <c r="H367" s="307"/>
      <c r="I367" s="72">
        <v>4523</v>
      </c>
      <c r="J367" s="72">
        <v>4521</v>
      </c>
      <c r="K367" s="258">
        <f t="shared" si="84"/>
        <v>4596</v>
      </c>
      <c r="L367" s="258">
        <f t="shared" si="72"/>
        <v>4513</v>
      </c>
      <c r="M367" s="308">
        <v>1</v>
      </c>
      <c r="N367" s="72" t="s">
        <v>1281</v>
      </c>
      <c r="O367" s="72" t="s">
        <v>1282</v>
      </c>
      <c r="P367" s="72" t="s">
        <v>19</v>
      </c>
      <c r="Q367" s="255">
        <v>33633</v>
      </c>
      <c r="R367" s="66">
        <v>75</v>
      </c>
      <c r="S367" s="66">
        <f t="shared" si="83"/>
        <v>0</v>
      </c>
      <c r="T367" s="66">
        <v>5850</v>
      </c>
      <c r="U367" s="4" t="s">
        <v>1130</v>
      </c>
      <c r="V367" s="5">
        <f t="shared" si="80"/>
        <v>1.3647804536202677E-2</v>
      </c>
      <c r="W367" s="5">
        <f t="shared" si="81"/>
        <v>1.8405037568611886E-3</v>
      </c>
      <c r="X367" s="5" t="str">
        <f t="shared" si="73"/>
        <v>STABLE</v>
      </c>
      <c r="Y367" s="72" t="str">
        <f t="shared" si="74"/>
        <v>PAID</v>
      </c>
      <c r="Z367" s="72" t="s">
        <v>1130</v>
      </c>
      <c r="AA367" s="72" t="s">
        <v>1282</v>
      </c>
      <c r="AB367" s="304" t="s">
        <v>3025</v>
      </c>
      <c r="AC367" s="72"/>
      <c r="AD367" s="72" t="s">
        <v>3023</v>
      </c>
      <c r="AE367" s="309"/>
      <c r="AF367" s="310"/>
      <c r="AG367" s="7"/>
      <c r="AH367" s="72" t="s">
        <v>2200</v>
      </c>
      <c r="AI367" s="7"/>
      <c r="AJ367" s="7"/>
      <c r="AK367" s="7"/>
      <c r="AL367" s="7">
        <v>10446</v>
      </c>
      <c r="AM367" s="255">
        <v>33633</v>
      </c>
      <c r="AN367" s="258">
        <v>27</v>
      </c>
      <c r="AO367" s="307">
        <v>12</v>
      </c>
      <c r="AP367" s="307" t="str">
        <f t="shared" si="75"/>
        <v>STABLE</v>
      </c>
      <c r="AQ367" s="307"/>
      <c r="AR367" s="307"/>
      <c r="AS367" s="307"/>
      <c r="AT367" s="307"/>
      <c r="AU367" s="72" t="s">
        <v>1130</v>
      </c>
      <c r="AV367" s="311" t="s">
        <v>2288</v>
      </c>
      <c r="AW367" s="304" t="s">
        <v>111</v>
      </c>
      <c r="AX367" s="312">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6"/>
        <v>1</v>
      </c>
      <c r="ES367" s="72">
        <f t="shared" si="77"/>
        <v>1</v>
      </c>
      <c r="ET367" s="72" t="s">
        <v>1114</v>
      </c>
      <c r="EU367" s="7" t="s">
        <v>3493</v>
      </c>
      <c r="EV367" s="7" t="s">
        <v>2465</v>
      </c>
      <c r="EW367" s="7" t="e">
        <v>#N/A</v>
      </c>
      <c r="EX367" s="183" t="e">
        <v>#N/A</v>
      </c>
      <c r="EY367" s="314" t="e">
        <v>#N/A</v>
      </c>
      <c r="EZ367" s="314"/>
      <c r="FA367" s="183"/>
      <c r="FB367" s="314"/>
      <c r="FC367" s="7" t="s">
        <v>1130</v>
      </c>
      <c r="FD367" s="7" t="s">
        <v>3318</v>
      </c>
      <c r="FE367" s="7">
        <f t="shared" si="78"/>
        <v>4596</v>
      </c>
      <c r="FF367" s="72">
        <f t="shared" si="79"/>
        <v>9119</v>
      </c>
      <c r="FG367" t="s">
        <v>3517</v>
      </c>
      <c r="FH367">
        <v>464867406</v>
      </c>
    </row>
    <row r="368" spans="1:164" ht="17.25">
      <c r="A368" s="315">
        <v>460568310</v>
      </c>
      <c r="B368" s="304" t="s">
        <v>814</v>
      </c>
      <c r="C368" s="72"/>
      <c r="D368" s="72"/>
      <c r="E368" s="72"/>
      <c r="F368" s="72"/>
      <c r="G368" s="307"/>
      <c r="H368" s="307" t="s">
        <v>2350</v>
      </c>
      <c r="I368" s="72">
        <v>3461</v>
      </c>
      <c r="J368" s="72">
        <v>14928</v>
      </c>
      <c r="K368" s="258">
        <f t="shared" si="84"/>
        <v>2196</v>
      </c>
      <c r="L368" s="258">
        <f t="shared" si="72"/>
        <v>18389</v>
      </c>
      <c r="M368" s="316">
        <v>5</v>
      </c>
      <c r="N368" s="72" t="s">
        <v>1281</v>
      </c>
      <c r="O368" s="72" t="s">
        <v>1233</v>
      </c>
      <c r="P368" s="72" t="s">
        <v>231</v>
      </c>
      <c r="Q368" s="255">
        <v>33145.1</v>
      </c>
      <c r="R368" s="66">
        <v>1112</v>
      </c>
      <c r="S368" s="66">
        <f t="shared" si="83"/>
        <v>0</v>
      </c>
      <c r="T368" s="66">
        <v>6300</v>
      </c>
      <c r="U368" s="4" t="s">
        <v>1232</v>
      </c>
      <c r="V368" s="5">
        <f t="shared" si="80"/>
        <v>9.1446552072577639E-2</v>
      </c>
      <c r="W368" s="5">
        <f t="shared" si="81"/>
        <v>1.6133890334522855E-2</v>
      </c>
      <c r="X368" s="5" t="str">
        <f t="shared" si="73"/>
        <v>STABLE</v>
      </c>
      <c r="Y368" s="72" t="str">
        <f t="shared" si="74"/>
        <v>PAID</v>
      </c>
      <c r="Z368" s="72" t="s">
        <v>1282</v>
      </c>
      <c r="AA368" s="72" t="s">
        <v>1282</v>
      </c>
      <c r="AB368" s="304"/>
      <c r="AC368" s="72"/>
      <c r="AD368" s="72"/>
      <c r="AE368" s="309"/>
      <c r="AF368" s="310" t="s">
        <v>1798</v>
      </c>
      <c r="AG368" s="7" t="s">
        <v>1130</v>
      </c>
      <c r="AH368" s="72" t="s">
        <v>809</v>
      </c>
      <c r="AI368" s="7" t="s">
        <v>1130</v>
      </c>
      <c r="AJ368" s="7" t="s">
        <v>1130</v>
      </c>
      <c r="AK368" s="7" t="s">
        <v>1130</v>
      </c>
      <c r="AL368" s="7">
        <v>22340</v>
      </c>
      <c r="AM368" s="255">
        <v>33145.1</v>
      </c>
      <c r="AN368" s="258">
        <v>147</v>
      </c>
      <c r="AO368" s="307">
        <v>132</v>
      </c>
      <c r="AP368" s="307" t="str">
        <f t="shared" si="75"/>
        <v>STABLE</v>
      </c>
      <c r="AQ368" s="307"/>
      <c r="AR368" s="307"/>
      <c r="AS368" s="307"/>
      <c r="AT368" s="307"/>
      <c r="AU368" s="72" t="s">
        <v>944</v>
      </c>
      <c r="AV368" s="311" t="s">
        <v>815</v>
      </c>
      <c r="AW368" s="304" t="s">
        <v>523</v>
      </c>
      <c r="AX368" s="312">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6"/>
        <v>0</v>
      </c>
      <c r="ES368" s="72" t="str">
        <f t="shared" si="77"/>
        <v/>
      </c>
      <c r="ET368" s="72" t="s">
        <v>1112</v>
      </c>
      <c r="EU368" s="7" t="e">
        <v>#N/A</v>
      </c>
      <c r="EV368" s="7" t="e">
        <v>#N/A</v>
      </c>
      <c r="EW368" s="7" t="e">
        <v>#N/A</v>
      </c>
      <c r="EX368" s="183" t="e">
        <v>#N/A</v>
      </c>
      <c r="EY368" s="314" t="e">
        <v>#N/A</v>
      </c>
      <c r="EZ368" s="314"/>
      <c r="FA368" s="183"/>
      <c r="FB368" s="314"/>
      <c r="FC368" s="7" t="s">
        <v>1130</v>
      </c>
      <c r="FD368" s="7">
        <v>0</v>
      </c>
      <c r="FE368" s="7">
        <f t="shared" si="78"/>
        <v>2196</v>
      </c>
      <c r="FF368" s="72">
        <f t="shared" si="79"/>
        <v>18389</v>
      </c>
      <c r="FG368" t="s">
        <v>3518</v>
      </c>
      <c r="FH368">
        <v>460568310</v>
      </c>
    </row>
    <row r="369" spans="1:164" ht="17.25">
      <c r="A369" s="72">
        <v>467688957</v>
      </c>
      <c r="B369" s="304" t="s">
        <v>1537</v>
      </c>
      <c r="C369" s="72"/>
      <c r="D369" s="72"/>
      <c r="E369" s="72"/>
      <c r="F369" s="72"/>
      <c r="G369" s="307"/>
      <c r="H369" s="307"/>
      <c r="I369" s="72">
        <v>2327</v>
      </c>
      <c r="J369" s="72">
        <v>4654</v>
      </c>
      <c r="K369" s="258">
        <f t="shared" si="84"/>
        <v>2375</v>
      </c>
      <c r="L369" s="258">
        <f t="shared" si="72"/>
        <v>7124</v>
      </c>
      <c r="M369" s="316">
        <v>2</v>
      </c>
      <c r="N369" s="72" t="s">
        <v>1232</v>
      </c>
      <c r="O369" s="72" t="s">
        <v>1233</v>
      </c>
      <c r="P369" s="72" t="s">
        <v>43</v>
      </c>
      <c r="Q369" s="255">
        <v>33143</v>
      </c>
      <c r="R369" s="66">
        <v>48</v>
      </c>
      <c r="S369" s="66">
        <f t="shared" si="83"/>
        <v>0</v>
      </c>
      <c r="T369" s="66">
        <v>900</v>
      </c>
      <c r="U369" s="4" t="s">
        <v>1130</v>
      </c>
      <c r="V369" s="5">
        <f t="shared" si="80"/>
        <v>3.7071446754735039E-2</v>
      </c>
      <c r="W369" s="5">
        <f t="shared" si="81"/>
        <v>7.3382374581859883E-3</v>
      </c>
      <c r="X369" s="5" t="str">
        <f t="shared" si="73"/>
        <v>FLOW</v>
      </c>
      <c r="Y369" s="72" t="str">
        <f t="shared" si="74"/>
        <v>OS</v>
      </c>
      <c r="Z369" s="72" t="s">
        <v>1130</v>
      </c>
      <c r="AA369" s="72" t="s">
        <v>2057</v>
      </c>
      <c r="AB369" s="304" t="s">
        <v>3529</v>
      </c>
      <c r="AC369" s="72"/>
      <c r="AD369" s="72" t="s">
        <v>3022</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5"/>
        <v>FLOW</v>
      </c>
      <c r="AQ369" s="307"/>
      <c r="AR369" s="307"/>
      <c r="AS369" s="307"/>
      <c r="AT369" s="307"/>
      <c r="AU369" s="72" t="s">
        <v>1794</v>
      </c>
      <c r="AV369" s="311" t="s">
        <v>1648</v>
      </c>
      <c r="AW369" s="304" t="s">
        <v>1729</v>
      </c>
      <c r="AX369" s="312">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6"/>
        <v>1</v>
      </c>
      <c r="ES369" s="72">
        <f t="shared" si="77"/>
        <v>1</v>
      </c>
      <c r="ET369" s="72" t="s">
        <v>1117</v>
      </c>
      <c r="EU369" s="7" t="s">
        <v>2701</v>
      </c>
      <c r="EV369" s="7" t="s">
        <v>1111</v>
      </c>
      <c r="EW369" s="7" t="s">
        <v>1832</v>
      </c>
      <c r="EX369" s="183" t="s">
        <v>1965</v>
      </c>
      <c r="EY369" s="314">
        <v>46177</v>
      </c>
      <c r="EZ369" s="314"/>
      <c r="FA369" s="183"/>
      <c r="FB369" s="314"/>
      <c r="FC369" s="7" t="s">
        <v>1130</v>
      </c>
      <c r="FD369" s="7" t="s">
        <v>3319</v>
      </c>
      <c r="FE369" s="7">
        <f t="shared" si="78"/>
        <v>2375</v>
      </c>
      <c r="FF369" s="72">
        <f t="shared" si="79"/>
        <v>7124</v>
      </c>
      <c r="FG369" t="s">
        <v>3517</v>
      </c>
      <c r="FH369">
        <v>467688957</v>
      </c>
    </row>
    <row r="370" spans="1:164" ht="17.25">
      <c r="A370" s="315">
        <v>461907039</v>
      </c>
      <c r="B370" s="304" t="s">
        <v>1552</v>
      </c>
      <c r="C370" s="72" t="s">
        <v>1776</v>
      </c>
      <c r="D370" s="72" t="s">
        <v>1799</v>
      </c>
      <c r="E370" s="72">
        <v>3753</v>
      </c>
      <c r="F370" s="72"/>
      <c r="G370" s="307"/>
      <c r="H370" s="307"/>
      <c r="I370" s="72">
        <v>3585</v>
      </c>
      <c r="J370" s="72">
        <v>3585</v>
      </c>
      <c r="K370" s="258">
        <f t="shared" si="84"/>
        <v>3632</v>
      </c>
      <c r="L370" s="258">
        <f t="shared" si="72"/>
        <v>3476</v>
      </c>
      <c r="M370" s="308">
        <v>1</v>
      </c>
      <c r="N370" s="72" t="s">
        <v>1281</v>
      </c>
      <c r="O370" s="72" t="s">
        <v>1282</v>
      </c>
      <c r="P370" s="72" t="s">
        <v>35</v>
      </c>
      <c r="Q370" s="255">
        <v>32804.31</v>
      </c>
      <c r="R370" s="66">
        <v>47</v>
      </c>
      <c r="S370" s="66">
        <f t="shared" si="83"/>
        <v>0</v>
      </c>
      <c r="T370" s="66">
        <v>4014.51</v>
      </c>
      <c r="U370" s="4" t="s">
        <v>1130</v>
      </c>
      <c r="V370" s="5">
        <f t="shared" si="80"/>
        <v>1.4147129933959005E-2</v>
      </c>
      <c r="W370" s="5">
        <f t="shared" si="81"/>
        <v>1.7951552283839993E-3</v>
      </c>
      <c r="X370" s="5" t="str">
        <f t="shared" si="73"/>
        <v>STABLE</v>
      </c>
      <c r="Y370" s="72" t="str">
        <f t="shared" si="74"/>
        <v>PAID</v>
      </c>
      <c r="Z370" s="72" t="s">
        <v>1130</v>
      </c>
      <c r="AA370" s="72" t="s">
        <v>1282</v>
      </c>
      <c r="AB370" s="304"/>
      <c r="AC370" s="72"/>
      <c r="AD370" s="72" t="s">
        <v>3020</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5"/>
        <v>STABLE</v>
      </c>
      <c r="AQ370" s="307"/>
      <c r="AR370" s="307"/>
      <c r="AS370" s="307"/>
      <c r="AT370" s="307"/>
      <c r="AU370" s="72" t="s">
        <v>1794</v>
      </c>
      <c r="AV370" s="311" t="s">
        <v>1662</v>
      </c>
      <c r="AW370" s="304" t="s">
        <v>99</v>
      </c>
      <c r="AX370" s="312">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6"/>
        <v>2</v>
      </c>
      <c r="ES370" s="72">
        <f t="shared" si="77"/>
        <v>1</v>
      </c>
      <c r="ET370" s="72" t="s">
        <v>1116</v>
      </c>
      <c r="EU370" s="7" t="s">
        <v>2702</v>
      </c>
      <c r="EV370" s="7" t="s">
        <v>1111</v>
      </c>
      <c r="EW370" s="7" t="s">
        <v>1821</v>
      </c>
      <c r="EX370" s="183" t="s">
        <v>1966</v>
      </c>
      <c r="EY370" s="314">
        <v>46181</v>
      </c>
      <c r="EZ370" s="314"/>
      <c r="FA370" s="183"/>
      <c r="FB370" s="314"/>
      <c r="FC370" s="7" t="s">
        <v>1130</v>
      </c>
      <c r="FD370" s="7" t="s">
        <v>3320</v>
      </c>
      <c r="FE370" s="7">
        <f t="shared" si="78"/>
        <v>3632</v>
      </c>
      <c r="FF370" s="72">
        <f t="shared" si="79"/>
        <v>7229</v>
      </c>
      <c r="FG370" t="s">
        <v>3517</v>
      </c>
      <c r="FH370">
        <v>461907039</v>
      </c>
    </row>
    <row r="371" spans="1:164" ht="17.25">
      <c r="A371" s="72">
        <v>461892940</v>
      </c>
      <c r="B371" s="304" t="s">
        <v>1553</v>
      </c>
      <c r="C371" s="72"/>
      <c r="D371" s="72"/>
      <c r="E371" s="72"/>
      <c r="F371" s="72"/>
      <c r="G371" s="307"/>
      <c r="H371" s="307"/>
      <c r="I371" s="72">
        <v>3631</v>
      </c>
      <c r="J371" s="72">
        <v>3631</v>
      </c>
      <c r="K371" s="258">
        <f t="shared" si="84"/>
        <v>3743</v>
      </c>
      <c r="L371" s="258">
        <f t="shared" si="72"/>
        <v>7505</v>
      </c>
      <c r="M371" s="308">
        <v>1</v>
      </c>
      <c r="N371" s="72" t="s">
        <v>1232</v>
      </c>
      <c r="O371" s="72" t="s">
        <v>1233</v>
      </c>
      <c r="P371" s="72" t="s">
        <v>43</v>
      </c>
      <c r="Q371" s="255">
        <v>32626.23</v>
      </c>
      <c r="R371" s="66">
        <v>112</v>
      </c>
      <c r="S371" s="66">
        <f t="shared" si="83"/>
        <v>0</v>
      </c>
      <c r="T371" s="66">
        <v>0</v>
      </c>
      <c r="U371" s="4" t="s">
        <v>1130</v>
      </c>
      <c r="V371" s="5">
        <f t="shared" si="80"/>
        <v>2.0313126638277505E-2</v>
      </c>
      <c r="W371" s="5">
        <f t="shared" si="81"/>
        <v>1.7854101295518452E-3</v>
      </c>
      <c r="X371" s="5" t="s">
        <v>1281</v>
      </c>
      <c r="Y371" s="72" t="str">
        <f t="shared" si="74"/>
        <v>PTP</v>
      </c>
      <c r="Z371" s="72" t="s">
        <v>1130</v>
      </c>
      <c r="AA371" s="72" t="s">
        <v>1330</v>
      </c>
      <c r="AB371" s="304"/>
      <c r="AC371" s="72">
        <v>27</v>
      </c>
      <c r="AD371" s="72" t="s">
        <v>3020</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5"/>
        <v>FLOW</v>
      </c>
      <c r="AQ371" s="307"/>
      <c r="AR371" s="307"/>
      <c r="AS371" s="307"/>
      <c r="AT371" s="307"/>
      <c r="AU371" s="72" t="s">
        <v>1794</v>
      </c>
      <c r="AV371" s="311"/>
      <c r="AW371" s="304" t="s">
        <v>1736</v>
      </c>
      <c r="AX371" s="312">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6"/>
        <v>1</v>
      </c>
      <c r="ES371" s="72">
        <f t="shared" si="77"/>
        <v>1</v>
      </c>
      <c r="ET371" s="72" t="s">
        <v>1117</v>
      </c>
      <c r="EU371" s="7" t="s">
        <v>2703</v>
      </c>
      <c r="EV371" s="7" t="s">
        <v>1111</v>
      </c>
      <c r="EW371" s="7" t="s">
        <v>1802</v>
      </c>
      <c r="EX371" s="183" t="s">
        <v>1967</v>
      </c>
      <c r="EY371" s="314">
        <v>46179</v>
      </c>
      <c r="EZ371" s="314"/>
      <c r="FA371" s="183"/>
      <c r="FB371" s="314"/>
      <c r="FC371" s="7" t="s">
        <v>1130</v>
      </c>
      <c r="FD371" s="7" t="s">
        <v>3321</v>
      </c>
      <c r="FE371" s="7">
        <f t="shared" si="78"/>
        <v>3743</v>
      </c>
      <c r="FF371" s="72">
        <f t="shared" si="79"/>
        <v>7505</v>
      </c>
      <c r="FG371" t="s">
        <v>3517</v>
      </c>
      <c r="FH371">
        <v>461892940</v>
      </c>
    </row>
    <row r="372" spans="1:164" ht="17.25">
      <c r="A372" s="72">
        <v>465143711</v>
      </c>
      <c r="B372" s="304" t="s">
        <v>229</v>
      </c>
      <c r="C372" s="72"/>
      <c r="D372" s="72"/>
      <c r="E372" s="72"/>
      <c r="F372" s="72"/>
      <c r="G372" s="307"/>
      <c r="H372" s="307"/>
      <c r="I372" s="72">
        <v>6839</v>
      </c>
      <c r="J372" s="72">
        <v>20515</v>
      </c>
      <c r="K372" s="258">
        <f t="shared" ref="K372:K403" si="85">IF((J372+R372)&lt;=I372+R372,(J372+R372),((I372-(I372*(M372+1)-(I372+J372)))+R372))</f>
        <v>7196</v>
      </c>
      <c r="L372" s="258">
        <f t="shared" si="72"/>
        <v>28072</v>
      </c>
      <c r="M372" s="316">
        <v>3</v>
      </c>
      <c r="N372" s="72" t="s">
        <v>1232</v>
      </c>
      <c r="O372" s="72" t="s">
        <v>1233</v>
      </c>
      <c r="P372" s="72" t="s">
        <v>204</v>
      </c>
      <c r="Q372" s="255">
        <v>32472</v>
      </c>
      <c r="R372" s="66">
        <v>359</v>
      </c>
      <c r="S372" s="66">
        <f t="shared" si="83"/>
        <v>0</v>
      </c>
      <c r="T372" s="66">
        <v>1350</v>
      </c>
      <c r="U372" s="4" t="s">
        <v>1232</v>
      </c>
      <c r="V372" s="5">
        <f t="shared" si="80"/>
        <v>0.13578285514814473</v>
      </c>
      <c r="W372" s="5">
        <f t="shared" si="81"/>
        <v>8.6849765936510767E-3</v>
      </c>
      <c r="X372" s="5" t="str">
        <f t="shared" si="73"/>
        <v>FLOW</v>
      </c>
      <c r="Y372" s="72" t="str">
        <f t="shared" si="74"/>
        <v>NC</v>
      </c>
      <c r="Z372" s="72" t="s">
        <v>1316</v>
      </c>
      <c r="AA372" s="72" t="s">
        <v>1316</v>
      </c>
      <c r="AB372" s="304" t="s">
        <v>3025</v>
      </c>
      <c r="AC372" s="72"/>
      <c r="AD372" s="72" t="s">
        <v>3022</v>
      </c>
      <c r="AE372" s="309"/>
      <c r="AF372" s="310" t="s">
        <v>1798</v>
      </c>
      <c r="AG372" s="7" t="s">
        <v>1130</v>
      </c>
      <c r="AH372" s="72" t="s">
        <v>203</v>
      </c>
      <c r="AI372" s="7" t="s">
        <v>1130</v>
      </c>
      <c r="AJ372" s="7" t="s">
        <v>1130</v>
      </c>
      <c r="AK372" s="7" t="s">
        <v>1130</v>
      </c>
      <c r="AL372" s="7">
        <v>22224</v>
      </c>
      <c r="AM372" s="255">
        <v>32472</v>
      </c>
      <c r="AN372" s="258">
        <v>88</v>
      </c>
      <c r="AO372" s="307">
        <v>104</v>
      </c>
      <c r="AP372" s="307" t="str">
        <f t="shared" si="75"/>
        <v>FLOW</v>
      </c>
      <c r="AQ372" s="307"/>
      <c r="AR372" s="307"/>
      <c r="AS372" s="307"/>
      <c r="AT372" s="307"/>
      <c r="AU372" s="72" t="s">
        <v>944</v>
      </c>
      <c r="AV372" s="311" t="s">
        <v>230</v>
      </c>
      <c r="AW372" s="304" t="s">
        <v>99</v>
      </c>
      <c r="AX372" s="312">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6"/>
        <v>1</v>
      </c>
      <c r="ES372" s="72">
        <f t="shared" si="77"/>
        <v>1</v>
      </c>
      <c r="ET372" s="72" t="s">
        <v>1124</v>
      </c>
      <c r="EU372" s="7" t="s">
        <v>2704</v>
      </c>
      <c r="EV372" s="7" t="s">
        <v>1111</v>
      </c>
      <c r="EW372" s="7" t="s">
        <v>1809</v>
      </c>
      <c r="EX372" s="183" t="s">
        <v>1890</v>
      </c>
      <c r="EY372" s="314">
        <v>46175</v>
      </c>
      <c r="EZ372" s="314"/>
      <c r="FA372" s="183"/>
      <c r="FB372" s="314"/>
      <c r="FC372" s="7" t="s">
        <v>1130</v>
      </c>
      <c r="FD372" s="7" t="s">
        <v>3322</v>
      </c>
      <c r="FE372" s="7">
        <f t="shared" si="78"/>
        <v>7196</v>
      </c>
      <c r="FF372" s="72">
        <f t="shared" si="79"/>
        <v>28072</v>
      </c>
      <c r="FG372" t="s">
        <v>3517</v>
      </c>
      <c r="FH372">
        <v>465143711</v>
      </c>
    </row>
    <row r="373" spans="1:164" ht="17.25">
      <c r="A373" s="72">
        <v>461826957</v>
      </c>
      <c r="B373" s="304" t="s">
        <v>2128</v>
      </c>
      <c r="C373" s="72" t="s">
        <v>1776</v>
      </c>
      <c r="D373" s="72" t="s">
        <v>3499</v>
      </c>
      <c r="E373" s="72">
        <v>3560</v>
      </c>
      <c r="F373" s="72"/>
      <c r="G373" s="307"/>
      <c r="H373" s="307"/>
      <c r="I373" s="72">
        <v>3504</v>
      </c>
      <c r="J373" s="72">
        <v>3483</v>
      </c>
      <c r="K373" s="258">
        <f t="shared" si="85"/>
        <v>3541</v>
      </c>
      <c r="L373" s="258">
        <f t="shared" si="72"/>
        <v>3488</v>
      </c>
      <c r="M373" s="308">
        <v>1</v>
      </c>
      <c r="N373" s="72" t="s">
        <v>1281</v>
      </c>
      <c r="O373" s="72" t="s">
        <v>1282</v>
      </c>
      <c r="P373" s="72" t="s">
        <v>43</v>
      </c>
      <c r="Q373" s="255">
        <v>32064.55</v>
      </c>
      <c r="R373" s="66">
        <v>58</v>
      </c>
      <c r="S373" s="66">
        <f t="shared" si="83"/>
        <v>0</v>
      </c>
      <c r="T373" s="66">
        <v>5947</v>
      </c>
      <c r="U373" s="4" t="s">
        <v>1130</v>
      </c>
      <c r="V373" s="5">
        <f t="shared" si="80"/>
        <v>1.996342405326576E-2</v>
      </c>
      <c r="W373" s="5">
        <f t="shared" si="81"/>
        <v>1.7546732297762143E-3</v>
      </c>
      <c r="X373" s="5" t="str">
        <f t="shared" si="73"/>
        <v>STABLE</v>
      </c>
      <c r="Y373" s="72" t="str">
        <f t="shared" si="74"/>
        <v>PAID</v>
      </c>
      <c r="Z373" s="72" t="s">
        <v>1130</v>
      </c>
      <c r="AA373" s="72" t="s">
        <v>1282</v>
      </c>
      <c r="AB373" s="304"/>
      <c r="AC373" s="72"/>
      <c r="AD373" s="72" t="s">
        <v>3020</v>
      </c>
      <c r="AE373" s="309"/>
      <c r="AF373" s="310"/>
      <c r="AG373" s="7"/>
      <c r="AH373" s="72" t="s">
        <v>2196</v>
      </c>
      <c r="AI373" s="7"/>
      <c r="AJ373" s="7"/>
      <c r="AK373" s="7"/>
      <c r="AL373" s="7">
        <v>9488</v>
      </c>
      <c r="AM373" s="255">
        <v>32064.55</v>
      </c>
      <c r="AN373" s="258">
        <v>27</v>
      </c>
      <c r="AO373" s="307">
        <v>12</v>
      </c>
      <c r="AP373" s="307" t="str">
        <f t="shared" si="75"/>
        <v>STABLE</v>
      </c>
      <c r="AQ373" s="307"/>
      <c r="AR373" s="307"/>
      <c r="AS373" s="307"/>
      <c r="AT373" s="307"/>
      <c r="AU373" s="72" t="s">
        <v>1130</v>
      </c>
      <c r="AV373" s="311" t="s">
        <v>2272</v>
      </c>
      <c r="AW373" s="304" t="s">
        <v>32</v>
      </c>
      <c r="AX373" s="312">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6"/>
        <v>1</v>
      </c>
      <c r="ES373" s="72">
        <f t="shared" si="77"/>
        <v>1</v>
      </c>
      <c r="ET373" s="72" t="s">
        <v>1117</v>
      </c>
      <c r="EU373" s="7" t="s">
        <v>2705</v>
      </c>
      <c r="EV373" s="7" t="s">
        <v>1111</v>
      </c>
      <c r="EW373" s="7" t="s">
        <v>1802</v>
      </c>
      <c r="EX373" s="183" t="s">
        <v>1838</v>
      </c>
      <c r="EY373" s="314">
        <v>46185</v>
      </c>
      <c r="EZ373" s="314"/>
      <c r="FA373" s="183"/>
      <c r="FB373" s="314"/>
      <c r="FC373" s="7" t="s">
        <v>1130</v>
      </c>
      <c r="FD373" s="7" t="s">
        <v>3323</v>
      </c>
      <c r="FE373" s="7">
        <f t="shared" si="78"/>
        <v>3541</v>
      </c>
      <c r="FF373" s="72">
        <f t="shared" si="79"/>
        <v>7048</v>
      </c>
      <c r="FG373" t="s">
        <v>3517</v>
      </c>
      <c r="FH373">
        <v>461826957</v>
      </c>
    </row>
    <row r="374" spans="1:164" ht="17.25">
      <c r="A374" s="72">
        <v>464446213</v>
      </c>
      <c r="B374" s="304" t="s">
        <v>2131</v>
      </c>
      <c r="C374" s="72"/>
      <c r="D374" s="72"/>
      <c r="E374" s="72"/>
      <c r="F374" s="72"/>
      <c r="G374" s="307"/>
      <c r="H374" s="307"/>
      <c r="I374" s="72">
        <v>4839</v>
      </c>
      <c r="J374" s="72">
        <v>4639</v>
      </c>
      <c r="K374" s="258">
        <f t="shared" si="85"/>
        <v>4717</v>
      </c>
      <c r="L374" s="258">
        <f t="shared" si="72"/>
        <v>9646</v>
      </c>
      <c r="M374" s="308">
        <v>1</v>
      </c>
      <c r="N374" s="72" t="s">
        <v>1232</v>
      </c>
      <c r="O374" s="72" t="s">
        <v>1233</v>
      </c>
      <c r="P374" s="72" t="s">
        <v>15</v>
      </c>
      <c r="Q374" s="255">
        <v>31980</v>
      </c>
      <c r="R374" s="66">
        <v>78</v>
      </c>
      <c r="S374" s="66">
        <f t="shared" si="83"/>
        <v>0</v>
      </c>
      <c r="T374" s="66">
        <v>4042.96</v>
      </c>
      <c r="U374" s="4" t="s">
        <v>1130</v>
      </c>
      <c r="V374" s="5">
        <f t="shared" si="80"/>
        <v>0.34215504181181688</v>
      </c>
      <c r="W374" s="5">
        <f t="shared" si="81"/>
        <v>1.750046387310701E-3</v>
      </c>
      <c r="X374" s="5" t="s">
        <v>1281</v>
      </c>
      <c r="Y374" s="72" t="str">
        <f t="shared" si="74"/>
        <v>PTP</v>
      </c>
      <c r="Z374" s="72" t="s">
        <v>1130</v>
      </c>
      <c r="AA374" s="72" t="s">
        <v>1330</v>
      </c>
      <c r="AB374" s="304"/>
      <c r="AC374" s="72">
        <v>28</v>
      </c>
      <c r="AD374" s="72" t="s">
        <v>3020</v>
      </c>
      <c r="AE374" s="309"/>
      <c r="AF374" s="310"/>
      <c r="AG374" s="7"/>
      <c r="AH374" s="72" t="s">
        <v>2197</v>
      </c>
      <c r="AI374" s="7"/>
      <c r="AJ374" s="7"/>
      <c r="AK374" s="7"/>
      <c r="AL374" s="7">
        <v>8759.9599999999991</v>
      </c>
      <c r="AM374" s="255">
        <v>31980</v>
      </c>
      <c r="AN374" s="258">
        <v>27</v>
      </c>
      <c r="AO374" s="307">
        <v>43</v>
      </c>
      <c r="AP374" s="307" t="str">
        <f t="shared" si="75"/>
        <v>FLOW</v>
      </c>
      <c r="AQ374" s="307"/>
      <c r="AR374" s="307"/>
      <c r="AS374" s="307"/>
      <c r="AT374" s="307"/>
      <c r="AU374" s="72" t="s">
        <v>1130</v>
      </c>
      <c r="AV374" s="311" t="s">
        <v>2275</v>
      </c>
      <c r="AW374" s="304" t="s">
        <v>17</v>
      </c>
      <c r="AX374" s="312">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6"/>
        <v>1</v>
      </c>
      <c r="ES374" s="72">
        <f t="shared" si="77"/>
        <v>1</v>
      </c>
      <c r="ET374" s="72" t="s">
        <v>1113</v>
      </c>
      <c r="EU374" s="7" t="s">
        <v>2706</v>
      </c>
      <c r="EV374" s="7" t="s">
        <v>1111</v>
      </c>
      <c r="EW374" s="7" t="s">
        <v>1807</v>
      </c>
      <c r="EX374" s="183" t="s">
        <v>3597</v>
      </c>
      <c r="EY374" s="314">
        <v>46198</v>
      </c>
      <c r="EZ374" s="314"/>
      <c r="FA374" s="183"/>
      <c r="FB374" s="314"/>
      <c r="FC374" s="7" t="s">
        <v>1130</v>
      </c>
      <c r="FD374" s="7" t="s">
        <v>3141</v>
      </c>
      <c r="FE374" s="7">
        <f t="shared" si="78"/>
        <v>4717</v>
      </c>
      <c r="FF374" s="72">
        <f t="shared" si="79"/>
        <v>9646</v>
      </c>
      <c r="FG374" t="s">
        <v>3518</v>
      </c>
      <c r="FH374">
        <v>464446213</v>
      </c>
    </row>
    <row r="375" spans="1:164" ht="17.25">
      <c r="A375" s="72">
        <v>461736128</v>
      </c>
      <c r="B375" s="304" t="s">
        <v>1554</v>
      </c>
      <c r="C375" s="72" t="s">
        <v>1776</v>
      </c>
      <c r="D375" s="72" t="s">
        <v>1793</v>
      </c>
      <c r="E375" s="72">
        <v>3561</v>
      </c>
      <c r="F375" s="72"/>
      <c r="G375" s="307"/>
      <c r="H375" s="307"/>
      <c r="I375" s="72">
        <v>3508</v>
      </c>
      <c r="J375" s="72">
        <v>3501</v>
      </c>
      <c r="K375" s="258">
        <f t="shared" si="85"/>
        <v>3540</v>
      </c>
      <c r="L375" s="258">
        <f t="shared" si="72"/>
        <v>3509</v>
      </c>
      <c r="M375" s="308">
        <v>1</v>
      </c>
      <c r="N375" s="72" t="s">
        <v>1281</v>
      </c>
      <c r="O375" s="72" t="s">
        <v>1282</v>
      </c>
      <c r="P375" s="72" t="s">
        <v>325</v>
      </c>
      <c r="Q375" s="255">
        <v>31924</v>
      </c>
      <c r="R375" s="66">
        <v>39</v>
      </c>
      <c r="S375" s="66">
        <f t="shared" si="83"/>
        <v>0</v>
      </c>
      <c r="T375" s="66">
        <v>6102</v>
      </c>
      <c r="U375" s="4" t="s">
        <v>1130</v>
      </c>
      <c r="V375" s="5">
        <f t="shared" si="80"/>
        <v>5.3587679533791892E-2</v>
      </c>
      <c r="W375" s="5">
        <f t="shared" si="81"/>
        <v>1.7469818908226022E-3</v>
      </c>
      <c r="X375" s="5" t="str">
        <f t="shared" si="73"/>
        <v>STABLE</v>
      </c>
      <c r="Y375" s="72" t="str">
        <f t="shared" si="74"/>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5"/>
        <v>STABLE</v>
      </c>
      <c r="AQ375" s="307"/>
      <c r="AR375" s="307"/>
      <c r="AS375" s="307"/>
      <c r="AT375" s="307"/>
      <c r="AU375" s="72" t="s">
        <v>1794</v>
      </c>
      <c r="AV375" s="311" t="s">
        <v>1663</v>
      </c>
      <c r="AW375" s="304" t="s">
        <v>157</v>
      </c>
      <c r="AX375" s="312">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6"/>
        <v>2</v>
      </c>
      <c r="ES375" s="72">
        <f t="shared" si="77"/>
        <v>1</v>
      </c>
      <c r="ET375" s="72" t="s">
        <v>1128</v>
      </c>
      <c r="EU375" s="7" t="s">
        <v>2707</v>
      </c>
      <c r="EV375" s="7" t="s">
        <v>1111</v>
      </c>
      <c r="EW375" s="7" t="s">
        <v>1821</v>
      </c>
      <c r="EX375" s="183" t="s">
        <v>1968</v>
      </c>
      <c r="EY375" s="314">
        <v>46178</v>
      </c>
      <c r="EZ375" s="314"/>
      <c r="FA375" s="183"/>
      <c r="FB375" s="314"/>
      <c r="FC375" s="7" t="s">
        <v>1130</v>
      </c>
      <c r="FD375" s="7" t="s">
        <v>3323</v>
      </c>
      <c r="FE375" s="7">
        <f t="shared" si="78"/>
        <v>3540</v>
      </c>
      <c r="FF375" s="72">
        <f t="shared" si="79"/>
        <v>7070</v>
      </c>
      <c r="FG375" t="s">
        <v>3517</v>
      </c>
      <c r="FH375">
        <v>461736128</v>
      </c>
    </row>
    <row r="376" spans="1:164" ht="17.25">
      <c r="A376" s="72">
        <v>460299045</v>
      </c>
      <c r="B376" s="304" t="s">
        <v>650</v>
      </c>
      <c r="C376" s="72"/>
      <c r="D376" s="72"/>
      <c r="E376" s="72"/>
      <c r="F376" s="72"/>
      <c r="G376" s="307"/>
      <c r="H376" s="307"/>
      <c r="I376" s="72">
        <v>3208</v>
      </c>
      <c r="J376" s="72">
        <v>15837</v>
      </c>
      <c r="K376" s="258">
        <f t="shared" si="85"/>
        <v>1289</v>
      </c>
      <c r="L376" s="258">
        <f t="shared" si="72"/>
        <v>20827</v>
      </c>
      <c r="M376" s="316">
        <v>6</v>
      </c>
      <c r="N376" s="72" t="s">
        <v>1232</v>
      </c>
      <c r="O376" s="72" t="s">
        <v>1233</v>
      </c>
      <c r="P376" s="72" t="s">
        <v>19</v>
      </c>
      <c r="Q376" s="255">
        <v>31842</v>
      </c>
      <c r="R376" s="66">
        <v>1492</v>
      </c>
      <c r="S376" s="66">
        <f t="shared" si="83"/>
        <v>0</v>
      </c>
      <c r="T376" s="66">
        <v>5850</v>
      </c>
      <c r="U376" s="4" t="s">
        <v>1232</v>
      </c>
      <c r="V376" s="5">
        <f t="shared" si="80"/>
        <v>0.12520939011442728</v>
      </c>
      <c r="W376" s="5">
        <f t="shared" si="81"/>
        <v>1.3375921934957288E-2</v>
      </c>
      <c r="X376" s="5" t="str">
        <f t="shared" si="73"/>
        <v>FLOW</v>
      </c>
      <c r="Y376" s="72" t="str">
        <f t="shared" si="74"/>
        <v>NC</v>
      </c>
      <c r="Z376" s="72" t="s">
        <v>1316</v>
      </c>
      <c r="AA376" s="72" t="s">
        <v>1316</v>
      </c>
      <c r="AB376" s="304" t="s">
        <v>3024</v>
      </c>
      <c r="AC376" s="72"/>
      <c r="AD376" s="72" t="s">
        <v>3022</v>
      </c>
      <c r="AE376" s="309"/>
      <c r="AF376" s="310" t="s">
        <v>1798</v>
      </c>
      <c r="AG376" s="7" t="s">
        <v>1130</v>
      </c>
      <c r="AH376" s="72" t="s">
        <v>651</v>
      </c>
      <c r="AI376" s="7" t="s">
        <v>1130</v>
      </c>
      <c r="AJ376" s="7" t="s">
        <v>1130</v>
      </c>
      <c r="AK376" s="7" t="s">
        <v>1130</v>
      </c>
      <c r="AL376" s="7">
        <v>23179</v>
      </c>
      <c r="AM376" s="255">
        <v>31842</v>
      </c>
      <c r="AN376" s="258">
        <v>178</v>
      </c>
      <c r="AO376" s="307">
        <v>194</v>
      </c>
      <c r="AP376" s="307" t="str">
        <f t="shared" si="75"/>
        <v>FLOW</v>
      </c>
      <c r="AQ376" s="307"/>
      <c r="AR376" s="307"/>
      <c r="AS376" s="307"/>
      <c r="AT376" s="307"/>
      <c r="AU376" s="72" t="s">
        <v>944</v>
      </c>
      <c r="AV376" s="311" t="s">
        <v>652</v>
      </c>
      <c r="AW376" s="304" t="s">
        <v>130</v>
      </c>
      <c r="AX376" s="312">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6"/>
        <v>1</v>
      </c>
      <c r="ES376" s="72">
        <f t="shared" si="77"/>
        <v>1</v>
      </c>
      <c r="ET376" s="72" t="s">
        <v>1114</v>
      </c>
      <c r="EU376" s="7" t="s">
        <v>2708</v>
      </c>
      <c r="EV376" s="7" t="s">
        <v>1111</v>
      </c>
      <c r="EW376" s="7" t="s">
        <v>1830</v>
      </c>
      <c r="EX376" s="183" t="s">
        <v>1945</v>
      </c>
      <c r="EY376" s="314">
        <v>46178</v>
      </c>
      <c r="EZ376" s="314"/>
      <c r="FA376" s="183"/>
      <c r="FB376" s="314"/>
      <c r="FC376" s="7" t="s">
        <v>1130</v>
      </c>
      <c r="FD376" s="7" t="s">
        <v>3324</v>
      </c>
      <c r="FE376" s="7">
        <f t="shared" si="78"/>
        <v>1289</v>
      </c>
      <c r="FF376" s="72">
        <f t="shared" si="79"/>
        <v>20827</v>
      </c>
      <c r="FG376" t="s">
        <v>3517</v>
      </c>
      <c r="FH376">
        <v>460299045</v>
      </c>
    </row>
    <row r="377" spans="1:164" ht="17.25">
      <c r="A377" s="72">
        <v>461480386</v>
      </c>
      <c r="B377" s="304" t="s">
        <v>2162</v>
      </c>
      <c r="C377" s="72"/>
      <c r="D377" s="72"/>
      <c r="E377" s="72"/>
      <c r="F377" s="72"/>
      <c r="G377" s="307"/>
      <c r="H377" s="307" t="s">
        <v>3552</v>
      </c>
      <c r="I377" s="72">
        <v>3834</v>
      </c>
      <c r="J377" s="72">
        <v>3834</v>
      </c>
      <c r="K377" s="258">
        <f t="shared" si="85"/>
        <v>3853</v>
      </c>
      <c r="L377" s="258">
        <f t="shared" si="72"/>
        <v>7750</v>
      </c>
      <c r="M377" s="308">
        <v>1</v>
      </c>
      <c r="N377" s="72" t="s">
        <v>1283</v>
      </c>
      <c r="O377" s="72" t="s">
        <v>1233</v>
      </c>
      <c r="P377" s="72" t="s">
        <v>19</v>
      </c>
      <c r="Q377" s="255">
        <v>31830.639999999999</v>
      </c>
      <c r="R377" s="66">
        <v>19</v>
      </c>
      <c r="S377" s="66">
        <f t="shared" si="83"/>
        <v>0</v>
      </c>
      <c r="T377" s="66">
        <v>880</v>
      </c>
      <c r="U377" s="4" t="s">
        <v>1130</v>
      </c>
      <c r="V377" s="5">
        <f t="shared" si="80"/>
        <v>1.2916431866982854E-2</v>
      </c>
      <c r="W377" s="5">
        <f t="shared" si="81"/>
        <v>1.7418729373917289E-3</v>
      </c>
      <c r="X377" s="5" t="str">
        <f t="shared" si="73"/>
        <v>RB</v>
      </c>
      <c r="Y377" s="72" t="str">
        <f t="shared" si="74"/>
        <v>PAID</v>
      </c>
      <c r="Z377" s="72" t="s">
        <v>1130</v>
      </c>
      <c r="AA377" s="72" t="s">
        <v>1316</v>
      </c>
      <c r="AB377" s="304" t="s">
        <v>3025</v>
      </c>
      <c r="AC377" s="72"/>
      <c r="AD377" s="72" t="s">
        <v>3022</v>
      </c>
      <c r="AE377" s="309"/>
      <c r="AF377" s="310"/>
      <c r="AG377" s="7"/>
      <c r="AH377" s="72" t="s">
        <v>831</v>
      </c>
      <c r="AI377" s="7"/>
      <c r="AJ377" s="7"/>
      <c r="AK377" s="7"/>
      <c r="AL377" s="7">
        <v>4733</v>
      </c>
      <c r="AM377" s="255">
        <v>31830.639999999999</v>
      </c>
      <c r="AN377" s="258">
        <v>27</v>
      </c>
      <c r="AO377" s="307">
        <v>0</v>
      </c>
      <c r="AP377" s="307" t="str">
        <f t="shared" si="75"/>
        <v>RB</v>
      </c>
      <c r="AQ377" s="307"/>
      <c r="AR377" s="307"/>
      <c r="AS377" s="307"/>
      <c r="AT377" s="307"/>
      <c r="AU377" s="72" t="s">
        <v>1130</v>
      </c>
      <c r="AV377" s="311" t="s">
        <v>2305</v>
      </c>
      <c r="AW377" s="304" t="s">
        <v>1093</v>
      </c>
      <c r="AX377" s="312">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6"/>
        <v>1</v>
      </c>
      <c r="ES377" s="72">
        <f t="shared" si="77"/>
        <v>1</v>
      </c>
      <c r="ET377" s="72" t="s">
        <v>1114</v>
      </c>
      <c r="EU377" s="7" t="s">
        <v>2709</v>
      </c>
      <c r="EV377" s="7" t="s">
        <v>1111</v>
      </c>
      <c r="EW377" s="7" t="s">
        <v>1802</v>
      </c>
      <c r="EX377" s="183" t="s">
        <v>3598</v>
      </c>
      <c r="EY377" s="314">
        <v>46185</v>
      </c>
      <c r="EZ377" s="314"/>
      <c r="FA377" s="183"/>
      <c r="FB377" s="314"/>
      <c r="FC377" s="7" t="s">
        <v>1130</v>
      </c>
      <c r="FD377" s="7" t="s">
        <v>3295</v>
      </c>
      <c r="FE377" s="7">
        <f t="shared" si="78"/>
        <v>3853</v>
      </c>
      <c r="FF377" s="72">
        <f t="shared" si="79"/>
        <v>7750</v>
      </c>
      <c r="FG377" t="s">
        <v>3517</v>
      </c>
      <c r="FH377">
        <v>461480386</v>
      </c>
    </row>
    <row r="378" spans="1:164" ht="17.25">
      <c r="A378" s="72">
        <v>460472259</v>
      </c>
      <c r="B378" s="304" t="s">
        <v>915</v>
      </c>
      <c r="C378" s="72" t="s">
        <v>1776</v>
      </c>
      <c r="D378" s="72" t="s">
        <v>1788</v>
      </c>
      <c r="E378" s="72">
        <v>210</v>
      </c>
      <c r="F378" s="72"/>
      <c r="G378" s="307"/>
      <c r="H378" s="307"/>
      <c r="I378" s="72">
        <v>4266</v>
      </c>
      <c r="J378" s="72">
        <v>8532</v>
      </c>
      <c r="K378" s="258">
        <f t="shared" si="85"/>
        <v>345</v>
      </c>
      <c r="L378" s="258">
        <f t="shared" si="72"/>
        <v>12866</v>
      </c>
      <c r="M378" s="316">
        <v>3</v>
      </c>
      <c r="N378" s="72" t="s">
        <v>1281</v>
      </c>
      <c r="O378" s="72" t="s">
        <v>1282</v>
      </c>
      <c r="P378" s="72" t="s">
        <v>334</v>
      </c>
      <c r="Q378" s="255">
        <v>31761</v>
      </c>
      <c r="R378" s="66">
        <v>345</v>
      </c>
      <c r="S378" s="66">
        <f t="shared" si="83"/>
        <v>0</v>
      </c>
      <c r="T378" s="66">
        <v>0</v>
      </c>
      <c r="U378" s="4" t="s">
        <v>1281</v>
      </c>
      <c r="V378" s="5">
        <f t="shared" si="80"/>
        <v>6.6051386319004965E-2</v>
      </c>
      <c r="W378" s="5">
        <f t="shared" si="81"/>
        <v>8.4948121948433073E-3</v>
      </c>
      <c r="X378" s="5" t="str">
        <f t="shared" si="73"/>
        <v>STABLE</v>
      </c>
      <c r="Y378" s="72" t="str">
        <f t="shared" si="74"/>
        <v>PAID</v>
      </c>
      <c r="Z378" s="72" t="s">
        <v>1282</v>
      </c>
      <c r="AA378" s="72" t="s">
        <v>1282</v>
      </c>
      <c r="AB378" s="304"/>
      <c r="AC378" s="72"/>
      <c r="AD378" s="72" t="s">
        <v>3023</v>
      </c>
      <c r="AE378" s="309"/>
      <c r="AF378" s="310" t="s">
        <v>1798</v>
      </c>
      <c r="AG378" s="7" t="s">
        <v>1130</v>
      </c>
      <c r="AH378" s="72" t="s">
        <v>909</v>
      </c>
      <c r="AI378" s="7" t="s">
        <v>1130</v>
      </c>
      <c r="AJ378" s="7" t="s">
        <v>1130</v>
      </c>
      <c r="AK378" s="7" t="s">
        <v>1130</v>
      </c>
      <c r="AL378" s="7">
        <v>8877</v>
      </c>
      <c r="AM378" s="255">
        <v>31761</v>
      </c>
      <c r="AN378" s="258">
        <v>88</v>
      </c>
      <c r="AO378" s="307">
        <v>43</v>
      </c>
      <c r="AP378" s="307" t="str">
        <f t="shared" si="75"/>
        <v>STABLE</v>
      </c>
      <c r="AQ378" s="307"/>
      <c r="AR378" s="307"/>
      <c r="AS378" s="307"/>
      <c r="AT378" s="307"/>
      <c r="AU378" s="72" t="s">
        <v>1794</v>
      </c>
      <c r="AV378" s="311" t="s">
        <v>916</v>
      </c>
      <c r="AW378" s="304" t="s">
        <v>97</v>
      </c>
      <c r="AX378" s="312">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6"/>
        <v>1</v>
      </c>
      <c r="ES378" s="72">
        <f t="shared" si="77"/>
        <v>1</v>
      </c>
      <c r="ET378" s="72" t="s">
        <v>1126</v>
      </c>
      <c r="EU378" s="7" t="s">
        <v>2710</v>
      </c>
      <c r="EV378" s="7" t="s">
        <v>1111</v>
      </c>
      <c r="EW378" s="7" t="s">
        <v>1802</v>
      </c>
      <c r="EX378" s="183" t="s">
        <v>1871</v>
      </c>
      <c r="EY378" s="314">
        <v>46175</v>
      </c>
      <c r="EZ378" s="314"/>
      <c r="FA378" s="183"/>
      <c r="FB378" s="314"/>
      <c r="FC378" s="7" t="s">
        <v>1130</v>
      </c>
      <c r="FD378" s="7" t="s">
        <v>3325</v>
      </c>
      <c r="FE378" s="7">
        <f t="shared" si="78"/>
        <v>345</v>
      </c>
      <c r="FF378" s="72">
        <f t="shared" si="79"/>
        <v>13076</v>
      </c>
      <c r="FG378" t="s">
        <v>3517</v>
      </c>
      <c r="FH378">
        <v>460472259</v>
      </c>
    </row>
    <row r="379" spans="1:164" ht="17.25">
      <c r="A379" s="72">
        <v>134779762</v>
      </c>
      <c r="B379" s="304" t="s">
        <v>711</v>
      </c>
      <c r="C379" s="72" t="s">
        <v>1776</v>
      </c>
      <c r="D379" s="72" t="s">
        <v>3499</v>
      </c>
      <c r="E379" s="72">
        <v>5603</v>
      </c>
      <c r="F379" s="72"/>
      <c r="G379" s="307"/>
      <c r="H379" s="307"/>
      <c r="I379" s="72">
        <v>5560</v>
      </c>
      <c r="J379" s="72">
        <v>4898</v>
      </c>
      <c r="K379" s="258">
        <f t="shared" si="85"/>
        <v>4981</v>
      </c>
      <c r="L379" s="258">
        <f t="shared" si="72"/>
        <v>5014</v>
      </c>
      <c r="M379" s="308">
        <v>1</v>
      </c>
      <c r="N379" s="72" t="s">
        <v>1281</v>
      </c>
      <c r="O379" s="72" t="s">
        <v>1282</v>
      </c>
      <c r="P379" s="72" t="s">
        <v>325</v>
      </c>
      <c r="Q379" s="255">
        <v>31751.39</v>
      </c>
      <c r="R379" s="66">
        <v>83</v>
      </c>
      <c r="S379" s="66">
        <f t="shared" si="83"/>
        <v>0</v>
      </c>
      <c r="T379" s="66">
        <v>6750</v>
      </c>
      <c r="U379" s="4" t="s">
        <v>1479</v>
      </c>
      <c r="V379" s="5">
        <f t="shared" si="80"/>
        <v>5.3297936100502583E-2</v>
      </c>
      <c r="W379" s="5">
        <f t="shared" si="81"/>
        <v>1.7375361276295534E-3</v>
      </c>
      <c r="X379" s="5" t="str">
        <f t="shared" si="73"/>
        <v>STABLE</v>
      </c>
      <c r="Y379" s="72" t="str">
        <f t="shared" si="74"/>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5"/>
        <v>STABLE</v>
      </c>
      <c r="AQ379" s="307"/>
      <c r="AR379" s="307"/>
      <c r="AS379" s="307"/>
      <c r="AT379" s="307"/>
      <c r="AU379" s="72" t="s">
        <v>1794</v>
      </c>
      <c r="AV379" s="311" t="s">
        <v>713</v>
      </c>
      <c r="AW379" s="304" t="s">
        <v>118</v>
      </c>
      <c r="AX379" s="312">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6"/>
        <v>2</v>
      </c>
      <c r="ES379" s="72">
        <f t="shared" si="77"/>
        <v>1</v>
      </c>
      <c r="ET379" s="72" t="s">
        <v>1128</v>
      </c>
      <c r="EU379" s="7" t="s">
        <v>2711</v>
      </c>
      <c r="EV379" s="7" t="s">
        <v>1111</v>
      </c>
      <c r="EW379" s="7" t="s">
        <v>1802</v>
      </c>
      <c r="EX379" s="183" t="s">
        <v>1969</v>
      </c>
      <c r="EY379" s="314">
        <v>46177</v>
      </c>
      <c r="EZ379" s="314"/>
      <c r="FA379" s="183"/>
      <c r="FB379" s="314"/>
      <c r="FC379" s="7" t="s">
        <v>1130</v>
      </c>
      <c r="FD379" s="7" t="s">
        <v>3249</v>
      </c>
      <c r="FE379" s="7">
        <f t="shared" si="78"/>
        <v>4981</v>
      </c>
      <c r="FF379" s="72">
        <f t="shared" si="79"/>
        <v>10617</v>
      </c>
      <c r="FG379" t="s">
        <v>3517</v>
      </c>
      <c r="FH379">
        <v>134779762</v>
      </c>
    </row>
    <row r="380" spans="1:164" ht="17.25">
      <c r="A380" s="72">
        <v>460406801</v>
      </c>
      <c r="B380" s="304" t="s">
        <v>361</v>
      </c>
      <c r="C380" s="72"/>
      <c r="D380" s="72"/>
      <c r="E380" s="72"/>
      <c r="F380" s="72"/>
      <c r="G380" s="307"/>
      <c r="H380" s="307"/>
      <c r="I380" s="72">
        <v>4791</v>
      </c>
      <c r="J380" s="72">
        <v>4350</v>
      </c>
      <c r="K380" s="258">
        <f t="shared" si="85"/>
        <v>4432</v>
      </c>
      <c r="L380" s="258">
        <f t="shared" si="72"/>
        <v>9333</v>
      </c>
      <c r="M380" s="308">
        <v>1</v>
      </c>
      <c r="N380" s="72" t="s">
        <v>1232</v>
      </c>
      <c r="O380" s="72" t="s">
        <v>1233</v>
      </c>
      <c r="P380" s="72" t="s">
        <v>334</v>
      </c>
      <c r="Q380" s="255">
        <v>31713</v>
      </c>
      <c r="R380" s="66">
        <v>82</v>
      </c>
      <c r="S380" s="66">
        <f t="shared" si="83"/>
        <v>0</v>
      </c>
      <c r="T380" s="66">
        <v>6300</v>
      </c>
      <c r="U380" s="4" t="s">
        <v>1497</v>
      </c>
      <c r="V380" s="5">
        <f t="shared" si="80"/>
        <v>1.8115090994387517E-2</v>
      </c>
      <c r="W380" s="5">
        <f t="shared" si="81"/>
        <v>1.7354353058406586E-3</v>
      </c>
      <c r="X380" s="5" t="s">
        <v>1281</v>
      </c>
      <c r="Y380" s="72" t="str">
        <f t="shared" si="74"/>
        <v>PTP</v>
      </c>
      <c r="Z380" s="72" t="s">
        <v>1330</v>
      </c>
      <c r="AA380" s="72" t="s">
        <v>1330</v>
      </c>
      <c r="AB380" s="304"/>
      <c r="AC380" s="72">
        <v>25</v>
      </c>
      <c r="AD380" s="72" t="s">
        <v>3020</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5"/>
        <v>FLOW</v>
      </c>
      <c r="AQ380" s="307"/>
      <c r="AR380" s="307"/>
      <c r="AS380" s="307"/>
      <c r="AT380" s="307"/>
      <c r="AU380" s="72" t="s">
        <v>1794</v>
      </c>
      <c r="AV380" s="311" t="s">
        <v>363</v>
      </c>
      <c r="AW380" s="304" t="s">
        <v>154</v>
      </c>
      <c r="AX380" s="312">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6"/>
        <v>3</v>
      </c>
      <c r="ES380" s="72">
        <f t="shared" si="77"/>
        <v>1</v>
      </c>
      <c r="ET380" s="72" t="s">
        <v>1126</v>
      </c>
      <c r="EU380" s="7" t="s">
        <v>2712</v>
      </c>
      <c r="EV380" s="7" t="s">
        <v>1111</v>
      </c>
      <c r="EW380" s="7" t="s">
        <v>1802</v>
      </c>
      <c r="EX380" s="183" t="s">
        <v>1871</v>
      </c>
      <c r="EY380" s="314">
        <v>46178</v>
      </c>
      <c r="EZ380" s="314"/>
      <c r="FA380" s="183"/>
      <c r="FB380" s="314"/>
      <c r="FC380" s="7" t="s">
        <v>1130</v>
      </c>
      <c r="FD380" s="7" t="s">
        <v>3103</v>
      </c>
      <c r="FE380" s="7">
        <f t="shared" si="78"/>
        <v>4432</v>
      </c>
      <c r="FF380" s="72">
        <f t="shared" si="79"/>
        <v>9333</v>
      </c>
      <c r="FG380" t="s">
        <v>3517</v>
      </c>
      <c r="FH380">
        <v>460406801</v>
      </c>
    </row>
    <row r="381" spans="1:164" ht="17.25">
      <c r="A381" s="72">
        <v>464962855</v>
      </c>
      <c r="B381" s="304" t="s">
        <v>2084</v>
      </c>
      <c r="C381" s="72"/>
      <c r="D381" s="72"/>
      <c r="E381" s="72"/>
      <c r="F381" s="72"/>
      <c r="G381" s="307"/>
      <c r="H381" s="307"/>
      <c r="I381" s="72">
        <v>4200</v>
      </c>
      <c r="J381" s="72">
        <v>4200</v>
      </c>
      <c r="K381" s="258">
        <f t="shared" si="85"/>
        <v>4256</v>
      </c>
      <c r="L381" s="258">
        <f t="shared" si="72"/>
        <v>8512</v>
      </c>
      <c r="M381" s="308">
        <v>1</v>
      </c>
      <c r="N381" s="72" t="s">
        <v>1232</v>
      </c>
      <c r="O381" s="72" t="s">
        <v>1233</v>
      </c>
      <c r="P381" s="72" t="s">
        <v>98</v>
      </c>
      <c r="Q381" s="255">
        <v>31670</v>
      </c>
      <c r="R381" s="66">
        <v>56</v>
      </c>
      <c r="S381" s="66">
        <f t="shared" si="83"/>
        <v>0</v>
      </c>
      <c r="T381" s="66">
        <v>457</v>
      </c>
      <c r="U381" s="4" t="s">
        <v>1130</v>
      </c>
      <c r="V381" s="5">
        <f t="shared" si="80"/>
        <v>4.6496651301483408E-2</v>
      </c>
      <c r="W381" s="5">
        <f t="shared" si="81"/>
        <v>1.7330822103230113E-3</v>
      </c>
      <c r="X381" s="5" t="str">
        <f t="shared" si="73"/>
        <v>FLOW</v>
      </c>
      <c r="Y381" s="72" t="str">
        <f t="shared" si="74"/>
        <v>NC</v>
      </c>
      <c r="Z381" s="72" t="s">
        <v>1130</v>
      </c>
      <c r="AA381" s="72" t="s">
        <v>1316</v>
      </c>
      <c r="AB381" s="304" t="s">
        <v>3024</v>
      </c>
      <c r="AC381" s="72"/>
      <c r="AD381" s="72" t="s">
        <v>3022</v>
      </c>
      <c r="AE381" s="309"/>
      <c r="AF381" s="310"/>
      <c r="AG381" s="7"/>
      <c r="AH381" s="72" t="s">
        <v>1759</v>
      </c>
      <c r="AI381" s="7"/>
      <c r="AJ381" s="7"/>
      <c r="AK381" s="7"/>
      <c r="AL381" s="7">
        <v>4713</v>
      </c>
      <c r="AM381" s="255">
        <v>31670</v>
      </c>
      <c r="AN381" s="258">
        <v>26</v>
      </c>
      <c r="AO381" s="307">
        <v>42</v>
      </c>
      <c r="AP381" s="307" t="str">
        <f t="shared" si="75"/>
        <v>FLOW</v>
      </c>
      <c r="AQ381" s="307"/>
      <c r="AR381" s="307"/>
      <c r="AS381" s="307"/>
      <c r="AT381" s="307"/>
      <c r="AU381" s="72" t="s">
        <v>1130</v>
      </c>
      <c r="AV381" s="311" t="s">
        <v>2230</v>
      </c>
      <c r="AW381" s="304" t="s">
        <v>136</v>
      </c>
      <c r="AX381" s="312">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6"/>
        <v>1</v>
      </c>
      <c r="ES381" s="72">
        <f t="shared" si="77"/>
        <v>1</v>
      </c>
      <c r="ET381" s="72" t="s">
        <v>1121</v>
      </c>
      <c r="EU381" s="7" t="s">
        <v>2713</v>
      </c>
      <c r="EV381" s="7" t="s">
        <v>1111</v>
      </c>
      <c r="EW381" s="7" t="s">
        <v>1830</v>
      </c>
      <c r="EX381" s="183" t="s">
        <v>1898</v>
      </c>
      <c r="EY381" s="314">
        <v>46185</v>
      </c>
      <c r="EZ381" s="314"/>
      <c r="FA381" s="183"/>
      <c r="FB381" s="314"/>
      <c r="FC381" s="7" t="s">
        <v>1130</v>
      </c>
      <c r="FD381" s="7" t="s">
        <v>3221</v>
      </c>
      <c r="FE381" s="7">
        <f t="shared" si="78"/>
        <v>4256</v>
      </c>
      <c r="FF381" s="72">
        <f t="shared" si="79"/>
        <v>8512</v>
      </c>
      <c r="FG381" t="s">
        <v>3517</v>
      </c>
      <c r="FH381">
        <v>464962855</v>
      </c>
    </row>
    <row r="382" spans="1:164" ht="17.25">
      <c r="A382" s="72">
        <v>463630491</v>
      </c>
      <c r="B382" s="304" t="s">
        <v>1555</v>
      </c>
      <c r="C382" s="72"/>
      <c r="D382" s="72"/>
      <c r="E382" s="72"/>
      <c r="F382" s="72"/>
      <c r="G382" s="307"/>
      <c r="H382" s="307"/>
      <c r="I382" s="72">
        <v>4368</v>
      </c>
      <c r="J382" s="72">
        <v>20595</v>
      </c>
      <c r="K382" s="258">
        <f t="shared" si="85"/>
        <v>4383</v>
      </c>
      <c r="L382" s="258">
        <f t="shared" si="72"/>
        <v>26618</v>
      </c>
      <c r="M382" s="316">
        <v>5</v>
      </c>
      <c r="N382" s="72" t="s">
        <v>1232</v>
      </c>
      <c r="O382" s="72" t="s">
        <v>1233</v>
      </c>
      <c r="P382" s="72" t="s">
        <v>43</v>
      </c>
      <c r="Q382" s="255">
        <v>31481</v>
      </c>
      <c r="R382" s="66">
        <v>1260</v>
      </c>
      <c r="S382" s="66">
        <f t="shared" si="83"/>
        <v>0</v>
      </c>
      <c r="T382" s="66">
        <v>5530.21</v>
      </c>
      <c r="U382" s="4" t="s">
        <v>1130</v>
      </c>
      <c r="V382" s="5">
        <f t="shared" si="80"/>
        <v>9.1520318755028307E-2</v>
      </c>
      <c r="W382" s="5">
        <f t="shared" si="81"/>
        <v>1.5323863908122591E-2</v>
      </c>
      <c r="X382" s="5" t="str">
        <f t="shared" si="73"/>
        <v>FLOW</v>
      </c>
      <c r="Y382" s="72" t="str">
        <f t="shared" si="74"/>
        <v>SETT</v>
      </c>
      <c r="Z382" s="72" t="s">
        <v>1130</v>
      </c>
      <c r="AA382" s="72" t="s">
        <v>3524</v>
      </c>
      <c r="AB382" s="304"/>
      <c r="AC382" s="72"/>
      <c r="AD382" s="72" t="s">
        <v>3020</v>
      </c>
      <c r="AE382" s="309"/>
      <c r="AF382" s="310" t="s">
        <v>1798</v>
      </c>
      <c r="AG382" s="7" t="s">
        <v>1130</v>
      </c>
      <c r="AH382" s="72" t="s">
        <v>781</v>
      </c>
      <c r="AI382" s="7" t="s">
        <v>1130</v>
      </c>
      <c r="AJ382" s="7" t="s">
        <v>1130</v>
      </c>
      <c r="AK382" s="7" t="s">
        <v>1130</v>
      </c>
      <c r="AL382" s="7">
        <v>27385.21</v>
      </c>
      <c r="AM382" s="255">
        <v>31481</v>
      </c>
      <c r="AN382" s="258">
        <v>147</v>
      </c>
      <c r="AO382" s="307">
        <v>163</v>
      </c>
      <c r="AP382" s="307" t="str">
        <f t="shared" si="75"/>
        <v>FLOW</v>
      </c>
      <c r="AQ382" s="307"/>
      <c r="AR382" s="307"/>
      <c r="AS382" s="307"/>
      <c r="AT382" s="307"/>
      <c r="AU382" s="72" t="s">
        <v>944</v>
      </c>
      <c r="AV382" s="311" t="s">
        <v>1664</v>
      </c>
      <c r="AW382" s="304" t="s">
        <v>102</v>
      </c>
      <c r="AX382" s="312">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6"/>
        <v>1</v>
      </c>
      <c r="ES382" s="72">
        <f t="shared" si="77"/>
        <v>1</v>
      </c>
      <c r="ET382" s="72" t="s">
        <v>1117</v>
      </c>
      <c r="EU382" s="7" t="s">
        <v>2714</v>
      </c>
      <c r="EV382" s="7" t="s">
        <v>1111</v>
      </c>
      <c r="EW382" s="7" t="s">
        <v>1802</v>
      </c>
      <c r="EX382" s="183" t="s">
        <v>1970</v>
      </c>
      <c r="EY382" s="314">
        <v>46177</v>
      </c>
      <c r="EZ382" s="314"/>
      <c r="FA382" s="183"/>
      <c r="FB382" s="314"/>
      <c r="FC382" s="7" t="s">
        <v>1130</v>
      </c>
      <c r="FD382" s="7" t="s">
        <v>3326</v>
      </c>
      <c r="FE382" s="7">
        <f t="shared" si="78"/>
        <v>4383</v>
      </c>
      <c r="FF382" s="72">
        <f t="shared" si="79"/>
        <v>26618</v>
      </c>
      <c r="FG382" t="s">
        <v>3517</v>
      </c>
      <c r="FH382">
        <v>463630491</v>
      </c>
    </row>
    <row r="383" spans="1:164" ht="17.25">
      <c r="A383" s="72">
        <v>460389870</v>
      </c>
      <c r="B383" s="304" t="s">
        <v>474</v>
      </c>
      <c r="C383" s="72" t="s">
        <v>1776</v>
      </c>
      <c r="D383" s="72" t="s">
        <v>2349</v>
      </c>
      <c r="E383" s="72">
        <f>5274+2323</f>
        <v>7597</v>
      </c>
      <c r="F383" s="72"/>
      <c r="G383" s="307"/>
      <c r="H383" s="307"/>
      <c r="I383" s="72">
        <v>5071</v>
      </c>
      <c r="J383" s="72">
        <v>2388</v>
      </c>
      <c r="K383" s="258">
        <f t="shared" si="85"/>
        <v>2455</v>
      </c>
      <c r="L383" s="258">
        <f t="shared" si="72"/>
        <v>-79</v>
      </c>
      <c r="M383" s="308">
        <v>1</v>
      </c>
      <c r="N383" s="72" t="s">
        <v>1283</v>
      </c>
      <c r="O383" s="72" t="s">
        <v>1282</v>
      </c>
      <c r="P383" s="72" t="s">
        <v>50</v>
      </c>
      <c r="Q383" s="255">
        <v>31439</v>
      </c>
      <c r="R383" s="66">
        <v>67</v>
      </c>
      <c r="S383" s="66">
        <f t="shared" si="83"/>
        <v>0</v>
      </c>
      <c r="T383" s="66">
        <v>6261</v>
      </c>
      <c r="U383" s="4" t="s">
        <v>1481</v>
      </c>
      <c r="V383" s="5">
        <f t="shared" si="80"/>
        <v>2.7082782389218959E-2</v>
      </c>
      <c r="W383" s="5">
        <f t="shared" si="81"/>
        <v>1.7204411623096038E-3</v>
      </c>
      <c r="X383" s="5" t="str">
        <f t="shared" si="73"/>
        <v>RB</v>
      </c>
      <c r="Y383" s="72" t="str">
        <f t="shared" si="74"/>
        <v>PAID</v>
      </c>
      <c r="Z383" s="72" t="s">
        <v>1282</v>
      </c>
      <c r="AA383" s="72" t="s">
        <v>1282</v>
      </c>
      <c r="AB383" s="304"/>
      <c r="AC383" s="72"/>
      <c r="AD383" s="72" t="s">
        <v>3020</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5"/>
        <v>RB</v>
      </c>
      <c r="AQ383" s="307"/>
      <c r="AR383" s="307"/>
      <c r="AS383" s="307"/>
      <c r="AT383" s="307"/>
      <c r="AU383" s="72" t="s">
        <v>1794</v>
      </c>
      <c r="AV383" s="311" t="s">
        <v>475</v>
      </c>
      <c r="AW383" s="304" t="s">
        <v>476</v>
      </c>
      <c r="AX383" s="312">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6"/>
        <v>1</v>
      </c>
      <c r="ES383" s="72">
        <f t="shared" si="77"/>
        <v>1</v>
      </c>
      <c r="ET383" s="72" t="s">
        <v>1118</v>
      </c>
      <c r="EU383" s="7" t="s">
        <v>2715</v>
      </c>
      <c r="EV383" s="7" t="s">
        <v>1111</v>
      </c>
      <c r="EW383" s="7" t="s">
        <v>1821</v>
      </c>
      <c r="EX383" s="183" t="s">
        <v>1971</v>
      </c>
      <c r="EY383" s="314">
        <v>46181</v>
      </c>
      <c r="EZ383" s="314"/>
      <c r="FA383" s="183"/>
      <c r="FB383" s="314"/>
      <c r="FC383" s="7" t="s">
        <v>1130</v>
      </c>
      <c r="FD383" s="7" t="s">
        <v>3320</v>
      </c>
      <c r="FE383" s="7">
        <f t="shared" si="78"/>
        <v>2455</v>
      </c>
      <c r="FF383" s="72">
        <f t="shared" si="79"/>
        <v>7518</v>
      </c>
      <c r="FG383" t="s">
        <v>3517</v>
      </c>
      <c r="FH383">
        <v>460389870</v>
      </c>
    </row>
    <row r="384" spans="1:164" ht="17.25">
      <c r="A384" s="72">
        <v>461226479</v>
      </c>
      <c r="B384" s="304" t="s">
        <v>1556</v>
      </c>
      <c r="C384" s="72"/>
      <c r="D384" s="72"/>
      <c r="E384" s="72"/>
      <c r="F384" s="72"/>
      <c r="G384" s="307"/>
      <c r="H384" s="307"/>
      <c r="I384" s="72">
        <v>3414</v>
      </c>
      <c r="J384" s="72">
        <v>6404</v>
      </c>
      <c r="K384" s="258">
        <f t="shared" si="85"/>
        <v>3212</v>
      </c>
      <c r="L384" s="258">
        <f t="shared" ref="L384:L447" si="86">FF384-E384</f>
        <v>10171</v>
      </c>
      <c r="M384" s="316">
        <v>2</v>
      </c>
      <c r="N384" s="72" t="s">
        <v>1232</v>
      </c>
      <c r="O384" s="72" t="s">
        <v>1233</v>
      </c>
      <c r="P384" s="72" t="s">
        <v>74</v>
      </c>
      <c r="Q384" s="255">
        <v>31246</v>
      </c>
      <c r="R384" s="66">
        <v>222</v>
      </c>
      <c r="S384" s="66">
        <f t="shared" si="83"/>
        <v>0</v>
      </c>
      <c r="T384" s="66">
        <v>4167.95</v>
      </c>
      <c r="U384" s="4" t="s">
        <v>1130</v>
      </c>
      <c r="V384" s="5">
        <f t="shared" si="80"/>
        <v>0.29335895819357882</v>
      </c>
      <c r="W384" s="5">
        <f t="shared" si="81"/>
        <v>6.9182200651262526E-3</v>
      </c>
      <c r="X384" s="5" t="str">
        <f t="shared" ref="X384:X447" si="87">N384</f>
        <v>FLOW</v>
      </c>
      <c r="Y384" s="72" t="str">
        <f t="shared" ref="Y384:Y447" si="88">IF(OR(N384="STABLE", N384="RB" ),"PAID",AA384)</f>
        <v>NC</v>
      </c>
      <c r="Z384" s="72" t="s">
        <v>1130</v>
      </c>
      <c r="AA384" s="72" t="s">
        <v>1316</v>
      </c>
      <c r="AB384" s="304" t="s">
        <v>3025</v>
      </c>
      <c r="AC384" s="72"/>
      <c r="AD384" s="72" t="s">
        <v>3022</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9">IF(AO384=0,"RB",IF(AO384&lt;AN384,"STABLE",IF(AO384&gt;AN384,"FLOW","SAME")))</f>
        <v>FLOW</v>
      </c>
      <c r="AQ384" s="307"/>
      <c r="AR384" s="307"/>
      <c r="AS384" s="307"/>
      <c r="AT384" s="307"/>
      <c r="AU384" s="72" t="s">
        <v>1794</v>
      </c>
      <c r="AV384" s="311" t="s">
        <v>1665</v>
      </c>
      <c r="AW384" s="304" t="s">
        <v>523</v>
      </c>
      <c r="AX384" s="312">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90">BC384+BF384+BI384+BL384+BO384+BR384+BU384+BX384+CA384+CD384+CG384+CJ384+CM384+CP384+CS384+CV384+CY384+DB384+DE384+DH384+DK384+DN384+DQ384+DT384+DW384+DZ384+EC384+EF384+EI384+EL384+EO384</f>
        <v>2</v>
      </c>
      <c r="ES384" s="72">
        <f t="shared" ref="ES384:ES447" si="91">IF(ER384&gt;0,1,"")</f>
        <v>1</v>
      </c>
      <c r="ET384" s="72" t="s">
        <v>1120</v>
      </c>
      <c r="EU384" s="7" t="s">
        <v>2716</v>
      </c>
      <c r="EV384" s="7" t="s">
        <v>1111</v>
      </c>
      <c r="EW384" s="7" t="s">
        <v>1809</v>
      </c>
      <c r="EX384" s="183" t="s">
        <v>1887</v>
      </c>
      <c r="EY384" s="314">
        <v>46177</v>
      </c>
      <c r="EZ384" s="314"/>
      <c r="FA384" s="183"/>
      <c r="FB384" s="314"/>
      <c r="FC384" s="7" t="s">
        <v>1130</v>
      </c>
      <c r="FD384" s="7" t="s">
        <v>3247</v>
      </c>
      <c r="FE384" s="7">
        <f t="shared" si="78"/>
        <v>3212</v>
      </c>
      <c r="FF384" s="72">
        <f t="shared" si="79"/>
        <v>10171</v>
      </c>
      <c r="FG384" t="s">
        <v>3517</v>
      </c>
      <c r="FH384">
        <v>461226479</v>
      </c>
    </row>
    <row r="385" spans="1:164" ht="17.25">
      <c r="A385" s="72">
        <v>460423919</v>
      </c>
      <c r="B385" s="304" t="s">
        <v>424</v>
      </c>
      <c r="C385" s="72"/>
      <c r="D385" s="72"/>
      <c r="E385" s="72"/>
      <c r="F385" s="72"/>
      <c r="G385" s="307"/>
      <c r="H385" s="307"/>
      <c r="I385" s="72">
        <v>3664</v>
      </c>
      <c r="J385" s="72">
        <v>10837</v>
      </c>
      <c r="K385" s="258">
        <f t="shared" si="85"/>
        <v>3768</v>
      </c>
      <c r="L385" s="258">
        <f t="shared" si="86"/>
        <v>14896</v>
      </c>
      <c r="M385" s="316">
        <v>3</v>
      </c>
      <c r="N385" s="72" t="s">
        <v>1232</v>
      </c>
      <c r="O385" s="72" t="s">
        <v>1233</v>
      </c>
      <c r="P385" s="72" t="s">
        <v>35</v>
      </c>
      <c r="Q385" s="255">
        <v>31007</v>
      </c>
      <c r="R385" s="66">
        <v>259</v>
      </c>
      <c r="S385" s="66">
        <f t="shared" si="83"/>
        <v>0</v>
      </c>
      <c r="T385" s="66">
        <v>4050</v>
      </c>
      <c r="U385" s="4" t="s">
        <v>1232</v>
      </c>
      <c r="V385" s="5">
        <f t="shared" si="80"/>
        <v>0.67752649404566812</v>
      </c>
      <c r="W385" s="5">
        <f t="shared" si="81"/>
        <v>8.2931469955450521E-3</v>
      </c>
      <c r="X385" s="5" t="str">
        <f t="shared" si="87"/>
        <v>FLOW</v>
      </c>
      <c r="Y385" s="72" t="str">
        <f t="shared" si="88"/>
        <v>RTP</v>
      </c>
      <c r="Z385" s="72" t="s">
        <v>1331</v>
      </c>
      <c r="AA385" s="72" t="s">
        <v>1331</v>
      </c>
      <c r="AB385" s="304" t="s">
        <v>3565</v>
      </c>
      <c r="AC385" s="72"/>
      <c r="AD385" s="72" t="s">
        <v>3020</v>
      </c>
      <c r="AE385" s="309"/>
      <c r="AF385" s="310" t="s">
        <v>1798</v>
      </c>
      <c r="AG385" s="7" t="s">
        <v>1130</v>
      </c>
      <c r="AH385" s="72" t="s">
        <v>386</v>
      </c>
      <c r="AI385" s="7" t="s">
        <v>1130</v>
      </c>
      <c r="AJ385" s="7" t="s">
        <v>1130</v>
      </c>
      <c r="AK385" s="7" t="s">
        <v>1130</v>
      </c>
      <c r="AL385" s="7">
        <v>15146</v>
      </c>
      <c r="AM385" s="255">
        <v>31007</v>
      </c>
      <c r="AN385" s="258">
        <v>88</v>
      </c>
      <c r="AO385" s="307">
        <v>104</v>
      </c>
      <c r="AP385" s="307" t="str">
        <f t="shared" si="89"/>
        <v>FLOW</v>
      </c>
      <c r="AQ385" s="307"/>
      <c r="AR385" s="307"/>
      <c r="AS385" s="307"/>
      <c r="AT385" s="307"/>
      <c r="AU385" s="72" t="s">
        <v>1794</v>
      </c>
      <c r="AV385" s="311" t="s">
        <v>425</v>
      </c>
      <c r="AW385" s="304" t="s">
        <v>426</v>
      </c>
      <c r="AX385" s="312">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90"/>
        <v>2</v>
      </c>
      <c r="ES385" s="72">
        <f t="shared" si="91"/>
        <v>1</v>
      </c>
      <c r="ET385" s="72" t="s">
        <v>1116</v>
      </c>
      <c r="EU385" s="7" t="s">
        <v>2717</v>
      </c>
      <c r="EV385" s="7" t="s">
        <v>1111</v>
      </c>
      <c r="EW385" s="7" t="s">
        <v>1804</v>
      </c>
      <c r="EX385" s="183" t="s">
        <v>1874</v>
      </c>
      <c r="EY385" s="314">
        <v>46179</v>
      </c>
      <c r="EZ385" s="314"/>
      <c r="FA385" s="183"/>
      <c r="FB385" s="314"/>
      <c r="FC385" s="7" t="s">
        <v>1130</v>
      </c>
      <c r="FD385" s="7" t="s">
        <v>3327</v>
      </c>
      <c r="FE385" s="7">
        <f t="shared" ref="FE385:FE448" si="92">IF((J385+R385)&lt;=I385+R385,(J385+R385),((I385-(I385*(M385+1)-(I385+J385)))+R385))</f>
        <v>3768</v>
      </c>
      <c r="FF385" s="72">
        <f t="shared" ref="FF385:FF448" si="93">I385+J385+FD385</f>
        <v>14896</v>
      </c>
      <c r="FG385" t="s">
        <v>3517</v>
      </c>
      <c r="FH385">
        <v>460423919</v>
      </c>
    </row>
    <row r="386" spans="1:164" ht="17.25">
      <c r="A386" s="72">
        <v>459838566</v>
      </c>
      <c r="B386" s="304" t="s">
        <v>1401</v>
      </c>
      <c r="C386" s="72" t="s">
        <v>1776</v>
      </c>
      <c r="D386" s="72" t="s">
        <v>3539</v>
      </c>
      <c r="E386" s="72">
        <v>14310</v>
      </c>
      <c r="F386" s="72"/>
      <c r="G386" s="307"/>
      <c r="H386" s="307"/>
      <c r="I386" s="72">
        <v>4661</v>
      </c>
      <c r="J386" s="72">
        <v>9322</v>
      </c>
      <c r="K386" s="258">
        <f t="shared" si="85"/>
        <v>4734</v>
      </c>
      <c r="L386" s="258">
        <f t="shared" si="86"/>
        <v>-122</v>
      </c>
      <c r="M386" s="316">
        <v>2</v>
      </c>
      <c r="N386" s="72" t="s">
        <v>1283</v>
      </c>
      <c r="O386" s="72" t="s">
        <v>1282</v>
      </c>
      <c r="P386" s="72" t="s">
        <v>334</v>
      </c>
      <c r="Q386" s="255">
        <v>30851</v>
      </c>
      <c r="R386" s="66">
        <v>73</v>
      </c>
      <c r="S386" s="66">
        <f t="shared" si="83"/>
        <v>0</v>
      </c>
      <c r="T386" s="66">
        <v>5011</v>
      </c>
      <c r="U386" s="4" t="s">
        <v>1232</v>
      </c>
      <c r="V386" s="5">
        <f t="shared" ref="V386:V449" si="94">Q386/SUMIFS($Q:$Q,$M:$M,M386,$P:$P,P386)</f>
        <v>0.25736166049533132</v>
      </c>
      <c r="W386" s="5">
        <f t="shared" ref="W386:W449" si="95">Q386/SUMIFS($Q:$Q,$M:$M,M386)</f>
        <v>6.8307625689435457E-3</v>
      </c>
      <c r="X386" s="5" t="str">
        <f t="shared" si="87"/>
        <v>RB</v>
      </c>
      <c r="Y386" s="72" t="str">
        <f t="shared" si="88"/>
        <v>PAID</v>
      </c>
      <c r="Z386" s="72" t="s">
        <v>1330</v>
      </c>
      <c r="AA386" s="72" t="s">
        <v>1282</v>
      </c>
      <c r="AB386" s="304"/>
      <c r="AC386" s="72"/>
      <c r="AD386" s="72" t="s">
        <v>3023</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9"/>
        <v>RB</v>
      </c>
      <c r="AQ386" s="307"/>
      <c r="AR386" s="307"/>
      <c r="AS386" s="307"/>
      <c r="AT386" s="307"/>
      <c r="AU386" s="72" t="s">
        <v>944</v>
      </c>
      <c r="AV386" s="311" t="s">
        <v>1402</v>
      </c>
      <c r="AW386" s="304" t="s">
        <v>459</v>
      </c>
      <c r="AX386" s="312">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90"/>
        <v>2</v>
      </c>
      <c r="ES386" s="72">
        <f t="shared" si="91"/>
        <v>1</v>
      </c>
      <c r="ET386" s="72" t="s">
        <v>1126</v>
      </c>
      <c r="EU386" s="7" t="s">
        <v>2718</v>
      </c>
      <c r="EV386" s="7" t="s">
        <v>1111</v>
      </c>
      <c r="EW386" s="7" t="s">
        <v>1849</v>
      </c>
      <c r="EX386" s="183" t="s">
        <v>1810</v>
      </c>
      <c r="EY386" s="314">
        <v>46188</v>
      </c>
      <c r="EZ386" s="314"/>
      <c r="FA386" s="183"/>
      <c r="FB386" s="314"/>
      <c r="FC386" s="7" t="s">
        <v>1130</v>
      </c>
      <c r="FD386" s="7" t="s">
        <v>3328</v>
      </c>
      <c r="FE386" s="7">
        <f t="shared" si="92"/>
        <v>4734</v>
      </c>
      <c r="FF386" s="72">
        <f t="shared" si="93"/>
        <v>14188</v>
      </c>
      <c r="FG386" t="s">
        <v>3517</v>
      </c>
      <c r="FH386">
        <v>459838566</v>
      </c>
    </row>
    <row r="387" spans="1:164" ht="17.25">
      <c r="A387" s="72">
        <v>461510911</v>
      </c>
      <c r="B387" s="304" t="s">
        <v>1458</v>
      </c>
      <c r="C387" s="72" t="s">
        <v>1776</v>
      </c>
      <c r="D387" s="72" t="s">
        <v>1790</v>
      </c>
      <c r="E387" s="72">
        <v>5467</v>
      </c>
      <c r="F387" s="72"/>
      <c r="G387" s="307"/>
      <c r="H387" s="307"/>
      <c r="I387" s="72">
        <v>3491</v>
      </c>
      <c r="J387" s="72">
        <v>5314.76</v>
      </c>
      <c r="K387" s="258">
        <f t="shared" si="85"/>
        <v>1975.7600000000002</v>
      </c>
      <c r="L387" s="258">
        <f t="shared" si="86"/>
        <v>3433.76</v>
      </c>
      <c r="M387" s="316">
        <v>2</v>
      </c>
      <c r="N387" s="72" t="s">
        <v>1283</v>
      </c>
      <c r="O387" s="72" t="s">
        <v>1282</v>
      </c>
      <c r="P387" s="72" t="s">
        <v>19</v>
      </c>
      <c r="Q387" s="255">
        <v>30804.04</v>
      </c>
      <c r="R387" s="66">
        <v>152</v>
      </c>
      <c r="S387" s="66">
        <f t="shared" si="83"/>
        <v>0</v>
      </c>
      <c r="T387" s="66">
        <v>2250</v>
      </c>
      <c r="U387" s="4" t="s">
        <v>1472</v>
      </c>
      <c r="V387" s="5">
        <f t="shared" si="94"/>
        <v>5.4611446110952602E-2</v>
      </c>
      <c r="W387" s="5">
        <f t="shared" si="95"/>
        <v>6.8203650904100268E-3</v>
      </c>
      <c r="X387" s="5" t="str">
        <f t="shared" si="87"/>
        <v>RB</v>
      </c>
      <c r="Y387" s="72" t="str">
        <f t="shared" si="88"/>
        <v>PAID</v>
      </c>
      <c r="Z387" s="72" t="s">
        <v>1282</v>
      </c>
      <c r="AA387" s="72" t="s">
        <v>1282</v>
      </c>
      <c r="AB387" s="304" t="s">
        <v>3525</v>
      </c>
      <c r="AC387" s="72"/>
      <c r="AD387" s="72" t="s">
        <v>3020</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9"/>
        <v>STABLE</v>
      </c>
      <c r="AQ387" s="307"/>
      <c r="AR387" s="307"/>
      <c r="AS387" s="307"/>
      <c r="AT387" s="307"/>
      <c r="AU387" s="72" t="s">
        <v>1794</v>
      </c>
      <c r="AV387" s="311" t="s">
        <v>1459</v>
      </c>
      <c r="AW387" s="304" t="s">
        <v>54</v>
      </c>
      <c r="AX387" s="312">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90"/>
        <v>1</v>
      </c>
      <c r="ES387" s="72">
        <f t="shared" si="91"/>
        <v>1</v>
      </c>
      <c r="ET387" s="72" t="s">
        <v>1114</v>
      </c>
      <c r="EU387" s="7" t="s">
        <v>2719</v>
      </c>
      <c r="EV387" s="7" t="s">
        <v>1111</v>
      </c>
      <c r="EW387" s="7" t="s">
        <v>1830</v>
      </c>
      <c r="EX387" s="183" t="s">
        <v>1972</v>
      </c>
      <c r="EY387" s="314">
        <v>46176</v>
      </c>
      <c r="EZ387" s="314"/>
      <c r="FA387" s="183"/>
      <c r="FB387" s="314"/>
      <c r="FC387" s="7" t="s">
        <v>1130</v>
      </c>
      <c r="FD387" s="7" t="s">
        <v>3205</v>
      </c>
      <c r="FE387" s="7">
        <f t="shared" si="92"/>
        <v>1975.7600000000002</v>
      </c>
      <c r="FF387" s="72">
        <f t="shared" si="93"/>
        <v>8900.76</v>
      </c>
      <c r="FG387" t="s">
        <v>3517</v>
      </c>
      <c r="FH387">
        <v>461510911</v>
      </c>
    </row>
    <row r="388" spans="1:164" ht="17.25">
      <c r="A388" s="72">
        <v>463646816</v>
      </c>
      <c r="B388" s="304" t="s">
        <v>987</v>
      </c>
      <c r="C388" s="72" t="s">
        <v>1778</v>
      </c>
      <c r="D388" s="72" t="s">
        <v>3519</v>
      </c>
      <c r="E388" s="72">
        <v>5000</v>
      </c>
      <c r="F388" s="72"/>
      <c r="G388" s="307"/>
      <c r="H388" s="307"/>
      <c r="I388" s="72">
        <v>4722</v>
      </c>
      <c r="J388" s="72">
        <v>18211</v>
      </c>
      <c r="K388" s="258">
        <f t="shared" si="85"/>
        <v>4965</v>
      </c>
      <c r="L388" s="258">
        <f t="shared" si="86"/>
        <v>19177</v>
      </c>
      <c r="M388" s="316">
        <v>4</v>
      </c>
      <c r="N388" s="72" t="s">
        <v>1281</v>
      </c>
      <c r="O388" s="72" t="s">
        <v>1282</v>
      </c>
      <c r="P388" s="72" t="s">
        <v>43</v>
      </c>
      <c r="Q388" s="255">
        <v>30797</v>
      </c>
      <c r="R388" s="66">
        <v>920</v>
      </c>
      <c r="S388" s="66">
        <f t="shared" si="83"/>
        <v>0</v>
      </c>
      <c r="T388" s="66">
        <v>3831.06</v>
      </c>
      <c r="U388" s="4" t="s">
        <v>1476</v>
      </c>
      <c r="V388" s="5">
        <f t="shared" si="94"/>
        <v>0.16042917526214104</v>
      </c>
      <c r="W388" s="5">
        <f t="shared" si="95"/>
        <v>1.0111237633182687E-2</v>
      </c>
      <c r="X388" s="5" t="str">
        <f t="shared" si="87"/>
        <v>STABLE</v>
      </c>
      <c r="Y388" s="72" t="str">
        <f t="shared" si="88"/>
        <v>PAID</v>
      </c>
      <c r="Z388" s="72" t="s">
        <v>1282</v>
      </c>
      <c r="AA388" s="72" t="s">
        <v>1282</v>
      </c>
      <c r="AB388" s="304"/>
      <c r="AC388" s="72"/>
      <c r="AD388" s="72" t="s">
        <v>3020</v>
      </c>
      <c r="AE388" s="309"/>
      <c r="AF388" s="310" t="s">
        <v>1798</v>
      </c>
      <c r="AG388" s="7" t="s">
        <v>1130</v>
      </c>
      <c r="AH388" s="72" t="s">
        <v>750</v>
      </c>
      <c r="AI388" s="7" t="s">
        <v>1130</v>
      </c>
      <c r="AJ388" s="7" t="s">
        <v>1130</v>
      </c>
      <c r="AK388" s="7" t="s">
        <v>1130</v>
      </c>
      <c r="AL388" s="7">
        <v>22962.06</v>
      </c>
      <c r="AM388" s="255">
        <v>30797</v>
      </c>
      <c r="AN388" s="258">
        <v>116</v>
      </c>
      <c r="AO388" s="307">
        <v>132</v>
      </c>
      <c r="AP388" s="307" t="str">
        <f t="shared" si="89"/>
        <v>FLOW</v>
      </c>
      <c r="AQ388" s="307"/>
      <c r="AR388" s="307"/>
      <c r="AS388" s="307"/>
      <c r="AT388" s="307"/>
      <c r="AU388" s="72" t="s">
        <v>944</v>
      </c>
      <c r="AV388" s="311" t="s">
        <v>1056</v>
      </c>
      <c r="AW388" s="304" t="s">
        <v>591</v>
      </c>
      <c r="AX388" s="312">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90"/>
        <v>3</v>
      </c>
      <c r="ES388" s="72">
        <f t="shared" si="91"/>
        <v>1</v>
      </c>
      <c r="ET388" s="72" t="s">
        <v>1117</v>
      </c>
      <c r="EU388" s="7" t="s">
        <v>2720</v>
      </c>
      <c r="EV388" s="7" t="s">
        <v>1111</v>
      </c>
      <c r="EW388" s="7" t="s">
        <v>1802</v>
      </c>
      <c r="EX388" s="183" t="s">
        <v>1897</v>
      </c>
      <c r="EY388" s="314">
        <v>46177</v>
      </c>
      <c r="EZ388" s="314"/>
      <c r="FA388" s="183"/>
      <c r="FB388" s="314"/>
      <c r="FC388" s="7" t="s">
        <v>1130</v>
      </c>
      <c r="FD388" s="7" t="s">
        <v>3329</v>
      </c>
      <c r="FE388" s="7">
        <f t="shared" si="92"/>
        <v>4965</v>
      </c>
      <c r="FF388" s="72">
        <f t="shared" si="93"/>
        <v>24177</v>
      </c>
      <c r="FG388" t="s">
        <v>3517</v>
      </c>
      <c r="FH388">
        <v>463646816</v>
      </c>
    </row>
    <row r="389" spans="1:164" ht="17.25">
      <c r="A389" s="72">
        <v>464911621</v>
      </c>
      <c r="B389" s="304" t="s">
        <v>317</v>
      </c>
      <c r="C389" s="72"/>
      <c r="D389" s="72"/>
      <c r="E389" s="72"/>
      <c r="F389" s="72"/>
      <c r="G389" s="307"/>
      <c r="H389" s="307"/>
      <c r="I389" s="72">
        <v>3864</v>
      </c>
      <c r="J389" s="72">
        <v>5610</v>
      </c>
      <c r="K389" s="258">
        <f t="shared" si="85"/>
        <v>1999</v>
      </c>
      <c r="L389" s="258">
        <f t="shared" si="86"/>
        <v>9474</v>
      </c>
      <c r="M389" s="316">
        <v>2</v>
      </c>
      <c r="N389" s="72" t="s">
        <v>1232</v>
      </c>
      <c r="O389" s="72" t="s">
        <v>1233</v>
      </c>
      <c r="P389" s="72" t="s">
        <v>316</v>
      </c>
      <c r="Q389" s="255">
        <v>30727</v>
      </c>
      <c r="R389" s="66">
        <v>253</v>
      </c>
      <c r="S389" s="66">
        <f t="shared" si="83"/>
        <v>0</v>
      </c>
      <c r="T389" s="66">
        <v>4500</v>
      </c>
      <c r="U389" s="4" t="s">
        <v>1505</v>
      </c>
      <c r="V389" s="5">
        <f t="shared" si="94"/>
        <v>7.2464984887228953E-2</v>
      </c>
      <c r="W389" s="5">
        <f t="shared" si="95"/>
        <v>6.803307557483658E-3</v>
      </c>
      <c r="X389" s="5" t="s">
        <v>1281</v>
      </c>
      <c r="Y389" s="72" t="str">
        <f t="shared" si="88"/>
        <v>PTP</v>
      </c>
      <c r="Z389" s="72" t="s">
        <v>1330</v>
      </c>
      <c r="AA389" s="72" t="s">
        <v>1330</v>
      </c>
      <c r="AB389" s="304"/>
      <c r="AC389" s="72">
        <v>26</v>
      </c>
      <c r="AD389" s="72" t="s">
        <v>3020</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9"/>
        <v>FLOW</v>
      </c>
      <c r="AQ389" s="307"/>
      <c r="AR389" s="307"/>
      <c r="AS389" s="307"/>
      <c r="AT389" s="307"/>
      <c r="AU389" s="72" t="s">
        <v>944</v>
      </c>
      <c r="AV389" s="311" t="s">
        <v>318</v>
      </c>
      <c r="AW389" s="304" t="s">
        <v>319</v>
      </c>
      <c r="AX389" s="312">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90"/>
        <v>1</v>
      </c>
      <c r="ES389" s="72">
        <f t="shared" si="91"/>
        <v>1</v>
      </c>
      <c r="ET389" s="72" t="s">
        <v>1125</v>
      </c>
      <c r="EU389" s="7" t="e">
        <v>#N/A</v>
      </c>
      <c r="EV389" s="7" t="e">
        <v>#N/A</v>
      </c>
      <c r="EW389" s="7" t="e">
        <v>#N/A</v>
      </c>
      <c r="EX389" s="183" t="e">
        <v>#N/A</v>
      </c>
      <c r="EY389" s="314" t="e">
        <v>#N/A</v>
      </c>
      <c r="EZ389" s="314"/>
      <c r="FA389" s="183"/>
      <c r="FB389" s="314"/>
      <c r="FC389" s="7" t="s">
        <v>1130</v>
      </c>
      <c r="FD389" s="7">
        <v>0</v>
      </c>
      <c r="FE389" s="7">
        <f t="shared" si="92"/>
        <v>1999</v>
      </c>
      <c r="FF389" s="72">
        <f t="shared" si="93"/>
        <v>9474</v>
      </c>
      <c r="FG389" t="s">
        <v>3517</v>
      </c>
      <c r="FH389">
        <v>464911621</v>
      </c>
    </row>
    <row r="390" spans="1:164" ht="17.25">
      <c r="A390" s="72">
        <v>461431253</v>
      </c>
      <c r="B390" s="304" t="s">
        <v>1557</v>
      </c>
      <c r="C390" s="72"/>
      <c r="D390" s="72"/>
      <c r="E390" s="72"/>
      <c r="F390" s="72"/>
      <c r="G390" s="307"/>
      <c r="H390" s="307"/>
      <c r="I390" s="72">
        <v>3645</v>
      </c>
      <c r="J390" s="72">
        <v>3245</v>
      </c>
      <c r="K390" s="258">
        <f t="shared" si="85"/>
        <v>3351</v>
      </c>
      <c r="L390" s="258">
        <f t="shared" si="86"/>
        <v>7095</v>
      </c>
      <c r="M390" s="308">
        <v>1</v>
      </c>
      <c r="N390" s="72" t="s">
        <v>1232</v>
      </c>
      <c r="O390" s="72" t="s">
        <v>1233</v>
      </c>
      <c r="P390" s="72" t="s">
        <v>50</v>
      </c>
      <c r="Q390" s="255">
        <v>30264.2</v>
      </c>
      <c r="R390" s="66">
        <v>106</v>
      </c>
      <c r="S390" s="66">
        <f t="shared" si="83"/>
        <v>0</v>
      </c>
      <c r="T390" s="66">
        <v>1800</v>
      </c>
      <c r="U390" s="4" t="s">
        <v>1130</v>
      </c>
      <c r="V390" s="5">
        <f t="shared" si="94"/>
        <v>2.6070763789681619E-2</v>
      </c>
      <c r="W390" s="5">
        <f t="shared" si="95"/>
        <v>1.656152403841417E-3</v>
      </c>
      <c r="X390" s="5" t="str">
        <f t="shared" si="87"/>
        <v>FLOW</v>
      </c>
      <c r="Y390" s="72" t="str">
        <f t="shared" si="88"/>
        <v>NC</v>
      </c>
      <c r="Z390" s="72" t="s">
        <v>1130</v>
      </c>
      <c r="AA390" s="72" t="s">
        <v>1316</v>
      </c>
      <c r="AB390" s="304" t="s">
        <v>3025</v>
      </c>
      <c r="AC390" s="72"/>
      <c r="AD390" s="72" t="s">
        <v>3022</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9"/>
        <v>FLOW</v>
      </c>
      <c r="AQ390" s="307"/>
      <c r="AR390" s="307"/>
      <c r="AS390" s="307"/>
      <c r="AT390" s="307"/>
      <c r="AU390" s="72" t="s">
        <v>1794</v>
      </c>
      <c r="AV390" s="311" t="s">
        <v>1666</v>
      </c>
      <c r="AW390" s="304" t="s">
        <v>76</v>
      </c>
      <c r="AX390" s="312">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90"/>
        <v>1</v>
      </c>
      <c r="ES390" s="72">
        <f t="shared" si="91"/>
        <v>1</v>
      </c>
      <c r="ET390" s="72" t="s">
        <v>1118</v>
      </c>
      <c r="EU390" s="7" t="s">
        <v>2721</v>
      </c>
      <c r="EV390" s="7" t="s">
        <v>1111</v>
      </c>
      <c r="EW390" s="7" t="s">
        <v>1809</v>
      </c>
      <c r="EX390" s="183" t="s">
        <v>1961</v>
      </c>
      <c r="EY390" s="314">
        <v>46183</v>
      </c>
      <c r="EZ390" s="314"/>
      <c r="FA390" s="183"/>
      <c r="FB390" s="314"/>
      <c r="FC390" s="7" t="s">
        <v>1130</v>
      </c>
      <c r="FD390" s="7" t="s">
        <v>3328</v>
      </c>
      <c r="FE390" s="7">
        <f t="shared" si="92"/>
        <v>3351</v>
      </c>
      <c r="FF390" s="72">
        <f t="shared" si="93"/>
        <v>7095</v>
      </c>
      <c r="FG390" t="s">
        <v>3517</v>
      </c>
      <c r="FH390">
        <v>461431253</v>
      </c>
    </row>
    <row r="391" spans="1:164" ht="17.25">
      <c r="A391" s="72">
        <v>462495534</v>
      </c>
      <c r="B391" s="304" t="s">
        <v>173</v>
      </c>
      <c r="C391" s="72"/>
      <c r="D391" s="72"/>
      <c r="E391" s="72"/>
      <c r="F391" s="72"/>
      <c r="G391" s="307"/>
      <c r="H391" s="307"/>
      <c r="I391" s="72">
        <v>7859</v>
      </c>
      <c r="J391" s="72">
        <v>31436</v>
      </c>
      <c r="K391" s="258">
        <f t="shared" si="85"/>
        <v>-5736</v>
      </c>
      <c r="L391" s="258">
        <f t="shared" si="86"/>
        <v>41916</v>
      </c>
      <c r="M391" s="316">
        <v>6</v>
      </c>
      <c r="N391" s="72" t="s">
        <v>1232</v>
      </c>
      <c r="O391" s="72" t="s">
        <v>1233</v>
      </c>
      <c r="P391" s="72" t="s">
        <v>153</v>
      </c>
      <c r="Q391" s="255">
        <v>30229</v>
      </c>
      <c r="R391" s="66">
        <v>2123</v>
      </c>
      <c r="S391" s="66">
        <f t="shared" si="83"/>
        <v>0</v>
      </c>
      <c r="T391" s="66">
        <v>5849</v>
      </c>
      <c r="U391" s="4" t="s">
        <v>1232</v>
      </c>
      <c r="V391" s="5">
        <f t="shared" si="94"/>
        <v>0.38658976392050542</v>
      </c>
      <c r="W391" s="5">
        <f t="shared" si="95"/>
        <v>1.2698346340425347E-2</v>
      </c>
      <c r="X391" s="5" t="str">
        <f t="shared" si="87"/>
        <v>FLOW</v>
      </c>
      <c r="Y391" s="72" t="str">
        <f t="shared" si="88"/>
        <v>NC</v>
      </c>
      <c r="Z391" s="72" t="s">
        <v>1316</v>
      </c>
      <c r="AA391" s="72" t="s">
        <v>1316</v>
      </c>
      <c r="AB391" s="304" t="s">
        <v>3025</v>
      </c>
      <c r="AC391" s="72"/>
      <c r="AD391" s="72" t="s">
        <v>3022</v>
      </c>
      <c r="AE391" s="309"/>
      <c r="AF391" s="310" t="s">
        <v>1798</v>
      </c>
      <c r="AG391" s="7" t="s">
        <v>1130</v>
      </c>
      <c r="AH391" s="72" t="s">
        <v>152</v>
      </c>
      <c r="AI391" s="7" t="s">
        <v>1130</v>
      </c>
      <c r="AJ391" s="7" t="s">
        <v>1130</v>
      </c>
      <c r="AK391" s="7" t="s">
        <v>1130</v>
      </c>
      <c r="AL391" s="7">
        <v>39408</v>
      </c>
      <c r="AM391" s="255">
        <v>30229</v>
      </c>
      <c r="AN391" s="258">
        <v>178</v>
      </c>
      <c r="AO391" s="307">
        <v>194</v>
      </c>
      <c r="AP391" s="307" t="str">
        <f t="shared" si="89"/>
        <v>FLOW</v>
      </c>
      <c r="AQ391" s="307"/>
      <c r="AR391" s="307"/>
      <c r="AS391" s="307"/>
      <c r="AT391" s="307"/>
      <c r="AU391" s="72" t="s">
        <v>944</v>
      </c>
      <c r="AV391" s="311" t="s">
        <v>174</v>
      </c>
      <c r="AW391" s="304" t="s">
        <v>175</v>
      </c>
      <c r="AX391" s="312">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90"/>
        <v>1</v>
      </c>
      <c r="ES391" s="72">
        <f t="shared" si="91"/>
        <v>1</v>
      </c>
      <c r="ET391" s="72" t="s">
        <v>1123</v>
      </c>
      <c r="EU391" s="7" t="s">
        <v>2722</v>
      </c>
      <c r="EV391" s="7" t="s">
        <v>1111</v>
      </c>
      <c r="EW391" s="7" t="s">
        <v>1809</v>
      </c>
      <c r="EX391" s="183" t="s">
        <v>1973</v>
      </c>
      <c r="EY391" s="314">
        <v>46177</v>
      </c>
      <c r="EZ391" s="314"/>
      <c r="FA391" s="183"/>
      <c r="FB391" s="314"/>
      <c r="FC391" s="7" t="s">
        <v>3554</v>
      </c>
      <c r="FD391" s="7" t="s">
        <v>3330</v>
      </c>
      <c r="FE391" s="7">
        <f t="shared" si="92"/>
        <v>-5736</v>
      </c>
      <c r="FF391" s="72">
        <f t="shared" si="93"/>
        <v>41916</v>
      </c>
      <c r="FG391" t="s">
        <v>3517</v>
      </c>
      <c r="FH391">
        <v>462495534</v>
      </c>
    </row>
    <row r="392" spans="1:164" ht="17.25">
      <c r="A392" s="72">
        <v>462485071</v>
      </c>
      <c r="B392" s="304" t="s">
        <v>683</v>
      </c>
      <c r="C392" s="72"/>
      <c r="D392" s="72"/>
      <c r="E392" s="72"/>
      <c r="F392" s="72"/>
      <c r="G392" s="307"/>
      <c r="H392" s="307"/>
      <c r="I392" s="72">
        <v>4045</v>
      </c>
      <c r="J392" s="72">
        <v>11859.53</v>
      </c>
      <c r="K392" s="258">
        <f t="shared" si="85"/>
        <v>4239.5300000000007</v>
      </c>
      <c r="L392" s="258">
        <f t="shared" si="86"/>
        <v>16578.53</v>
      </c>
      <c r="M392" s="316">
        <v>3</v>
      </c>
      <c r="N392" s="72" t="s">
        <v>1232</v>
      </c>
      <c r="O392" s="72" t="s">
        <v>1233</v>
      </c>
      <c r="P392" s="72" t="s">
        <v>74</v>
      </c>
      <c r="Q392" s="255">
        <v>30067</v>
      </c>
      <c r="R392" s="66">
        <v>470</v>
      </c>
      <c r="S392" s="66">
        <f t="shared" si="83"/>
        <v>0</v>
      </c>
      <c r="T392" s="66">
        <v>6300</v>
      </c>
      <c r="U392" s="4" t="s">
        <v>1338</v>
      </c>
      <c r="V392" s="5">
        <f t="shared" si="94"/>
        <v>0.2819546933214051</v>
      </c>
      <c r="W392" s="5">
        <f t="shared" si="95"/>
        <v>8.041734147613543E-3</v>
      </c>
      <c r="X392" s="5" t="str">
        <f t="shared" si="87"/>
        <v>FLOW</v>
      </c>
      <c r="Y392" s="72" t="str">
        <f t="shared" si="88"/>
        <v>NC</v>
      </c>
      <c r="Z392" s="72" t="s">
        <v>1316</v>
      </c>
      <c r="AA392" s="72" t="s">
        <v>1316</v>
      </c>
      <c r="AB392" s="304" t="s">
        <v>3025</v>
      </c>
      <c r="AC392" s="72"/>
      <c r="AD392" s="72" t="s">
        <v>3022</v>
      </c>
      <c r="AE392" s="309"/>
      <c r="AF392" s="310" t="s">
        <v>1798</v>
      </c>
      <c r="AG392" s="7" t="s">
        <v>1130</v>
      </c>
      <c r="AH392" s="72" t="s">
        <v>678</v>
      </c>
      <c r="AI392" s="7" t="s">
        <v>1130</v>
      </c>
      <c r="AJ392" s="7" t="s">
        <v>1130</v>
      </c>
      <c r="AK392" s="7" t="s">
        <v>1130</v>
      </c>
      <c r="AL392" s="7">
        <v>18629.53</v>
      </c>
      <c r="AM392" s="255">
        <v>30067</v>
      </c>
      <c r="AN392" s="258">
        <v>88</v>
      </c>
      <c r="AO392" s="307">
        <v>104</v>
      </c>
      <c r="AP392" s="307" t="str">
        <f t="shared" si="89"/>
        <v>FLOW</v>
      </c>
      <c r="AQ392" s="307"/>
      <c r="AR392" s="307"/>
      <c r="AS392" s="307"/>
      <c r="AT392" s="307"/>
      <c r="AU392" s="72" t="s">
        <v>944</v>
      </c>
      <c r="AV392" s="311" t="s">
        <v>684</v>
      </c>
      <c r="AW392" s="304" t="s">
        <v>25</v>
      </c>
      <c r="AX392" s="312">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90"/>
        <v>2</v>
      </c>
      <c r="ES392" s="72">
        <f t="shared" si="91"/>
        <v>1</v>
      </c>
      <c r="ET392" s="72" t="s">
        <v>1120</v>
      </c>
      <c r="EU392" s="7" t="s">
        <v>2723</v>
      </c>
      <c r="EV392" s="7" t="s">
        <v>1111</v>
      </c>
      <c r="EW392" s="7" t="s">
        <v>1809</v>
      </c>
      <c r="EX392" s="183" t="s">
        <v>1887</v>
      </c>
      <c r="EY392" s="314">
        <v>46177</v>
      </c>
      <c r="EZ392" s="314"/>
      <c r="FA392" s="183"/>
      <c r="FB392" s="314"/>
      <c r="FC392" s="7" t="s">
        <v>1130</v>
      </c>
      <c r="FD392" s="7" t="s">
        <v>3179</v>
      </c>
      <c r="FE392" s="7">
        <f t="shared" si="92"/>
        <v>4239.5300000000007</v>
      </c>
      <c r="FF392" s="72">
        <f t="shared" si="93"/>
        <v>16578.53</v>
      </c>
      <c r="FG392" t="s">
        <v>3517</v>
      </c>
      <c r="FH392">
        <v>462485071</v>
      </c>
    </row>
    <row r="393" spans="1:164" ht="17.25">
      <c r="A393" s="72">
        <v>460476205</v>
      </c>
      <c r="B393" s="304" t="s">
        <v>1558</v>
      </c>
      <c r="C393" s="72"/>
      <c r="D393" s="72"/>
      <c r="E393" s="72"/>
      <c r="F393" s="72"/>
      <c r="G393" s="307"/>
      <c r="H393" s="307"/>
      <c r="I393" s="72">
        <v>2867</v>
      </c>
      <c r="J393" s="72">
        <v>15378</v>
      </c>
      <c r="K393" s="258">
        <f t="shared" si="85"/>
        <v>2096</v>
      </c>
      <c r="L393" s="258">
        <f t="shared" si="86"/>
        <v>19548</v>
      </c>
      <c r="M393" s="316">
        <v>6</v>
      </c>
      <c r="N393" s="72" t="s">
        <v>1232</v>
      </c>
      <c r="O393" s="72" t="s">
        <v>1233</v>
      </c>
      <c r="P393" s="72" t="s">
        <v>43</v>
      </c>
      <c r="Q393" s="255">
        <v>29708</v>
      </c>
      <c r="R393" s="66">
        <v>1053</v>
      </c>
      <c r="S393" s="66">
        <f t="shared" si="83"/>
        <v>0</v>
      </c>
      <c r="T393" s="66">
        <v>4950</v>
      </c>
      <c r="U393" s="4" t="s">
        <v>1130</v>
      </c>
      <c r="V393" s="5">
        <f t="shared" si="94"/>
        <v>6.0401879476820665E-2</v>
      </c>
      <c r="W393" s="5">
        <f t="shared" si="95"/>
        <v>1.2479489003319865E-2</v>
      </c>
      <c r="X393" s="5" t="str">
        <f t="shared" si="87"/>
        <v>FLOW</v>
      </c>
      <c r="Y393" s="72" t="str">
        <f t="shared" si="88"/>
        <v>NC</v>
      </c>
      <c r="Z393" s="72" t="s">
        <v>1130</v>
      </c>
      <c r="AA393" s="72" t="s">
        <v>1316</v>
      </c>
      <c r="AB393" s="304" t="s">
        <v>3024</v>
      </c>
      <c r="AC393" s="72"/>
      <c r="AD393" s="72" t="s">
        <v>3022</v>
      </c>
      <c r="AE393" s="309"/>
      <c r="AF393" s="310" t="s">
        <v>1798</v>
      </c>
      <c r="AG393" s="7" t="s">
        <v>1130</v>
      </c>
      <c r="AH393" s="72" t="s">
        <v>781</v>
      </c>
      <c r="AI393" s="7" t="s">
        <v>1130</v>
      </c>
      <c r="AJ393" s="7" t="s">
        <v>1130</v>
      </c>
      <c r="AK393" s="7" t="s">
        <v>1130</v>
      </c>
      <c r="AL393" s="7">
        <v>21381</v>
      </c>
      <c r="AM393" s="255">
        <v>29708</v>
      </c>
      <c r="AN393" s="258">
        <v>178</v>
      </c>
      <c r="AO393" s="307">
        <v>194</v>
      </c>
      <c r="AP393" s="307" t="str">
        <f t="shared" si="89"/>
        <v>FLOW</v>
      </c>
      <c r="AQ393" s="307"/>
      <c r="AR393" s="307"/>
      <c r="AS393" s="307"/>
      <c r="AT393" s="307"/>
      <c r="AU393" s="72" t="s">
        <v>944</v>
      </c>
      <c r="AV393" s="311" t="s">
        <v>1667</v>
      </c>
      <c r="AW393" s="304" t="s">
        <v>178</v>
      </c>
      <c r="AX393" s="312">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90"/>
        <v>1</v>
      </c>
      <c r="ES393" s="72">
        <f t="shared" si="91"/>
        <v>1</v>
      </c>
      <c r="ET393" s="72" t="s">
        <v>1117</v>
      </c>
      <c r="EU393" s="7" t="s">
        <v>2724</v>
      </c>
      <c r="EV393" s="7" t="s">
        <v>1111</v>
      </c>
      <c r="EW393" s="7" t="s">
        <v>1830</v>
      </c>
      <c r="EX393" s="183" t="s">
        <v>1891</v>
      </c>
      <c r="EY393" s="314">
        <v>46186</v>
      </c>
      <c r="EZ393" s="314"/>
      <c r="FA393" s="183"/>
      <c r="FB393" s="314"/>
      <c r="FC393" s="7" t="s">
        <v>1130</v>
      </c>
      <c r="FD393" s="7" t="s">
        <v>3331</v>
      </c>
      <c r="FE393" s="7">
        <f t="shared" si="92"/>
        <v>2096</v>
      </c>
      <c r="FF393" s="72">
        <f t="shared" si="93"/>
        <v>19548</v>
      </c>
      <c r="FG393" t="s">
        <v>3517</v>
      </c>
      <c r="FH393">
        <v>460476205</v>
      </c>
    </row>
    <row r="394" spans="1:164" ht="17.25">
      <c r="A394" s="72">
        <v>462115167</v>
      </c>
      <c r="B394" s="304" t="s">
        <v>2082</v>
      </c>
      <c r="C394" s="72"/>
      <c r="D394" s="72"/>
      <c r="E394" s="72"/>
      <c r="F394" s="72"/>
      <c r="G394" s="307"/>
      <c r="H394" s="307"/>
      <c r="I394" s="72">
        <v>2974</v>
      </c>
      <c r="J394" s="72">
        <v>2940.35</v>
      </c>
      <c r="K394" s="258">
        <f t="shared" si="85"/>
        <v>3064.35</v>
      </c>
      <c r="L394" s="258">
        <f t="shared" si="86"/>
        <v>6141.35</v>
      </c>
      <c r="M394" s="308">
        <v>1</v>
      </c>
      <c r="N394" s="72" t="s">
        <v>1232</v>
      </c>
      <c r="O394" s="72" t="s">
        <v>1233</v>
      </c>
      <c r="P394" s="72" t="s">
        <v>23</v>
      </c>
      <c r="Q394" s="255">
        <v>29669</v>
      </c>
      <c r="R394" s="66">
        <v>124</v>
      </c>
      <c r="S394" s="66">
        <f t="shared" si="83"/>
        <v>0</v>
      </c>
      <c r="T394" s="66">
        <v>4500</v>
      </c>
      <c r="U394" s="4" t="s">
        <v>1130</v>
      </c>
      <c r="V394" s="5">
        <f t="shared" si="94"/>
        <v>4.4708473597648936E-2</v>
      </c>
      <c r="W394" s="5">
        <f t="shared" si="95"/>
        <v>1.6235811840250528E-3</v>
      </c>
      <c r="X394" s="5" t="s">
        <v>1281</v>
      </c>
      <c r="Y394" s="72" t="str">
        <f t="shared" si="88"/>
        <v>PTP</v>
      </c>
      <c r="Z394" s="72" t="s">
        <v>1130</v>
      </c>
      <c r="AA394" s="72" t="s">
        <v>1330</v>
      </c>
      <c r="AB394" s="304"/>
      <c r="AC394" s="72">
        <v>19</v>
      </c>
      <c r="AD394" s="72" t="s">
        <v>3020</v>
      </c>
      <c r="AE394" s="309"/>
      <c r="AF394" s="310"/>
      <c r="AG394" s="7"/>
      <c r="AH394" s="72" t="s">
        <v>233</v>
      </c>
      <c r="AI394" s="7"/>
      <c r="AJ394" s="7"/>
      <c r="AK394" s="7"/>
      <c r="AL394" s="7">
        <v>7564.35</v>
      </c>
      <c r="AM394" s="255">
        <v>29669</v>
      </c>
      <c r="AN394" s="258">
        <v>27</v>
      </c>
      <c r="AO394" s="307">
        <v>43</v>
      </c>
      <c r="AP394" s="307" t="str">
        <f t="shared" si="89"/>
        <v>FLOW</v>
      </c>
      <c r="AQ394" s="307"/>
      <c r="AR394" s="307"/>
      <c r="AS394" s="307"/>
      <c r="AT394" s="307"/>
      <c r="AU394" s="72" t="s">
        <v>1130</v>
      </c>
      <c r="AV394" s="311" t="s">
        <v>2228</v>
      </c>
      <c r="AW394" s="304" t="s">
        <v>239</v>
      </c>
      <c r="AX394" s="312">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90"/>
        <v>1</v>
      </c>
      <c r="ES394" s="72">
        <f t="shared" si="91"/>
        <v>1</v>
      </c>
      <c r="ET394" s="72" t="s">
        <v>1115</v>
      </c>
      <c r="EU394" s="7" t="s">
        <v>2725</v>
      </c>
      <c r="EV394" s="7" t="s">
        <v>1111</v>
      </c>
      <c r="EW394" s="7" t="s">
        <v>1807</v>
      </c>
      <c r="EX394" s="183" t="s">
        <v>3599</v>
      </c>
      <c r="EY394" s="314">
        <v>46194</v>
      </c>
      <c r="EZ394" s="314"/>
      <c r="FA394" s="183"/>
      <c r="FB394" s="314"/>
      <c r="FC394" s="7" t="s">
        <v>1130</v>
      </c>
      <c r="FD394" s="7" t="s">
        <v>3332</v>
      </c>
      <c r="FE394" s="7">
        <f t="shared" si="92"/>
        <v>3064.35</v>
      </c>
      <c r="FF394" s="72">
        <f t="shared" si="93"/>
        <v>6141.35</v>
      </c>
      <c r="FG394" t="s">
        <v>3518</v>
      </c>
      <c r="FH394">
        <v>462115167</v>
      </c>
    </row>
    <row r="395" spans="1:164" ht="17.25">
      <c r="A395" s="72">
        <v>464069443</v>
      </c>
      <c r="B395" s="304" t="s">
        <v>514</v>
      </c>
      <c r="C395" s="72"/>
      <c r="D395" s="72"/>
      <c r="E395" s="72"/>
      <c r="F395" s="72"/>
      <c r="G395" s="307"/>
      <c r="H395" s="307"/>
      <c r="I395" s="72">
        <v>4557</v>
      </c>
      <c r="J395" s="72">
        <v>13671</v>
      </c>
      <c r="K395" s="258">
        <f t="shared" si="85"/>
        <v>4883</v>
      </c>
      <c r="L395" s="258">
        <f t="shared" si="86"/>
        <v>18816</v>
      </c>
      <c r="M395" s="316">
        <v>3</v>
      </c>
      <c r="N395" s="72" t="s">
        <v>1232</v>
      </c>
      <c r="O395" s="72" t="s">
        <v>1233</v>
      </c>
      <c r="P395" s="72" t="s">
        <v>334</v>
      </c>
      <c r="Q395" s="255">
        <v>29586</v>
      </c>
      <c r="R395" s="66">
        <v>326</v>
      </c>
      <c r="S395" s="66">
        <f t="shared" si="83"/>
        <v>0</v>
      </c>
      <c r="T395" s="66">
        <v>1800</v>
      </c>
      <c r="U395" s="4" t="s">
        <v>1232</v>
      </c>
      <c r="V395" s="5">
        <f t="shared" si="94"/>
        <v>6.1528173408711341E-2</v>
      </c>
      <c r="W395" s="5">
        <f t="shared" si="95"/>
        <v>7.9130856584060348E-3</v>
      </c>
      <c r="X395" s="5" t="str">
        <f t="shared" si="87"/>
        <v>FLOW</v>
      </c>
      <c r="Y395" s="72" t="str">
        <f t="shared" si="88"/>
        <v>NC</v>
      </c>
      <c r="Z395" s="72" t="s">
        <v>1316</v>
      </c>
      <c r="AA395" s="72" t="s">
        <v>1316</v>
      </c>
      <c r="AB395" s="304" t="s">
        <v>3525</v>
      </c>
      <c r="AC395" s="72"/>
      <c r="AD395" s="72" t="s">
        <v>3022</v>
      </c>
      <c r="AE395" s="309"/>
      <c r="AF395" s="310" t="s">
        <v>1798</v>
      </c>
      <c r="AG395" s="7" t="s">
        <v>1130</v>
      </c>
      <c r="AH395" s="72" t="s">
        <v>509</v>
      </c>
      <c r="AI395" s="7" t="s">
        <v>1130</v>
      </c>
      <c r="AJ395" s="7" t="s">
        <v>1130</v>
      </c>
      <c r="AK395" s="7" t="s">
        <v>1130</v>
      </c>
      <c r="AL395" s="7">
        <v>15797</v>
      </c>
      <c r="AM395" s="255">
        <v>29586</v>
      </c>
      <c r="AN395" s="258">
        <v>88</v>
      </c>
      <c r="AO395" s="307">
        <v>104</v>
      </c>
      <c r="AP395" s="307" t="str">
        <f t="shared" si="89"/>
        <v>FLOW</v>
      </c>
      <c r="AQ395" s="307"/>
      <c r="AR395" s="307"/>
      <c r="AS395" s="307"/>
      <c r="AT395" s="307"/>
      <c r="AU395" s="72" t="s">
        <v>1794</v>
      </c>
      <c r="AV395" s="311" t="s">
        <v>515</v>
      </c>
      <c r="AW395" s="304" t="s">
        <v>99</v>
      </c>
      <c r="AX395" s="312">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90"/>
        <v>1</v>
      </c>
      <c r="ES395" s="72">
        <f t="shared" si="91"/>
        <v>1</v>
      </c>
      <c r="ET395" s="72" t="s">
        <v>1126</v>
      </c>
      <c r="EU395" s="7" t="s">
        <v>3494</v>
      </c>
      <c r="EV395" s="7" t="s">
        <v>2465</v>
      </c>
      <c r="EW395" s="7" t="s">
        <v>1849</v>
      </c>
      <c r="EX395" s="183" t="s">
        <v>1810</v>
      </c>
      <c r="EY395" s="314">
        <v>46176</v>
      </c>
      <c r="EZ395" s="314"/>
      <c r="FA395" s="183"/>
      <c r="FB395" s="314"/>
      <c r="FC395" s="7" t="s">
        <v>1130</v>
      </c>
      <c r="FD395" s="7" t="s">
        <v>3333</v>
      </c>
      <c r="FE395" s="7">
        <f t="shared" si="92"/>
        <v>4883</v>
      </c>
      <c r="FF395" s="72">
        <f t="shared" si="93"/>
        <v>18816</v>
      </c>
      <c r="FG395" t="s">
        <v>3517</v>
      </c>
      <c r="FH395">
        <v>464069443</v>
      </c>
    </row>
    <row r="396" spans="1:164" ht="17.25">
      <c r="A396" s="72">
        <v>461935037</v>
      </c>
      <c r="B396" s="304" t="s">
        <v>2171</v>
      </c>
      <c r="C396" s="72"/>
      <c r="D396" s="72"/>
      <c r="E396" s="72"/>
      <c r="F396" s="72"/>
      <c r="G396" s="307"/>
      <c r="H396" s="307"/>
      <c r="I396" s="72">
        <v>3271</v>
      </c>
      <c r="J396" s="72">
        <v>3241</v>
      </c>
      <c r="K396" s="258">
        <f t="shared" si="85"/>
        <v>3308</v>
      </c>
      <c r="L396" s="258">
        <f t="shared" si="86"/>
        <v>6610</v>
      </c>
      <c r="M396" s="308">
        <v>1</v>
      </c>
      <c r="N396" s="72" t="s">
        <v>1232</v>
      </c>
      <c r="O396" s="72" t="s">
        <v>1233</v>
      </c>
      <c r="P396" s="72" t="s">
        <v>477</v>
      </c>
      <c r="Q396" s="255">
        <v>29572.639999999999</v>
      </c>
      <c r="R396" s="66">
        <v>67</v>
      </c>
      <c r="S396" s="66">
        <f t="shared" si="83"/>
        <v>0</v>
      </c>
      <c r="T396" s="66">
        <v>0</v>
      </c>
      <c r="U396" s="4" t="s">
        <v>1130</v>
      </c>
      <c r="V396" s="5">
        <f t="shared" si="94"/>
        <v>0.11410162024112454</v>
      </c>
      <c r="W396" s="5">
        <f t="shared" si="95"/>
        <v>1.61830806113946E-3</v>
      </c>
      <c r="X396" s="5" t="s">
        <v>1281</v>
      </c>
      <c r="Y396" s="72" t="str">
        <f t="shared" si="88"/>
        <v>MPTP</v>
      </c>
      <c r="Z396" s="72" t="s">
        <v>1130</v>
      </c>
      <c r="AA396" s="72" t="s">
        <v>1328</v>
      </c>
      <c r="AB396" s="304" t="s">
        <v>3025</v>
      </c>
      <c r="AC396" s="72">
        <v>20</v>
      </c>
      <c r="AD396" s="72" t="s">
        <v>3023</v>
      </c>
      <c r="AE396" s="309"/>
      <c r="AF396" s="310"/>
      <c r="AG396" s="7"/>
      <c r="AH396" s="72" t="s">
        <v>886</v>
      </c>
      <c r="AI396" s="7"/>
      <c r="AJ396" s="7"/>
      <c r="AK396" s="7"/>
      <c r="AL396" s="7">
        <v>3308</v>
      </c>
      <c r="AM396" s="255">
        <v>29572.639999999999</v>
      </c>
      <c r="AN396" s="258">
        <v>27</v>
      </c>
      <c r="AO396" s="307">
        <v>43</v>
      </c>
      <c r="AP396" s="307" t="str">
        <f t="shared" si="89"/>
        <v>FLOW</v>
      </c>
      <c r="AQ396" s="307"/>
      <c r="AR396" s="307"/>
      <c r="AS396" s="307"/>
      <c r="AT396" s="307"/>
      <c r="AU396" s="72" t="s">
        <v>1130</v>
      </c>
      <c r="AV396" s="311" t="s">
        <v>2313</v>
      </c>
      <c r="AW396" s="304" t="s">
        <v>186</v>
      </c>
      <c r="AX396" s="312">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90"/>
        <v>1</v>
      </c>
      <c r="ES396" s="72">
        <f t="shared" si="91"/>
        <v>1</v>
      </c>
      <c r="ET396" s="72" t="s">
        <v>1129</v>
      </c>
      <c r="EU396" s="7" t="s">
        <v>2726</v>
      </c>
      <c r="EV396" s="7" t="s">
        <v>1111</v>
      </c>
      <c r="EW396" s="7" t="s">
        <v>1809</v>
      </c>
      <c r="EX396" s="183" t="s">
        <v>1912</v>
      </c>
      <c r="EY396" s="314">
        <v>46185</v>
      </c>
      <c r="EZ396" s="314"/>
      <c r="FA396" s="183"/>
      <c r="FB396" s="314"/>
      <c r="FC396" s="7" t="s">
        <v>1130</v>
      </c>
      <c r="FD396" s="7" t="s">
        <v>3334</v>
      </c>
      <c r="FE396" s="7">
        <f t="shared" si="92"/>
        <v>3308</v>
      </c>
      <c r="FF396" s="72">
        <f t="shared" si="93"/>
        <v>6610</v>
      </c>
      <c r="FG396" t="s">
        <v>3517</v>
      </c>
      <c r="FH396">
        <v>461935037</v>
      </c>
    </row>
    <row r="397" spans="1:164" ht="17.25">
      <c r="A397" s="72">
        <v>460644820</v>
      </c>
      <c r="B397" s="304" t="s">
        <v>742</v>
      </c>
      <c r="C397" s="72"/>
      <c r="D397" s="72"/>
      <c r="E397" s="72"/>
      <c r="F397" s="72"/>
      <c r="G397" s="307"/>
      <c r="H397" s="307"/>
      <c r="I397" s="72">
        <v>3554</v>
      </c>
      <c r="J397" s="72">
        <v>10662</v>
      </c>
      <c r="K397" s="258">
        <f t="shared" si="85"/>
        <v>3797</v>
      </c>
      <c r="L397" s="258">
        <f t="shared" si="86"/>
        <v>14655</v>
      </c>
      <c r="M397" s="316">
        <v>3</v>
      </c>
      <c r="N397" s="72" t="s">
        <v>1232</v>
      </c>
      <c r="O397" s="72" t="s">
        <v>1233</v>
      </c>
      <c r="P397" s="72" t="s">
        <v>74</v>
      </c>
      <c r="Q397" s="255">
        <v>29237.7</v>
      </c>
      <c r="R397" s="66">
        <v>243</v>
      </c>
      <c r="S397" s="66">
        <f t="shared" ref="S397:S460" si="96">IF(H397="CBC COLL",T397,)</f>
        <v>0</v>
      </c>
      <c r="T397" s="66">
        <v>3143</v>
      </c>
      <c r="U397" s="4" t="s">
        <v>1232</v>
      </c>
      <c r="V397" s="5">
        <f t="shared" si="94"/>
        <v>0.27417789393432157</v>
      </c>
      <c r="W397" s="5">
        <f t="shared" si="95"/>
        <v>7.8199291744331153E-3</v>
      </c>
      <c r="X397" s="5" t="str">
        <f t="shared" si="87"/>
        <v>FLOW</v>
      </c>
      <c r="Y397" s="72" t="str">
        <f t="shared" si="88"/>
        <v>NC</v>
      </c>
      <c r="Z397" s="72" t="s">
        <v>1316</v>
      </c>
      <c r="AA397" s="72" t="s">
        <v>1316</v>
      </c>
      <c r="AB397" s="304" t="s">
        <v>3025</v>
      </c>
      <c r="AC397" s="72"/>
      <c r="AD397" s="72" t="s">
        <v>3022</v>
      </c>
      <c r="AE397" s="309"/>
      <c r="AF397" s="310" t="s">
        <v>1798</v>
      </c>
      <c r="AG397" s="7" t="s">
        <v>1130</v>
      </c>
      <c r="AH397" s="72" t="s">
        <v>743</v>
      </c>
      <c r="AI397" s="7" t="s">
        <v>1130</v>
      </c>
      <c r="AJ397" s="7" t="s">
        <v>1130</v>
      </c>
      <c r="AK397" s="7" t="s">
        <v>1130</v>
      </c>
      <c r="AL397" s="7">
        <v>14048</v>
      </c>
      <c r="AM397" s="255">
        <v>29237.7</v>
      </c>
      <c r="AN397" s="258">
        <v>88</v>
      </c>
      <c r="AO397" s="307">
        <v>104</v>
      </c>
      <c r="AP397" s="307" t="str">
        <f t="shared" si="89"/>
        <v>FLOW</v>
      </c>
      <c r="AQ397" s="307"/>
      <c r="AR397" s="307"/>
      <c r="AS397" s="307"/>
      <c r="AT397" s="307"/>
      <c r="AU397" s="72" t="s">
        <v>1794</v>
      </c>
      <c r="AV397" s="311" t="s">
        <v>744</v>
      </c>
      <c r="AW397" s="304" t="s">
        <v>395</v>
      </c>
      <c r="AX397" s="312">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90"/>
        <v>4</v>
      </c>
      <c r="ES397" s="72">
        <f t="shared" si="91"/>
        <v>1</v>
      </c>
      <c r="ET397" s="72" t="s">
        <v>1120</v>
      </c>
      <c r="EU397" s="7" t="s">
        <v>2727</v>
      </c>
      <c r="EV397" s="7" t="s">
        <v>2465</v>
      </c>
      <c r="EW397" s="7" t="s">
        <v>1809</v>
      </c>
      <c r="EX397" s="183" t="s">
        <v>1887</v>
      </c>
      <c r="EY397" s="314">
        <v>46179</v>
      </c>
      <c r="EZ397" s="314"/>
      <c r="FA397" s="183"/>
      <c r="FB397" s="314"/>
      <c r="FC397" s="7" t="s">
        <v>1130</v>
      </c>
      <c r="FD397" s="7" t="s">
        <v>3335</v>
      </c>
      <c r="FE397" s="7">
        <f t="shared" si="92"/>
        <v>3797</v>
      </c>
      <c r="FF397" s="72">
        <f t="shared" si="93"/>
        <v>14655</v>
      </c>
      <c r="FG397" t="s">
        <v>3517</v>
      </c>
      <c r="FH397">
        <v>460644820</v>
      </c>
    </row>
    <row r="398" spans="1:164" ht="17.25">
      <c r="A398" s="72">
        <v>462615275</v>
      </c>
      <c r="B398" s="304" t="s">
        <v>2070</v>
      </c>
      <c r="C398" s="72"/>
      <c r="D398" s="72"/>
      <c r="E398" s="72"/>
      <c r="F398" s="72"/>
      <c r="G398" s="307"/>
      <c r="H398" s="307"/>
      <c r="I398" s="72">
        <v>5136</v>
      </c>
      <c r="J398" s="72">
        <v>5136</v>
      </c>
      <c r="K398" s="258">
        <f t="shared" si="85"/>
        <v>5147</v>
      </c>
      <c r="L398" s="258">
        <f t="shared" si="86"/>
        <v>10364</v>
      </c>
      <c r="M398" s="308">
        <v>1</v>
      </c>
      <c r="N398" s="72" t="s">
        <v>1232</v>
      </c>
      <c r="O398" s="72" t="s">
        <v>1233</v>
      </c>
      <c r="P398" s="72" t="s">
        <v>114</v>
      </c>
      <c r="Q398" s="255">
        <v>29176</v>
      </c>
      <c r="R398" s="66">
        <v>11</v>
      </c>
      <c r="S398" s="66">
        <f t="shared" si="96"/>
        <v>0</v>
      </c>
      <c r="T398" s="66">
        <v>826</v>
      </c>
      <c r="U398" s="4" t="s">
        <v>1130</v>
      </c>
      <c r="V398" s="5">
        <f t="shared" si="94"/>
        <v>3.3241652182120322E-2</v>
      </c>
      <c r="W398" s="5">
        <f t="shared" si="95"/>
        <v>1.5966026702994688E-3</v>
      </c>
      <c r="X398" s="5" t="s">
        <v>1281</v>
      </c>
      <c r="Y398" s="72" t="str">
        <f t="shared" si="88"/>
        <v>PTP</v>
      </c>
      <c r="Z398" s="72" t="s">
        <v>1130</v>
      </c>
      <c r="AA398" s="72" t="s">
        <v>1330</v>
      </c>
      <c r="AB398" s="304"/>
      <c r="AC398" s="72">
        <v>15</v>
      </c>
      <c r="AD398" s="72" t="s">
        <v>3020</v>
      </c>
      <c r="AE398" s="309"/>
      <c r="AF398" s="310"/>
      <c r="AG398" s="7"/>
      <c r="AH398" s="72" t="s">
        <v>113</v>
      </c>
      <c r="AI398" s="7"/>
      <c r="AJ398" s="7"/>
      <c r="AK398" s="7"/>
      <c r="AL398" s="7">
        <v>5973</v>
      </c>
      <c r="AM398" s="255">
        <v>29176</v>
      </c>
      <c r="AN398" s="258">
        <v>27</v>
      </c>
      <c r="AO398" s="307">
        <v>43</v>
      </c>
      <c r="AP398" s="307" t="str">
        <f t="shared" si="89"/>
        <v>FLOW</v>
      </c>
      <c r="AQ398" s="307"/>
      <c r="AR398" s="307"/>
      <c r="AS398" s="307"/>
      <c r="AT398" s="307"/>
      <c r="AU398" s="72" t="s">
        <v>1130</v>
      </c>
      <c r="AV398" s="311" t="s">
        <v>2216</v>
      </c>
      <c r="AW398" s="304" t="s">
        <v>2325</v>
      </c>
      <c r="AX398" s="312">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90"/>
        <v>1</v>
      </c>
      <c r="ES398" s="72">
        <f t="shared" si="91"/>
        <v>1</v>
      </c>
      <c r="ET398" s="72" t="s">
        <v>1122</v>
      </c>
      <c r="EU398" s="7" t="s">
        <v>2728</v>
      </c>
      <c r="EV398" s="7" t="s">
        <v>1111</v>
      </c>
      <c r="EW398" s="7" t="s">
        <v>1807</v>
      </c>
      <c r="EX398" s="183" t="s">
        <v>1870</v>
      </c>
      <c r="EY398" s="314">
        <v>46188</v>
      </c>
      <c r="EZ398" s="314"/>
      <c r="FA398" s="183"/>
      <c r="FB398" s="314"/>
      <c r="FC398" s="7" t="s">
        <v>1130</v>
      </c>
      <c r="FD398" s="7" t="s">
        <v>3085</v>
      </c>
      <c r="FE398" s="7">
        <f t="shared" si="92"/>
        <v>5147</v>
      </c>
      <c r="FF398" s="72">
        <f t="shared" si="93"/>
        <v>10364</v>
      </c>
      <c r="FG398" t="s">
        <v>3517</v>
      </c>
      <c r="FH398">
        <v>462615275</v>
      </c>
    </row>
    <row r="399" spans="1:164" ht="17.25">
      <c r="A399" s="72">
        <v>465044729</v>
      </c>
      <c r="B399" s="304" t="s">
        <v>2148</v>
      </c>
      <c r="C399" s="72"/>
      <c r="D399" s="72"/>
      <c r="E399" s="72"/>
      <c r="F399" s="72"/>
      <c r="G399" s="307"/>
      <c r="H399" s="307"/>
      <c r="I399" s="72">
        <v>3441</v>
      </c>
      <c r="J399" s="72">
        <v>3441</v>
      </c>
      <c r="K399" s="258">
        <f t="shared" si="85"/>
        <v>3441</v>
      </c>
      <c r="L399" s="258">
        <f t="shared" si="86"/>
        <v>6937</v>
      </c>
      <c r="M399" s="308">
        <v>1</v>
      </c>
      <c r="N399" s="72" t="s">
        <v>1232</v>
      </c>
      <c r="O399" s="72" t="s">
        <v>1233</v>
      </c>
      <c r="P399" s="72" t="s">
        <v>334</v>
      </c>
      <c r="Q399" s="255">
        <v>28625</v>
      </c>
      <c r="R399" s="66">
        <v>0</v>
      </c>
      <c r="S399" s="66">
        <f t="shared" si="96"/>
        <v>0</v>
      </c>
      <c r="T399" s="66">
        <v>450</v>
      </c>
      <c r="U399" s="4" t="s">
        <v>1130</v>
      </c>
      <c r="V399" s="5">
        <f t="shared" si="94"/>
        <v>1.6351164497661611E-2</v>
      </c>
      <c r="W399" s="5">
        <f t="shared" si="95"/>
        <v>1.5664502137826396E-3</v>
      </c>
      <c r="X399" s="5" t="s">
        <v>1281</v>
      </c>
      <c r="Y399" s="72" t="str">
        <f t="shared" si="88"/>
        <v>PTP</v>
      </c>
      <c r="Z399" s="72" t="s">
        <v>1130</v>
      </c>
      <c r="AA399" s="72" t="s">
        <v>1330</v>
      </c>
      <c r="AB399" s="304"/>
      <c r="AC399" s="72">
        <v>18</v>
      </c>
      <c r="AD399" s="72" t="s">
        <v>3020</v>
      </c>
      <c r="AE399" s="309"/>
      <c r="AF399" s="310"/>
      <c r="AG399" s="7"/>
      <c r="AH399" s="72" t="s">
        <v>2202</v>
      </c>
      <c r="AI399" s="7"/>
      <c r="AJ399" s="7"/>
      <c r="AK399" s="7"/>
      <c r="AL399" s="7">
        <v>3891</v>
      </c>
      <c r="AM399" s="255">
        <v>28625</v>
      </c>
      <c r="AN399" s="258">
        <v>26</v>
      </c>
      <c r="AO399" s="307">
        <v>42</v>
      </c>
      <c r="AP399" s="307" t="str">
        <f t="shared" si="89"/>
        <v>FLOW</v>
      </c>
      <c r="AQ399" s="307"/>
      <c r="AR399" s="307"/>
      <c r="AS399" s="307"/>
      <c r="AT399" s="307"/>
      <c r="AU399" s="72" t="s">
        <v>1130</v>
      </c>
      <c r="AV399" s="311" t="s">
        <v>2292</v>
      </c>
      <c r="AW399" s="304" t="s">
        <v>2341</v>
      </c>
      <c r="AX399" s="312">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90"/>
        <v>3</v>
      </c>
      <c r="ES399" s="72">
        <f t="shared" si="91"/>
        <v>1</v>
      </c>
      <c r="ET399" s="72" t="s">
        <v>1126</v>
      </c>
      <c r="EU399" s="7" t="s">
        <v>2729</v>
      </c>
      <c r="EV399" s="7" t="s">
        <v>1111</v>
      </c>
      <c r="EW399" s="7" t="s">
        <v>1802</v>
      </c>
      <c r="EX399" s="183" t="s">
        <v>1871</v>
      </c>
      <c r="EY399" s="314">
        <v>46188</v>
      </c>
      <c r="EZ399" s="314"/>
      <c r="FA399" s="183"/>
      <c r="FB399" s="314"/>
      <c r="FC399" s="7" t="s">
        <v>1130</v>
      </c>
      <c r="FD399" s="7" t="s">
        <v>3092</v>
      </c>
      <c r="FE399" s="7">
        <f t="shared" si="92"/>
        <v>3441</v>
      </c>
      <c r="FF399" s="72">
        <f t="shared" si="93"/>
        <v>6937</v>
      </c>
      <c r="FG399" t="s">
        <v>3517</v>
      </c>
      <c r="FH399">
        <v>465044729</v>
      </c>
    </row>
    <row r="400" spans="1:164" ht="17.25">
      <c r="A400" s="72">
        <v>461750939</v>
      </c>
      <c r="B400" s="304" t="s">
        <v>2079</v>
      </c>
      <c r="C400" s="72"/>
      <c r="D400" s="72"/>
      <c r="E400" s="72"/>
      <c r="F400" s="72"/>
      <c r="G400" s="307"/>
      <c r="H400" s="307" t="s">
        <v>3512</v>
      </c>
      <c r="I400" s="72">
        <v>3101</v>
      </c>
      <c r="J400" s="72">
        <v>3067</v>
      </c>
      <c r="K400" s="258">
        <f t="shared" si="85"/>
        <v>3121</v>
      </c>
      <c r="L400" s="258">
        <f t="shared" si="86"/>
        <v>6253</v>
      </c>
      <c r="M400" s="308">
        <v>1</v>
      </c>
      <c r="N400" s="72" t="s">
        <v>1281</v>
      </c>
      <c r="O400" s="72" t="s">
        <v>1233</v>
      </c>
      <c r="P400" s="72" t="s">
        <v>204</v>
      </c>
      <c r="Q400" s="255">
        <v>28376</v>
      </c>
      <c r="R400" s="66">
        <v>54</v>
      </c>
      <c r="S400" s="66">
        <f t="shared" si="96"/>
        <v>0</v>
      </c>
      <c r="T400" s="66">
        <v>4032</v>
      </c>
      <c r="U400" s="4" t="s">
        <v>1130</v>
      </c>
      <c r="V400" s="5">
        <f t="shared" si="94"/>
        <v>3.9439608419283401E-2</v>
      </c>
      <c r="W400" s="5">
        <f t="shared" si="95"/>
        <v>1.5528241490409148E-3</v>
      </c>
      <c r="X400" s="5" t="str">
        <f t="shared" si="87"/>
        <v>STABLE</v>
      </c>
      <c r="Y400" s="72" t="str">
        <f t="shared" si="88"/>
        <v>PAID</v>
      </c>
      <c r="Z400" s="72" t="s">
        <v>1130</v>
      </c>
      <c r="AA400" s="72" t="s">
        <v>1316</v>
      </c>
      <c r="AB400" s="304" t="s">
        <v>3025</v>
      </c>
      <c r="AC400" s="72"/>
      <c r="AD400" s="72" t="s">
        <v>3022</v>
      </c>
      <c r="AE400" s="309"/>
      <c r="AF400" s="310"/>
      <c r="AG400" s="7"/>
      <c r="AH400" s="72" t="s">
        <v>203</v>
      </c>
      <c r="AI400" s="7"/>
      <c r="AJ400" s="7"/>
      <c r="AK400" s="7"/>
      <c r="AL400" s="7">
        <v>7153</v>
      </c>
      <c r="AM400" s="255">
        <v>28376</v>
      </c>
      <c r="AN400" s="258">
        <v>27</v>
      </c>
      <c r="AO400" s="307">
        <v>12</v>
      </c>
      <c r="AP400" s="307" t="str">
        <f t="shared" si="89"/>
        <v>STABLE</v>
      </c>
      <c r="AQ400" s="307"/>
      <c r="AR400" s="307"/>
      <c r="AS400" s="307"/>
      <c r="AT400" s="307"/>
      <c r="AU400" s="72" t="s">
        <v>1130</v>
      </c>
      <c r="AV400" s="311" t="s">
        <v>2225</v>
      </c>
      <c r="AW400" s="304" t="s">
        <v>32</v>
      </c>
      <c r="AX400" s="312">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90"/>
        <v>1</v>
      </c>
      <c r="ES400" s="72">
        <f t="shared" si="91"/>
        <v>1</v>
      </c>
      <c r="ET400" s="72" t="s">
        <v>1124</v>
      </c>
      <c r="EU400" s="7" t="s">
        <v>2730</v>
      </c>
      <c r="EV400" s="7" t="s">
        <v>1111</v>
      </c>
      <c r="EW400" s="7" t="s">
        <v>1809</v>
      </c>
      <c r="EX400" s="183" t="s">
        <v>3600</v>
      </c>
      <c r="EY400" s="314">
        <v>46185</v>
      </c>
      <c r="EZ400" s="314"/>
      <c r="FA400" s="183"/>
      <c r="FB400" s="314"/>
      <c r="FC400" s="7" t="s">
        <v>1130</v>
      </c>
      <c r="FD400" s="7" t="s">
        <v>3079</v>
      </c>
      <c r="FE400" s="7">
        <f t="shared" si="92"/>
        <v>3121</v>
      </c>
      <c r="FF400" s="72">
        <f t="shared" si="93"/>
        <v>6253</v>
      </c>
      <c r="FG400" t="s">
        <v>3517</v>
      </c>
      <c r="FH400">
        <v>461750939</v>
      </c>
    </row>
    <row r="401" spans="1:164" ht="17.25">
      <c r="A401" s="72">
        <v>461017884</v>
      </c>
      <c r="B401" s="304" t="s">
        <v>1341</v>
      </c>
      <c r="C401" s="72"/>
      <c r="D401" s="72"/>
      <c r="E401" s="72"/>
      <c r="F401" s="72"/>
      <c r="G401" s="307"/>
      <c r="H401" s="307"/>
      <c r="I401" s="72">
        <v>3434</v>
      </c>
      <c r="J401" s="72">
        <v>6868</v>
      </c>
      <c r="K401" s="258">
        <f t="shared" si="85"/>
        <v>3506</v>
      </c>
      <c r="L401" s="258">
        <f t="shared" si="86"/>
        <v>10494</v>
      </c>
      <c r="M401" s="316">
        <v>2</v>
      </c>
      <c r="N401" s="72" t="s">
        <v>1232</v>
      </c>
      <c r="O401" s="72" t="s">
        <v>1233</v>
      </c>
      <c r="P401" s="72" t="s">
        <v>43</v>
      </c>
      <c r="Q401" s="255">
        <v>28366</v>
      </c>
      <c r="R401" s="66">
        <v>72</v>
      </c>
      <c r="S401" s="66">
        <f t="shared" si="96"/>
        <v>0</v>
      </c>
      <c r="T401" s="66">
        <v>0</v>
      </c>
      <c r="U401" s="4" t="s">
        <v>1232</v>
      </c>
      <c r="V401" s="5">
        <f t="shared" si="94"/>
        <v>3.1728227940886887E-2</v>
      </c>
      <c r="W401" s="5">
        <f t="shared" si="95"/>
        <v>6.2805552828320834E-3</v>
      </c>
      <c r="X401" s="5" t="s">
        <v>1281</v>
      </c>
      <c r="Y401" s="72" t="str">
        <f t="shared" si="88"/>
        <v>PTP</v>
      </c>
      <c r="Z401" s="72" t="s">
        <v>1330</v>
      </c>
      <c r="AA401" s="72" t="s">
        <v>1330</v>
      </c>
      <c r="AB401" s="304"/>
      <c r="AC401" s="72">
        <v>20</v>
      </c>
      <c r="AD401" s="72" t="s">
        <v>3020</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9"/>
        <v>FLOW</v>
      </c>
      <c r="AQ401" s="307"/>
      <c r="AR401" s="307"/>
      <c r="AS401" s="307"/>
      <c r="AT401" s="307"/>
      <c r="AU401" s="72" t="s">
        <v>1794</v>
      </c>
      <c r="AV401" s="311" t="s">
        <v>1342</v>
      </c>
      <c r="AW401" s="304" t="s">
        <v>127</v>
      </c>
      <c r="AX401" s="312">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90"/>
        <v>1</v>
      </c>
      <c r="ES401" s="72">
        <f t="shared" si="91"/>
        <v>1</v>
      </c>
      <c r="ET401" s="72" t="s">
        <v>1117</v>
      </c>
      <c r="EU401" s="7" t="s">
        <v>2731</v>
      </c>
      <c r="EV401" s="7" t="s">
        <v>1111</v>
      </c>
      <c r="EW401" s="7" t="s">
        <v>1802</v>
      </c>
      <c r="EX401" s="183" t="s">
        <v>1885</v>
      </c>
      <c r="EY401" s="314">
        <v>46179</v>
      </c>
      <c r="EZ401" s="314"/>
      <c r="FA401" s="183"/>
      <c r="FB401" s="314"/>
      <c r="FC401" s="7" t="s">
        <v>1130</v>
      </c>
      <c r="FD401" s="7" t="s">
        <v>3103</v>
      </c>
      <c r="FE401" s="7">
        <f t="shared" si="92"/>
        <v>3506</v>
      </c>
      <c r="FF401" s="72">
        <f t="shared" si="93"/>
        <v>10494</v>
      </c>
      <c r="FG401" t="s">
        <v>3517</v>
      </c>
      <c r="FH401">
        <v>461017884</v>
      </c>
    </row>
    <row r="402" spans="1:164" ht="17.25">
      <c r="A402" s="72">
        <v>460087897</v>
      </c>
      <c r="B402" s="304" t="s">
        <v>2062</v>
      </c>
      <c r="C402" s="72" t="s">
        <v>1778</v>
      </c>
      <c r="D402" s="72" t="s">
        <v>3017</v>
      </c>
      <c r="E402" s="72">
        <v>70</v>
      </c>
      <c r="F402" s="72"/>
      <c r="G402" s="307"/>
      <c r="H402" s="307"/>
      <c r="I402" s="72">
        <v>4950</v>
      </c>
      <c r="J402" s="72">
        <v>0</v>
      </c>
      <c r="K402" s="258">
        <f t="shared" si="85"/>
        <v>68</v>
      </c>
      <c r="L402" s="258">
        <f t="shared" si="86"/>
        <v>5012</v>
      </c>
      <c r="M402" s="308">
        <v>1</v>
      </c>
      <c r="N402" s="72" t="s">
        <v>1281</v>
      </c>
      <c r="O402" s="72" t="s">
        <v>1282</v>
      </c>
      <c r="P402" s="72" t="s">
        <v>43</v>
      </c>
      <c r="Q402" s="255">
        <v>28365.69</v>
      </c>
      <c r="R402" s="66">
        <v>68</v>
      </c>
      <c r="S402" s="66">
        <f t="shared" si="96"/>
        <v>0</v>
      </c>
      <c r="T402" s="66">
        <v>4500</v>
      </c>
      <c r="U402" s="4" t="s">
        <v>1130</v>
      </c>
      <c r="V402" s="5">
        <f t="shared" si="94"/>
        <v>1.7660509754026801E-2</v>
      </c>
      <c r="W402" s="5">
        <f t="shared" si="95"/>
        <v>1.5522599533481949E-3</v>
      </c>
      <c r="X402" s="5" t="str">
        <f t="shared" si="87"/>
        <v>STABLE</v>
      </c>
      <c r="Y402" s="72" t="str">
        <f t="shared" si="88"/>
        <v>PAID</v>
      </c>
      <c r="Z402" s="72" t="s">
        <v>1130</v>
      </c>
      <c r="AA402" s="72" t="s">
        <v>1282</v>
      </c>
      <c r="AB402" s="304"/>
      <c r="AC402" s="72"/>
      <c r="AD402" s="72" t="s">
        <v>3020</v>
      </c>
      <c r="AE402" s="309"/>
      <c r="AF402" s="310"/>
      <c r="AG402" s="7"/>
      <c r="AH402" s="72" t="s">
        <v>42</v>
      </c>
      <c r="AI402" s="7"/>
      <c r="AJ402" s="7"/>
      <c r="AK402" s="7"/>
      <c r="AL402" s="7">
        <v>9514</v>
      </c>
      <c r="AM402" s="255">
        <v>28365.69</v>
      </c>
      <c r="AN402" s="258">
        <v>27</v>
      </c>
      <c r="AO402" s="307">
        <v>12</v>
      </c>
      <c r="AP402" s="307" t="str">
        <f t="shared" si="89"/>
        <v>STABLE</v>
      </c>
      <c r="AQ402" s="307"/>
      <c r="AR402" s="307"/>
      <c r="AS402" s="307"/>
      <c r="AT402" s="307"/>
      <c r="AU402" s="72" t="s">
        <v>1130</v>
      </c>
      <c r="AV402" s="311" t="s">
        <v>2209</v>
      </c>
      <c r="AW402" s="304" t="s">
        <v>17</v>
      </c>
      <c r="AX402" s="312">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90"/>
        <v>2</v>
      </c>
      <c r="ES402" s="72">
        <f t="shared" si="91"/>
        <v>1</v>
      </c>
      <c r="ET402" s="72" t="s">
        <v>1117</v>
      </c>
      <c r="EU402" s="7" t="s">
        <v>2732</v>
      </c>
      <c r="EV402" s="7" t="s">
        <v>1111</v>
      </c>
      <c r="EW402" s="7" t="s">
        <v>1821</v>
      </c>
      <c r="EX402" s="183" t="s">
        <v>1821</v>
      </c>
      <c r="EY402" s="314">
        <v>46185</v>
      </c>
      <c r="EZ402" s="314"/>
      <c r="FA402" s="183"/>
      <c r="FB402" s="314"/>
      <c r="FC402" s="7" t="s">
        <v>1130</v>
      </c>
      <c r="FD402" s="7" t="s">
        <v>3298</v>
      </c>
      <c r="FE402" s="7">
        <f t="shared" si="92"/>
        <v>68</v>
      </c>
      <c r="FF402" s="72">
        <f t="shared" si="93"/>
        <v>5082</v>
      </c>
      <c r="FG402" t="s">
        <v>3517</v>
      </c>
      <c r="FH402">
        <v>460087897</v>
      </c>
    </row>
    <row r="403" spans="1:164" ht="17.25">
      <c r="A403" s="72">
        <v>461486702</v>
      </c>
      <c r="B403" s="304" t="s">
        <v>917</v>
      </c>
      <c r="C403" s="72" t="s">
        <v>1776</v>
      </c>
      <c r="D403" s="72" t="s">
        <v>1801</v>
      </c>
      <c r="E403" s="72">
        <v>3500</v>
      </c>
      <c r="F403" s="72"/>
      <c r="G403" s="307"/>
      <c r="H403" s="307"/>
      <c r="I403" s="72">
        <v>3394</v>
      </c>
      <c r="J403" s="72">
        <v>3273</v>
      </c>
      <c r="K403" s="258">
        <f t="shared" si="85"/>
        <v>3354</v>
      </c>
      <c r="L403" s="258">
        <f t="shared" si="86"/>
        <v>3224</v>
      </c>
      <c r="M403" s="308">
        <v>1</v>
      </c>
      <c r="N403" s="72" t="s">
        <v>1281</v>
      </c>
      <c r="O403" s="72" t="s">
        <v>1282</v>
      </c>
      <c r="P403" s="72" t="s">
        <v>334</v>
      </c>
      <c r="Q403" s="255">
        <v>28031.64</v>
      </c>
      <c r="R403" s="66">
        <v>81</v>
      </c>
      <c r="S403" s="66">
        <f t="shared" si="96"/>
        <v>0</v>
      </c>
      <c r="T403" s="66">
        <v>2250</v>
      </c>
      <c r="U403" s="4" t="s">
        <v>1332</v>
      </c>
      <c r="V403" s="5">
        <f t="shared" si="94"/>
        <v>1.6012225564339951E-2</v>
      </c>
      <c r="W403" s="5">
        <f t="shared" si="95"/>
        <v>1.5339796845651702E-3</v>
      </c>
      <c r="X403" s="5" t="str">
        <f t="shared" si="87"/>
        <v>STABLE</v>
      </c>
      <c r="Y403" s="72" t="str">
        <f t="shared" si="88"/>
        <v>PAID</v>
      </c>
      <c r="Z403" s="72" t="s">
        <v>1282</v>
      </c>
      <c r="AA403" s="72" t="s">
        <v>1282</v>
      </c>
      <c r="AB403" s="304"/>
      <c r="AC403" s="72"/>
      <c r="AD403" s="72" t="s">
        <v>3020</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9"/>
        <v>STABLE</v>
      </c>
      <c r="AQ403" s="307"/>
      <c r="AR403" s="307"/>
      <c r="AS403" s="307"/>
      <c r="AT403" s="307"/>
      <c r="AU403" s="72" t="s">
        <v>1794</v>
      </c>
      <c r="AV403" s="311" t="s">
        <v>918</v>
      </c>
      <c r="AW403" s="304" t="s">
        <v>99</v>
      </c>
      <c r="AX403" s="312">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90"/>
        <v>1</v>
      </c>
      <c r="ES403" s="72">
        <f t="shared" si="91"/>
        <v>1</v>
      </c>
      <c r="ET403" s="72" t="s">
        <v>1126</v>
      </c>
      <c r="EU403" s="7" t="s">
        <v>2733</v>
      </c>
      <c r="EV403" s="7" t="s">
        <v>1111</v>
      </c>
      <c r="EW403" s="7" t="s">
        <v>1802</v>
      </c>
      <c r="EX403" s="183" t="s">
        <v>1871</v>
      </c>
      <c r="EY403" s="314">
        <v>46177</v>
      </c>
      <c r="EZ403" s="314"/>
      <c r="FA403" s="183"/>
      <c r="FB403" s="314"/>
      <c r="FC403" s="7" t="s">
        <v>1130</v>
      </c>
      <c r="FD403" s="7" t="s">
        <v>3336</v>
      </c>
      <c r="FE403" s="7">
        <f t="shared" si="92"/>
        <v>3354</v>
      </c>
      <c r="FF403" s="72">
        <f t="shared" si="93"/>
        <v>6724</v>
      </c>
      <c r="FG403" t="s">
        <v>3517</v>
      </c>
      <c r="FH403">
        <v>461486702</v>
      </c>
    </row>
    <row r="404" spans="1:164" ht="17.25">
      <c r="A404" s="72">
        <v>461264401</v>
      </c>
      <c r="B404" s="304" t="s">
        <v>122</v>
      </c>
      <c r="C404" s="72"/>
      <c r="D404" s="72"/>
      <c r="E404" s="72"/>
      <c r="F404" s="72"/>
      <c r="G404" s="307"/>
      <c r="H404" s="307"/>
      <c r="I404" s="72">
        <v>3109</v>
      </c>
      <c r="J404" s="72">
        <v>5537</v>
      </c>
      <c r="K404" s="258">
        <f t="shared" ref="K404:K435" si="97">IF((J404+R404)&lt;=I404+R404,(J404+R404),((I404-(I404*(M404+1)-(I404+J404)))+R404))</f>
        <v>2681</v>
      </c>
      <c r="L404" s="258">
        <f t="shared" si="86"/>
        <v>9042</v>
      </c>
      <c r="M404" s="316">
        <v>2</v>
      </c>
      <c r="N404" s="72" t="s">
        <v>1232</v>
      </c>
      <c r="O404" s="72" t="s">
        <v>1233</v>
      </c>
      <c r="P404" s="72" t="s">
        <v>114</v>
      </c>
      <c r="Q404" s="255">
        <v>28004</v>
      </c>
      <c r="R404" s="66">
        <v>253</v>
      </c>
      <c r="S404" s="66">
        <f t="shared" si="96"/>
        <v>0</v>
      </c>
      <c r="T404" s="66">
        <v>5400</v>
      </c>
      <c r="U404" s="4" t="s">
        <v>1501</v>
      </c>
      <c r="V404" s="5">
        <f t="shared" si="94"/>
        <v>0.12920171435412869</v>
      </c>
      <c r="W404" s="5">
        <f t="shared" si="95"/>
        <v>6.2004043622798308E-3</v>
      </c>
      <c r="X404" s="5" t="s">
        <v>1281</v>
      </c>
      <c r="Y404" s="72" t="str">
        <f t="shared" si="88"/>
        <v>PTP</v>
      </c>
      <c r="Z404" s="72" t="s">
        <v>1330</v>
      </c>
      <c r="AA404" s="72" t="s">
        <v>1330</v>
      </c>
      <c r="AB404" s="304"/>
      <c r="AC404" s="72">
        <v>14</v>
      </c>
      <c r="AD404" s="72" t="s">
        <v>3020</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9"/>
        <v>FLOW</v>
      </c>
      <c r="AQ404" s="307"/>
      <c r="AR404" s="307"/>
      <c r="AS404" s="307"/>
      <c r="AT404" s="307"/>
      <c r="AU404" s="72" t="s">
        <v>1794</v>
      </c>
      <c r="AV404" s="311" t="s">
        <v>123</v>
      </c>
      <c r="AW404" s="304" t="s">
        <v>124</v>
      </c>
      <c r="AX404" s="312">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90"/>
        <v>1</v>
      </c>
      <c r="ES404" s="72">
        <f t="shared" si="91"/>
        <v>1</v>
      </c>
      <c r="ET404" s="72" t="s">
        <v>1122</v>
      </c>
      <c r="EU404" s="7" t="s">
        <v>2734</v>
      </c>
      <c r="EV404" s="7" t="s">
        <v>1111</v>
      </c>
      <c r="EW404" s="7" t="s">
        <v>1807</v>
      </c>
      <c r="EX404" s="183" t="s">
        <v>1974</v>
      </c>
      <c r="EY404" s="314">
        <v>46188</v>
      </c>
      <c r="EZ404" s="314"/>
      <c r="FA404" s="183"/>
      <c r="FB404" s="314"/>
      <c r="FC404" s="7" t="s">
        <v>1130</v>
      </c>
      <c r="FD404" s="7" t="s">
        <v>3171</v>
      </c>
      <c r="FE404" s="7">
        <f t="shared" si="92"/>
        <v>2681</v>
      </c>
      <c r="FF404" s="72">
        <f t="shared" si="93"/>
        <v>9042</v>
      </c>
      <c r="FG404" t="s">
        <v>3517</v>
      </c>
      <c r="FH404">
        <v>461264401</v>
      </c>
    </row>
    <row r="405" spans="1:164" ht="17.25">
      <c r="A405" s="72">
        <v>464131543</v>
      </c>
      <c r="B405" s="304" t="s">
        <v>2115</v>
      </c>
      <c r="C405" s="72" t="s">
        <v>1776</v>
      </c>
      <c r="D405" s="72" t="s">
        <v>3018</v>
      </c>
      <c r="E405" s="72">
        <v>5150</v>
      </c>
      <c r="F405" s="72"/>
      <c r="G405" s="307"/>
      <c r="H405" s="307"/>
      <c r="I405" s="72">
        <v>4976</v>
      </c>
      <c r="J405" s="72">
        <v>4884</v>
      </c>
      <c r="K405" s="258">
        <f t="shared" si="97"/>
        <v>4979</v>
      </c>
      <c r="L405" s="258">
        <f t="shared" si="86"/>
        <v>4836</v>
      </c>
      <c r="M405" s="308">
        <v>1</v>
      </c>
      <c r="N405" s="72" t="s">
        <v>1281</v>
      </c>
      <c r="O405" s="72" t="s">
        <v>1282</v>
      </c>
      <c r="P405" s="72" t="s">
        <v>334</v>
      </c>
      <c r="Q405" s="255">
        <v>27952</v>
      </c>
      <c r="R405" s="66">
        <v>95</v>
      </c>
      <c r="S405" s="66">
        <f t="shared" si="96"/>
        <v>0</v>
      </c>
      <c r="T405" s="66">
        <v>2250</v>
      </c>
      <c r="U405" s="4" t="s">
        <v>1130</v>
      </c>
      <c r="V405" s="5">
        <f t="shared" si="94"/>
        <v>1.5966733625803923E-2</v>
      </c>
      <c r="W405" s="5">
        <f t="shared" si="95"/>
        <v>1.5296215327738811E-3</v>
      </c>
      <c r="X405" s="5" t="str">
        <f t="shared" si="87"/>
        <v>STABLE</v>
      </c>
      <c r="Y405" s="72" t="str">
        <f t="shared" si="88"/>
        <v>PAID</v>
      </c>
      <c r="Z405" s="72" t="s">
        <v>1130</v>
      </c>
      <c r="AA405" s="72" t="s">
        <v>1282</v>
      </c>
      <c r="AB405" s="304"/>
      <c r="AC405" s="72"/>
      <c r="AD405" s="72" t="s">
        <v>3020</v>
      </c>
      <c r="AE405" s="309"/>
      <c r="AF405" s="310"/>
      <c r="AG405" s="7"/>
      <c r="AH405" s="72" t="s">
        <v>509</v>
      </c>
      <c r="AI405" s="7"/>
      <c r="AJ405" s="7"/>
      <c r="AK405" s="7"/>
      <c r="AL405" s="7">
        <v>7229</v>
      </c>
      <c r="AM405" s="255">
        <v>27952</v>
      </c>
      <c r="AN405" s="258">
        <v>27</v>
      </c>
      <c r="AO405" s="307">
        <v>12</v>
      </c>
      <c r="AP405" s="307" t="str">
        <f t="shared" si="89"/>
        <v>STABLE</v>
      </c>
      <c r="AQ405" s="307"/>
      <c r="AR405" s="307"/>
      <c r="AS405" s="307"/>
      <c r="AT405" s="307"/>
      <c r="AU405" s="72" t="s">
        <v>1130</v>
      </c>
      <c r="AV405" s="311" t="s">
        <v>2260</v>
      </c>
      <c r="AW405" s="304" t="s">
        <v>92</v>
      </c>
      <c r="AX405" s="312">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90"/>
        <v>1</v>
      </c>
      <c r="ES405" s="72">
        <f t="shared" si="91"/>
        <v>1</v>
      </c>
      <c r="ET405" s="72" t="s">
        <v>1126</v>
      </c>
      <c r="EU405" s="7" t="s">
        <v>2735</v>
      </c>
      <c r="EV405" s="7" t="s">
        <v>1111</v>
      </c>
      <c r="EW405" s="7" t="s">
        <v>1807</v>
      </c>
      <c r="EX405" s="183" t="s">
        <v>1816</v>
      </c>
      <c r="EY405" s="314">
        <v>46190</v>
      </c>
      <c r="EZ405" s="314"/>
      <c r="FA405" s="183"/>
      <c r="FB405" s="314"/>
      <c r="FC405" s="7" t="s">
        <v>1130</v>
      </c>
      <c r="FD405" s="7" t="s">
        <v>3197</v>
      </c>
      <c r="FE405" s="7">
        <f t="shared" si="92"/>
        <v>4979</v>
      </c>
      <c r="FF405" s="72">
        <f t="shared" si="93"/>
        <v>9986</v>
      </c>
      <c r="FG405" t="s">
        <v>3517</v>
      </c>
      <c r="FH405">
        <v>464131543</v>
      </c>
    </row>
    <row r="406" spans="1:164" ht="17.25">
      <c r="A406" s="72">
        <v>464634347</v>
      </c>
      <c r="B406" s="304" t="s">
        <v>1559</v>
      </c>
      <c r="C406" s="72" t="s">
        <v>1776</v>
      </c>
      <c r="D406" s="72" t="s">
        <v>2058</v>
      </c>
      <c r="E406" s="72">
        <v>8000</v>
      </c>
      <c r="F406" s="72"/>
      <c r="G406" s="307"/>
      <c r="H406" s="307"/>
      <c r="I406" s="72">
        <v>7367</v>
      </c>
      <c r="J406" s="72">
        <v>28203</v>
      </c>
      <c r="K406" s="258">
        <f t="shared" si="97"/>
        <v>7180</v>
      </c>
      <c r="L406" s="258">
        <f t="shared" si="86"/>
        <v>28753</v>
      </c>
      <c r="M406" s="316">
        <v>4</v>
      </c>
      <c r="N406" s="72" t="s">
        <v>1281</v>
      </c>
      <c r="O406" s="72" t="s">
        <v>1282</v>
      </c>
      <c r="P406" s="72" t="s">
        <v>325</v>
      </c>
      <c r="Q406" s="255">
        <v>27624</v>
      </c>
      <c r="R406" s="66">
        <v>1078</v>
      </c>
      <c r="S406" s="66">
        <f t="shared" si="96"/>
        <v>0</v>
      </c>
      <c r="T406" s="66">
        <v>0</v>
      </c>
      <c r="U406" s="4" t="s">
        <v>1130</v>
      </c>
      <c r="V406" s="5">
        <f t="shared" si="94"/>
        <v>0.26474188911700375</v>
      </c>
      <c r="W406" s="5">
        <f t="shared" si="95"/>
        <v>9.0694817150709008E-3</v>
      </c>
      <c r="X406" s="5" t="str">
        <f t="shared" si="87"/>
        <v>STABLE</v>
      </c>
      <c r="Y406" s="72" t="str">
        <f t="shared" si="88"/>
        <v>PAID</v>
      </c>
      <c r="Z406" s="72" t="s">
        <v>1130</v>
      </c>
      <c r="AA406" s="72" t="s">
        <v>1282</v>
      </c>
      <c r="AB406" s="304"/>
      <c r="AC406" s="72"/>
      <c r="AD406" s="72"/>
      <c r="AE406" s="309"/>
      <c r="AF406" s="310" t="s">
        <v>1798</v>
      </c>
      <c r="AG406" s="7" t="s">
        <v>1130</v>
      </c>
      <c r="AH406" s="72" t="s">
        <v>708</v>
      </c>
      <c r="AI406" s="7" t="s">
        <v>1130</v>
      </c>
      <c r="AJ406" s="7" t="s">
        <v>1130</v>
      </c>
      <c r="AK406" s="7" t="s">
        <v>1130</v>
      </c>
      <c r="AL406" s="7">
        <v>29281</v>
      </c>
      <c r="AM406" s="255">
        <v>27624</v>
      </c>
      <c r="AN406" s="258">
        <v>116</v>
      </c>
      <c r="AO406" s="307">
        <v>104</v>
      </c>
      <c r="AP406" s="307" t="str">
        <f t="shared" si="89"/>
        <v>STABLE</v>
      </c>
      <c r="AQ406" s="307"/>
      <c r="AR406" s="307"/>
      <c r="AS406" s="307"/>
      <c r="AT406" s="307"/>
      <c r="AU406" s="72" t="s">
        <v>944</v>
      </c>
      <c r="AV406" s="311" t="s">
        <v>1668</v>
      </c>
      <c r="AW406" s="304" t="s">
        <v>1737</v>
      </c>
      <c r="AX406" s="312">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90"/>
        <v>2</v>
      </c>
      <c r="ES406" s="72">
        <f t="shared" si="91"/>
        <v>1</v>
      </c>
      <c r="ET406" s="72" t="s">
        <v>1128</v>
      </c>
      <c r="EU406" s="7" t="s">
        <v>2736</v>
      </c>
      <c r="EV406" s="7" t="s">
        <v>1111</v>
      </c>
      <c r="EW406" s="7" t="s">
        <v>1809</v>
      </c>
      <c r="EX406" s="183" t="s">
        <v>1975</v>
      </c>
      <c r="EY406" s="314">
        <v>46178</v>
      </c>
      <c r="EZ406" s="314"/>
      <c r="FA406" s="183"/>
      <c r="FB406" s="314"/>
      <c r="FC406" s="7" t="s">
        <v>3554</v>
      </c>
      <c r="FD406" s="7" t="s">
        <v>3337</v>
      </c>
      <c r="FE406" s="7">
        <f t="shared" si="92"/>
        <v>7180</v>
      </c>
      <c r="FF406" s="72">
        <f t="shared" si="93"/>
        <v>36753</v>
      </c>
      <c r="FG406" t="s">
        <v>3517</v>
      </c>
      <c r="FH406">
        <v>464634347</v>
      </c>
    </row>
    <row r="407" spans="1:164" ht="17.25">
      <c r="A407" s="72">
        <v>467306509</v>
      </c>
      <c r="B407" s="304" t="s">
        <v>1460</v>
      </c>
      <c r="C407" s="72"/>
      <c r="D407" s="72"/>
      <c r="E407" s="72"/>
      <c r="F407" s="72"/>
      <c r="G407" s="307"/>
      <c r="H407" s="307"/>
      <c r="I407" s="72">
        <v>1633</v>
      </c>
      <c r="J407" s="72">
        <v>3266</v>
      </c>
      <c r="K407" s="258">
        <f t="shared" si="97"/>
        <v>1660</v>
      </c>
      <c r="L407" s="258">
        <f t="shared" si="86"/>
        <v>4981</v>
      </c>
      <c r="M407" s="316">
        <v>2</v>
      </c>
      <c r="N407" s="72" t="s">
        <v>1232</v>
      </c>
      <c r="O407" s="72" t="s">
        <v>1233</v>
      </c>
      <c r="P407" s="72" t="s">
        <v>334</v>
      </c>
      <c r="Q407" s="255">
        <v>27575</v>
      </c>
      <c r="R407" s="66">
        <v>27</v>
      </c>
      <c r="S407" s="66">
        <f t="shared" si="96"/>
        <v>0</v>
      </c>
      <c r="T407" s="66">
        <v>900</v>
      </c>
      <c r="U407" s="4" t="s">
        <v>1232</v>
      </c>
      <c r="V407" s="5">
        <f t="shared" si="94"/>
        <v>0.23003299044305731</v>
      </c>
      <c r="W407" s="5">
        <f t="shared" si="95"/>
        <v>6.1054188790839285E-3</v>
      </c>
      <c r="X407" s="5" t="str">
        <f t="shared" si="87"/>
        <v>FLOW</v>
      </c>
      <c r="Y407" s="72" t="str">
        <f t="shared" si="88"/>
        <v>NC</v>
      </c>
      <c r="Z407" s="72" t="s">
        <v>2057</v>
      </c>
      <c r="AA407" s="72" t="s">
        <v>1316</v>
      </c>
      <c r="AB407" s="304" t="s">
        <v>3024</v>
      </c>
      <c r="AC407" s="72"/>
      <c r="AD407" s="72" t="s">
        <v>3022</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9"/>
        <v>FLOW</v>
      </c>
      <c r="AQ407" s="307"/>
      <c r="AR407" s="307"/>
      <c r="AS407" s="307"/>
      <c r="AT407" s="307"/>
      <c r="AU407" s="72" t="s">
        <v>1794</v>
      </c>
      <c r="AV407" s="311" t="s">
        <v>1461</v>
      </c>
      <c r="AW407" s="304" t="s">
        <v>191</v>
      </c>
      <c r="AX407" s="312">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90"/>
        <v>2</v>
      </c>
      <c r="ES407" s="72">
        <f t="shared" si="91"/>
        <v>1</v>
      </c>
      <c r="ET407" s="72" t="s">
        <v>1126</v>
      </c>
      <c r="EU407" s="7" t="s">
        <v>2737</v>
      </c>
      <c r="EV407" s="7" t="s">
        <v>1111</v>
      </c>
      <c r="EW407" s="7" t="s">
        <v>1802</v>
      </c>
      <c r="EX407" s="183" t="s">
        <v>1871</v>
      </c>
      <c r="EY407" s="314">
        <v>46177</v>
      </c>
      <c r="EZ407" s="314"/>
      <c r="FA407" s="183"/>
      <c r="FB407" s="314"/>
      <c r="FC407" s="7" t="s">
        <v>1130</v>
      </c>
      <c r="FD407" s="7" t="s">
        <v>3295</v>
      </c>
      <c r="FE407" s="7">
        <f t="shared" si="92"/>
        <v>1660</v>
      </c>
      <c r="FF407" s="72">
        <f t="shared" si="93"/>
        <v>4981</v>
      </c>
      <c r="FG407" t="s">
        <v>3517</v>
      </c>
      <c r="FH407">
        <v>467306509</v>
      </c>
    </row>
    <row r="408" spans="1:164" ht="17.25">
      <c r="A408" s="72">
        <v>461099946</v>
      </c>
      <c r="B408" s="304" t="s">
        <v>749</v>
      </c>
      <c r="C408" s="72"/>
      <c r="D408" s="72"/>
      <c r="E408" s="72"/>
      <c r="F408" s="72"/>
      <c r="G408" s="307"/>
      <c r="H408" s="307"/>
      <c r="I408" s="72">
        <v>3352</v>
      </c>
      <c r="J408" s="72">
        <v>6186</v>
      </c>
      <c r="K408" s="258">
        <f t="shared" si="97"/>
        <v>3105</v>
      </c>
      <c r="L408" s="258">
        <f t="shared" si="86"/>
        <v>9971</v>
      </c>
      <c r="M408" s="316">
        <v>2</v>
      </c>
      <c r="N408" s="72" t="s">
        <v>1232</v>
      </c>
      <c r="O408" s="72" t="s">
        <v>1233</v>
      </c>
      <c r="P408" s="72" t="s">
        <v>43</v>
      </c>
      <c r="Q408" s="255">
        <v>27566.59</v>
      </c>
      <c r="R408" s="66">
        <v>271</v>
      </c>
      <c r="S408" s="66">
        <f t="shared" si="96"/>
        <v>0</v>
      </c>
      <c r="T408" s="66">
        <v>0</v>
      </c>
      <c r="U408" s="4" t="s">
        <v>1501</v>
      </c>
      <c r="V408" s="5">
        <f t="shared" si="94"/>
        <v>3.0834063705597301E-2</v>
      </c>
      <c r="W408" s="5">
        <f t="shared" si="95"/>
        <v>6.1035568093550764E-3</v>
      </c>
      <c r="X408" s="5" t="s">
        <v>1281</v>
      </c>
      <c r="Y408" s="72" t="str">
        <f t="shared" si="88"/>
        <v>PTP</v>
      </c>
      <c r="Z408" s="72" t="s">
        <v>1330</v>
      </c>
      <c r="AA408" s="72" t="s">
        <v>1330</v>
      </c>
      <c r="AB408" s="304"/>
      <c r="AC408" s="72">
        <v>25</v>
      </c>
      <c r="AD408" s="72" t="s">
        <v>3020</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9"/>
        <v>FLOW</v>
      </c>
      <c r="AQ408" s="307"/>
      <c r="AR408" s="307"/>
      <c r="AS408" s="307"/>
      <c r="AT408" s="307"/>
      <c r="AU408" s="72" t="s">
        <v>1794</v>
      </c>
      <c r="AV408" s="311" t="s">
        <v>751</v>
      </c>
      <c r="AW408" s="304" t="s">
        <v>127</v>
      </c>
      <c r="AX408" s="312">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90"/>
        <v>1</v>
      </c>
      <c r="ES408" s="72">
        <f t="shared" si="91"/>
        <v>1</v>
      </c>
      <c r="ET408" s="72" t="s">
        <v>1117</v>
      </c>
      <c r="EU408" s="7" t="s">
        <v>2738</v>
      </c>
      <c r="EV408" s="7" t="s">
        <v>1111</v>
      </c>
      <c r="EW408" s="7" t="s">
        <v>1802</v>
      </c>
      <c r="EX408" s="183" t="s">
        <v>1934</v>
      </c>
      <c r="EY408" s="314">
        <v>46178</v>
      </c>
      <c r="EZ408" s="314"/>
      <c r="FA408" s="183"/>
      <c r="FB408" s="314"/>
      <c r="FC408" s="7" t="s">
        <v>1130</v>
      </c>
      <c r="FD408" s="7" t="s">
        <v>3338</v>
      </c>
      <c r="FE408" s="7">
        <f t="shared" si="92"/>
        <v>3105</v>
      </c>
      <c r="FF408" s="72">
        <f t="shared" si="93"/>
        <v>9971</v>
      </c>
      <c r="FG408" t="s">
        <v>3517</v>
      </c>
      <c r="FH408">
        <v>461099946</v>
      </c>
    </row>
    <row r="409" spans="1:164" ht="17.25">
      <c r="A409" s="72">
        <v>464476115</v>
      </c>
      <c r="B409" s="304" t="s">
        <v>2093</v>
      </c>
      <c r="C409" s="72"/>
      <c r="D409" s="72"/>
      <c r="E409" s="72"/>
      <c r="F409" s="72"/>
      <c r="G409" s="307"/>
      <c r="H409" s="307"/>
      <c r="I409" s="72">
        <v>4189</v>
      </c>
      <c r="J409" s="72">
        <v>4189</v>
      </c>
      <c r="K409" s="258">
        <f t="shared" si="97"/>
        <v>4207</v>
      </c>
      <c r="L409" s="258">
        <f t="shared" si="86"/>
        <v>8463</v>
      </c>
      <c r="M409" s="308">
        <v>1</v>
      </c>
      <c r="N409" s="72" t="s">
        <v>1232</v>
      </c>
      <c r="O409" s="72" t="s">
        <v>1233</v>
      </c>
      <c r="P409" s="72" t="s">
        <v>204</v>
      </c>
      <c r="Q409" s="255">
        <v>27526</v>
      </c>
      <c r="R409" s="66">
        <v>18</v>
      </c>
      <c r="S409" s="66">
        <f t="shared" si="96"/>
        <v>0</v>
      </c>
      <c r="T409" s="66">
        <v>1350</v>
      </c>
      <c r="U409" s="4" t="s">
        <v>1130</v>
      </c>
      <c r="V409" s="5">
        <f t="shared" si="94"/>
        <v>3.8258199229954708E-2</v>
      </c>
      <c r="W409" s="5">
        <f t="shared" si="95"/>
        <v>1.506309470203701E-3</v>
      </c>
      <c r="X409" s="5" t="s">
        <v>1281</v>
      </c>
      <c r="Y409" s="72" t="str">
        <f t="shared" si="88"/>
        <v>PTP</v>
      </c>
      <c r="Z409" s="72" t="s">
        <v>1130</v>
      </c>
      <c r="AA409" s="72" t="s">
        <v>1330</v>
      </c>
      <c r="AB409" s="304"/>
      <c r="AC409" s="72">
        <v>22</v>
      </c>
      <c r="AD409" s="72" t="s">
        <v>3020</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2239</v>
      </c>
      <c r="AW409" s="304" t="s">
        <v>178</v>
      </c>
      <c r="AX409" s="312">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90"/>
        <v>1</v>
      </c>
      <c r="ES409" s="72">
        <f t="shared" si="91"/>
        <v>1</v>
      </c>
      <c r="ET409" s="72" t="s">
        <v>1124</v>
      </c>
      <c r="EU409" s="7" t="s">
        <v>2739</v>
      </c>
      <c r="EV409" s="7" t="s">
        <v>1111</v>
      </c>
      <c r="EW409" s="7" t="s">
        <v>1807</v>
      </c>
      <c r="EX409" s="183" t="s">
        <v>1865</v>
      </c>
      <c r="EY409" s="314">
        <v>46188</v>
      </c>
      <c r="EZ409" s="314"/>
      <c r="FA409" s="183"/>
      <c r="FB409" s="314"/>
      <c r="FC409" s="7" t="s">
        <v>1130</v>
      </c>
      <c r="FD409" s="7" t="s">
        <v>3079</v>
      </c>
      <c r="FE409" s="7">
        <f t="shared" si="92"/>
        <v>4207</v>
      </c>
      <c r="FF409" s="72">
        <f t="shared" si="93"/>
        <v>8463</v>
      </c>
      <c r="FG409" t="s">
        <v>3517</v>
      </c>
      <c r="FH409">
        <v>464476115</v>
      </c>
    </row>
    <row r="410" spans="1:164" ht="17.25">
      <c r="A410" s="72">
        <v>459479805</v>
      </c>
      <c r="B410" s="304" t="s">
        <v>1560</v>
      </c>
      <c r="C410" s="72"/>
      <c r="D410" s="72"/>
      <c r="E410" s="72"/>
      <c r="F410" s="72"/>
      <c r="G410" s="307"/>
      <c r="H410" s="307"/>
      <c r="I410" s="72">
        <v>3690</v>
      </c>
      <c r="J410" s="72">
        <v>14754</v>
      </c>
      <c r="K410" s="258">
        <f t="shared" si="97"/>
        <v>4155</v>
      </c>
      <c r="L410" s="258">
        <f t="shared" si="86"/>
        <v>19158</v>
      </c>
      <c r="M410" s="316">
        <v>4</v>
      </c>
      <c r="N410" s="72" t="s">
        <v>1232</v>
      </c>
      <c r="O410" s="72" t="s">
        <v>1233</v>
      </c>
      <c r="P410" s="72" t="s">
        <v>477</v>
      </c>
      <c r="Q410" s="255">
        <v>27448</v>
      </c>
      <c r="R410" s="66">
        <v>471</v>
      </c>
      <c r="S410" s="66">
        <f t="shared" si="96"/>
        <v>0</v>
      </c>
      <c r="T410" s="66">
        <v>5902</v>
      </c>
      <c r="U410" s="4" t="s">
        <v>1130</v>
      </c>
      <c r="V410" s="5">
        <f t="shared" si="94"/>
        <v>0.93820071096527213</v>
      </c>
      <c r="W410" s="5">
        <f t="shared" si="95"/>
        <v>9.0116975859855959E-3</v>
      </c>
      <c r="X410" s="5" t="str">
        <f t="shared" si="87"/>
        <v>FLOW</v>
      </c>
      <c r="Y410" s="72" t="str">
        <f t="shared" si="88"/>
        <v>SETT</v>
      </c>
      <c r="Z410" s="72" t="s">
        <v>1130</v>
      </c>
      <c r="AA410" s="72" t="s">
        <v>3524</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9"/>
        <v>FLOW</v>
      </c>
      <c r="AQ410" s="307"/>
      <c r="AR410" s="307"/>
      <c r="AS410" s="307"/>
      <c r="AT410" s="307"/>
      <c r="AU410" s="72" t="s">
        <v>944</v>
      </c>
      <c r="AV410" s="311" t="s">
        <v>1669</v>
      </c>
      <c r="AW410" s="304" t="s">
        <v>178</v>
      </c>
      <c r="AX410" s="312">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90"/>
        <v>1</v>
      </c>
      <c r="ES410" s="72">
        <f t="shared" si="91"/>
        <v>1</v>
      </c>
      <c r="ET410" s="72" t="s">
        <v>1129</v>
      </c>
      <c r="EU410" s="7" t="s">
        <v>2740</v>
      </c>
      <c r="EV410" s="7" t="s">
        <v>1111</v>
      </c>
      <c r="EW410" s="7" t="s">
        <v>1976</v>
      </c>
      <c r="EX410" s="183" t="s">
        <v>1977</v>
      </c>
      <c r="EY410" s="314">
        <v>46179</v>
      </c>
      <c r="EZ410" s="314"/>
      <c r="FA410" s="183"/>
      <c r="FB410" s="314"/>
      <c r="FC410" s="7" t="s">
        <v>1130</v>
      </c>
      <c r="FD410" s="7" t="s">
        <v>3339</v>
      </c>
      <c r="FE410" s="7">
        <f t="shared" si="92"/>
        <v>4155</v>
      </c>
      <c r="FF410" s="72">
        <f t="shared" si="93"/>
        <v>19158</v>
      </c>
      <c r="FG410" t="s">
        <v>3517</v>
      </c>
      <c r="FH410">
        <v>459479805</v>
      </c>
    </row>
    <row r="411" spans="1:164" ht="17.25">
      <c r="A411" s="72">
        <v>461279153</v>
      </c>
      <c r="B411" s="304" t="s">
        <v>2140</v>
      </c>
      <c r="C411" s="72"/>
      <c r="D411" s="72"/>
      <c r="E411" s="72"/>
      <c r="F411" s="72"/>
      <c r="G411" s="307"/>
      <c r="H411" s="307"/>
      <c r="I411" s="72">
        <v>3281</v>
      </c>
      <c r="J411" s="72">
        <v>2926.45</v>
      </c>
      <c r="K411" s="258">
        <f t="shared" si="97"/>
        <v>2926.45</v>
      </c>
      <c r="L411" s="258">
        <f t="shared" si="86"/>
        <v>6255.45</v>
      </c>
      <c r="M411" s="308">
        <v>1</v>
      </c>
      <c r="N411" s="72" t="s">
        <v>1232</v>
      </c>
      <c r="O411" s="72" t="s">
        <v>1233</v>
      </c>
      <c r="P411" s="72" t="s">
        <v>350</v>
      </c>
      <c r="Q411" s="255">
        <v>27240</v>
      </c>
      <c r="R411" s="66">
        <v>0</v>
      </c>
      <c r="S411" s="66">
        <f t="shared" si="96"/>
        <v>0</v>
      </c>
      <c r="T411" s="66">
        <v>450</v>
      </c>
      <c r="U411" s="4" t="s">
        <v>1130</v>
      </c>
      <c r="V411" s="5">
        <f t="shared" si="94"/>
        <v>2.6919465615798194E-2</v>
      </c>
      <c r="W411" s="5">
        <f t="shared" si="95"/>
        <v>1.4906586488537678E-3</v>
      </c>
      <c r="X411" s="5" t="str">
        <f t="shared" si="87"/>
        <v>FLOW</v>
      </c>
      <c r="Y411" s="72" t="str">
        <f t="shared" si="88"/>
        <v>NC</v>
      </c>
      <c r="Z411" s="72" t="s">
        <v>1130</v>
      </c>
      <c r="AA411" s="72" t="s">
        <v>1316</v>
      </c>
      <c r="AB411" s="304" t="s">
        <v>3024</v>
      </c>
      <c r="AC411" s="72"/>
      <c r="AD411" s="72" t="s">
        <v>3022</v>
      </c>
      <c r="AE411" s="309"/>
      <c r="AF411" s="310"/>
      <c r="AG411" s="7"/>
      <c r="AH411" s="72" t="s">
        <v>718</v>
      </c>
      <c r="AI411" s="7"/>
      <c r="AJ411" s="7"/>
      <c r="AK411" s="7"/>
      <c r="AL411" s="7">
        <v>3376.45</v>
      </c>
      <c r="AM411" s="255">
        <v>27240</v>
      </c>
      <c r="AN411" s="258">
        <v>27</v>
      </c>
      <c r="AO411" s="307">
        <v>43</v>
      </c>
      <c r="AP411" s="307" t="str">
        <f t="shared" si="89"/>
        <v>FLOW</v>
      </c>
      <c r="AQ411" s="307"/>
      <c r="AR411" s="307"/>
      <c r="AS411" s="307"/>
      <c r="AT411" s="307"/>
      <c r="AU411" s="72" t="s">
        <v>1130</v>
      </c>
      <c r="AV411" s="311" t="s">
        <v>2284</v>
      </c>
      <c r="AW411" s="304" t="s">
        <v>2339</v>
      </c>
      <c r="AX411" s="312">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90"/>
        <v>1</v>
      </c>
      <c r="ES411" s="72">
        <f t="shared" si="91"/>
        <v>1</v>
      </c>
      <c r="ET411" s="72" t="s">
        <v>1127</v>
      </c>
      <c r="EU411" s="7" t="s">
        <v>2741</v>
      </c>
      <c r="EV411" s="7" t="s">
        <v>1111</v>
      </c>
      <c r="EW411" s="7" t="s">
        <v>1830</v>
      </c>
      <c r="EX411" s="183" t="s">
        <v>1891</v>
      </c>
      <c r="EY411" s="314">
        <v>46184</v>
      </c>
      <c r="EZ411" s="314"/>
      <c r="FA411" s="183"/>
      <c r="FB411" s="314"/>
      <c r="FC411" s="7" t="s">
        <v>1130</v>
      </c>
      <c r="FD411" s="7" t="s">
        <v>3340</v>
      </c>
      <c r="FE411" s="7">
        <f t="shared" si="92"/>
        <v>2926.45</v>
      </c>
      <c r="FF411" s="72">
        <f t="shared" si="93"/>
        <v>6255.45</v>
      </c>
      <c r="FG411" t="s">
        <v>3517</v>
      </c>
      <c r="FH411">
        <v>461279153</v>
      </c>
    </row>
    <row r="412" spans="1:164" ht="17.25">
      <c r="A412" s="72">
        <v>464296005</v>
      </c>
      <c r="B412" s="304" t="s">
        <v>1449</v>
      </c>
      <c r="C412" s="72"/>
      <c r="D412" s="72"/>
      <c r="E412" s="72"/>
      <c r="F412" s="72"/>
      <c r="G412" s="307"/>
      <c r="H412" s="307"/>
      <c r="I412" s="72">
        <v>4768</v>
      </c>
      <c r="J412" s="72">
        <v>4388</v>
      </c>
      <c r="K412" s="258">
        <f t="shared" si="97"/>
        <v>4477</v>
      </c>
      <c r="L412" s="258">
        <f t="shared" si="86"/>
        <v>9156</v>
      </c>
      <c r="M412" s="308">
        <v>1</v>
      </c>
      <c r="N412" s="72" t="s">
        <v>1232</v>
      </c>
      <c r="O412" s="72" t="s">
        <v>1233</v>
      </c>
      <c r="P412" s="72" t="s">
        <v>35</v>
      </c>
      <c r="Q412" s="255">
        <v>27097</v>
      </c>
      <c r="R412" s="66">
        <v>89</v>
      </c>
      <c r="S412" s="66">
        <f t="shared" si="96"/>
        <v>0</v>
      </c>
      <c r="T412" s="66">
        <v>1800</v>
      </c>
      <c r="U412" s="4" t="s">
        <v>1482</v>
      </c>
      <c r="V412" s="5">
        <f t="shared" si="94"/>
        <v>1.1685805304866561E-2</v>
      </c>
      <c r="W412" s="5">
        <f t="shared" si="95"/>
        <v>1.4828332381788014E-3</v>
      </c>
      <c r="X412" s="5" t="str">
        <f t="shared" si="87"/>
        <v>FLOW</v>
      </c>
      <c r="Y412" s="72" t="str">
        <f t="shared" si="88"/>
        <v>BPTP</v>
      </c>
      <c r="Z412" s="72" t="s">
        <v>1282</v>
      </c>
      <c r="AA412" s="72" t="s">
        <v>1326</v>
      </c>
      <c r="AB412" s="304" t="s">
        <v>3531</v>
      </c>
      <c r="AC412" s="72"/>
      <c r="AD412" s="72" t="s">
        <v>3023</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9"/>
        <v>FLOW</v>
      </c>
      <c r="AQ412" s="307"/>
      <c r="AR412" s="307"/>
      <c r="AS412" s="307"/>
      <c r="AT412" s="307"/>
      <c r="AU412" s="72" t="s">
        <v>1794</v>
      </c>
      <c r="AV412" s="311" t="s">
        <v>1451</v>
      </c>
      <c r="AW412" s="304" t="s">
        <v>27</v>
      </c>
      <c r="AX412" s="312">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90"/>
        <v>1</v>
      </c>
      <c r="ES412" s="72">
        <f t="shared" si="91"/>
        <v>1</v>
      </c>
      <c r="ET412" s="72" t="s">
        <v>1116</v>
      </c>
      <c r="EU412" s="7" t="e">
        <v>#N/A</v>
      </c>
      <c r="EV412" s="7" t="e">
        <v>#N/A</v>
      </c>
      <c r="EW412" s="7" t="e">
        <v>#N/A</v>
      </c>
      <c r="EX412" s="183" t="e">
        <v>#N/A</v>
      </c>
      <c r="EY412" s="314" t="e">
        <v>#N/A</v>
      </c>
      <c r="EZ412" s="314"/>
      <c r="FA412" s="183"/>
      <c r="FB412" s="314"/>
      <c r="FC412" s="7" t="s">
        <v>1130</v>
      </c>
      <c r="FD412" s="7">
        <v>0</v>
      </c>
      <c r="FE412" s="7">
        <f t="shared" si="92"/>
        <v>4477</v>
      </c>
      <c r="FF412" s="72">
        <f t="shared" si="93"/>
        <v>9156</v>
      </c>
      <c r="FG412" t="s">
        <v>3517</v>
      </c>
      <c r="FH412">
        <v>464296005</v>
      </c>
    </row>
    <row r="413" spans="1:164" ht="17.25">
      <c r="A413" s="72">
        <v>464564316</v>
      </c>
      <c r="B413" s="304" t="s">
        <v>1561</v>
      </c>
      <c r="C413" s="72"/>
      <c r="D413" s="72"/>
      <c r="E413" s="72"/>
      <c r="F413" s="72"/>
      <c r="G413" s="307"/>
      <c r="H413" s="307"/>
      <c r="I413" s="72">
        <v>7033</v>
      </c>
      <c r="J413" s="72">
        <v>27950</v>
      </c>
      <c r="K413" s="258">
        <f t="shared" si="97"/>
        <v>7687</v>
      </c>
      <c r="L413" s="258">
        <f t="shared" si="86"/>
        <v>36259</v>
      </c>
      <c r="M413" s="316">
        <v>4</v>
      </c>
      <c r="N413" s="72" t="s">
        <v>1232</v>
      </c>
      <c r="O413" s="72" t="s">
        <v>1233</v>
      </c>
      <c r="P413" s="72" t="s">
        <v>50</v>
      </c>
      <c r="Q413" s="255">
        <v>27060</v>
      </c>
      <c r="R413" s="66">
        <v>836</v>
      </c>
      <c r="S413" s="66">
        <f t="shared" si="96"/>
        <v>0</v>
      </c>
      <c r="T413" s="66">
        <v>2250</v>
      </c>
      <c r="U413" s="4" t="s">
        <v>1130</v>
      </c>
      <c r="V413" s="5">
        <f t="shared" si="94"/>
        <v>0.22433331719504099</v>
      </c>
      <c r="W413" s="5">
        <f t="shared" si="95"/>
        <v>8.8843098468657181E-3</v>
      </c>
      <c r="X413" s="5" t="str">
        <f t="shared" si="87"/>
        <v>FLOW</v>
      </c>
      <c r="Y413" s="72" t="str">
        <f t="shared" si="88"/>
        <v>NC</v>
      </c>
      <c r="Z413" s="72" t="s">
        <v>1130</v>
      </c>
      <c r="AA413" s="72" t="s">
        <v>1316</v>
      </c>
      <c r="AB413" s="304" t="s">
        <v>3558</v>
      </c>
      <c r="AC413" s="72"/>
      <c r="AD413" s="72" t="s">
        <v>3022</v>
      </c>
      <c r="AE413" s="309"/>
      <c r="AF413" s="310" t="s">
        <v>1798</v>
      </c>
      <c r="AG413" s="7" t="s">
        <v>1130</v>
      </c>
      <c r="AH413" s="72" t="s">
        <v>1752</v>
      </c>
      <c r="AI413" s="7" t="s">
        <v>1130</v>
      </c>
      <c r="AJ413" s="7" t="s">
        <v>1130</v>
      </c>
      <c r="AK413" s="7" t="s">
        <v>1130</v>
      </c>
      <c r="AL413" s="7">
        <v>31036</v>
      </c>
      <c r="AM413" s="255">
        <v>27060</v>
      </c>
      <c r="AN413" s="258">
        <v>116</v>
      </c>
      <c r="AO413" s="307">
        <v>132</v>
      </c>
      <c r="AP413" s="307" t="str">
        <f t="shared" si="89"/>
        <v>FLOW</v>
      </c>
      <c r="AQ413" s="307"/>
      <c r="AR413" s="307"/>
      <c r="AS413" s="307"/>
      <c r="AT413" s="307"/>
      <c r="AU413" s="72" t="s">
        <v>944</v>
      </c>
      <c r="AV413" s="311" t="s">
        <v>1670</v>
      </c>
      <c r="AW413" s="304" t="s">
        <v>1089</v>
      </c>
      <c r="AX413" s="312">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90"/>
        <v>1</v>
      </c>
      <c r="ES413" s="72">
        <f t="shared" si="91"/>
        <v>1</v>
      </c>
      <c r="ET413" s="72" t="s">
        <v>1118</v>
      </c>
      <c r="EU413" s="7" t="s">
        <v>2742</v>
      </c>
      <c r="EV413" s="7" t="s">
        <v>1111</v>
      </c>
      <c r="EW413" s="7" t="s">
        <v>1802</v>
      </c>
      <c r="EX413" s="183" t="s">
        <v>1978</v>
      </c>
      <c r="EY413" s="314">
        <v>46179</v>
      </c>
      <c r="EZ413" s="314"/>
      <c r="FA413" s="183"/>
      <c r="FB413" s="314"/>
      <c r="FC413" s="7" t="s">
        <v>1130</v>
      </c>
      <c r="FD413" s="7" t="s">
        <v>3341</v>
      </c>
      <c r="FE413" s="7">
        <f t="shared" si="92"/>
        <v>7687</v>
      </c>
      <c r="FF413" s="72">
        <f t="shared" si="93"/>
        <v>36259</v>
      </c>
      <c r="FG413" t="s">
        <v>3517</v>
      </c>
      <c r="FH413">
        <v>464564316</v>
      </c>
    </row>
    <row r="414" spans="1:164" ht="17.25">
      <c r="A414" s="72">
        <v>467623626</v>
      </c>
      <c r="B414" s="304" t="s">
        <v>1562</v>
      </c>
      <c r="C414" s="72"/>
      <c r="D414" s="72"/>
      <c r="E414" s="72"/>
      <c r="F414" s="72"/>
      <c r="G414" s="307"/>
      <c r="H414" s="307"/>
      <c r="I414" s="72">
        <v>1530</v>
      </c>
      <c r="J414" s="72">
        <v>1528</v>
      </c>
      <c r="K414" s="258">
        <f t="shared" si="97"/>
        <v>1528</v>
      </c>
      <c r="L414" s="258">
        <f t="shared" si="86"/>
        <v>3089</v>
      </c>
      <c r="M414" s="308">
        <v>1</v>
      </c>
      <c r="N414" s="72" t="s">
        <v>1232</v>
      </c>
      <c r="O414" s="72" t="s">
        <v>1233</v>
      </c>
      <c r="P414" s="72" t="s">
        <v>74</v>
      </c>
      <c r="Q414" s="255">
        <v>26897</v>
      </c>
      <c r="R414" s="66">
        <v>0</v>
      </c>
      <c r="S414" s="66">
        <f t="shared" si="96"/>
        <v>0</v>
      </c>
      <c r="T414" s="66">
        <v>900</v>
      </c>
      <c r="U414" s="4" t="s">
        <v>1130</v>
      </c>
      <c r="V414" s="5">
        <f t="shared" si="94"/>
        <v>2.6846810960781255E-2</v>
      </c>
      <c r="W414" s="5">
        <f t="shared" si="95"/>
        <v>1.4718886078641628E-3</v>
      </c>
      <c r="X414" s="5" t="str">
        <f t="shared" si="87"/>
        <v>FLOW</v>
      </c>
      <c r="Y414" s="72" t="str">
        <f t="shared" si="88"/>
        <v>NC</v>
      </c>
      <c r="Z414" s="72" t="s">
        <v>1130</v>
      </c>
      <c r="AA414" s="72" t="s">
        <v>1316</v>
      </c>
      <c r="AB414" s="304" t="s">
        <v>3024</v>
      </c>
      <c r="AC414" s="72"/>
      <c r="AD414" s="72" t="s">
        <v>3022</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9"/>
        <v>FLOW</v>
      </c>
      <c r="AQ414" s="307"/>
      <c r="AR414" s="307"/>
      <c r="AS414" s="307"/>
      <c r="AT414" s="307"/>
      <c r="AU414" s="72" t="s">
        <v>1794</v>
      </c>
      <c r="AV414" s="311" t="s">
        <v>1671</v>
      </c>
      <c r="AW414" s="304" t="s">
        <v>211</v>
      </c>
      <c r="AX414" s="312">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90"/>
        <v>1</v>
      </c>
      <c r="ES414" s="72">
        <f t="shared" si="91"/>
        <v>1</v>
      </c>
      <c r="ET414" s="72" t="s">
        <v>1120</v>
      </c>
      <c r="EU414" s="7" t="s">
        <v>2743</v>
      </c>
      <c r="EV414" s="7" t="s">
        <v>1111</v>
      </c>
      <c r="EW414" s="7" t="s">
        <v>1830</v>
      </c>
      <c r="EX414" s="183" t="s">
        <v>1954</v>
      </c>
      <c r="EY414" s="314">
        <v>46178</v>
      </c>
      <c r="EZ414" s="314"/>
      <c r="FA414" s="183"/>
      <c r="FB414" s="314"/>
      <c r="FC414" s="7" t="s">
        <v>1130</v>
      </c>
      <c r="FD414" s="7" t="s">
        <v>1239</v>
      </c>
      <c r="FE414" s="7">
        <f t="shared" si="92"/>
        <v>1528</v>
      </c>
      <c r="FF414" s="72">
        <f t="shared" si="93"/>
        <v>3089</v>
      </c>
      <c r="FG414" t="s">
        <v>3517</v>
      </c>
      <c r="FH414">
        <v>467623626</v>
      </c>
    </row>
    <row r="415" spans="1:164" ht="17.25">
      <c r="A415" s="72">
        <v>463967273</v>
      </c>
      <c r="B415" s="304" t="s">
        <v>455</v>
      </c>
      <c r="C415" s="72"/>
      <c r="D415" s="72"/>
      <c r="E415" s="72"/>
      <c r="F415" s="72"/>
      <c r="G415" s="307"/>
      <c r="H415" s="307"/>
      <c r="I415" s="72">
        <v>4734</v>
      </c>
      <c r="J415" s="72">
        <v>9280</v>
      </c>
      <c r="K415" s="258">
        <f t="shared" si="97"/>
        <v>4846</v>
      </c>
      <c r="L415" s="258">
        <f t="shared" si="86"/>
        <v>14482</v>
      </c>
      <c r="M415" s="316">
        <v>2</v>
      </c>
      <c r="N415" s="72" t="s">
        <v>1232</v>
      </c>
      <c r="O415" s="72" t="s">
        <v>1233</v>
      </c>
      <c r="P415" s="72" t="s">
        <v>43</v>
      </c>
      <c r="Q415" s="255">
        <v>26819</v>
      </c>
      <c r="R415" s="66">
        <v>300</v>
      </c>
      <c r="S415" s="66">
        <f t="shared" si="96"/>
        <v>0</v>
      </c>
      <c r="T415" s="66">
        <v>1800</v>
      </c>
      <c r="U415" s="4" t="s">
        <v>1472</v>
      </c>
      <c r="V415" s="5">
        <f t="shared" si="94"/>
        <v>2.9997861705797272E-2</v>
      </c>
      <c r="W415" s="5">
        <f t="shared" si="95"/>
        <v>5.9380318737317092E-3</v>
      </c>
      <c r="X415" s="5" t="str">
        <f t="shared" si="87"/>
        <v>FLOW</v>
      </c>
      <c r="Y415" s="72" t="str">
        <f t="shared" si="88"/>
        <v>BPTP</v>
      </c>
      <c r="Z415" s="72" t="s">
        <v>1282</v>
      </c>
      <c r="AA415" s="72" t="s">
        <v>1326</v>
      </c>
      <c r="AB415" s="304" t="s">
        <v>3506</v>
      </c>
      <c r="AC415" s="72">
        <v>25</v>
      </c>
      <c r="AD415" s="72" t="s">
        <v>3020</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9"/>
        <v>FLOW</v>
      </c>
      <c r="AQ415" s="307"/>
      <c r="AR415" s="307"/>
      <c r="AS415" s="307"/>
      <c r="AT415" s="307"/>
      <c r="AU415" s="72" t="s">
        <v>1794</v>
      </c>
      <c r="AV415" s="311" t="s">
        <v>456</v>
      </c>
      <c r="AW415" s="304" t="s">
        <v>178</v>
      </c>
      <c r="AX415" s="312">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90"/>
        <v>1</v>
      </c>
      <c r="ES415" s="72">
        <f t="shared" si="91"/>
        <v>1</v>
      </c>
      <c r="ET415" s="72" t="s">
        <v>1117</v>
      </c>
      <c r="EU415" s="7" t="s">
        <v>2744</v>
      </c>
      <c r="EV415" s="7" t="s">
        <v>1111</v>
      </c>
      <c r="EW415" s="7" t="s">
        <v>1802</v>
      </c>
      <c r="EX415" s="183" t="s">
        <v>1979</v>
      </c>
      <c r="EY415" s="314">
        <v>46177</v>
      </c>
      <c r="EZ415" s="314"/>
      <c r="FA415" s="183"/>
      <c r="FB415" s="314"/>
      <c r="FC415" s="7" t="s">
        <v>1130</v>
      </c>
      <c r="FD415" s="7" t="s">
        <v>3142</v>
      </c>
      <c r="FE415" s="7">
        <f t="shared" si="92"/>
        <v>4846</v>
      </c>
      <c r="FF415" s="72">
        <f t="shared" si="93"/>
        <v>14482</v>
      </c>
      <c r="FG415" t="s">
        <v>3517</v>
      </c>
      <c r="FH415">
        <v>463967273</v>
      </c>
    </row>
    <row r="416" spans="1:164" ht="17.25">
      <c r="A416" s="72">
        <v>460587311</v>
      </c>
      <c r="B416" s="304" t="s">
        <v>587</v>
      </c>
      <c r="C416" s="72"/>
      <c r="D416" s="72"/>
      <c r="E416" s="72"/>
      <c r="F416" s="72"/>
      <c r="G416" s="307"/>
      <c r="H416" s="307"/>
      <c r="I416" s="72">
        <v>4031</v>
      </c>
      <c r="J416" s="72">
        <v>4015.5</v>
      </c>
      <c r="K416" s="258">
        <f t="shared" si="97"/>
        <v>4083.5</v>
      </c>
      <c r="L416" s="258">
        <f t="shared" si="86"/>
        <v>8192.5</v>
      </c>
      <c r="M416" s="308">
        <v>1</v>
      </c>
      <c r="N416" s="72" t="s">
        <v>1232</v>
      </c>
      <c r="O416" s="72" t="s">
        <v>1233</v>
      </c>
      <c r="P416" s="72" t="s">
        <v>231</v>
      </c>
      <c r="Q416" s="255">
        <v>26685.09</v>
      </c>
      <c r="R416" s="66">
        <v>68</v>
      </c>
      <c r="S416" s="66">
        <f t="shared" si="96"/>
        <v>0</v>
      </c>
      <c r="T416" s="66">
        <v>2572.8000000000002</v>
      </c>
      <c r="U416" s="4" t="s">
        <v>1504</v>
      </c>
      <c r="V416" s="5">
        <f t="shared" si="94"/>
        <v>2.9307349247995832E-2</v>
      </c>
      <c r="W416" s="5">
        <f t="shared" si="95"/>
        <v>1.4602922248142876E-3</v>
      </c>
      <c r="X416" s="5" t="s">
        <v>1281</v>
      </c>
      <c r="Y416" s="72" t="str">
        <f t="shared" si="88"/>
        <v>PTP</v>
      </c>
      <c r="Z416" s="72" t="s">
        <v>1330</v>
      </c>
      <c r="AA416" s="72" t="s">
        <v>1330</v>
      </c>
      <c r="AB416" s="304"/>
      <c r="AC416" s="72"/>
      <c r="AD416" s="72"/>
      <c r="AE416" s="309"/>
      <c r="AF416" s="310" t="s">
        <v>1798</v>
      </c>
      <c r="AG416" s="7" t="s">
        <v>1130</v>
      </c>
      <c r="AH416" s="72" t="s">
        <v>872</v>
      </c>
      <c r="AI416" s="7" t="s">
        <v>1130</v>
      </c>
      <c r="AJ416" s="7" t="s">
        <v>1130</v>
      </c>
      <c r="AK416" s="7" t="s">
        <v>1130</v>
      </c>
      <c r="AL416" s="7">
        <v>6656.3</v>
      </c>
      <c r="AM416" s="255">
        <v>26685.09</v>
      </c>
      <c r="AN416" s="258">
        <v>27</v>
      </c>
      <c r="AO416" s="307">
        <v>43</v>
      </c>
      <c r="AP416" s="307" t="str">
        <f t="shared" si="89"/>
        <v>FLOW</v>
      </c>
      <c r="AQ416" s="307"/>
      <c r="AR416" s="307"/>
      <c r="AS416" s="307"/>
      <c r="AT416" s="307"/>
      <c r="AU416" s="72" t="s">
        <v>944</v>
      </c>
      <c r="AV416" s="311" t="s">
        <v>588</v>
      </c>
      <c r="AW416" s="304" t="s">
        <v>157</v>
      </c>
      <c r="AX416" s="312">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90"/>
        <v>1</v>
      </c>
      <c r="ES416" s="72">
        <f t="shared" si="91"/>
        <v>1</v>
      </c>
      <c r="ET416" s="72" t="s">
        <v>1112</v>
      </c>
      <c r="EU416" s="7" t="s">
        <v>2745</v>
      </c>
      <c r="EV416" s="7" t="s">
        <v>1111</v>
      </c>
      <c r="EW416" s="7" t="s">
        <v>1807</v>
      </c>
      <c r="EX416" s="183" t="s">
        <v>1816</v>
      </c>
      <c r="EY416" s="314">
        <v>46185</v>
      </c>
      <c r="EZ416" s="314"/>
      <c r="FA416" s="183"/>
      <c r="FB416" s="314"/>
      <c r="FC416" s="7" t="s">
        <v>1130</v>
      </c>
      <c r="FD416" s="7" t="s">
        <v>3342</v>
      </c>
      <c r="FE416" s="7">
        <f t="shared" si="92"/>
        <v>4083.5</v>
      </c>
      <c r="FF416" s="72">
        <f t="shared" si="93"/>
        <v>8192.5</v>
      </c>
      <c r="FG416" t="s">
        <v>3517</v>
      </c>
      <c r="FH416">
        <v>460587311</v>
      </c>
    </row>
    <row r="417" spans="1:164" ht="17.25">
      <c r="A417" s="72">
        <v>461361352</v>
      </c>
      <c r="B417" s="304" t="s">
        <v>2106</v>
      </c>
      <c r="C417" s="72"/>
      <c r="D417" s="72"/>
      <c r="E417" s="72"/>
      <c r="F417" s="72"/>
      <c r="G417" s="307"/>
      <c r="H417" s="307"/>
      <c r="I417" s="72">
        <v>3223</v>
      </c>
      <c r="J417" s="72">
        <v>3219</v>
      </c>
      <c r="K417" s="258">
        <f t="shared" si="97"/>
        <v>3279</v>
      </c>
      <c r="L417" s="258">
        <f t="shared" si="86"/>
        <v>6558</v>
      </c>
      <c r="M417" s="308">
        <v>1</v>
      </c>
      <c r="N417" s="72" t="s">
        <v>1232</v>
      </c>
      <c r="O417" s="72" t="s">
        <v>1233</v>
      </c>
      <c r="P417" s="72" t="s">
        <v>35</v>
      </c>
      <c r="Q417" s="255">
        <v>26621</v>
      </c>
      <c r="R417" s="66">
        <v>60</v>
      </c>
      <c r="S417" s="66">
        <f t="shared" si="96"/>
        <v>0</v>
      </c>
      <c r="T417" s="66">
        <v>1723</v>
      </c>
      <c r="U417" s="4" t="s">
        <v>1130</v>
      </c>
      <c r="V417" s="5">
        <f t="shared" si="94"/>
        <v>1.1480526369002203E-2</v>
      </c>
      <c r="W417" s="5">
        <f t="shared" si="95"/>
        <v>1.4567850180299616E-3</v>
      </c>
      <c r="X417" s="5" t="s">
        <v>1281</v>
      </c>
      <c r="Y417" s="72" t="str">
        <f t="shared" si="88"/>
        <v>PTP</v>
      </c>
      <c r="Z417" s="72" t="s">
        <v>1130</v>
      </c>
      <c r="AA417" s="72" t="s">
        <v>1330</v>
      </c>
      <c r="AB417" s="304"/>
      <c r="AC417" s="72">
        <v>26</v>
      </c>
      <c r="AD417" s="72" t="s">
        <v>3023</v>
      </c>
      <c r="AE417" s="309"/>
      <c r="AF417" s="310"/>
      <c r="AG417" s="7"/>
      <c r="AH417" s="72" t="s">
        <v>386</v>
      </c>
      <c r="AI417" s="7"/>
      <c r="AJ417" s="7"/>
      <c r="AK417" s="7"/>
      <c r="AL417" s="7">
        <v>5002</v>
      </c>
      <c r="AM417" s="255">
        <v>26621</v>
      </c>
      <c r="AN417" s="258">
        <v>27</v>
      </c>
      <c r="AO417" s="307">
        <v>43</v>
      </c>
      <c r="AP417" s="307" t="str">
        <f t="shared" si="89"/>
        <v>FLOW</v>
      </c>
      <c r="AQ417" s="307"/>
      <c r="AR417" s="307"/>
      <c r="AS417" s="307"/>
      <c r="AT417" s="307"/>
      <c r="AU417" s="72" t="s">
        <v>1130</v>
      </c>
      <c r="AV417" s="311" t="s">
        <v>2251</v>
      </c>
      <c r="AW417" s="304" t="s">
        <v>178</v>
      </c>
      <c r="AX417" s="312">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90"/>
        <v>2</v>
      </c>
      <c r="ES417" s="72">
        <f t="shared" si="91"/>
        <v>1</v>
      </c>
      <c r="ET417" s="72" t="s">
        <v>1116</v>
      </c>
      <c r="EU417" s="7" t="s">
        <v>2746</v>
      </c>
      <c r="EV417" s="7" t="s">
        <v>1111</v>
      </c>
      <c r="EW417" s="7" t="s">
        <v>1976</v>
      </c>
      <c r="EX417" s="183" t="s">
        <v>3601</v>
      </c>
      <c r="EY417" s="314">
        <v>46189</v>
      </c>
      <c r="EZ417" s="314"/>
      <c r="FA417" s="183"/>
      <c r="FB417" s="314"/>
      <c r="FC417" s="7" t="s">
        <v>1130</v>
      </c>
      <c r="FD417" s="7" t="s">
        <v>3268</v>
      </c>
      <c r="FE417" s="7">
        <f t="shared" si="92"/>
        <v>3279</v>
      </c>
      <c r="FF417" s="72">
        <f t="shared" si="93"/>
        <v>6558</v>
      </c>
      <c r="FG417" t="s">
        <v>3517</v>
      </c>
      <c r="FH417">
        <v>461361352</v>
      </c>
    </row>
    <row r="418" spans="1:164" ht="17.25">
      <c r="A418" s="72">
        <v>461195835</v>
      </c>
      <c r="B418" s="304" t="s">
        <v>579</v>
      </c>
      <c r="C418" s="72"/>
      <c r="D418" s="72"/>
      <c r="E418" s="72"/>
      <c r="F418" s="72"/>
      <c r="G418" s="307"/>
      <c r="H418" s="307"/>
      <c r="I418" s="72">
        <v>3202</v>
      </c>
      <c r="J418" s="72">
        <v>3167.24</v>
      </c>
      <c r="K418" s="258">
        <f t="shared" si="97"/>
        <v>3253.24</v>
      </c>
      <c r="L418" s="258">
        <f t="shared" si="86"/>
        <v>6537.24</v>
      </c>
      <c r="M418" s="308">
        <v>1</v>
      </c>
      <c r="N418" s="72" t="s">
        <v>1232</v>
      </c>
      <c r="O418" s="72" t="s">
        <v>1233</v>
      </c>
      <c r="P418" s="72" t="s">
        <v>350</v>
      </c>
      <c r="Q418" s="255">
        <v>26579</v>
      </c>
      <c r="R418" s="66">
        <v>86</v>
      </c>
      <c r="S418" s="66">
        <f t="shared" si="96"/>
        <v>0</v>
      </c>
      <c r="T418" s="66">
        <v>6300</v>
      </c>
      <c r="U418" s="4" t="s">
        <v>1490</v>
      </c>
      <c r="V418" s="5">
        <f t="shared" si="94"/>
        <v>2.6266243634445675E-2</v>
      </c>
      <c r="W418" s="5">
        <f t="shared" si="95"/>
        <v>1.4544866456638874E-3</v>
      </c>
      <c r="X418" s="5" t="s">
        <v>1281</v>
      </c>
      <c r="Y418" s="72" t="str">
        <f t="shared" si="88"/>
        <v>PTP</v>
      </c>
      <c r="Z418" s="72" t="s">
        <v>1330</v>
      </c>
      <c r="AA418" s="72" t="s">
        <v>1330</v>
      </c>
      <c r="AB418" s="304"/>
      <c r="AC418" s="72">
        <v>20</v>
      </c>
      <c r="AD418" s="72" t="s">
        <v>3020</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9"/>
        <v>FLOW</v>
      </c>
      <c r="AQ418" s="307"/>
      <c r="AR418" s="307"/>
      <c r="AS418" s="307"/>
      <c r="AT418" s="307"/>
      <c r="AU418" s="72" t="s">
        <v>1794</v>
      </c>
      <c r="AV418" s="311" t="s">
        <v>581</v>
      </c>
      <c r="AW418" s="304" t="s">
        <v>239</v>
      </c>
      <c r="AX418" s="312">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90"/>
        <v>1</v>
      </c>
      <c r="ES418" s="72">
        <f t="shared" si="91"/>
        <v>1</v>
      </c>
      <c r="ET418" s="72" t="s">
        <v>1127</v>
      </c>
      <c r="EU418" s="7" t="s">
        <v>2747</v>
      </c>
      <c r="EV418" s="7" t="s">
        <v>1111</v>
      </c>
      <c r="EW418" s="7" t="s">
        <v>1804</v>
      </c>
      <c r="EX418" s="183" t="s">
        <v>1812</v>
      </c>
      <c r="EY418" s="314">
        <v>46176</v>
      </c>
      <c r="EZ418" s="314"/>
      <c r="FA418" s="183"/>
      <c r="FB418" s="314"/>
      <c r="FC418" s="7" t="s">
        <v>1130</v>
      </c>
      <c r="FD418" s="7" t="s">
        <v>3141</v>
      </c>
      <c r="FE418" s="7">
        <f t="shared" si="92"/>
        <v>3253.24</v>
      </c>
      <c r="FF418" s="72">
        <f t="shared" si="93"/>
        <v>6537.24</v>
      </c>
      <c r="FG418" t="s">
        <v>3517</v>
      </c>
      <c r="FH418">
        <v>461195835</v>
      </c>
    </row>
    <row r="419" spans="1:164" ht="17.25">
      <c r="A419" s="72">
        <v>467347524</v>
      </c>
      <c r="B419" s="304" t="s">
        <v>1339</v>
      </c>
      <c r="C419" s="72"/>
      <c r="D419" s="72"/>
      <c r="E419" s="72"/>
      <c r="F419" s="72"/>
      <c r="G419" s="307"/>
      <c r="H419" s="307"/>
      <c r="I419" s="72">
        <v>2060</v>
      </c>
      <c r="J419" s="72">
        <v>4120</v>
      </c>
      <c r="K419" s="258">
        <f t="shared" si="97"/>
        <v>2100</v>
      </c>
      <c r="L419" s="258">
        <f t="shared" si="86"/>
        <v>6301</v>
      </c>
      <c r="M419" s="316">
        <v>2</v>
      </c>
      <c r="N419" s="72" t="s">
        <v>1232</v>
      </c>
      <c r="O419" s="72" t="s">
        <v>1233</v>
      </c>
      <c r="P419" s="72" t="s">
        <v>23</v>
      </c>
      <c r="Q419" s="255">
        <v>26554</v>
      </c>
      <c r="R419" s="66">
        <v>40</v>
      </c>
      <c r="S419" s="66">
        <f t="shared" si="96"/>
        <v>0</v>
      </c>
      <c r="T419" s="66">
        <v>900</v>
      </c>
      <c r="U419" s="4" t="s">
        <v>1232</v>
      </c>
      <c r="V419" s="5">
        <f t="shared" si="94"/>
        <v>8.880297608021577E-2</v>
      </c>
      <c r="W419" s="5">
        <f t="shared" si="95"/>
        <v>5.8793578573053361E-3</v>
      </c>
      <c r="X419" s="5" t="str">
        <f t="shared" si="87"/>
        <v>FLOW</v>
      </c>
      <c r="Y419" s="72" t="str">
        <f t="shared" si="88"/>
        <v>NC</v>
      </c>
      <c r="Z419" s="72" t="s">
        <v>2056</v>
      </c>
      <c r="AA419" s="72" t="s">
        <v>1316</v>
      </c>
      <c r="AB419" s="304" t="s">
        <v>3501</v>
      </c>
      <c r="AC419" s="72"/>
      <c r="AD419" s="72" t="s">
        <v>3022</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9"/>
        <v>FLOW</v>
      </c>
      <c r="AQ419" s="307"/>
      <c r="AR419" s="307"/>
      <c r="AS419" s="307"/>
      <c r="AT419" s="307"/>
      <c r="AU419" s="72" t="s">
        <v>1794</v>
      </c>
      <c r="AV419" s="311" t="s">
        <v>1340</v>
      </c>
      <c r="AW419" s="304" t="s">
        <v>25</v>
      </c>
      <c r="AX419" s="312">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90"/>
        <v>1</v>
      </c>
      <c r="ES419" s="72">
        <f t="shared" si="91"/>
        <v>1</v>
      </c>
      <c r="ET419" s="72" t="s">
        <v>1115</v>
      </c>
      <c r="EU419" s="7" t="s">
        <v>2748</v>
      </c>
      <c r="EV419" s="7" t="s">
        <v>1111</v>
      </c>
      <c r="EW419" s="7" t="s">
        <v>1830</v>
      </c>
      <c r="EX419" s="183" t="s">
        <v>1898</v>
      </c>
      <c r="EY419" s="314">
        <v>46175</v>
      </c>
      <c r="EZ419" s="314"/>
      <c r="FA419" s="183"/>
      <c r="FB419" s="314"/>
      <c r="FC419" s="7" t="s">
        <v>1130</v>
      </c>
      <c r="FD419" s="7" t="s">
        <v>3343</v>
      </c>
      <c r="FE419" s="7">
        <f t="shared" si="92"/>
        <v>2100</v>
      </c>
      <c r="FF419" s="72">
        <f t="shared" si="93"/>
        <v>6301</v>
      </c>
      <c r="FG419" t="s">
        <v>3517</v>
      </c>
      <c r="FH419">
        <v>467347524</v>
      </c>
    </row>
    <row r="420" spans="1:164" ht="17.25">
      <c r="A420" s="72">
        <v>460384585</v>
      </c>
      <c r="B420" s="304" t="s">
        <v>933</v>
      </c>
      <c r="C420" s="72"/>
      <c r="D420" s="72"/>
      <c r="E420" s="72"/>
      <c r="F420" s="72"/>
      <c r="G420" s="307"/>
      <c r="H420" s="307"/>
      <c r="I420" s="72">
        <v>3181</v>
      </c>
      <c r="J420" s="72">
        <v>9199</v>
      </c>
      <c r="K420" s="258">
        <f t="shared" si="97"/>
        <v>3060</v>
      </c>
      <c r="L420" s="258">
        <f t="shared" si="86"/>
        <v>12745</v>
      </c>
      <c r="M420" s="316">
        <v>3</v>
      </c>
      <c r="N420" s="72" t="s">
        <v>1232</v>
      </c>
      <c r="O420" s="72" t="s">
        <v>1233</v>
      </c>
      <c r="P420" s="72" t="s">
        <v>334</v>
      </c>
      <c r="Q420" s="255">
        <v>26539</v>
      </c>
      <c r="R420" s="66">
        <v>223</v>
      </c>
      <c r="S420" s="66">
        <f t="shared" si="96"/>
        <v>0</v>
      </c>
      <c r="T420" s="66">
        <v>5801</v>
      </c>
      <c r="U420" s="4" t="s">
        <v>1232</v>
      </c>
      <c r="V420" s="5">
        <f t="shared" si="94"/>
        <v>5.5191516058060913E-2</v>
      </c>
      <c r="W420" s="5">
        <f t="shared" si="95"/>
        <v>7.0981335864408086E-3</v>
      </c>
      <c r="X420" s="5" t="str">
        <f t="shared" si="87"/>
        <v>FLOW</v>
      </c>
      <c r="Y420" s="72" t="str">
        <f t="shared" si="88"/>
        <v>NC</v>
      </c>
      <c r="Z420" s="72" t="s">
        <v>1316</v>
      </c>
      <c r="AA420" s="72" t="s">
        <v>1316</v>
      </c>
      <c r="AB420" s="304" t="s">
        <v>3025</v>
      </c>
      <c r="AC420" s="72"/>
      <c r="AD420" s="72" t="s">
        <v>3022</v>
      </c>
      <c r="AE420" s="309"/>
      <c r="AF420" s="310" t="s">
        <v>1798</v>
      </c>
      <c r="AG420" s="7" t="s">
        <v>1130</v>
      </c>
      <c r="AH420" s="72" t="s">
        <v>909</v>
      </c>
      <c r="AI420" s="7" t="s">
        <v>1130</v>
      </c>
      <c r="AJ420" s="7" t="s">
        <v>1130</v>
      </c>
      <c r="AK420" s="7" t="s">
        <v>1130</v>
      </c>
      <c r="AL420" s="7">
        <v>15223</v>
      </c>
      <c r="AM420" s="255">
        <v>26539</v>
      </c>
      <c r="AN420" s="258">
        <v>88</v>
      </c>
      <c r="AO420" s="307">
        <v>104</v>
      </c>
      <c r="AP420" s="307" t="str">
        <f t="shared" si="89"/>
        <v>FLOW</v>
      </c>
      <c r="AQ420" s="307"/>
      <c r="AR420" s="307"/>
      <c r="AS420" s="307"/>
      <c r="AT420" s="307"/>
      <c r="AU420" s="72" t="s">
        <v>1794</v>
      </c>
      <c r="AV420" s="311" t="s">
        <v>934</v>
      </c>
      <c r="AW420" s="304" t="s">
        <v>25</v>
      </c>
      <c r="AX420" s="312">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90"/>
        <v>1</v>
      </c>
      <c r="ES420" s="72">
        <f t="shared" si="91"/>
        <v>1</v>
      </c>
      <c r="ET420" s="72" t="s">
        <v>1126</v>
      </c>
      <c r="EU420" s="7" t="s">
        <v>2749</v>
      </c>
      <c r="EV420" s="7" t="s">
        <v>1111</v>
      </c>
      <c r="EW420" s="7" t="s">
        <v>1809</v>
      </c>
      <c r="EX420" s="183" t="s">
        <v>1810</v>
      </c>
      <c r="EY420" s="314">
        <v>46175</v>
      </c>
      <c r="EZ420" s="314"/>
      <c r="FA420" s="183"/>
      <c r="FB420" s="314"/>
      <c r="FC420" s="7" t="s">
        <v>1130</v>
      </c>
      <c r="FD420" s="7" t="s">
        <v>3344</v>
      </c>
      <c r="FE420" s="7">
        <f t="shared" si="92"/>
        <v>3060</v>
      </c>
      <c r="FF420" s="72">
        <f t="shared" si="93"/>
        <v>12745</v>
      </c>
      <c r="FG420" t="s">
        <v>3517</v>
      </c>
      <c r="FH420">
        <v>460384585</v>
      </c>
    </row>
    <row r="421" spans="1:164" ht="17.25">
      <c r="A421" s="72">
        <v>465893690</v>
      </c>
      <c r="B421" s="304" t="s">
        <v>1563</v>
      </c>
      <c r="C421" s="72"/>
      <c r="D421" s="72"/>
      <c r="E421" s="72"/>
      <c r="F421" s="72"/>
      <c r="G421" s="307"/>
      <c r="H421" s="307"/>
      <c r="I421" s="72">
        <v>2685</v>
      </c>
      <c r="J421" s="72">
        <v>16057</v>
      </c>
      <c r="K421" s="258">
        <f t="shared" si="97"/>
        <v>3512</v>
      </c>
      <c r="L421" s="258">
        <f t="shared" si="86"/>
        <v>19936</v>
      </c>
      <c r="M421" s="316">
        <v>6</v>
      </c>
      <c r="N421" s="72" t="s">
        <v>1232</v>
      </c>
      <c r="O421" s="72" t="s">
        <v>1233</v>
      </c>
      <c r="P421" s="72" t="s">
        <v>50</v>
      </c>
      <c r="Q421" s="255">
        <v>26339</v>
      </c>
      <c r="R421" s="66">
        <v>880</v>
      </c>
      <c r="S421" s="66">
        <f t="shared" si="96"/>
        <v>0</v>
      </c>
      <c r="T421" s="66">
        <v>0</v>
      </c>
      <c r="U421" s="4" t="s">
        <v>1130</v>
      </c>
      <c r="V421" s="5">
        <f t="shared" si="94"/>
        <v>9.8078935315342827E-2</v>
      </c>
      <c r="W421" s="5">
        <f t="shared" si="95"/>
        <v>1.1064267566259658E-2</v>
      </c>
      <c r="X421" s="5" t="str">
        <f t="shared" si="87"/>
        <v>FLOW</v>
      </c>
      <c r="Y421" s="72" t="str">
        <f t="shared" si="88"/>
        <v>NC</v>
      </c>
      <c r="Z421" s="72" t="s">
        <v>1130</v>
      </c>
      <c r="AA421" s="72" t="s">
        <v>1316</v>
      </c>
      <c r="AB421" s="304" t="s">
        <v>3559</v>
      </c>
      <c r="AC421" s="72"/>
      <c r="AD421" s="72" t="s">
        <v>3022</v>
      </c>
      <c r="AE421" s="309"/>
      <c r="AF421" s="310" t="s">
        <v>1798</v>
      </c>
      <c r="AG421" s="7" t="s">
        <v>1130</v>
      </c>
      <c r="AH421" s="72" t="s">
        <v>1753</v>
      </c>
      <c r="AI421" s="7" t="s">
        <v>1130</v>
      </c>
      <c r="AJ421" s="7" t="s">
        <v>1130</v>
      </c>
      <c r="AK421" s="7" t="s">
        <v>1130</v>
      </c>
      <c r="AL421" s="7">
        <v>16937</v>
      </c>
      <c r="AM421" s="255">
        <v>26339</v>
      </c>
      <c r="AN421" s="258">
        <v>177</v>
      </c>
      <c r="AO421" s="307">
        <v>193</v>
      </c>
      <c r="AP421" s="307" t="str">
        <f t="shared" si="89"/>
        <v>FLOW</v>
      </c>
      <c r="AQ421" s="307"/>
      <c r="AR421" s="307"/>
      <c r="AS421" s="307"/>
      <c r="AT421" s="307"/>
      <c r="AU421" s="72" t="s">
        <v>944</v>
      </c>
      <c r="AV421" s="311" t="s">
        <v>1672</v>
      </c>
      <c r="AW421" s="304" t="s">
        <v>32</v>
      </c>
      <c r="AX421" s="312">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90"/>
        <v>1</v>
      </c>
      <c r="ES421" s="72">
        <f t="shared" si="91"/>
        <v>1</v>
      </c>
      <c r="ET421" s="72" t="s">
        <v>1118</v>
      </c>
      <c r="EU421" s="7" t="s">
        <v>2750</v>
      </c>
      <c r="EV421" s="7" t="s">
        <v>1111</v>
      </c>
      <c r="EW421" s="7" t="s">
        <v>1809</v>
      </c>
      <c r="EX421" s="183" t="s">
        <v>1961</v>
      </c>
      <c r="EY421" s="314">
        <v>46178</v>
      </c>
      <c r="EZ421" s="314"/>
      <c r="FA421" s="183"/>
      <c r="FB421" s="314"/>
      <c r="FC421" s="7" t="s">
        <v>1130</v>
      </c>
      <c r="FD421" s="7" t="s">
        <v>3345</v>
      </c>
      <c r="FE421" s="7">
        <f t="shared" si="92"/>
        <v>3512</v>
      </c>
      <c r="FF421" s="72">
        <f t="shared" si="93"/>
        <v>19936</v>
      </c>
      <c r="FG421" t="s">
        <v>3517</v>
      </c>
      <c r="FH421">
        <v>465893690</v>
      </c>
    </row>
    <row r="422" spans="1:164" ht="17.25">
      <c r="A422" s="72">
        <v>467003063</v>
      </c>
      <c r="B422" s="304" t="s">
        <v>229</v>
      </c>
      <c r="C422" s="72"/>
      <c r="D422" s="72"/>
      <c r="E422" s="72"/>
      <c r="F422" s="72"/>
      <c r="G422" s="307"/>
      <c r="H422" s="307"/>
      <c r="I422" s="72">
        <v>3301</v>
      </c>
      <c r="J422" s="72">
        <v>11982</v>
      </c>
      <c r="K422" s="258">
        <f t="shared" si="97"/>
        <v>2396</v>
      </c>
      <c r="L422" s="258">
        <f t="shared" si="86"/>
        <v>15835</v>
      </c>
      <c r="M422" s="316">
        <v>4</v>
      </c>
      <c r="N422" s="72" t="s">
        <v>1232</v>
      </c>
      <c r="O422" s="72" t="s">
        <v>1233</v>
      </c>
      <c r="P422" s="72" t="s">
        <v>204</v>
      </c>
      <c r="Q422" s="255">
        <v>26305</v>
      </c>
      <c r="R422" s="66">
        <v>317</v>
      </c>
      <c r="S422" s="66">
        <f t="shared" si="96"/>
        <v>0</v>
      </c>
      <c r="T422" s="66">
        <v>1800</v>
      </c>
      <c r="U422" s="4" t="s">
        <v>1232</v>
      </c>
      <c r="V422" s="5">
        <f t="shared" si="94"/>
        <v>0.31202922790410781</v>
      </c>
      <c r="W422" s="5">
        <f t="shared" si="95"/>
        <v>8.6364290658463676E-3</v>
      </c>
      <c r="X422" s="5" t="str">
        <f t="shared" si="87"/>
        <v>FLOW</v>
      </c>
      <c r="Y422" s="72" t="str">
        <f t="shared" si="88"/>
        <v>NC</v>
      </c>
      <c r="Z422" s="72" t="s">
        <v>1316</v>
      </c>
      <c r="AA422" s="72" t="s">
        <v>1316</v>
      </c>
      <c r="AB422" s="304" t="s">
        <v>3025</v>
      </c>
      <c r="AC422" s="72"/>
      <c r="AD422" s="72" t="s">
        <v>3022</v>
      </c>
      <c r="AE422" s="309"/>
      <c r="AF422" s="310" t="s">
        <v>1798</v>
      </c>
      <c r="AG422" s="7" t="s">
        <v>1130</v>
      </c>
      <c r="AH422" s="72" t="s">
        <v>1410</v>
      </c>
      <c r="AI422" s="7" t="s">
        <v>1130</v>
      </c>
      <c r="AJ422" s="7" t="s">
        <v>1130</v>
      </c>
      <c r="AK422" s="7" t="s">
        <v>1130</v>
      </c>
      <c r="AL422" s="7">
        <v>14099</v>
      </c>
      <c r="AM422" s="255">
        <v>26305</v>
      </c>
      <c r="AN422" s="258">
        <v>115</v>
      </c>
      <c r="AO422" s="307">
        <v>131</v>
      </c>
      <c r="AP422" s="307" t="str">
        <f t="shared" si="89"/>
        <v>FLOW</v>
      </c>
      <c r="AQ422" s="307"/>
      <c r="AR422" s="307"/>
      <c r="AS422" s="307"/>
      <c r="AT422" s="307"/>
      <c r="AU422" s="72" t="s">
        <v>944</v>
      </c>
      <c r="AV422" s="311" t="s">
        <v>230</v>
      </c>
      <c r="AW422" s="304" t="s">
        <v>99</v>
      </c>
      <c r="AX422" s="312">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90"/>
        <v>1</v>
      </c>
      <c r="ES422" s="72">
        <f t="shared" si="91"/>
        <v>1</v>
      </c>
      <c r="ET422" s="72" t="s">
        <v>1124</v>
      </c>
      <c r="EU422" s="7" t="s">
        <v>2751</v>
      </c>
      <c r="EV422" s="7" t="s">
        <v>1111</v>
      </c>
      <c r="EW422" s="7" t="s">
        <v>1809</v>
      </c>
      <c r="EX422" s="183" t="s">
        <v>1890</v>
      </c>
      <c r="EY422" s="314">
        <v>46176</v>
      </c>
      <c r="EZ422" s="314"/>
      <c r="FA422" s="183"/>
      <c r="FB422" s="314"/>
      <c r="FC422" s="7" t="s">
        <v>1130</v>
      </c>
      <c r="FD422" s="7" t="s">
        <v>3346</v>
      </c>
      <c r="FE422" s="7">
        <f t="shared" si="92"/>
        <v>2396</v>
      </c>
      <c r="FF422" s="72">
        <f t="shared" si="93"/>
        <v>15835</v>
      </c>
      <c r="FG422" t="s">
        <v>3517</v>
      </c>
      <c r="FH422">
        <v>467003063</v>
      </c>
    </row>
    <row r="423" spans="1:164" ht="17.25">
      <c r="A423" s="72">
        <v>460384052</v>
      </c>
      <c r="B423" s="304" t="s">
        <v>2098</v>
      </c>
      <c r="C423" s="72"/>
      <c r="D423" s="72"/>
      <c r="E423" s="72"/>
      <c r="F423" s="72"/>
      <c r="G423" s="307"/>
      <c r="H423" s="307"/>
      <c r="I423" s="72">
        <v>3984</v>
      </c>
      <c r="J423" s="72">
        <v>3835</v>
      </c>
      <c r="K423" s="258">
        <f t="shared" si="97"/>
        <v>3901</v>
      </c>
      <c r="L423" s="258">
        <f t="shared" si="86"/>
        <v>7957</v>
      </c>
      <c r="M423" s="308">
        <v>1</v>
      </c>
      <c r="N423" s="72" t="s">
        <v>1232</v>
      </c>
      <c r="O423" s="72" t="s">
        <v>1233</v>
      </c>
      <c r="P423" s="72" t="s">
        <v>50</v>
      </c>
      <c r="Q423" s="255">
        <v>26289</v>
      </c>
      <c r="R423" s="66">
        <v>66</v>
      </c>
      <c r="S423" s="66">
        <f t="shared" si="96"/>
        <v>0</v>
      </c>
      <c r="T423" s="66">
        <v>6300</v>
      </c>
      <c r="U423" s="4" t="s">
        <v>1130</v>
      </c>
      <c r="V423" s="5">
        <f t="shared" si="94"/>
        <v>2.2646371265949209E-2</v>
      </c>
      <c r="W423" s="5">
        <f t="shared" si="95"/>
        <v>1.4386169317076617E-3</v>
      </c>
      <c r="X423" s="5" t="s">
        <v>1281</v>
      </c>
      <c r="Y423" s="72" t="str">
        <f t="shared" si="88"/>
        <v>PTP</v>
      </c>
      <c r="Z423" s="72" t="s">
        <v>1130</v>
      </c>
      <c r="AA423" s="72" t="s">
        <v>1330</v>
      </c>
      <c r="AB423" s="304"/>
      <c r="AC423" s="72">
        <v>25</v>
      </c>
      <c r="AD423" s="72" t="s">
        <v>3020</v>
      </c>
      <c r="AE423" s="309"/>
      <c r="AF423" s="310"/>
      <c r="AG423" s="7"/>
      <c r="AH423" s="72" t="s">
        <v>336</v>
      </c>
      <c r="AI423" s="7"/>
      <c r="AJ423" s="7"/>
      <c r="AK423" s="7"/>
      <c r="AL423" s="7">
        <v>10201</v>
      </c>
      <c r="AM423" s="255">
        <v>26289</v>
      </c>
      <c r="AN423" s="258">
        <v>27</v>
      </c>
      <c r="AO423" s="307">
        <v>43</v>
      </c>
      <c r="AP423" s="307" t="str">
        <f t="shared" si="89"/>
        <v>FLOW</v>
      </c>
      <c r="AQ423" s="307"/>
      <c r="AR423" s="307"/>
      <c r="AS423" s="307"/>
      <c r="AT423" s="307"/>
      <c r="AU423" s="72" t="s">
        <v>1130</v>
      </c>
      <c r="AV423" s="311" t="s">
        <v>2243</v>
      </c>
      <c r="AW423" s="304" t="s">
        <v>459</v>
      </c>
      <c r="AX423" s="312">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90"/>
        <v>1</v>
      </c>
      <c r="ES423" s="72">
        <f t="shared" si="91"/>
        <v>1</v>
      </c>
      <c r="ET423" s="72" t="s">
        <v>1118</v>
      </c>
      <c r="EU423" s="7" t="s">
        <v>2752</v>
      </c>
      <c r="EV423" s="7" t="s">
        <v>1111</v>
      </c>
      <c r="EW423" s="7" t="s">
        <v>1802</v>
      </c>
      <c r="EX423" s="183" t="s">
        <v>3602</v>
      </c>
      <c r="EY423" s="314">
        <v>46184</v>
      </c>
      <c r="EZ423" s="314"/>
      <c r="FA423" s="183"/>
      <c r="FB423" s="314"/>
      <c r="FC423" s="7" t="s">
        <v>1130</v>
      </c>
      <c r="FD423" s="7" t="s">
        <v>3215</v>
      </c>
      <c r="FE423" s="7">
        <f t="shared" si="92"/>
        <v>3901</v>
      </c>
      <c r="FF423" s="72">
        <f t="shared" si="93"/>
        <v>7957</v>
      </c>
      <c r="FG423" t="s">
        <v>3517</v>
      </c>
      <c r="FH423">
        <v>460384052</v>
      </c>
    </row>
    <row r="424" spans="1:164" ht="17.25">
      <c r="A424" s="72">
        <v>461262091</v>
      </c>
      <c r="B424" s="304" t="s">
        <v>2116</v>
      </c>
      <c r="C424" s="72" t="s">
        <v>1776</v>
      </c>
      <c r="D424" s="72" t="s">
        <v>3499</v>
      </c>
      <c r="E424" s="72">
        <v>6429</v>
      </c>
      <c r="F424" s="72"/>
      <c r="G424" s="307"/>
      <c r="H424" s="307"/>
      <c r="I424" s="72">
        <v>3178</v>
      </c>
      <c r="J424" s="72">
        <v>3178</v>
      </c>
      <c r="K424" s="258">
        <f t="shared" si="97"/>
        <v>3193</v>
      </c>
      <c r="L424" s="258">
        <f t="shared" si="86"/>
        <v>0</v>
      </c>
      <c r="M424" s="308">
        <v>1</v>
      </c>
      <c r="N424" s="72" t="s">
        <v>1283</v>
      </c>
      <c r="O424" s="72" t="s">
        <v>1282</v>
      </c>
      <c r="P424" s="72" t="s">
        <v>477</v>
      </c>
      <c r="Q424" s="255">
        <v>26169</v>
      </c>
      <c r="R424" s="66">
        <v>15</v>
      </c>
      <c r="S424" s="66">
        <f t="shared" si="96"/>
        <v>0</v>
      </c>
      <c r="T424" s="66">
        <v>0</v>
      </c>
      <c r="U424" s="4" t="s">
        <v>1130</v>
      </c>
      <c r="V424" s="5">
        <f t="shared" si="94"/>
        <v>0.10096918300462819</v>
      </c>
      <c r="W424" s="5">
        <f t="shared" si="95"/>
        <v>1.4320501535188786E-3</v>
      </c>
      <c r="X424" s="5" t="str">
        <f t="shared" si="87"/>
        <v>RB</v>
      </c>
      <c r="Y424" s="72" t="str">
        <f t="shared" si="88"/>
        <v>PAID</v>
      </c>
      <c r="Z424" s="72" t="s">
        <v>1130</v>
      </c>
      <c r="AA424" s="72" t="s">
        <v>1282</v>
      </c>
      <c r="AB424" s="304"/>
      <c r="AC424" s="72"/>
      <c r="AD424" s="72" t="s">
        <v>3023</v>
      </c>
      <c r="AE424" s="309"/>
      <c r="AF424" s="310"/>
      <c r="AG424" s="7"/>
      <c r="AH424" s="72" t="s">
        <v>2190</v>
      </c>
      <c r="AI424" s="7"/>
      <c r="AJ424" s="7"/>
      <c r="AK424" s="7"/>
      <c r="AL424" s="7">
        <v>3193</v>
      </c>
      <c r="AM424" s="255">
        <v>26169</v>
      </c>
      <c r="AN424" s="258">
        <v>27</v>
      </c>
      <c r="AO424" s="307">
        <v>0</v>
      </c>
      <c r="AP424" s="307" t="str">
        <f t="shared" si="89"/>
        <v>RB</v>
      </c>
      <c r="AQ424" s="307"/>
      <c r="AR424" s="307"/>
      <c r="AS424" s="307"/>
      <c r="AT424" s="307"/>
      <c r="AU424" s="72" t="s">
        <v>1130</v>
      </c>
      <c r="AV424" s="311"/>
      <c r="AW424" s="304" t="s">
        <v>54</v>
      </c>
      <c r="AX424" s="312">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90"/>
        <v>1</v>
      </c>
      <c r="ES424" s="72">
        <f t="shared" si="91"/>
        <v>1</v>
      </c>
      <c r="ET424" s="72" t="s">
        <v>1129</v>
      </c>
      <c r="EU424" s="7" t="s">
        <v>2753</v>
      </c>
      <c r="EV424" s="7" t="s">
        <v>1111</v>
      </c>
      <c r="EW424" s="7" t="s">
        <v>1830</v>
      </c>
      <c r="EX424" s="183" t="s">
        <v>1859</v>
      </c>
      <c r="EY424" s="314">
        <v>46186</v>
      </c>
      <c r="EZ424" s="314"/>
      <c r="FA424" s="183"/>
      <c r="FB424" s="314"/>
      <c r="FC424" s="7" t="s">
        <v>1130</v>
      </c>
      <c r="FD424" s="7" t="s">
        <v>3245</v>
      </c>
      <c r="FE424" s="7">
        <f t="shared" si="92"/>
        <v>3193</v>
      </c>
      <c r="FF424" s="72">
        <f t="shared" si="93"/>
        <v>6429</v>
      </c>
      <c r="FG424" t="s">
        <v>3517</v>
      </c>
      <c r="FH424">
        <v>461262091</v>
      </c>
    </row>
    <row r="425" spans="1:164" ht="17.25">
      <c r="A425" s="72">
        <v>459335118</v>
      </c>
      <c r="B425" s="304" t="s">
        <v>2132</v>
      </c>
      <c r="C425" s="72" t="s">
        <v>1778</v>
      </c>
      <c r="D425" s="72" t="s">
        <v>3561</v>
      </c>
      <c r="E425" s="72">
        <v>7000</v>
      </c>
      <c r="F425" s="72"/>
      <c r="G425" s="307"/>
      <c r="H425" s="307"/>
      <c r="I425" s="72">
        <v>6762</v>
      </c>
      <c r="J425" s="72">
        <v>6760</v>
      </c>
      <c r="K425" s="258">
        <f t="shared" si="97"/>
        <v>6877</v>
      </c>
      <c r="L425" s="258">
        <f t="shared" si="86"/>
        <v>6732</v>
      </c>
      <c r="M425" s="308">
        <v>1</v>
      </c>
      <c r="N425" s="72" t="s">
        <v>1281</v>
      </c>
      <c r="O425" s="72" t="s">
        <v>1282</v>
      </c>
      <c r="P425" s="72" t="s">
        <v>74</v>
      </c>
      <c r="Q425" s="255">
        <v>26143.67</v>
      </c>
      <c r="R425" s="66">
        <v>117</v>
      </c>
      <c r="S425" s="66">
        <f t="shared" si="96"/>
        <v>0</v>
      </c>
      <c r="T425" s="66">
        <v>900</v>
      </c>
      <c r="U425" s="4" t="s">
        <v>1130</v>
      </c>
      <c r="V425" s="5">
        <f t="shared" si="94"/>
        <v>2.609488665319731E-2</v>
      </c>
      <c r="W425" s="5">
        <f t="shared" si="95"/>
        <v>1.4306640160895296E-3</v>
      </c>
      <c r="X425" s="5" t="str">
        <f t="shared" si="87"/>
        <v>STABLE</v>
      </c>
      <c r="Y425" s="72" t="str">
        <f t="shared" si="88"/>
        <v>PAID</v>
      </c>
      <c r="Z425" s="72" t="s">
        <v>1130</v>
      </c>
      <c r="AA425" s="72" t="s">
        <v>1316</v>
      </c>
      <c r="AB425" s="304" t="s">
        <v>3024</v>
      </c>
      <c r="AC425" s="72"/>
      <c r="AD425" s="72" t="s">
        <v>3022</v>
      </c>
      <c r="AE425" s="309"/>
      <c r="AF425" s="310"/>
      <c r="AG425" s="7"/>
      <c r="AH425" s="72" t="s">
        <v>678</v>
      </c>
      <c r="AI425" s="7"/>
      <c r="AJ425" s="7"/>
      <c r="AK425" s="7"/>
      <c r="AL425" s="7">
        <v>7777</v>
      </c>
      <c r="AM425" s="255">
        <v>26143.67</v>
      </c>
      <c r="AN425" s="258">
        <v>27</v>
      </c>
      <c r="AO425" s="307">
        <v>43</v>
      </c>
      <c r="AP425" s="307" t="str">
        <f t="shared" si="89"/>
        <v>FLOW</v>
      </c>
      <c r="AQ425" s="307"/>
      <c r="AR425" s="307"/>
      <c r="AS425" s="307"/>
      <c r="AT425" s="307"/>
      <c r="AU425" s="72" t="s">
        <v>1130</v>
      </c>
      <c r="AV425" s="311" t="s">
        <v>2276</v>
      </c>
      <c r="AW425" s="304" t="s">
        <v>2337</v>
      </c>
      <c r="AX425" s="312">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90"/>
        <v>3</v>
      </c>
      <c r="ES425" s="72">
        <f t="shared" si="91"/>
        <v>1</v>
      </c>
      <c r="ET425" s="72" t="s">
        <v>1120</v>
      </c>
      <c r="EU425" s="7" t="s">
        <v>2754</v>
      </c>
      <c r="EV425" s="7" t="s">
        <v>1111</v>
      </c>
      <c r="EW425" s="7" t="s">
        <v>1821</v>
      </c>
      <c r="EX425" s="183" t="s">
        <v>2032</v>
      </c>
      <c r="EY425" s="314">
        <v>46191</v>
      </c>
      <c r="EZ425" s="314"/>
      <c r="FA425" s="183"/>
      <c r="FB425" s="314"/>
      <c r="FC425" s="7" t="s">
        <v>1130</v>
      </c>
      <c r="FD425" s="7" t="s">
        <v>3347</v>
      </c>
      <c r="FE425" s="7">
        <f t="shared" si="92"/>
        <v>6877</v>
      </c>
      <c r="FF425" s="72">
        <f t="shared" si="93"/>
        <v>13732</v>
      </c>
      <c r="FG425" t="s">
        <v>3517</v>
      </c>
      <c r="FH425">
        <v>459335118</v>
      </c>
    </row>
    <row r="426" spans="1:164" ht="17.25">
      <c r="A426" s="72">
        <v>464782908</v>
      </c>
      <c r="B426" s="304" t="s">
        <v>879</v>
      </c>
      <c r="C426" s="72"/>
      <c r="D426" s="72"/>
      <c r="E426" s="72"/>
      <c r="F426" s="72"/>
      <c r="G426" s="307"/>
      <c r="H426" s="307"/>
      <c r="I426" s="72">
        <v>3954</v>
      </c>
      <c r="J426" s="72">
        <v>23495</v>
      </c>
      <c r="K426" s="258">
        <f t="shared" si="97"/>
        <v>4894</v>
      </c>
      <c r="L426" s="258">
        <f t="shared" si="86"/>
        <v>27449</v>
      </c>
      <c r="M426" s="316">
        <v>6</v>
      </c>
      <c r="N426" s="72" t="s">
        <v>1232</v>
      </c>
      <c r="O426" s="72" t="s">
        <v>1233</v>
      </c>
      <c r="P426" s="72" t="s">
        <v>334</v>
      </c>
      <c r="Q426" s="255">
        <v>25984</v>
      </c>
      <c r="R426" s="66">
        <v>1169</v>
      </c>
      <c r="S426" s="66">
        <f t="shared" si="96"/>
        <v>0</v>
      </c>
      <c r="T426" s="66">
        <v>3600</v>
      </c>
      <c r="U426" s="4" t="s">
        <v>1232</v>
      </c>
      <c r="V426" s="5">
        <f t="shared" si="94"/>
        <v>9.0129198249376291E-2</v>
      </c>
      <c r="W426" s="5">
        <f t="shared" si="95"/>
        <v>1.0915142125429628E-2</v>
      </c>
      <c r="X426" s="5" t="str">
        <f t="shared" si="87"/>
        <v>FLOW</v>
      </c>
      <c r="Y426" s="72" t="str">
        <f t="shared" si="88"/>
        <v>NC</v>
      </c>
      <c r="Z426" s="72" t="s">
        <v>1316</v>
      </c>
      <c r="AA426" s="72" t="s">
        <v>1316</v>
      </c>
      <c r="AB426" s="304"/>
      <c r="AC426" s="72"/>
      <c r="AD426" s="72" t="s">
        <v>3022</v>
      </c>
      <c r="AE426" s="309"/>
      <c r="AF426" s="310" t="s">
        <v>1798</v>
      </c>
      <c r="AG426" s="7" t="s">
        <v>1130</v>
      </c>
      <c r="AH426" s="72" t="s">
        <v>876</v>
      </c>
      <c r="AI426" s="7" t="s">
        <v>1130</v>
      </c>
      <c r="AJ426" s="7" t="s">
        <v>1130</v>
      </c>
      <c r="AK426" s="7" t="s">
        <v>1130</v>
      </c>
      <c r="AL426" s="7">
        <v>28264</v>
      </c>
      <c r="AM426" s="255">
        <v>25984</v>
      </c>
      <c r="AN426" s="258">
        <v>177</v>
      </c>
      <c r="AO426" s="307">
        <v>193</v>
      </c>
      <c r="AP426" s="307" t="str">
        <f t="shared" si="89"/>
        <v>FLOW</v>
      </c>
      <c r="AQ426" s="307"/>
      <c r="AR426" s="307"/>
      <c r="AS426" s="307"/>
      <c r="AT426" s="307"/>
      <c r="AU426" s="72" t="s">
        <v>944</v>
      </c>
      <c r="AV426" s="311" t="s">
        <v>880</v>
      </c>
      <c r="AW426" s="304" t="s">
        <v>384</v>
      </c>
      <c r="AX426" s="312">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90"/>
        <v>1</v>
      </c>
      <c r="ES426" s="72">
        <f t="shared" si="91"/>
        <v>1</v>
      </c>
      <c r="ET426" s="72" t="s">
        <v>1126</v>
      </c>
      <c r="EU426" s="7" t="e">
        <v>#N/A</v>
      </c>
      <c r="EV426" s="7" t="e">
        <v>#N/A</v>
      </c>
      <c r="EW426" s="7" t="e">
        <v>#N/A</v>
      </c>
      <c r="EX426" s="183" t="e">
        <v>#N/A</v>
      </c>
      <c r="EY426" s="314" t="e">
        <v>#N/A</v>
      </c>
      <c r="EZ426" s="314"/>
      <c r="FA426" s="183"/>
      <c r="FB426" s="314"/>
      <c r="FC426" s="7" t="s">
        <v>1130</v>
      </c>
      <c r="FD426" s="7">
        <v>0</v>
      </c>
      <c r="FE426" s="7">
        <f t="shared" si="92"/>
        <v>4894</v>
      </c>
      <c r="FF426" s="72">
        <f t="shared" si="93"/>
        <v>27449</v>
      </c>
      <c r="FG426" t="s">
        <v>3517</v>
      </c>
      <c r="FH426">
        <v>464782908</v>
      </c>
    </row>
    <row r="427" spans="1:164" ht="17.25">
      <c r="A427" s="72">
        <v>463200237</v>
      </c>
      <c r="B427" s="304" t="s">
        <v>2103</v>
      </c>
      <c r="C427" s="72"/>
      <c r="D427" s="72"/>
      <c r="E427" s="72"/>
      <c r="F427" s="72"/>
      <c r="G427" s="307"/>
      <c r="H427" s="307"/>
      <c r="I427" s="72">
        <v>3523</v>
      </c>
      <c r="J427" s="72">
        <v>3432</v>
      </c>
      <c r="K427" s="258">
        <f t="shared" si="97"/>
        <v>3501</v>
      </c>
      <c r="L427" s="258">
        <f t="shared" si="86"/>
        <v>7092</v>
      </c>
      <c r="M427" s="308">
        <v>1</v>
      </c>
      <c r="N427" s="72" t="s">
        <v>1232</v>
      </c>
      <c r="O427" s="72" t="s">
        <v>1233</v>
      </c>
      <c r="P427" s="72" t="s">
        <v>350</v>
      </c>
      <c r="Q427" s="255">
        <v>25897</v>
      </c>
      <c r="R427" s="66">
        <v>69</v>
      </c>
      <c r="S427" s="66">
        <f t="shared" si="96"/>
        <v>0</v>
      </c>
      <c r="T427" s="66">
        <v>5450</v>
      </c>
      <c r="U427" s="4" t="s">
        <v>1130</v>
      </c>
      <c r="V427" s="5">
        <f t="shared" si="94"/>
        <v>2.5592268761098599E-2</v>
      </c>
      <c r="W427" s="5">
        <f t="shared" si="95"/>
        <v>1.41716545629097E-3</v>
      </c>
      <c r="X427" s="5" t="s">
        <v>1281</v>
      </c>
      <c r="Y427" s="72" t="str">
        <f t="shared" si="88"/>
        <v>PTP</v>
      </c>
      <c r="Z427" s="72" t="s">
        <v>1130</v>
      </c>
      <c r="AA427" s="72" t="s">
        <v>1330</v>
      </c>
      <c r="AB427" s="304"/>
      <c r="AC427" s="72">
        <v>20</v>
      </c>
      <c r="AD427" s="72" t="s">
        <v>3020</v>
      </c>
      <c r="AE427" s="309"/>
      <c r="AF427" s="310"/>
      <c r="AG427" s="7"/>
      <c r="AH427" s="72" t="s">
        <v>349</v>
      </c>
      <c r="AI427" s="7"/>
      <c r="AJ427" s="7"/>
      <c r="AK427" s="7"/>
      <c r="AL427" s="7">
        <v>8951</v>
      </c>
      <c r="AM427" s="255">
        <v>25897</v>
      </c>
      <c r="AN427" s="258">
        <v>27</v>
      </c>
      <c r="AO427" s="307">
        <v>43</v>
      </c>
      <c r="AP427" s="307" t="str">
        <f t="shared" si="89"/>
        <v>FLOW</v>
      </c>
      <c r="AQ427" s="307"/>
      <c r="AR427" s="307"/>
      <c r="AS427" s="307"/>
      <c r="AT427" s="307"/>
      <c r="AU427" s="72" t="s">
        <v>1130</v>
      </c>
      <c r="AV427" s="311" t="s">
        <v>2248</v>
      </c>
      <c r="AW427" s="304" t="s">
        <v>54</v>
      </c>
      <c r="AX427" s="312">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90"/>
        <v>1</v>
      </c>
      <c r="ES427" s="72">
        <f t="shared" si="91"/>
        <v>1</v>
      </c>
      <c r="ET427" s="72" t="s">
        <v>1127</v>
      </c>
      <c r="EU427" s="7" t="s">
        <v>3495</v>
      </c>
      <c r="EV427" s="7" t="s">
        <v>2465</v>
      </c>
      <c r="EW427" s="7" t="e">
        <v>#N/A</v>
      </c>
      <c r="EX427" s="183" t="e">
        <v>#N/A</v>
      </c>
      <c r="EY427" s="314" t="e">
        <v>#N/A</v>
      </c>
      <c r="EZ427" s="314"/>
      <c r="FA427" s="183"/>
      <c r="FB427" s="314"/>
      <c r="FC427" s="7" t="s">
        <v>1130</v>
      </c>
      <c r="FD427" s="7" t="s">
        <v>3348</v>
      </c>
      <c r="FE427" s="7">
        <f t="shared" si="92"/>
        <v>3501</v>
      </c>
      <c r="FF427" s="72">
        <f t="shared" si="93"/>
        <v>7092</v>
      </c>
      <c r="FG427" t="s">
        <v>3517</v>
      </c>
      <c r="FH427">
        <v>463200237</v>
      </c>
    </row>
    <row r="428" spans="1:164" ht="17.25">
      <c r="A428" s="72">
        <v>460564240</v>
      </c>
      <c r="B428" s="304" t="s">
        <v>2099</v>
      </c>
      <c r="C428" s="72"/>
      <c r="D428" s="72"/>
      <c r="E428" s="72"/>
      <c r="F428" s="72"/>
      <c r="G428" s="307"/>
      <c r="H428" s="307"/>
      <c r="I428" s="72">
        <v>3857</v>
      </c>
      <c r="J428" s="72">
        <v>3836</v>
      </c>
      <c r="K428" s="258">
        <f t="shared" si="97"/>
        <v>3883</v>
      </c>
      <c r="L428" s="258">
        <f t="shared" si="86"/>
        <v>7819</v>
      </c>
      <c r="M428" s="308">
        <v>1</v>
      </c>
      <c r="N428" s="72" t="s">
        <v>1232</v>
      </c>
      <c r="O428" s="72" t="s">
        <v>1233</v>
      </c>
      <c r="P428" s="72" t="s">
        <v>50</v>
      </c>
      <c r="Q428" s="255">
        <v>25740.76</v>
      </c>
      <c r="R428" s="66">
        <v>47</v>
      </c>
      <c r="S428" s="66">
        <f t="shared" si="96"/>
        <v>0</v>
      </c>
      <c r="T428" s="66">
        <v>900</v>
      </c>
      <c r="U428" s="4" t="s">
        <v>1130</v>
      </c>
      <c r="V428" s="5">
        <f t="shared" si="94"/>
        <v>2.2174095919498451E-2</v>
      </c>
      <c r="W428" s="5">
        <f t="shared" si="95"/>
        <v>1.4086155110891745E-3</v>
      </c>
      <c r="X428" s="5" t="s">
        <v>1281</v>
      </c>
      <c r="Y428" s="72" t="str">
        <f t="shared" si="88"/>
        <v>PTP</v>
      </c>
      <c r="Z428" s="72" t="s">
        <v>1130</v>
      </c>
      <c r="AA428" s="72" t="s">
        <v>1330</v>
      </c>
      <c r="AB428" s="304"/>
      <c r="AC428" s="72">
        <v>20</v>
      </c>
      <c r="AD428" s="72" t="s">
        <v>3020</v>
      </c>
      <c r="AE428" s="309"/>
      <c r="AF428" s="310"/>
      <c r="AG428" s="7"/>
      <c r="AH428" s="72" t="s">
        <v>336</v>
      </c>
      <c r="AI428" s="7"/>
      <c r="AJ428" s="7"/>
      <c r="AK428" s="7"/>
      <c r="AL428" s="7">
        <v>4783</v>
      </c>
      <c r="AM428" s="255">
        <v>25740.76</v>
      </c>
      <c r="AN428" s="258">
        <v>27</v>
      </c>
      <c r="AO428" s="307">
        <v>43</v>
      </c>
      <c r="AP428" s="307" t="str">
        <f t="shared" si="89"/>
        <v>FLOW</v>
      </c>
      <c r="AQ428" s="307"/>
      <c r="AR428" s="307"/>
      <c r="AS428" s="307"/>
      <c r="AT428" s="307"/>
      <c r="AU428" s="72" t="s">
        <v>1130</v>
      </c>
      <c r="AV428" s="311" t="s">
        <v>2244</v>
      </c>
      <c r="AW428" s="304" t="s">
        <v>234</v>
      </c>
      <c r="AX428" s="312">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90"/>
        <v>1</v>
      </c>
      <c r="ES428" s="72">
        <f t="shared" si="91"/>
        <v>1</v>
      </c>
      <c r="ET428" s="72" t="s">
        <v>1118</v>
      </c>
      <c r="EU428" s="7" t="s">
        <v>2755</v>
      </c>
      <c r="EV428" s="7" t="s">
        <v>1111</v>
      </c>
      <c r="EW428" s="7" t="s">
        <v>1802</v>
      </c>
      <c r="EX428" s="183" t="s">
        <v>1978</v>
      </c>
      <c r="EY428" s="314">
        <v>46184</v>
      </c>
      <c r="EZ428" s="314"/>
      <c r="FA428" s="183"/>
      <c r="FB428" s="314"/>
      <c r="FC428" s="7" t="s">
        <v>1130</v>
      </c>
      <c r="FD428" s="7" t="s">
        <v>3197</v>
      </c>
      <c r="FE428" s="7">
        <f t="shared" si="92"/>
        <v>3883</v>
      </c>
      <c r="FF428" s="72">
        <f t="shared" si="93"/>
        <v>7819</v>
      </c>
      <c r="FG428" t="s">
        <v>3517</v>
      </c>
      <c r="FH428">
        <v>460564240</v>
      </c>
    </row>
    <row r="429" spans="1:164" ht="17.25">
      <c r="A429" s="72">
        <v>460579176</v>
      </c>
      <c r="B429" s="304" t="s">
        <v>205</v>
      </c>
      <c r="C429" s="72"/>
      <c r="D429" s="72"/>
      <c r="E429" s="72"/>
      <c r="F429" s="72"/>
      <c r="G429" s="307"/>
      <c r="H429" s="307"/>
      <c r="I429" s="72">
        <v>8746</v>
      </c>
      <c r="J429" s="72">
        <v>26021</v>
      </c>
      <c r="K429" s="258">
        <f t="shared" si="97"/>
        <v>8997</v>
      </c>
      <c r="L429" s="258">
        <f t="shared" si="86"/>
        <v>35582</v>
      </c>
      <c r="M429" s="316">
        <v>3</v>
      </c>
      <c r="N429" s="72" t="s">
        <v>1232</v>
      </c>
      <c r="O429" s="72" t="s">
        <v>1233</v>
      </c>
      <c r="P429" s="72" t="s">
        <v>204</v>
      </c>
      <c r="Q429" s="255">
        <v>25553.54</v>
      </c>
      <c r="R429" s="66">
        <v>468</v>
      </c>
      <c r="S429" s="66">
        <f t="shared" si="96"/>
        <v>0</v>
      </c>
      <c r="T429" s="66">
        <v>2700</v>
      </c>
      <c r="U429" s="4" t="s">
        <v>1278</v>
      </c>
      <c r="V429" s="5">
        <f t="shared" si="94"/>
        <v>0.10685306172525014</v>
      </c>
      <c r="W429" s="5">
        <f t="shared" si="95"/>
        <v>6.8345619852465678E-3</v>
      </c>
      <c r="X429" s="5" t="str">
        <f t="shared" si="87"/>
        <v>FLOW</v>
      </c>
      <c r="Y429" s="72" t="str">
        <f t="shared" si="88"/>
        <v>MPTP</v>
      </c>
      <c r="Z429" s="72" t="s">
        <v>1282</v>
      </c>
      <c r="AA429" s="72" t="s">
        <v>1328</v>
      </c>
      <c r="AB429" s="304" t="s">
        <v>3624</v>
      </c>
      <c r="AC429" s="72"/>
      <c r="AD429" s="72" t="s">
        <v>3022</v>
      </c>
      <c r="AE429" s="309"/>
      <c r="AF429" s="310" t="s">
        <v>1798</v>
      </c>
      <c r="AG429" s="7" t="s">
        <v>1130</v>
      </c>
      <c r="AH429" s="72" t="s">
        <v>203</v>
      </c>
      <c r="AI429" s="7" t="s">
        <v>1130</v>
      </c>
      <c r="AJ429" s="7" t="s">
        <v>1130</v>
      </c>
      <c r="AK429" s="7" t="s">
        <v>1130</v>
      </c>
      <c r="AL429" s="7">
        <v>29189</v>
      </c>
      <c r="AM429" s="255">
        <v>25553.54</v>
      </c>
      <c r="AN429" s="258">
        <v>88</v>
      </c>
      <c r="AO429" s="307">
        <v>104</v>
      </c>
      <c r="AP429" s="307" t="str">
        <f t="shared" si="89"/>
        <v>FLOW</v>
      </c>
      <c r="AQ429" s="307"/>
      <c r="AR429" s="307"/>
      <c r="AS429" s="307"/>
      <c r="AT429" s="307"/>
      <c r="AU429" s="72" t="s">
        <v>944</v>
      </c>
      <c r="AV429" s="311" t="s">
        <v>206</v>
      </c>
      <c r="AW429" s="304" t="s">
        <v>207</v>
      </c>
      <c r="AX429" s="312">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90"/>
        <v>1</v>
      </c>
      <c r="ES429" s="72">
        <f t="shared" si="91"/>
        <v>1</v>
      </c>
      <c r="ET429" s="72" t="s">
        <v>1124</v>
      </c>
      <c r="EU429" s="7" t="s">
        <v>2756</v>
      </c>
      <c r="EV429" s="7" t="s">
        <v>1111</v>
      </c>
      <c r="EW429" s="7" t="s">
        <v>1804</v>
      </c>
      <c r="EX429" s="183" t="s">
        <v>1935</v>
      </c>
      <c r="EY429" s="314">
        <v>46175</v>
      </c>
      <c r="EZ429" s="314"/>
      <c r="FA429" s="183"/>
      <c r="FB429" s="314"/>
      <c r="FC429" s="7" t="s">
        <v>1130</v>
      </c>
      <c r="FD429" s="7" t="s">
        <v>3349</v>
      </c>
      <c r="FE429" s="7">
        <f t="shared" si="92"/>
        <v>8997</v>
      </c>
      <c r="FF429" s="72">
        <f t="shared" si="93"/>
        <v>35582</v>
      </c>
      <c r="FG429" t="s">
        <v>3517</v>
      </c>
      <c r="FH429">
        <v>460579176</v>
      </c>
    </row>
    <row r="430" spans="1:164" ht="17.25">
      <c r="A430" s="72">
        <v>456351377</v>
      </c>
      <c r="B430" s="304" t="s">
        <v>1564</v>
      </c>
      <c r="C430" s="72"/>
      <c r="D430" s="72"/>
      <c r="E430" s="72"/>
      <c r="F430" s="72"/>
      <c r="G430" s="307"/>
      <c r="H430" s="307"/>
      <c r="I430" s="72">
        <v>3030</v>
      </c>
      <c r="J430" s="72">
        <v>3030</v>
      </c>
      <c r="K430" s="258">
        <f t="shared" si="97"/>
        <v>3065</v>
      </c>
      <c r="L430" s="258">
        <f t="shared" si="86"/>
        <v>6145</v>
      </c>
      <c r="M430" s="308">
        <v>1</v>
      </c>
      <c r="N430" s="72" t="s">
        <v>1232</v>
      </c>
      <c r="O430" s="72" t="s">
        <v>1233</v>
      </c>
      <c r="P430" s="72" t="s">
        <v>23</v>
      </c>
      <c r="Q430" s="255">
        <v>25154.26</v>
      </c>
      <c r="R430" s="66">
        <v>35</v>
      </c>
      <c r="S430" s="66">
        <f t="shared" si="96"/>
        <v>0</v>
      </c>
      <c r="T430" s="66">
        <v>6230</v>
      </c>
      <c r="U430" s="4" t="s">
        <v>1130</v>
      </c>
      <c r="V430" s="5">
        <f t="shared" si="94"/>
        <v>3.790517270815992E-2</v>
      </c>
      <c r="W430" s="5">
        <f t="shared" si="95"/>
        <v>1.376520382691497E-3</v>
      </c>
      <c r="X430" s="5" t="s">
        <v>1281</v>
      </c>
      <c r="Y430" s="72" t="str">
        <f t="shared" si="88"/>
        <v>PTP</v>
      </c>
      <c r="Z430" s="72" t="s">
        <v>1130</v>
      </c>
      <c r="AA430" s="72" t="s">
        <v>1330</v>
      </c>
      <c r="AB430" s="304"/>
      <c r="AC430" s="72">
        <v>20</v>
      </c>
      <c r="AD430" s="72" t="s">
        <v>3020</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9"/>
        <v>FLOW</v>
      </c>
      <c r="AQ430" s="307"/>
      <c r="AR430" s="307"/>
      <c r="AS430" s="307"/>
      <c r="AT430" s="307"/>
      <c r="AU430" s="72" t="s">
        <v>944</v>
      </c>
      <c r="AV430" s="311" t="s">
        <v>1673</v>
      </c>
      <c r="AW430" s="304" t="s">
        <v>178</v>
      </c>
      <c r="AX430" s="312">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90"/>
        <v>1</v>
      </c>
      <c r="ES430" s="72">
        <f t="shared" si="91"/>
        <v>1</v>
      </c>
      <c r="ET430" s="72" t="s">
        <v>1115</v>
      </c>
      <c r="EU430" s="7" t="s">
        <v>2757</v>
      </c>
      <c r="EV430" s="7" t="s">
        <v>1111</v>
      </c>
      <c r="EW430" s="7" t="s">
        <v>1802</v>
      </c>
      <c r="EX430" s="183" t="s">
        <v>1980</v>
      </c>
      <c r="EY430" s="314">
        <v>46177</v>
      </c>
      <c r="EZ430" s="314"/>
      <c r="FA430" s="183"/>
      <c r="FB430" s="314"/>
      <c r="FC430" s="7" t="s">
        <v>1130</v>
      </c>
      <c r="FD430" s="7" t="s">
        <v>3079</v>
      </c>
      <c r="FE430" s="7">
        <f t="shared" si="92"/>
        <v>3065</v>
      </c>
      <c r="FF430" s="72">
        <f t="shared" si="93"/>
        <v>6145</v>
      </c>
      <c r="FG430" t="s">
        <v>3517</v>
      </c>
      <c r="FH430">
        <v>456351377</v>
      </c>
    </row>
    <row r="431" spans="1:164" ht="17.25">
      <c r="A431" s="72">
        <v>462291870</v>
      </c>
      <c r="B431" s="304" t="s">
        <v>889</v>
      </c>
      <c r="C431" s="72"/>
      <c r="D431" s="72"/>
      <c r="E431" s="72"/>
      <c r="F431" s="72"/>
      <c r="G431" s="307"/>
      <c r="H431" s="307"/>
      <c r="I431" s="72">
        <v>3355</v>
      </c>
      <c r="J431" s="72">
        <v>13169.33</v>
      </c>
      <c r="K431" s="258">
        <f t="shared" si="97"/>
        <v>3477.3300000000017</v>
      </c>
      <c r="L431" s="258">
        <f t="shared" si="86"/>
        <v>16524.330000000002</v>
      </c>
      <c r="M431" s="316">
        <v>4</v>
      </c>
      <c r="N431" s="72" t="s">
        <v>1232</v>
      </c>
      <c r="O431" s="72" t="s">
        <v>1233</v>
      </c>
      <c r="P431" s="72" t="s">
        <v>350</v>
      </c>
      <c r="Q431" s="255">
        <v>24935</v>
      </c>
      <c r="R431" s="66">
        <v>373</v>
      </c>
      <c r="S431" s="66">
        <f t="shared" si="96"/>
        <v>0</v>
      </c>
      <c r="T431" s="66">
        <v>2250</v>
      </c>
      <c r="U431" s="4" t="s">
        <v>1232</v>
      </c>
      <c r="V431" s="5">
        <f t="shared" si="94"/>
        <v>0.11333577291974541</v>
      </c>
      <c r="W431" s="5">
        <f t="shared" si="95"/>
        <v>8.1866321519437051E-3</v>
      </c>
      <c r="X431" s="5" t="str">
        <f t="shared" si="87"/>
        <v>FLOW</v>
      </c>
      <c r="Y431" s="72" t="str">
        <f t="shared" si="88"/>
        <v>NC</v>
      </c>
      <c r="Z431" s="72" t="s">
        <v>1316</v>
      </c>
      <c r="AA431" s="72" t="s">
        <v>1316</v>
      </c>
      <c r="AB431" s="304" t="s">
        <v>3025</v>
      </c>
      <c r="AC431" s="72"/>
      <c r="AD431" s="72" t="s">
        <v>3022</v>
      </c>
      <c r="AE431" s="309"/>
      <c r="AF431" s="310" t="s">
        <v>1798</v>
      </c>
      <c r="AG431" s="7" t="s">
        <v>1130</v>
      </c>
      <c r="AH431" s="72" t="s">
        <v>890</v>
      </c>
      <c r="AI431" s="7" t="s">
        <v>1130</v>
      </c>
      <c r="AJ431" s="7" t="s">
        <v>1130</v>
      </c>
      <c r="AK431" s="7" t="s">
        <v>1130</v>
      </c>
      <c r="AL431" s="7">
        <v>15792.33</v>
      </c>
      <c r="AM431" s="255">
        <v>24935</v>
      </c>
      <c r="AN431" s="258">
        <v>116</v>
      </c>
      <c r="AO431" s="307">
        <v>132</v>
      </c>
      <c r="AP431" s="307" t="str">
        <f t="shared" si="89"/>
        <v>FLOW</v>
      </c>
      <c r="AQ431" s="307"/>
      <c r="AR431" s="307"/>
      <c r="AS431" s="307"/>
      <c r="AT431" s="307"/>
      <c r="AU431" s="72" t="s">
        <v>944</v>
      </c>
      <c r="AV431" s="311" t="s">
        <v>891</v>
      </c>
      <c r="AW431" s="304" t="s">
        <v>127</v>
      </c>
      <c r="AX431" s="312">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90"/>
        <v>1</v>
      </c>
      <c r="ES431" s="72">
        <f t="shared" si="91"/>
        <v>1</v>
      </c>
      <c r="ET431" s="72" t="s">
        <v>1127</v>
      </c>
      <c r="EU431" s="7" t="e">
        <v>#N/A</v>
      </c>
      <c r="EV431" s="7" t="e">
        <v>#N/A</v>
      </c>
      <c r="EW431" s="7" t="e">
        <v>#N/A</v>
      </c>
      <c r="EX431" s="183" t="e">
        <v>#N/A</v>
      </c>
      <c r="EY431" s="314" t="e">
        <v>#N/A</v>
      </c>
      <c r="EZ431" s="314"/>
      <c r="FA431" s="183"/>
      <c r="FB431" s="314"/>
      <c r="FC431" s="7" t="s">
        <v>1130</v>
      </c>
      <c r="FD431" s="7">
        <v>0</v>
      </c>
      <c r="FE431" s="7">
        <f t="shared" si="92"/>
        <v>3477.3300000000017</v>
      </c>
      <c r="FF431" s="72">
        <f t="shared" si="93"/>
        <v>16524.330000000002</v>
      </c>
      <c r="FG431" t="s">
        <v>3517</v>
      </c>
      <c r="FH431">
        <v>462291870</v>
      </c>
    </row>
    <row r="432" spans="1:164" ht="17.25">
      <c r="A432" s="72">
        <v>460917311</v>
      </c>
      <c r="B432" s="304" t="s">
        <v>969</v>
      </c>
      <c r="C432" s="72"/>
      <c r="D432" s="72"/>
      <c r="E432" s="72"/>
      <c r="F432" s="72"/>
      <c r="G432" s="307"/>
      <c r="H432" s="307"/>
      <c r="I432" s="72">
        <v>3364</v>
      </c>
      <c r="J432" s="72">
        <v>2461</v>
      </c>
      <c r="K432" s="258">
        <f t="shared" si="97"/>
        <v>2523</v>
      </c>
      <c r="L432" s="258">
        <f t="shared" si="86"/>
        <v>5944</v>
      </c>
      <c r="M432" s="308">
        <v>1</v>
      </c>
      <c r="N432" s="72" t="s">
        <v>1232</v>
      </c>
      <c r="O432" s="72" t="s">
        <v>1233</v>
      </c>
      <c r="P432" s="72" t="s">
        <v>43</v>
      </c>
      <c r="Q432" s="255">
        <v>24727</v>
      </c>
      <c r="R432" s="66">
        <v>62</v>
      </c>
      <c r="S432" s="66">
        <f t="shared" si="96"/>
        <v>0</v>
      </c>
      <c r="T432" s="66">
        <v>6300</v>
      </c>
      <c r="U432" s="4" t="s">
        <v>1480</v>
      </c>
      <c r="V432" s="5">
        <f t="shared" si="94"/>
        <v>1.5395057362885257E-2</v>
      </c>
      <c r="W432" s="5">
        <f t="shared" si="95"/>
        <v>1.3531393689503346E-3</v>
      </c>
      <c r="X432" s="5" t="s">
        <v>1281</v>
      </c>
      <c r="Y432" s="72" t="str">
        <f t="shared" si="88"/>
        <v>PTP</v>
      </c>
      <c r="Z432" s="72" t="s">
        <v>1282</v>
      </c>
      <c r="AA432" s="72" t="s">
        <v>1330</v>
      </c>
      <c r="AB432" s="304"/>
      <c r="AC432" s="72">
        <v>18</v>
      </c>
      <c r="AD432" s="72" t="s">
        <v>3020</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9"/>
        <v>FLOW</v>
      </c>
      <c r="AQ432" s="307"/>
      <c r="AR432" s="307"/>
      <c r="AS432" s="307"/>
      <c r="AT432" s="307"/>
      <c r="AU432" s="72" t="s">
        <v>1794</v>
      </c>
      <c r="AV432" s="311" t="s">
        <v>1038</v>
      </c>
      <c r="AW432" s="304" t="s">
        <v>691</v>
      </c>
      <c r="AX432" s="312">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90"/>
        <v>1</v>
      </c>
      <c r="ES432" s="72">
        <f t="shared" si="91"/>
        <v>1</v>
      </c>
      <c r="ET432" s="72" t="s">
        <v>1117</v>
      </c>
      <c r="EU432" s="7" t="s">
        <v>2758</v>
      </c>
      <c r="EV432" s="7" t="s">
        <v>1111</v>
      </c>
      <c r="EW432" s="7" t="s">
        <v>1802</v>
      </c>
      <c r="EX432" s="183" t="s">
        <v>1934</v>
      </c>
      <c r="EY432" s="314">
        <v>46179</v>
      </c>
      <c r="EZ432" s="314"/>
      <c r="FA432" s="183"/>
      <c r="FB432" s="314"/>
      <c r="FC432" s="7" t="s">
        <v>1130</v>
      </c>
      <c r="FD432" s="7" t="s">
        <v>3120</v>
      </c>
      <c r="FE432" s="7">
        <f t="shared" si="92"/>
        <v>2523</v>
      </c>
      <c r="FF432" s="72">
        <f t="shared" si="93"/>
        <v>5944</v>
      </c>
      <c r="FG432" t="s">
        <v>3517</v>
      </c>
      <c r="FH432">
        <v>460917311</v>
      </c>
    </row>
    <row r="433" spans="1:164" ht="17.25">
      <c r="A433" s="72">
        <v>461361123</v>
      </c>
      <c r="B433" s="304" t="s">
        <v>427</v>
      </c>
      <c r="C433" s="72"/>
      <c r="D433" s="72"/>
      <c r="E433" s="72"/>
      <c r="F433" s="72"/>
      <c r="G433" s="307"/>
      <c r="H433" s="307"/>
      <c r="I433" s="72">
        <v>3839</v>
      </c>
      <c r="J433" s="72">
        <v>6653</v>
      </c>
      <c r="K433" s="258">
        <f t="shared" si="97"/>
        <v>3017</v>
      </c>
      <c r="L433" s="258">
        <f t="shared" si="86"/>
        <v>10832</v>
      </c>
      <c r="M433" s="316">
        <v>2</v>
      </c>
      <c r="N433" s="72" t="s">
        <v>1232</v>
      </c>
      <c r="O433" s="72" t="s">
        <v>1233</v>
      </c>
      <c r="P433" s="72" t="s">
        <v>35</v>
      </c>
      <c r="Q433" s="255">
        <v>24578</v>
      </c>
      <c r="R433" s="66">
        <v>203</v>
      </c>
      <c r="S433" s="66">
        <f t="shared" si="96"/>
        <v>0</v>
      </c>
      <c r="T433" s="66">
        <v>0</v>
      </c>
      <c r="U433" s="4" t="s">
        <v>1473</v>
      </c>
      <c r="V433" s="5">
        <f t="shared" si="94"/>
        <v>0.10845362420567692</v>
      </c>
      <c r="W433" s="5">
        <f t="shared" si="95"/>
        <v>5.4418489650090588E-3</v>
      </c>
      <c r="X433" s="5" t="s">
        <v>1281</v>
      </c>
      <c r="Y433" s="72" t="str">
        <f t="shared" si="88"/>
        <v>MPTP</v>
      </c>
      <c r="Z433" s="72" t="s">
        <v>1330</v>
      </c>
      <c r="AA433" s="72" t="s">
        <v>1328</v>
      </c>
      <c r="AB433" s="304" t="s">
        <v>3564</v>
      </c>
      <c r="AC433" s="72"/>
      <c r="AD433" s="72" t="s">
        <v>3022</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9"/>
        <v>FLOW</v>
      </c>
      <c r="AQ433" s="307"/>
      <c r="AR433" s="307"/>
      <c r="AS433" s="307"/>
      <c r="AT433" s="307"/>
      <c r="AU433" s="72" t="s">
        <v>1794</v>
      </c>
      <c r="AV433" s="311" t="s">
        <v>428</v>
      </c>
      <c r="AW433" s="304" t="s">
        <v>102</v>
      </c>
      <c r="AX433" s="312">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90"/>
        <v>1</v>
      </c>
      <c r="ES433" s="72">
        <f t="shared" si="91"/>
        <v>1</v>
      </c>
      <c r="ET433" s="72" t="s">
        <v>1116</v>
      </c>
      <c r="EU433" s="7" t="s">
        <v>2759</v>
      </c>
      <c r="EV433" s="7" t="s">
        <v>1111</v>
      </c>
      <c r="EW433" s="7" t="s">
        <v>1807</v>
      </c>
      <c r="EX433" s="183" t="s">
        <v>1816</v>
      </c>
      <c r="EY433" s="314">
        <v>46197</v>
      </c>
      <c r="EZ433" s="314"/>
      <c r="FA433" s="183"/>
      <c r="FB433" s="314"/>
      <c r="FC433" s="7" t="s">
        <v>1130</v>
      </c>
      <c r="FD433" s="7" t="s">
        <v>3350</v>
      </c>
      <c r="FE433" s="7">
        <f t="shared" si="92"/>
        <v>3017</v>
      </c>
      <c r="FF433" s="72">
        <f t="shared" si="93"/>
        <v>10832</v>
      </c>
      <c r="FG433" t="s">
        <v>3517</v>
      </c>
      <c r="FH433">
        <v>461361123</v>
      </c>
    </row>
    <row r="434" spans="1:164" ht="17.25">
      <c r="A434" s="72">
        <v>460718470</v>
      </c>
      <c r="B434" s="304" t="s">
        <v>1420</v>
      </c>
      <c r="C434" s="72" t="s">
        <v>1778</v>
      </c>
      <c r="D434" s="72" t="s">
        <v>1790</v>
      </c>
      <c r="E434" s="72">
        <v>3610</v>
      </c>
      <c r="F434" s="72"/>
      <c r="G434" s="307"/>
      <c r="H434" s="307"/>
      <c r="I434" s="72">
        <v>3736</v>
      </c>
      <c r="J434" s="72">
        <v>3541</v>
      </c>
      <c r="K434" s="258">
        <f t="shared" si="97"/>
        <v>3602</v>
      </c>
      <c r="L434" s="258">
        <f t="shared" si="86"/>
        <v>3739</v>
      </c>
      <c r="M434" s="308">
        <v>1</v>
      </c>
      <c r="N434" s="72" t="s">
        <v>1281</v>
      </c>
      <c r="O434" s="72" t="s">
        <v>1282</v>
      </c>
      <c r="P434" s="72" t="s">
        <v>325</v>
      </c>
      <c r="Q434" s="255">
        <v>24527.77</v>
      </c>
      <c r="R434" s="66">
        <v>61</v>
      </c>
      <c r="S434" s="66">
        <f t="shared" si="96"/>
        <v>0</v>
      </c>
      <c r="T434" s="66">
        <v>6030</v>
      </c>
      <c r="U434" s="4" t="s">
        <v>1475</v>
      </c>
      <c r="V434" s="5">
        <f t="shared" si="94"/>
        <v>4.1172355545625698E-2</v>
      </c>
      <c r="W434" s="5">
        <f t="shared" si="95"/>
        <v>1.3422368754624076E-3</v>
      </c>
      <c r="X434" s="5" t="str">
        <f t="shared" si="87"/>
        <v>STABLE</v>
      </c>
      <c r="Y434" s="72" t="str">
        <f t="shared" si="88"/>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9"/>
        <v>STABLE</v>
      </c>
      <c r="AQ434" s="307"/>
      <c r="AR434" s="307"/>
      <c r="AS434" s="307"/>
      <c r="AT434" s="307"/>
      <c r="AU434" s="72" t="s">
        <v>1794</v>
      </c>
      <c r="AV434" s="311" t="s">
        <v>1421</v>
      </c>
      <c r="AW434" s="304" t="s">
        <v>271</v>
      </c>
      <c r="AX434" s="312">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90"/>
        <v>4</v>
      </c>
      <c r="ES434" s="72">
        <f t="shared" si="91"/>
        <v>1</v>
      </c>
      <c r="ET434" s="72" t="s">
        <v>1128</v>
      </c>
      <c r="EU434" s="7" t="s">
        <v>2760</v>
      </c>
      <c r="EV434" s="7" t="s">
        <v>1111</v>
      </c>
      <c r="EW434" s="7" t="s">
        <v>1802</v>
      </c>
      <c r="EX434" s="183" t="s">
        <v>1981</v>
      </c>
      <c r="EY434" s="314">
        <v>46181</v>
      </c>
      <c r="EZ434" s="314"/>
      <c r="FA434" s="183"/>
      <c r="FB434" s="314"/>
      <c r="FC434" s="7" t="s">
        <v>1130</v>
      </c>
      <c r="FD434" s="7" t="s">
        <v>3089</v>
      </c>
      <c r="FE434" s="7">
        <f t="shared" si="92"/>
        <v>3602</v>
      </c>
      <c r="FF434" s="72">
        <f t="shared" si="93"/>
        <v>7349</v>
      </c>
      <c r="FG434" t="s">
        <v>3517</v>
      </c>
      <c r="FH434">
        <v>460718470</v>
      </c>
    </row>
    <row r="435" spans="1:164" ht="17.25">
      <c r="A435" s="72">
        <v>462338520</v>
      </c>
      <c r="B435" s="304" t="s">
        <v>1565</v>
      </c>
      <c r="C435" s="72"/>
      <c r="D435" s="72"/>
      <c r="E435" s="72"/>
      <c r="F435" s="72"/>
      <c r="G435" s="307"/>
      <c r="H435" s="307"/>
      <c r="I435" s="72">
        <v>3753</v>
      </c>
      <c r="J435" s="72">
        <v>7405</v>
      </c>
      <c r="K435" s="258">
        <f t="shared" si="97"/>
        <v>3997</v>
      </c>
      <c r="L435" s="258">
        <f t="shared" si="86"/>
        <v>11689</v>
      </c>
      <c r="M435" s="316">
        <v>2</v>
      </c>
      <c r="N435" s="72" t="s">
        <v>1232</v>
      </c>
      <c r="O435" s="72" t="s">
        <v>1233</v>
      </c>
      <c r="P435" s="72" t="s">
        <v>350</v>
      </c>
      <c r="Q435" s="255">
        <v>24405</v>
      </c>
      <c r="R435" s="66">
        <v>345</v>
      </c>
      <c r="S435" s="66">
        <f t="shared" si="96"/>
        <v>0</v>
      </c>
      <c r="T435" s="66">
        <v>2443</v>
      </c>
      <c r="U435" s="4" t="s">
        <v>1130</v>
      </c>
      <c r="V435" s="5">
        <f t="shared" si="94"/>
        <v>6.2828721259818199E-2</v>
      </c>
      <c r="W435" s="5">
        <f t="shared" si="95"/>
        <v>5.4035447957948603E-3</v>
      </c>
      <c r="X435" s="5" t="str">
        <f t="shared" si="87"/>
        <v>FLOW</v>
      </c>
      <c r="Y435" s="72" t="str">
        <f t="shared" si="88"/>
        <v>NC</v>
      </c>
      <c r="Z435" s="72" t="s">
        <v>1130</v>
      </c>
      <c r="AA435" s="72" t="s">
        <v>1316</v>
      </c>
      <c r="AB435" s="304" t="s">
        <v>3024</v>
      </c>
      <c r="AC435" s="72"/>
      <c r="AD435" s="72" t="s">
        <v>3022</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9"/>
        <v>FLOW</v>
      </c>
      <c r="AQ435" s="307"/>
      <c r="AR435" s="307"/>
      <c r="AS435" s="307"/>
      <c r="AT435" s="307"/>
      <c r="AU435" s="72" t="s">
        <v>1794</v>
      </c>
      <c r="AV435" s="311" t="s">
        <v>1674</v>
      </c>
      <c r="AW435" s="304" t="s">
        <v>130</v>
      </c>
      <c r="AX435" s="312">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90"/>
        <v>1</v>
      </c>
      <c r="ES435" s="72">
        <f t="shared" si="91"/>
        <v>1</v>
      </c>
      <c r="ET435" s="72" t="s">
        <v>1127</v>
      </c>
      <c r="EU435" s="7" t="s">
        <v>2761</v>
      </c>
      <c r="EV435" s="7" t="s">
        <v>1111</v>
      </c>
      <c r="EW435" s="7" t="s">
        <v>1830</v>
      </c>
      <c r="EX435" s="183" t="s">
        <v>1891</v>
      </c>
      <c r="EY435" s="314">
        <v>46176</v>
      </c>
      <c r="EZ435" s="314"/>
      <c r="FA435" s="183"/>
      <c r="FB435" s="314"/>
      <c r="FC435" s="7" t="s">
        <v>1130</v>
      </c>
      <c r="FD435" s="7" t="s">
        <v>3351</v>
      </c>
      <c r="FE435" s="7">
        <f t="shared" si="92"/>
        <v>3997</v>
      </c>
      <c r="FF435" s="72">
        <f t="shared" si="93"/>
        <v>11689</v>
      </c>
      <c r="FG435" t="s">
        <v>3517</v>
      </c>
      <c r="FH435">
        <v>462338520</v>
      </c>
    </row>
    <row r="436" spans="1:164" ht="17.25">
      <c r="A436" s="72">
        <v>459484458</v>
      </c>
      <c r="B436" s="304" t="s">
        <v>827</v>
      </c>
      <c r="C436" s="72"/>
      <c r="D436" s="72"/>
      <c r="E436" s="72"/>
      <c r="F436" s="72"/>
      <c r="G436" s="307"/>
      <c r="H436" s="307"/>
      <c r="I436" s="72">
        <v>2915</v>
      </c>
      <c r="J436" s="72">
        <v>14574</v>
      </c>
      <c r="K436" s="258">
        <f t="shared" ref="K436:K440" si="98">IF((J436+R436)&lt;=I436+R436,(J436+R436),((I436-(I436*(M436+1)-(I436+J436)))+R436))</f>
        <v>3364</v>
      </c>
      <c r="L436" s="258">
        <f t="shared" si="86"/>
        <v>18164</v>
      </c>
      <c r="M436" s="316">
        <v>5</v>
      </c>
      <c r="N436" s="72" t="s">
        <v>1232</v>
      </c>
      <c r="O436" s="72" t="s">
        <v>1233</v>
      </c>
      <c r="P436" s="72" t="s">
        <v>43</v>
      </c>
      <c r="Q436" s="255">
        <v>24318</v>
      </c>
      <c r="R436" s="66">
        <v>450</v>
      </c>
      <c r="S436" s="66">
        <f t="shared" si="96"/>
        <v>0</v>
      </c>
      <c r="T436" s="66">
        <v>2700</v>
      </c>
      <c r="U436" s="4" t="s">
        <v>1232</v>
      </c>
      <c r="V436" s="5">
        <f t="shared" si="94"/>
        <v>7.0696328308655326E-2</v>
      </c>
      <c r="W436" s="5">
        <f t="shared" si="95"/>
        <v>1.1837162813053116E-2</v>
      </c>
      <c r="X436" s="5" t="str">
        <f t="shared" si="87"/>
        <v>FLOW</v>
      </c>
      <c r="Y436" s="72" t="str">
        <f t="shared" si="88"/>
        <v>NC</v>
      </c>
      <c r="Z436" s="72" t="s">
        <v>1316</v>
      </c>
      <c r="AA436" s="72" t="s">
        <v>1316</v>
      </c>
      <c r="AB436" s="304" t="s">
        <v>3025</v>
      </c>
      <c r="AC436" s="72"/>
      <c r="AD436" s="72" t="s">
        <v>3022</v>
      </c>
      <c r="AE436" s="309"/>
      <c r="AF436" s="310" t="s">
        <v>1798</v>
      </c>
      <c r="AG436" s="7" t="s">
        <v>1130</v>
      </c>
      <c r="AH436" s="72" t="s">
        <v>828</v>
      </c>
      <c r="AI436" s="7" t="s">
        <v>1130</v>
      </c>
      <c r="AJ436" s="7" t="s">
        <v>1130</v>
      </c>
      <c r="AK436" s="7" t="s">
        <v>1130</v>
      </c>
      <c r="AL436" s="7">
        <v>17724</v>
      </c>
      <c r="AM436" s="255">
        <v>24318</v>
      </c>
      <c r="AN436" s="258">
        <v>147</v>
      </c>
      <c r="AO436" s="307">
        <v>163</v>
      </c>
      <c r="AP436" s="307" t="str">
        <f t="shared" si="89"/>
        <v>FLOW</v>
      </c>
      <c r="AQ436" s="307"/>
      <c r="AR436" s="307"/>
      <c r="AS436" s="307"/>
      <c r="AT436" s="307"/>
      <c r="AU436" s="72" t="s">
        <v>944</v>
      </c>
      <c r="AV436" s="311" t="s">
        <v>1032</v>
      </c>
      <c r="AW436" s="304" t="s">
        <v>829</v>
      </c>
      <c r="AX436" s="312">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90"/>
        <v>1</v>
      </c>
      <c r="ES436" s="72">
        <f t="shared" si="91"/>
        <v>1</v>
      </c>
      <c r="ET436" s="72" t="s">
        <v>1117</v>
      </c>
      <c r="EU436" s="7" t="s">
        <v>2762</v>
      </c>
      <c r="EV436" s="7" t="s">
        <v>1111</v>
      </c>
      <c r="EW436" s="7" t="s">
        <v>1809</v>
      </c>
      <c r="EX436" s="183" t="s">
        <v>1982</v>
      </c>
      <c r="EY436" s="314">
        <v>46178</v>
      </c>
      <c r="EZ436" s="314"/>
      <c r="FA436" s="183"/>
      <c r="FB436" s="314"/>
      <c r="FC436" s="7" t="s">
        <v>1130</v>
      </c>
      <c r="FD436" s="7" t="s">
        <v>3352</v>
      </c>
      <c r="FE436" s="7">
        <f t="shared" si="92"/>
        <v>3364</v>
      </c>
      <c r="FF436" s="72">
        <f t="shared" si="93"/>
        <v>18164</v>
      </c>
      <c r="FG436" t="s">
        <v>3517</v>
      </c>
      <c r="FH436">
        <v>459484458</v>
      </c>
    </row>
    <row r="437" spans="1:164" ht="17.25">
      <c r="A437" s="72">
        <v>132195021</v>
      </c>
      <c r="B437" s="304" t="s">
        <v>1566</v>
      </c>
      <c r="C437" s="72"/>
      <c r="D437" s="72"/>
      <c r="E437" s="72"/>
      <c r="F437" s="72"/>
      <c r="G437" s="307"/>
      <c r="H437" s="307"/>
      <c r="I437" s="72">
        <v>6124</v>
      </c>
      <c r="J437" s="72">
        <v>6574</v>
      </c>
      <c r="K437" s="258">
        <f t="shared" si="98"/>
        <v>456</v>
      </c>
      <c r="L437" s="258">
        <f t="shared" si="86"/>
        <v>12790</v>
      </c>
      <c r="M437" s="316">
        <v>2</v>
      </c>
      <c r="N437" s="72" t="s">
        <v>1232</v>
      </c>
      <c r="O437" s="72" t="s">
        <v>1233</v>
      </c>
      <c r="P437" s="72" t="s">
        <v>325</v>
      </c>
      <c r="Q437" s="255">
        <v>24169.89</v>
      </c>
      <c r="R437" s="66">
        <v>6</v>
      </c>
      <c r="S437" s="66">
        <f t="shared" si="96"/>
        <v>0</v>
      </c>
      <c r="T437" s="66">
        <v>900</v>
      </c>
      <c r="U437" s="4" t="s">
        <v>1130</v>
      </c>
      <c r="V437" s="5">
        <f t="shared" si="94"/>
        <v>0.17242226998197369</v>
      </c>
      <c r="W437" s="5">
        <f t="shared" si="95"/>
        <v>5.3514887655986164E-3</v>
      </c>
      <c r="X437" s="5" t="str">
        <f t="shared" si="87"/>
        <v>FLOW</v>
      </c>
      <c r="Y437" s="72" t="str">
        <f t="shared" si="88"/>
        <v>NC</v>
      </c>
      <c r="Z437" s="72" t="s">
        <v>1130</v>
      </c>
      <c r="AA437" s="72" t="s">
        <v>1316</v>
      </c>
      <c r="AB437" s="304" t="s">
        <v>3025</v>
      </c>
      <c r="AC437" s="72"/>
      <c r="AD437" s="72" t="s">
        <v>3022</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9"/>
        <v>FLOW</v>
      </c>
      <c r="AQ437" s="307"/>
      <c r="AR437" s="307"/>
      <c r="AS437" s="307"/>
      <c r="AT437" s="307"/>
      <c r="AU437" s="72" t="s">
        <v>944</v>
      </c>
      <c r="AV437" s="311" t="s">
        <v>1675</v>
      </c>
      <c r="AW437" s="304" t="s">
        <v>660</v>
      </c>
      <c r="AX437" s="312">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90"/>
        <v>1</v>
      </c>
      <c r="ES437" s="72">
        <f t="shared" si="91"/>
        <v>1</v>
      </c>
      <c r="ET437" s="72" t="s">
        <v>1128</v>
      </c>
      <c r="EU437" s="7" t="s">
        <v>2763</v>
      </c>
      <c r="EV437" s="7" t="s">
        <v>1111</v>
      </c>
      <c r="EW437" s="7" t="s">
        <v>1809</v>
      </c>
      <c r="EX437" s="183" t="s">
        <v>1983</v>
      </c>
      <c r="EY437" s="314">
        <v>46178</v>
      </c>
      <c r="EZ437" s="314"/>
      <c r="FA437" s="183"/>
      <c r="FB437" s="314"/>
      <c r="FC437" s="7" t="s">
        <v>1130</v>
      </c>
      <c r="FD437" s="7" t="s">
        <v>3085</v>
      </c>
      <c r="FE437" s="7">
        <f t="shared" si="92"/>
        <v>456</v>
      </c>
      <c r="FF437" s="72">
        <f t="shared" si="93"/>
        <v>12790</v>
      </c>
      <c r="FG437" t="s">
        <v>3517</v>
      </c>
      <c r="FH437">
        <v>132195021</v>
      </c>
    </row>
    <row r="438" spans="1:164" ht="17.25">
      <c r="A438" s="72">
        <v>458787050</v>
      </c>
      <c r="B438" s="304" t="s">
        <v>576</v>
      </c>
      <c r="C438" s="72" t="s">
        <v>1776</v>
      </c>
      <c r="D438" s="72" t="s">
        <v>1801</v>
      </c>
      <c r="E438" s="72">
        <v>7303</v>
      </c>
      <c r="F438" s="72"/>
      <c r="G438" s="307"/>
      <c r="H438" s="307"/>
      <c r="I438" s="72">
        <v>3668</v>
      </c>
      <c r="J438" s="72">
        <v>18456</v>
      </c>
      <c r="K438" s="258">
        <f t="shared" si="98"/>
        <v>1448</v>
      </c>
      <c r="L438" s="258">
        <f t="shared" si="86"/>
        <v>14821</v>
      </c>
      <c r="M438" s="316">
        <v>6</v>
      </c>
      <c r="N438" s="72" t="s">
        <v>1281</v>
      </c>
      <c r="O438" s="72" t="s">
        <v>1282</v>
      </c>
      <c r="P438" s="72" t="s">
        <v>66</v>
      </c>
      <c r="Q438" s="255">
        <v>24007</v>
      </c>
      <c r="R438" s="66">
        <v>1332</v>
      </c>
      <c r="S438" s="66">
        <f t="shared" si="96"/>
        <v>0</v>
      </c>
      <c r="T438" s="66">
        <v>6300</v>
      </c>
      <c r="U438" s="4" t="s">
        <v>1232</v>
      </c>
      <c r="V438" s="5">
        <f t="shared" si="94"/>
        <v>7.6582196570838909E-2</v>
      </c>
      <c r="W438" s="5">
        <f t="shared" si="95"/>
        <v>1.0084660445088864E-2</v>
      </c>
      <c r="X438" s="5" t="str">
        <f t="shared" si="87"/>
        <v>STABLE</v>
      </c>
      <c r="Y438" s="72" t="str">
        <f t="shared" si="88"/>
        <v>PAID</v>
      </c>
      <c r="Z438" s="72" t="s">
        <v>1330</v>
      </c>
      <c r="AA438" s="72" t="s">
        <v>1282</v>
      </c>
      <c r="AB438" s="304"/>
      <c r="AC438" s="72"/>
      <c r="AD438" s="72"/>
      <c r="AE438" s="309"/>
      <c r="AF438" s="310" t="s">
        <v>1798</v>
      </c>
      <c r="AG438" s="7" t="s">
        <v>1130</v>
      </c>
      <c r="AH438" s="72" t="s">
        <v>577</v>
      </c>
      <c r="AI438" s="7" t="s">
        <v>1130</v>
      </c>
      <c r="AJ438" s="7" t="s">
        <v>1130</v>
      </c>
      <c r="AK438" s="7" t="s">
        <v>1130</v>
      </c>
      <c r="AL438" s="7">
        <v>26088</v>
      </c>
      <c r="AM438" s="255">
        <v>24007</v>
      </c>
      <c r="AN438" s="258">
        <v>178</v>
      </c>
      <c r="AO438" s="307">
        <v>132</v>
      </c>
      <c r="AP438" s="307" t="str">
        <f t="shared" si="89"/>
        <v>STABLE</v>
      </c>
      <c r="AQ438" s="307"/>
      <c r="AR438" s="307"/>
      <c r="AS438" s="307"/>
      <c r="AT438" s="307"/>
      <c r="AU438" s="72" t="s">
        <v>944</v>
      </c>
      <c r="AV438" s="311" t="s">
        <v>578</v>
      </c>
      <c r="AW438" s="304" t="s">
        <v>102</v>
      </c>
      <c r="AX438" s="312">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90"/>
        <v>1</v>
      </c>
      <c r="ES438" s="72">
        <f t="shared" si="91"/>
        <v>1</v>
      </c>
      <c r="ET438" s="72" t="s">
        <v>1119</v>
      </c>
      <c r="EU438" s="7" t="e">
        <v>#N/A</v>
      </c>
      <c r="EV438" s="7" t="e">
        <v>#N/A</v>
      </c>
      <c r="EW438" s="7" t="e">
        <v>#N/A</v>
      </c>
      <c r="EX438" s="183" t="e">
        <v>#N/A</v>
      </c>
      <c r="EY438" s="314" t="e">
        <v>#N/A</v>
      </c>
      <c r="EZ438" s="314"/>
      <c r="FA438" s="183"/>
      <c r="FB438" s="314"/>
      <c r="FC438" s="7" t="s">
        <v>1130</v>
      </c>
      <c r="FD438" s="7">
        <v>0</v>
      </c>
      <c r="FE438" s="7">
        <f t="shared" si="92"/>
        <v>1448</v>
      </c>
      <c r="FF438" s="72">
        <f t="shared" si="93"/>
        <v>22124</v>
      </c>
      <c r="FG438" t="s">
        <v>3517</v>
      </c>
      <c r="FH438">
        <v>458787050</v>
      </c>
    </row>
    <row r="439" spans="1:164" ht="17.25">
      <c r="A439" s="72">
        <v>459762372</v>
      </c>
      <c r="B439" s="304" t="s">
        <v>847</v>
      </c>
      <c r="C439" s="72"/>
      <c r="D439" s="72"/>
      <c r="E439" s="72"/>
      <c r="F439" s="72"/>
      <c r="G439" s="307"/>
      <c r="H439" s="307"/>
      <c r="I439" s="72">
        <v>3652</v>
      </c>
      <c r="J439" s="72">
        <v>10631</v>
      </c>
      <c r="K439" s="258">
        <f t="shared" si="98"/>
        <v>3870</v>
      </c>
      <c r="L439" s="258">
        <f t="shared" si="86"/>
        <v>15018</v>
      </c>
      <c r="M439" s="316">
        <v>3</v>
      </c>
      <c r="N439" s="72" t="s">
        <v>1232</v>
      </c>
      <c r="O439" s="72" t="s">
        <v>1233</v>
      </c>
      <c r="P439" s="72" t="s">
        <v>231</v>
      </c>
      <c r="Q439" s="255">
        <v>23960.31</v>
      </c>
      <c r="R439" s="66">
        <v>543</v>
      </c>
      <c r="S439" s="66">
        <f t="shared" si="96"/>
        <v>0</v>
      </c>
      <c r="T439" s="66">
        <v>5850</v>
      </c>
      <c r="U439" s="4" t="s">
        <v>1281</v>
      </c>
      <c r="V439" s="5">
        <f t="shared" si="94"/>
        <v>6.8474129773943987E-2</v>
      </c>
      <c r="W439" s="5">
        <f t="shared" si="95"/>
        <v>6.4084359302360146E-3</v>
      </c>
      <c r="X439" s="5" t="str">
        <f t="shared" si="87"/>
        <v>FLOW</v>
      </c>
      <c r="Y439" s="72" t="str">
        <f t="shared" si="88"/>
        <v>-</v>
      </c>
      <c r="Z439" s="72" t="s">
        <v>1316</v>
      </c>
      <c r="AA439" s="72" t="s">
        <v>1130</v>
      </c>
      <c r="AB439" s="304"/>
      <c r="AC439" s="72"/>
      <c r="AD439" s="72"/>
      <c r="AE439" s="309"/>
      <c r="AF439" s="310" t="s">
        <v>1798</v>
      </c>
      <c r="AG439" s="7" t="s">
        <v>1130</v>
      </c>
      <c r="AH439" s="72" t="s">
        <v>848</v>
      </c>
      <c r="AI439" s="7" t="s">
        <v>1130</v>
      </c>
      <c r="AJ439" s="7" t="s">
        <v>1130</v>
      </c>
      <c r="AK439" s="7" t="s">
        <v>1130</v>
      </c>
      <c r="AL439" s="7">
        <v>17024</v>
      </c>
      <c r="AM439" s="255">
        <v>23960.31</v>
      </c>
      <c r="AN439" s="258">
        <v>88</v>
      </c>
      <c r="AO439" s="307">
        <v>104</v>
      </c>
      <c r="AP439" s="307" t="str">
        <f t="shared" si="89"/>
        <v>FLOW</v>
      </c>
      <c r="AQ439" s="307"/>
      <c r="AR439" s="307"/>
      <c r="AS439" s="307"/>
      <c r="AT439" s="307"/>
      <c r="AU439" s="72" t="s">
        <v>944</v>
      </c>
      <c r="AV439" s="311" t="s">
        <v>849</v>
      </c>
      <c r="AW439" s="304" t="s">
        <v>99</v>
      </c>
      <c r="AX439" s="312">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90"/>
        <v>0</v>
      </c>
      <c r="ES439" s="72" t="str">
        <f t="shared" si="91"/>
        <v/>
      </c>
      <c r="ET439" s="72" t="s">
        <v>1112</v>
      </c>
      <c r="EU439" s="7" t="s">
        <v>2764</v>
      </c>
      <c r="EV439" s="7" t="s">
        <v>1111</v>
      </c>
      <c r="EW439" s="7" t="e">
        <v>#N/A</v>
      </c>
      <c r="EX439" s="183" t="e">
        <v>#N/A</v>
      </c>
      <c r="EY439" s="314" t="e">
        <v>#N/A</v>
      </c>
      <c r="EZ439" s="314"/>
      <c r="FA439" s="183"/>
      <c r="FB439" s="314"/>
      <c r="FC439" s="7" t="s">
        <v>1130</v>
      </c>
      <c r="FD439" s="7" t="s">
        <v>3162</v>
      </c>
      <c r="FE439" s="7">
        <f t="shared" si="92"/>
        <v>3870</v>
      </c>
      <c r="FF439" s="72">
        <f t="shared" si="93"/>
        <v>15018</v>
      </c>
      <c r="FG439" t="s">
        <v>3518</v>
      </c>
      <c r="FH439">
        <v>459762372</v>
      </c>
    </row>
    <row r="440" spans="1:164" ht="17.25">
      <c r="A440" s="72">
        <v>461125158</v>
      </c>
      <c r="B440" s="304" t="s">
        <v>208</v>
      </c>
      <c r="C440" s="72"/>
      <c r="D440" s="72"/>
      <c r="E440" s="72"/>
      <c r="F440" s="72"/>
      <c r="G440" s="307"/>
      <c r="H440" s="307"/>
      <c r="I440" s="72">
        <v>3228</v>
      </c>
      <c r="J440" s="72">
        <v>2589</v>
      </c>
      <c r="K440" s="258">
        <f t="shared" si="98"/>
        <v>2679</v>
      </c>
      <c r="L440" s="258">
        <f t="shared" si="86"/>
        <v>5989</v>
      </c>
      <c r="M440" s="308">
        <v>1</v>
      </c>
      <c r="N440" s="72" t="s">
        <v>1232</v>
      </c>
      <c r="O440" s="72" t="s">
        <v>1233</v>
      </c>
      <c r="P440" s="72" t="s">
        <v>204</v>
      </c>
      <c r="Q440" s="255">
        <v>23731.38</v>
      </c>
      <c r="R440" s="66">
        <v>90</v>
      </c>
      <c r="S440" s="66">
        <f t="shared" si="96"/>
        <v>0</v>
      </c>
      <c r="T440" s="66">
        <v>0</v>
      </c>
      <c r="U440" s="4" t="s">
        <v>1497</v>
      </c>
      <c r="V440" s="5">
        <f t="shared" si="94"/>
        <v>3.2984082832295383E-2</v>
      </c>
      <c r="W440" s="5">
        <f t="shared" si="95"/>
        <v>1.2986559047810328E-3</v>
      </c>
      <c r="X440" s="5" t="s">
        <v>1281</v>
      </c>
      <c r="Y440" s="72" t="str">
        <f t="shared" si="88"/>
        <v>PTP</v>
      </c>
      <c r="Z440" s="72" t="s">
        <v>1330</v>
      </c>
      <c r="AA440" s="72" t="s">
        <v>1330</v>
      </c>
      <c r="AB440" s="304"/>
      <c r="AC440" s="72">
        <v>25</v>
      </c>
      <c r="AD440" s="72" t="s">
        <v>3020</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1794</v>
      </c>
      <c r="AV440" s="311" t="s">
        <v>209</v>
      </c>
      <c r="AW440" s="304" t="s">
        <v>210</v>
      </c>
      <c r="AX440" s="312">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90"/>
        <v>1</v>
      </c>
      <c r="ES440" s="72">
        <f t="shared" si="91"/>
        <v>1</v>
      </c>
      <c r="ET440" s="72" t="s">
        <v>1124</v>
      </c>
      <c r="EU440" s="7" t="s">
        <v>2765</v>
      </c>
      <c r="EV440" s="7" t="s">
        <v>1111</v>
      </c>
      <c r="EW440" s="7" t="s">
        <v>1802</v>
      </c>
      <c r="EX440" s="183" t="s">
        <v>1984</v>
      </c>
      <c r="EY440" s="314">
        <v>46176</v>
      </c>
      <c r="EZ440" s="314"/>
      <c r="FA440" s="183"/>
      <c r="FB440" s="314"/>
      <c r="FC440" s="7" t="s">
        <v>1130</v>
      </c>
      <c r="FD440" s="7" t="s">
        <v>3353</v>
      </c>
      <c r="FE440" s="7">
        <f t="shared" si="92"/>
        <v>2679</v>
      </c>
      <c r="FF440" s="72">
        <f t="shared" si="93"/>
        <v>5989</v>
      </c>
      <c r="FG440" t="s">
        <v>3517</v>
      </c>
      <c r="FH440">
        <v>461125158</v>
      </c>
    </row>
    <row r="441" spans="1:164" ht="17.25">
      <c r="A441" s="72">
        <v>465574833</v>
      </c>
      <c r="B441" s="304" t="s">
        <v>1003</v>
      </c>
      <c r="C441" s="72" t="s">
        <v>1776</v>
      </c>
      <c r="D441" s="72" t="s">
        <v>1790</v>
      </c>
      <c r="E441" s="72">
        <v>5048</v>
      </c>
      <c r="F441" s="72"/>
      <c r="G441" s="307"/>
      <c r="H441" s="307"/>
      <c r="I441" s="72">
        <v>9114</v>
      </c>
      <c r="J441" s="72">
        <v>24143.99</v>
      </c>
      <c r="K441" s="258">
        <f>I441*3-J441+R441</f>
        <v>5702.0099999999984</v>
      </c>
      <c r="L441" s="258">
        <f t="shared" si="86"/>
        <v>31140.990000000005</v>
      </c>
      <c r="M441" s="316">
        <v>5</v>
      </c>
      <c r="N441" s="72" t="s">
        <v>1232</v>
      </c>
      <c r="O441" s="72" t="s">
        <v>1233</v>
      </c>
      <c r="P441" s="72" t="s">
        <v>50</v>
      </c>
      <c r="Q441" s="255">
        <v>23675.99</v>
      </c>
      <c r="R441" s="66">
        <v>2504</v>
      </c>
      <c r="S441" s="66">
        <f t="shared" si="96"/>
        <v>0</v>
      </c>
      <c r="T441" s="66">
        <v>5400</v>
      </c>
      <c r="U441" s="4" t="s">
        <v>1281</v>
      </c>
      <c r="V441" s="5">
        <f t="shared" si="94"/>
        <v>0.72801106469049526</v>
      </c>
      <c r="W441" s="5">
        <f t="shared" si="95"/>
        <v>1.1524654510659489E-2</v>
      </c>
      <c r="X441" s="5" t="s">
        <v>1281</v>
      </c>
      <c r="Y441" s="72" t="str">
        <f t="shared" si="88"/>
        <v>PTP</v>
      </c>
      <c r="Z441" s="72" t="s">
        <v>1282</v>
      </c>
      <c r="AA441" s="72" t="s">
        <v>1330</v>
      </c>
      <c r="AB441" s="304"/>
      <c r="AC441" s="72"/>
      <c r="AD441" s="72"/>
      <c r="AE441" s="309"/>
      <c r="AF441" s="310" t="s">
        <v>1798</v>
      </c>
      <c r="AG441" s="7" t="s">
        <v>1130</v>
      </c>
      <c r="AH441" s="72" t="s">
        <v>330</v>
      </c>
      <c r="AI441" s="7" t="s">
        <v>1130</v>
      </c>
      <c r="AJ441" s="7" t="s">
        <v>1130</v>
      </c>
      <c r="AK441" s="7" t="s">
        <v>1130</v>
      </c>
      <c r="AL441" s="7">
        <v>32047.99</v>
      </c>
      <c r="AM441" s="255">
        <v>23675.99</v>
      </c>
      <c r="AN441" s="258">
        <v>147</v>
      </c>
      <c r="AO441" s="307">
        <v>163</v>
      </c>
      <c r="AP441" s="307" t="str">
        <f t="shared" si="89"/>
        <v>FLOW</v>
      </c>
      <c r="AQ441" s="307"/>
      <c r="AR441" s="307"/>
      <c r="AS441" s="307"/>
      <c r="AT441" s="307"/>
      <c r="AU441" s="72" t="s">
        <v>944</v>
      </c>
      <c r="AV441" s="311" t="s">
        <v>1071</v>
      </c>
      <c r="AW441" s="304" t="s">
        <v>130</v>
      </c>
      <c r="AX441" s="312">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90"/>
        <v>1</v>
      </c>
      <c r="ES441" s="72">
        <f t="shared" si="91"/>
        <v>1</v>
      </c>
      <c r="ET441" s="72" t="s">
        <v>1118</v>
      </c>
      <c r="EU441" s="7" t="s">
        <v>2766</v>
      </c>
      <c r="EV441" s="7" t="s">
        <v>1111</v>
      </c>
      <c r="EW441" s="7" t="s">
        <v>1821</v>
      </c>
      <c r="EX441" s="183" t="s">
        <v>1971</v>
      </c>
      <c r="EY441" s="314">
        <v>46178</v>
      </c>
      <c r="EZ441" s="314"/>
      <c r="FA441" s="183"/>
      <c r="FB441" s="314"/>
      <c r="FC441" s="7" t="s">
        <v>1130</v>
      </c>
      <c r="FD441" s="7" t="s">
        <v>3354</v>
      </c>
      <c r="FE441" s="7">
        <f t="shared" si="92"/>
        <v>-9808.0099999999948</v>
      </c>
      <c r="FF441" s="72">
        <f t="shared" si="93"/>
        <v>36188.990000000005</v>
      </c>
      <c r="FG441" t="s">
        <v>3517</v>
      </c>
      <c r="FH441">
        <v>465574833</v>
      </c>
    </row>
    <row r="442" spans="1:164" ht="17.25">
      <c r="A442" s="72">
        <v>454743569</v>
      </c>
      <c r="B442" s="304" t="s">
        <v>763</v>
      </c>
      <c r="C442" s="72"/>
      <c r="D442" s="72"/>
      <c r="E442" s="72"/>
      <c r="F442" s="72"/>
      <c r="G442" s="307"/>
      <c r="H442" s="307"/>
      <c r="I442" s="72">
        <v>2833</v>
      </c>
      <c r="J442" s="72">
        <v>14164</v>
      </c>
      <c r="K442" s="258">
        <f t="shared" ref="K442:K473" si="99">IF((J442+R442)&lt;=I442+R442,(J442+R442),((I442-(I442*(M442+1)-(I442+J442)))+R442))</f>
        <v>3301</v>
      </c>
      <c r="L442" s="258">
        <f t="shared" si="86"/>
        <v>17699</v>
      </c>
      <c r="M442" s="316">
        <v>5</v>
      </c>
      <c r="N442" s="72" t="s">
        <v>1232</v>
      </c>
      <c r="O442" s="72" t="s">
        <v>1233</v>
      </c>
      <c r="P442" s="72" t="s">
        <v>98</v>
      </c>
      <c r="Q442" s="255">
        <v>23515.41</v>
      </c>
      <c r="R442" s="66">
        <v>469</v>
      </c>
      <c r="S442" s="66">
        <f t="shared" si="96"/>
        <v>0</v>
      </c>
      <c r="T442" s="66">
        <v>2680</v>
      </c>
      <c r="U442" s="4" t="s">
        <v>1232</v>
      </c>
      <c r="V442" s="5">
        <f t="shared" si="94"/>
        <v>0.15223260451558765</v>
      </c>
      <c r="W442" s="5">
        <f t="shared" si="95"/>
        <v>1.1446489710736795E-2</v>
      </c>
      <c r="X442" s="5" t="str">
        <f t="shared" si="87"/>
        <v>FLOW</v>
      </c>
      <c r="Y442" s="72" t="str">
        <f t="shared" si="88"/>
        <v>RTP</v>
      </c>
      <c r="Z442" s="72" t="s">
        <v>1331</v>
      </c>
      <c r="AA442" s="72" t="s">
        <v>1331</v>
      </c>
      <c r="AB442" s="304" t="s">
        <v>3509</v>
      </c>
      <c r="AC442" s="72"/>
      <c r="AD442" s="72" t="s">
        <v>3023</v>
      </c>
      <c r="AE442" s="309"/>
      <c r="AF442" s="310" t="s">
        <v>1798</v>
      </c>
      <c r="AG442" s="7" t="s">
        <v>1130</v>
      </c>
      <c r="AH442" s="72" t="s">
        <v>758</v>
      </c>
      <c r="AI442" s="7" t="s">
        <v>1130</v>
      </c>
      <c r="AJ442" s="7" t="s">
        <v>1130</v>
      </c>
      <c r="AK442" s="7" t="s">
        <v>1130</v>
      </c>
      <c r="AL442" s="7">
        <v>17313</v>
      </c>
      <c r="AM442" s="255">
        <v>23515.41</v>
      </c>
      <c r="AN442" s="258">
        <v>147</v>
      </c>
      <c r="AO442" s="307">
        <v>163</v>
      </c>
      <c r="AP442" s="307" t="str">
        <f t="shared" si="89"/>
        <v>FLOW</v>
      </c>
      <c r="AQ442" s="307"/>
      <c r="AR442" s="307"/>
      <c r="AS442" s="307"/>
      <c r="AT442" s="307"/>
      <c r="AU442" s="72" t="s">
        <v>944</v>
      </c>
      <c r="AV442" s="311" t="s">
        <v>764</v>
      </c>
      <c r="AW442" s="304" t="s">
        <v>99</v>
      </c>
      <c r="AX442" s="312">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90"/>
        <v>1</v>
      </c>
      <c r="ES442" s="72">
        <f t="shared" si="91"/>
        <v>1</v>
      </c>
      <c r="ET442" s="72" t="s">
        <v>1121</v>
      </c>
      <c r="EU442" s="7" t="s">
        <v>2767</v>
      </c>
      <c r="EV442" s="7" t="s">
        <v>1111</v>
      </c>
      <c r="EW442" s="7" t="s">
        <v>1804</v>
      </c>
      <c r="EX442" s="183" t="s">
        <v>1812</v>
      </c>
      <c r="EY442" s="314">
        <v>46177</v>
      </c>
      <c r="EZ442" s="314"/>
      <c r="FA442" s="183"/>
      <c r="FB442" s="314"/>
      <c r="FC442" s="7" t="s">
        <v>1130</v>
      </c>
      <c r="FD442" s="7" t="s">
        <v>3310</v>
      </c>
      <c r="FE442" s="7">
        <f t="shared" si="92"/>
        <v>3301</v>
      </c>
      <c r="FF442" s="72">
        <f t="shared" si="93"/>
        <v>17699</v>
      </c>
      <c r="FG442" t="s">
        <v>3517</v>
      </c>
      <c r="FH442">
        <v>454743569</v>
      </c>
    </row>
    <row r="443" spans="1:164" ht="17.25">
      <c r="A443" s="72">
        <v>460434530</v>
      </c>
      <c r="B443" s="304" t="s">
        <v>1567</v>
      </c>
      <c r="C443" s="72"/>
      <c r="D443" s="72"/>
      <c r="E443" s="72"/>
      <c r="F443" s="72"/>
      <c r="G443" s="307"/>
      <c r="H443" s="307" t="s">
        <v>2350</v>
      </c>
      <c r="I443" s="72">
        <v>3537</v>
      </c>
      <c r="J443" s="72">
        <v>3537</v>
      </c>
      <c r="K443" s="258">
        <f t="shared" si="99"/>
        <v>3612</v>
      </c>
      <c r="L443" s="258">
        <f t="shared" si="86"/>
        <v>7196</v>
      </c>
      <c r="M443" s="316">
        <v>2</v>
      </c>
      <c r="N443" s="72" t="s">
        <v>1281</v>
      </c>
      <c r="O443" s="72" t="s">
        <v>1233</v>
      </c>
      <c r="P443" s="72" t="s">
        <v>50</v>
      </c>
      <c r="Q443" s="255">
        <v>23491</v>
      </c>
      <c r="R443" s="66">
        <v>75</v>
      </c>
      <c r="S443" s="66">
        <f t="shared" si="96"/>
        <v>0</v>
      </c>
      <c r="T443" s="66">
        <v>2250</v>
      </c>
      <c r="U443" s="4" t="s">
        <v>1130</v>
      </c>
      <c r="V443" s="5">
        <f t="shared" si="94"/>
        <v>0.32721713603170349</v>
      </c>
      <c r="W443" s="5">
        <f t="shared" si="95"/>
        <v>5.2011747919695579E-3</v>
      </c>
      <c r="X443" s="5" t="str">
        <f t="shared" si="87"/>
        <v>STABLE</v>
      </c>
      <c r="Y443" s="72" t="str">
        <f t="shared" si="88"/>
        <v>PAID</v>
      </c>
      <c r="Z443" s="72" t="s">
        <v>1130</v>
      </c>
      <c r="AA443" s="72" t="s">
        <v>1282</v>
      </c>
      <c r="AB443" s="304"/>
      <c r="AC443" s="72"/>
      <c r="AD443" s="72" t="s">
        <v>3020</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9"/>
        <v>STABLE</v>
      </c>
      <c r="AQ443" s="307"/>
      <c r="AR443" s="307"/>
      <c r="AS443" s="307"/>
      <c r="AT443" s="307"/>
      <c r="AU443" s="72" t="s">
        <v>1794</v>
      </c>
      <c r="AV443" s="311" t="s">
        <v>1676</v>
      </c>
      <c r="AW443" s="304" t="s">
        <v>234</v>
      </c>
      <c r="AX443" s="312">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90"/>
        <v>1</v>
      </c>
      <c r="ES443" s="72">
        <f t="shared" si="91"/>
        <v>1</v>
      </c>
      <c r="ET443" s="72" t="s">
        <v>1118</v>
      </c>
      <c r="EU443" s="7" t="s">
        <v>2768</v>
      </c>
      <c r="EV443" s="7" t="s">
        <v>1111</v>
      </c>
      <c r="EW443" s="7" t="e">
        <v>#N/A</v>
      </c>
      <c r="EX443" s="183" t="e">
        <v>#N/A</v>
      </c>
      <c r="EY443" s="314" t="e">
        <v>#N/A</v>
      </c>
      <c r="EZ443" s="314"/>
      <c r="FA443" s="183"/>
      <c r="FB443" s="314"/>
      <c r="FC443" s="7" t="s">
        <v>1130</v>
      </c>
      <c r="FD443" s="7" t="s">
        <v>3355</v>
      </c>
      <c r="FE443" s="7">
        <f t="shared" si="92"/>
        <v>3612</v>
      </c>
      <c r="FF443" s="72">
        <f t="shared" si="93"/>
        <v>7196</v>
      </c>
      <c r="FG443" t="s">
        <v>3518</v>
      </c>
      <c r="FH443">
        <v>460434530</v>
      </c>
    </row>
    <row r="444" spans="1:164" ht="17.25">
      <c r="A444" s="72">
        <v>460858883</v>
      </c>
      <c r="B444" s="304" t="s">
        <v>312</v>
      </c>
      <c r="C444" s="72" t="s">
        <v>1776</v>
      </c>
      <c r="D444" s="72" t="s">
        <v>1788</v>
      </c>
      <c r="E444" s="72">
        <v>3155</v>
      </c>
      <c r="F444" s="72"/>
      <c r="G444" s="307"/>
      <c r="H444" s="307" t="s">
        <v>2350</v>
      </c>
      <c r="I444" s="72">
        <v>3104</v>
      </c>
      <c r="J444" s="72">
        <v>3097.78</v>
      </c>
      <c r="K444" s="258">
        <f t="shared" si="99"/>
        <v>3145.78</v>
      </c>
      <c r="L444" s="258">
        <f t="shared" si="86"/>
        <v>3129.7800000000007</v>
      </c>
      <c r="M444" s="308">
        <v>1</v>
      </c>
      <c r="N444" s="72" t="s">
        <v>1281</v>
      </c>
      <c r="O444" s="72" t="s">
        <v>1282</v>
      </c>
      <c r="P444" s="72" t="s">
        <v>98</v>
      </c>
      <c r="Q444" s="255">
        <v>23192</v>
      </c>
      <c r="R444" s="66">
        <v>48</v>
      </c>
      <c r="S444" s="66">
        <f t="shared" si="96"/>
        <v>0</v>
      </c>
      <c r="T444" s="66">
        <v>6050</v>
      </c>
      <c r="U444" s="4" t="s">
        <v>1281</v>
      </c>
      <c r="V444" s="5">
        <f t="shared" si="94"/>
        <v>3.4049584369561202E-2</v>
      </c>
      <c r="W444" s="5">
        <f t="shared" si="95"/>
        <v>1.2691393312854839E-3</v>
      </c>
      <c r="X444" s="5" t="str">
        <f t="shared" si="87"/>
        <v>STABLE</v>
      </c>
      <c r="Y444" s="72" t="str">
        <f t="shared" si="88"/>
        <v>PAID</v>
      </c>
      <c r="Z444" s="72" t="s">
        <v>1330</v>
      </c>
      <c r="AA444" s="72" t="s">
        <v>1282</v>
      </c>
      <c r="AB444" s="304"/>
      <c r="AC444" s="72"/>
      <c r="AD444" s="72" t="s">
        <v>3020</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9"/>
        <v>STABLE</v>
      </c>
      <c r="AQ444" s="307"/>
      <c r="AR444" s="307"/>
      <c r="AS444" s="307"/>
      <c r="AT444" s="307"/>
      <c r="AU444" s="72" t="s">
        <v>1794</v>
      </c>
      <c r="AV444" s="311" t="s">
        <v>314</v>
      </c>
      <c r="AW444" s="304" t="s">
        <v>99</v>
      </c>
      <c r="AX444" s="312">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90"/>
        <v>1</v>
      </c>
      <c r="ES444" s="72">
        <f t="shared" si="91"/>
        <v>1</v>
      </c>
      <c r="ET444" s="72" t="s">
        <v>1121</v>
      </c>
      <c r="EU444" s="7" t="s">
        <v>2769</v>
      </c>
      <c r="EV444" s="7" t="s">
        <v>1111</v>
      </c>
      <c r="EW444" s="7" t="s">
        <v>1807</v>
      </c>
      <c r="EX444" s="183" t="s">
        <v>1846</v>
      </c>
      <c r="EY444" s="314">
        <v>46186</v>
      </c>
      <c r="EZ444" s="314"/>
      <c r="FA444" s="183"/>
      <c r="FB444" s="314"/>
      <c r="FC444" s="7" t="s">
        <v>1130</v>
      </c>
      <c r="FD444" s="7" t="s">
        <v>3356</v>
      </c>
      <c r="FE444" s="7">
        <f t="shared" si="92"/>
        <v>3145.78</v>
      </c>
      <c r="FF444" s="72">
        <f t="shared" si="93"/>
        <v>6284.7800000000007</v>
      </c>
      <c r="FG444" t="s">
        <v>3517</v>
      </c>
      <c r="FH444">
        <v>460858883</v>
      </c>
    </row>
    <row r="445" spans="1:164" ht="17.25">
      <c r="A445" s="72">
        <v>460234987</v>
      </c>
      <c r="B445" s="304" t="s">
        <v>3030</v>
      </c>
      <c r="C445" s="72"/>
      <c r="D445" s="72"/>
      <c r="E445" s="72"/>
      <c r="F445" s="72"/>
      <c r="G445" s="307"/>
      <c r="H445" s="307"/>
      <c r="I445" s="72">
        <v>3479</v>
      </c>
      <c r="J445" s="72">
        <v>3479</v>
      </c>
      <c r="K445" s="258">
        <f t="shared" si="99"/>
        <v>3497</v>
      </c>
      <c r="L445" s="258">
        <f t="shared" si="86"/>
        <v>6958</v>
      </c>
      <c r="M445" s="308">
        <v>1</v>
      </c>
      <c r="N445" s="72" t="s">
        <v>1232</v>
      </c>
      <c r="O445" s="72" t="s">
        <v>1233</v>
      </c>
      <c r="P445" s="72" t="s">
        <v>334</v>
      </c>
      <c r="Q445" s="255">
        <v>23028</v>
      </c>
      <c r="R445" s="66">
        <v>18</v>
      </c>
      <c r="S445" s="66">
        <f t="shared" si="96"/>
        <v>0</v>
      </c>
      <c r="T445" s="66">
        <v>450</v>
      </c>
      <c r="U445" s="4" t="s">
        <v>1130</v>
      </c>
      <c r="V445" s="5">
        <f t="shared" si="94"/>
        <v>1.3154047722345906E-2</v>
      </c>
      <c r="W445" s="5">
        <f t="shared" si="95"/>
        <v>1.2601647344274805E-3</v>
      </c>
      <c r="X445" s="5" t="str">
        <f t="shared" si="87"/>
        <v>FLOW</v>
      </c>
      <c r="Y445" s="72" t="str">
        <f t="shared" si="88"/>
        <v>NC</v>
      </c>
      <c r="Z445" s="72" t="s">
        <v>1130</v>
      </c>
      <c r="AA445" s="72" t="s">
        <v>1316</v>
      </c>
      <c r="AB445" s="304" t="s">
        <v>3024</v>
      </c>
      <c r="AC445" s="72"/>
      <c r="AD445" s="72" t="s">
        <v>3022</v>
      </c>
      <c r="AE445" s="309"/>
      <c r="AF445" s="310"/>
      <c r="AG445" s="7"/>
      <c r="AH445" s="72" t="s">
        <v>3032</v>
      </c>
      <c r="AI445" s="7"/>
      <c r="AJ445" s="7"/>
      <c r="AK445" s="7"/>
      <c r="AL445" s="7">
        <v>3947</v>
      </c>
      <c r="AM445" s="255">
        <v>23028</v>
      </c>
      <c r="AN445" s="258">
        <v>27</v>
      </c>
      <c r="AO445" s="307">
        <v>43</v>
      </c>
      <c r="AP445" s="307" t="str">
        <f t="shared" si="89"/>
        <v>FLOW</v>
      </c>
      <c r="AQ445" s="307"/>
      <c r="AR445" s="307"/>
      <c r="AS445" s="307"/>
      <c r="AT445" s="307"/>
      <c r="AU445" s="72" t="s">
        <v>1130</v>
      </c>
      <c r="AV445" s="311" t="s">
        <v>3036</v>
      </c>
      <c r="AW445" s="304" t="s">
        <v>210</v>
      </c>
      <c r="AX445" s="312">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90"/>
        <v>0</v>
      </c>
      <c r="ES445" s="72" t="str">
        <f t="shared" si="91"/>
        <v/>
      </c>
      <c r="ET445" s="72" t="s">
        <v>1126</v>
      </c>
      <c r="EU445" s="7" t="e">
        <v>#N/A</v>
      </c>
      <c r="EV445" s="7" t="e">
        <v>#N/A</v>
      </c>
      <c r="EW445" s="7" t="e">
        <v>#N/A</v>
      </c>
      <c r="EX445" s="183" t="e">
        <v>#N/A</v>
      </c>
      <c r="EY445" s="314" t="e">
        <v>#N/A</v>
      </c>
      <c r="EZ445" s="314"/>
      <c r="FA445" s="183"/>
      <c r="FB445" s="314"/>
      <c r="FC445" s="7" t="s">
        <v>1130</v>
      </c>
      <c r="FD445" s="7">
        <v>0</v>
      </c>
      <c r="FE445" s="7">
        <f t="shared" si="92"/>
        <v>3497</v>
      </c>
      <c r="FF445" s="72">
        <f t="shared" si="93"/>
        <v>6958</v>
      </c>
      <c r="FG445" t="s">
        <v>3518</v>
      </c>
      <c r="FH445">
        <v>460234987</v>
      </c>
    </row>
    <row r="446" spans="1:164" ht="17.25">
      <c r="A446" s="72">
        <v>464448758</v>
      </c>
      <c r="B446" s="304" t="s">
        <v>2101</v>
      </c>
      <c r="C446" s="72"/>
      <c r="D446" s="72"/>
      <c r="E446" s="72"/>
      <c r="F446" s="72"/>
      <c r="G446" s="307"/>
      <c r="H446" s="307"/>
      <c r="I446" s="72">
        <v>3489</v>
      </c>
      <c r="J446" s="72">
        <v>3489</v>
      </c>
      <c r="K446" s="258">
        <f t="shared" si="99"/>
        <v>3544</v>
      </c>
      <c r="L446" s="258">
        <f t="shared" si="86"/>
        <v>7088</v>
      </c>
      <c r="M446" s="308">
        <v>1</v>
      </c>
      <c r="N446" s="72" t="s">
        <v>1232</v>
      </c>
      <c r="O446" s="72" t="s">
        <v>1233</v>
      </c>
      <c r="P446" s="72" t="s">
        <v>350</v>
      </c>
      <c r="Q446" s="255">
        <v>22956</v>
      </c>
      <c r="R446" s="66">
        <v>55</v>
      </c>
      <c r="S446" s="66">
        <f t="shared" si="96"/>
        <v>0</v>
      </c>
      <c r="T446" s="66">
        <v>450.43</v>
      </c>
      <c r="U446" s="4" t="s">
        <v>1130</v>
      </c>
      <c r="V446" s="5">
        <f t="shared" si="94"/>
        <v>2.2685875648908345E-2</v>
      </c>
      <c r="W446" s="5">
        <f t="shared" si="95"/>
        <v>1.2562246675142106E-3</v>
      </c>
      <c r="X446" s="5" t="str">
        <f t="shared" si="87"/>
        <v>FLOW</v>
      </c>
      <c r="Y446" s="72" t="str">
        <f t="shared" si="88"/>
        <v>NC</v>
      </c>
      <c r="Z446" s="72" t="s">
        <v>1130</v>
      </c>
      <c r="AA446" s="72" t="s">
        <v>1316</v>
      </c>
      <c r="AB446" s="304" t="s">
        <v>3025</v>
      </c>
      <c r="AC446" s="72"/>
      <c r="AD446" s="72" t="s">
        <v>3022</v>
      </c>
      <c r="AE446" s="309"/>
      <c r="AF446" s="310"/>
      <c r="AG446" s="7"/>
      <c r="AH446" s="72" t="s">
        <v>349</v>
      </c>
      <c r="AI446" s="7"/>
      <c r="AJ446" s="7"/>
      <c r="AK446" s="7"/>
      <c r="AL446" s="7">
        <v>3994.43</v>
      </c>
      <c r="AM446" s="255">
        <v>22956</v>
      </c>
      <c r="AN446" s="258">
        <v>27</v>
      </c>
      <c r="AO446" s="307">
        <v>43</v>
      </c>
      <c r="AP446" s="307" t="str">
        <f t="shared" si="89"/>
        <v>FLOW</v>
      </c>
      <c r="AQ446" s="307"/>
      <c r="AR446" s="307"/>
      <c r="AS446" s="307"/>
      <c r="AT446" s="307"/>
      <c r="AU446" s="72" t="s">
        <v>1130</v>
      </c>
      <c r="AV446" s="311" t="s">
        <v>2246</v>
      </c>
      <c r="AW446" s="304" t="s">
        <v>178</v>
      </c>
      <c r="AX446" s="312">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90"/>
        <v>1</v>
      </c>
      <c r="ES446" s="72">
        <f t="shared" si="91"/>
        <v>1</v>
      </c>
      <c r="ET446" s="72" t="s">
        <v>1127</v>
      </c>
      <c r="EU446" s="7" t="s">
        <v>2770</v>
      </c>
      <c r="EV446" s="7" t="s">
        <v>1111</v>
      </c>
      <c r="EW446" s="7" t="s">
        <v>1809</v>
      </c>
      <c r="EX446" s="183" t="s">
        <v>1852</v>
      </c>
      <c r="EY446" s="314">
        <v>46184</v>
      </c>
      <c r="EZ446" s="314"/>
      <c r="FA446" s="183"/>
      <c r="FB446" s="314"/>
      <c r="FC446" s="7" t="s">
        <v>1130</v>
      </c>
      <c r="FD446" s="7" t="s">
        <v>3118</v>
      </c>
      <c r="FE446" s="7">
        <f t="shared" si="92"/>
        <v>3544</v>
      </c>
      <c r="FF446" s="72">
        <f t="shared" si="93"/>
        <v>7088</v>
      </c>
      <c r="FG446" t="s">
        <v>3517</v>
      </c>
      <c r="FH446">
        <v>464448758</v>
      </c>
    </row>
    <row r="447" spans="1:164" ht="17.25">
      <c r="A447" s="72">
        <v>462841404</v>
      </c>
      <c r="B447" s="304" t="s">
        <v>1433</v>
      </c>
      <c r="C447" s="72"/>
      <c r="D447" s="72"/>
      <c r="E447" s="72"/>
      <c r="F447" s="72"/>
      <c r="G447" s="307"/>
      <c r="H447" s="307"/>
      <c r="I447" s="72">
        <v>11637</v>
      </c>
      <c r="J447" s="72">
        <v>23274</v>
      </c>
      <c r="K447" s="258">
        <f t="shared" si="99"/>
        <v>11817</v>
      </c>
      <c r="L447" s="258">
        <f t="shared" si="86"/>
        <v>35372</v>
      </c>
      <c r="M447" s="316">
        <v>2</v>
      </c>
      <c r="N447" s="72" t="s">
        <v>1232</v>
      </c>
      <c r="O447" s="72" t="s">
        <v>1233</v>
      </c>
      <c r="P447" s="72" t="s">
        <v>66</v>
      </c>
      <c r="Q447" s="255">
        <v>22860</v>
      </c>
      <c r="R447" s="66">
        <v>180</v>
      </c>
      <c r="S447" s="66">
        <f t="shared" si="96"/>
        <v>0</v>
      </c>
      <c r="T447" s="66">
        <v>900</v>
      </c>
      <c r="U447" s="4" t="s">
        <v>1232</v>
      </c>
      <c r="V447" s="5">
        <f t="shared" si="94"/>
        <v>7.9049199274144388E-2</v>
      </c>
      <c r="W447" s="5">
        <f t="shared" si="95"/>
        <v>5.0614642094599675E-3</v>
      </c>
      <c r="X447" s="5" t="str">
        <f t="shared" si="87"/>
        <v>FLOW</v>
      </c>
      <c r="Y447" s="72" t="str">
        <f t="shared" si="88"/>
        <v>RTP</v>
      </c>
      <c r="Z447" s="72" t="s">
        <v>1331</v>
      </c>
      <c r="AA447" s="72" t="s">
        <v>1331</v>
      </c>
      <c r="AB447" s="304" t="s">
        <v>3506</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9"/>
        <v>FLOW</v>
      </c>
      <c r="AQ447" s="307"/>
      <c r="AR447" s="307"/>
      <c r="AS447" s="307"/>
      <c r="AT447" s="307"/>
      <c r="AU447" s="72" t="s">
        <v>1794</v>
      </c>
      <c r="AV447" s="311" t="s">
        <v>1434</v>
      </c>
      <c r="AW447" s="304" t="s">
        <v>207</v>
      </c>
      <c r="AX447" s="312">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90"/>
        <v>1</v>
      </c>
      <c r="ES447" s="72">
        <f t="shared" si="91"/>
        <v>1</v>
      </c>
      <c r="ET447" s="72" t="s">
        <v>1119</v>
      </c>
      <c r="EU447" s="7" t="s">
        <v>2771</v>
      </c>
      <c r="EV447" s="7" t="s">
        <v>1111</v>
      </c>
      <c r="EW447" s="7" t="s">
        <v>1802</v>
      </c>
      <c r="EX447" s="183" t="s">
        <v>1896</v>
      </c>
      <c r="EY447" s="314">
        <v>46179</v>
      </c>
      <c r="EZ447" s="314"/>
      <c r="FA447" s="183"/>
      <c r="FB447" s="314"/>
      <c r="FC447" s="7" t="s">
        <v>1130</v>
      </c>
      <c r="FD447" s="7" t="s">
        <v>3357</v>
      </c>
      <c r="FE447" s="7">
        <f t="shared" si="92"/>
        <v>11817</v>
      </c>
      <c r="FF447" s="72">
        <f t="shared" si="93"/>
        <v>35372</v>
      </c>
      <c r="FG447" t="s">
        <v>3517</v>
      </c>
      <c r="FH447">
        <v>462841404</v>
      </c>
    </row>
    <row r="448" spans="1:164" ht="17.25">
      <c r="A448" s="72">
        <v>460465980</v>
      </c>
      <c r="B448" s="304" t="s">
        <v>286</v>
      </c>
      <c r="C448" s="72"/>
      <c r="D448" s="72"/>
      <c r="E448" s="72"/>
      <c r="F448" s="72"/>
      <c r="G448" s="307"/>
      <c r="H448" s="307" t="s">
        <v>2350</v>
      </c>
      <c r="I448" s="72">
        <v>2751</v>
      </c>
      <c r="J448" s="72">
        <v>7943</v>
      </c>
      <c r="K448" s="258">
        <f t="shared" si="99"/>
        <v>2865</v>
      </c>
      <c r="L448" s="258">
        <f t="shared" ref="L448:L511" si="100">FF448-E448</f>
        <v>11164</v>
      </c>
      <c r="M448" s="316">
        <v>3</v>
      </c>
      <c r="N448" s="72" t="s">
        <v>1281</v>
      </c>
      <c r="O448" s="72" t="s">
        <v>1233</v>
      </c>
      <c r="P448" s="72" t="s">
        <v>23</v>
      </c>
      <c r="Q448" s="255">
        <v>22724</v>
      </c>
      <c r="R448" s="66">
        <v>424</v>
      </c>
      <c r="S448" s="66">
        <f t="shared" si="96"/>
        <v>0</v>
      </c>
      <c r="T448" s="66">
        <v>4500</v>
      </c>
      <c r="U448" s="4" t="s">
        <v>1332</v>
      </c>
      <c r="V448" s="5">
        <f t="shared" si="94"/>
        <v>7.5787415033483005E-2</v>
      </c>
      <c r="W448" s="5">
        <f t="shared" si="95"/>
        <v>6.0777718685060076E-3</v>
      </c>
      <c r="X448" s="5" t="str">
        <f t="shared" ref="X448:X510" si="101">N448</f>
        <v>STABLE</v>
      </c>
      <c r="Y448" s="72" t="str">
        <f t="shared" ref="Y448:Y511" si="102">IF(OR(N448="STABLE", N448="RB" ),"PAID",AA448)</f>
        <v>PAID</v>
      </c>
      <c r="Z448" s="72" t="s">
        <v>1282</v>
      </c>
      <c r="AA448" s="72" t="s">
        <v>1282</v>
      </c>
      <c r="AB448" s="304"/>
      <c r="AC448" s="72"/>
      <c r="AD448" s="72" t="s">
        <v>3023</v>
      </c>
      <c r="AE448" s="309"/>
      <c r="AF448" s="310" t="s">
        <v>1798</v>
      </c>
      <c r="AG448" s="7" t="s">
        <v>1130</v>
      </c>
      <c r="AH448" s="72" t="s">
        <v>284</v>
      </c>
      <c r="AI448" s="7" t="s">
        <v>1130</v>
      </c>
      <c r="AJ448" s="7" t="s">
        <v>1130</v>
      </c>
      <c r="AK448" s="7" t="s">
        <v>1130</v>
      </c>
      <c r="AL448" s="7">
        <v>12867</v>
      </c>
      <c r="AM448" s="255">
        <v>22724</v>
      </c>
      <c r="AN448" s="258">
        <v>88</v>
      </c>
      <c r="AO448" s="307">
        <v>73</v>
      </c>
      <c r="AP448" s="307" t="str">
        <f t="shared" ref="AP448:AP511" si="103">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104">BC448+BF448+BI448+BL448+BO448+BR448+BU448+BX448+CA448+CD448+CG448+CJ448+CM448+CP448+CS448+CV448+CY448+DB448+DE448+DH448+DK448+DN448+DQ448+DT448+DW448+DZ448+EC448+EF448+EI448+EL448+EO448</f>
        <v>1</v>
      </c>
      <c r="ES448" s="72">
        <f t="shared" ref="ES448:ES511" si="105">IF(ER448&gt;0,1,"")</f>
        <v>1</v>
      </c>
      <c r="ET448" s="72" t="s">
        <v>1115</v>
      </c>
      <c r="EU448" s="7" t="s">
        <v>2772</v>
      </c>
      <c r="EV448" s="7" t="s">
        <v>1111</v>
      </c>
      <c r="EW448" s="7" t="s">
        <v>1851</v>
      </c>
      <c r="EX448" s="183" t="s">
        <v>1921</v>
      </c>
      <c r="EY448" s="314">
        <v>46177</v>
      </c>
      <c r="EZ448" s="314"/>
      <c r="FA448" s="183"/>
      <c r="FB448" s="314"/>
      <c r="FC448" s="7" t="s">
        <v>1130</v>
      </c>
      <c r="FD448" s="7" t="s">
        <v>3358</v>
      </c>
      <c r="FE448" s="7">
        <f t="shared" si="92"/>
        <v>2865</v>
      </c>
      <c r="FF448" s="72">
        <f t="shared" si="93"/>
        <v>11164</v>
      </c>
      <c r="FG448" t="s">
        <v>3517</v>
      </c>
      <c r="FH448">
        <v>460465980</v>
      </c>
    </row>
    <row r="449" spans="1:164" ht="17.25">
      <c r="A449" s="72">
        <v>464549996</v>
      </c>
      <c r="B449" s="304" t="s">
        <v>2120</v>
      </c>
      <c r="C449" s="72" t="s">
        <v>1776</v>
      </c>
      <c r="D449" s="72" t="s">
        <v>3018</v>
      </c>
      <c r="E449" s="72">
        <v>3645</v>
      </c>
      <c r="F449" s="72"/>
      <c r="G449" s="307"/>
      <c r="H449" s="307"/>
      <c r="I449" s="72">
        <v>3500</v>
      </c>
      <c r="J449" s="72">
        <v>3500</v>
      </c>
      <c r="K449" s="258">
        <f t="shared" si="99"/>
        <v>3576</v>
      </c>
      <c r="L449" s="258">
        <f t="shared" si="100"/>
        <v>3424</v>
      </c>
      <c r="M449" s="308">
        <v>1</v>
      </c>
      <c r="N449" s="72" t="s">
        <v>1281</v>
      </c>
      <c r="O449" s="72" t="s">
        <v>1282</v>
      </c>
      <c r="P449" s="72" t="s">
        <v>204</v>
      </c>
      <c r="Q449" s="255">
        <v>22688</v>
      </c>
      <c r="R449" s="66">
        <v>76</v>
      </c>
      <c r="S449" s="66">
        <f t="shared" si="96"/>
        <v>0</v>
      </c>
      <c r="T449" s="66">
        <v>6059</v>
      </c>
      <c r="U449" s="4" t="s">
        <v>1130</v>
      </c>
      <c r="V449" s="5">
        <f t="shared" si="94"/>
        <v>3.1533896102928595E-2</v>
      </c>
      <c r="W449" s="5">
        <f t="shared" si="95"/>
        <v>1.2415588628925949E-3</v>
      </c>
      <c r="X449" s="5" t="str">
        <f t="shared" si="101"/>
        <v>STABLE</v>
      </c>
      <c r="Y449" s="72" t="str">
        <f t="shared" si="102"/>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103"/>
        <v>STABLE</v>
      </c>
      <c r="AQ449" s="307"/>
      <c r="AR449" s="307"/>
      <c r="AS449" s="307"/>
      <c r="AT449" s="307"/>
      <c r="AU449" s="72" t="s">
        <v>1130</v>
      </c>
      <c r="AV449" s="311" t="s">
        <v>2264</v>
      </c>
      <c r="AW449" s="304" t="s">
        <v>87</v>
      </c>
      <c r="AX449" s="312">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104"/>
        <v>1</v>
      </c>
      <c r="ES449" s="72">
        <f t="shared" si="105"/>
        <v>1</v>
      </c>
      <c r="ET449" s="72" t="s">
        <v>1124</v>
      </c>
      <c r="EU449" s="7" t="s">
        <v>2773</v>
      </c>
      <c r="EV449" s="7" t="s">
        <v>1111</v>
      </c>
      <c r="EW449" s="7" t="s">
        <v>1830</v>
      </c>
      <c r="EX449" s="183" t="s">
        <v>3603</v>
      </c>
      <c r="EY449" s="314">
        <v>46185</v>
      </c>
      <c r="EZ449" s="314"/>
      <c r="FA449" s="183"/>
      <c r="FB449" s="314"/>
      <c r="FC449" s="7" t="s">
        <v>1130</v>
      </c>
      <c r="FD449" s="7" t="s">
        <v>3359</v>
      </c>
      <c r="FE449" s="7">
        <f t="shared" ref="FE449:FE512" si="106">IF((J449+R449)&lt;=I449+R449,(J449+R449),((I449-(I449*(M449+1)-(I449+J449)))+R449))</f>
        <v>3576</v>
      </c>
      <c r="FF449" s="72">
        <f t="shared" ref="FF449:FF512" si="107">I449+J449+FD449</f>
        <v>7069</v>
      </c>
      <c r="FG449" t="s">
        <v>3517</v>
      </c>
      <c r="FH449">
        <v>464549996</v>
      </c>
    </row>
    <row r="450" spans="1:164" ht="17.25">
      <c r="A450" s="72">
        <v>460718163</v>
      </c>
      <c r="B450" s="304" t="s">
        <v>1568</v>
      </c>
      <c r="C450" s="72"/>
      <c r="D450" s="72"/>
      <c r="E450" s="72"/>
      <c r="F450" s="72"/>
      <c r="G450" s="307"/>
      <c r="H450" s="307"/>
      <c r="I450" s="72">
        <v>3434</v>
      </c>
      <c r="J450" s="72">
        <v>3434</v>
      </c>
      <c r="K450" s="258">
        <f t="shared" si="99"/>
        <v>3482</v>
      </c>
      <c r="L450" s="258">
        <f t="shared" si="100"/>
        <v>6976</v>
      </c>
      <c r="M450" s="308">
        <v>1</v>
      </c>
      <c r="N450" s="72" t="s">
        <v>1232</v>
      </c>
      <c r="O450" s="72" t="s">
        <v>1233</v>
      </c>
      <c r="P450" s="72" t="s">
        <v>43</v>
      </c>
      <c r="Q450" s="255">
        <v>22440.53</v>
      </c>
      <c r="R450" s="66">
        <v>48</v>
      </c>
      <c r="S450" s="66">
        <f t="shared" si="96"/>
        <v>0</v>
      </c>
      <c r="T450" s="66">
        <v>5352</v>
      </c>
      <c r="U450" s="4" t="s">
        <v>1130</v>
      </c>
      <c r="V450" s="5">
        <f t="shared" ref="V450:V513" si="108">Q450/SUMIFS($Q:$Q,$M:$M,M450,$P:$P,P450)</f>
        <v>1.3971498629172463E-2</v>
      </c>
      <c r="W450" s="5">
        <f t="shared" ref="W450:W513" si="109">Q450/SUMIFS($Q:$Q,$M:$M,M450)</f>
        <v>1.2280165245727769E-3</v>
      </c>
      <c r="X450" s="5" t="str">
        <f t="shared" si="101"/>
        <v>FLOW</v>
      </c>
      <c r="Y450" s="72" t="str">
        <f t="shared" si="102"/>
        <v>BPTP</v>
      </c>
      <c r="Z450" s="72" t="s">
        <v>1130</v>
      </c>
      <c r="AA450" s="72" t="s">
        <v>1326</v>
      </c>
      <c r="AB450" s="304" t="s">
        <v>3506</v>
      </c>
      <c r="AC450" s="72"/>
      <c r="AD450" s="72" t="s">
        <v>3020</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103"/>
        <v>FLOW</v>
      </c>
      <c r="AQ450" s="307"/>
      <c r="AR450" s="307"/>
      <c r="AS450" s="307"/>
      <c r="AT450" s="307"/>
      <c r="AU450" s="72" t="s">
        <v>1794</v>
      </c>
      <c r="AV450" s="311" t="s">
        <v>1677</v>
      </c>
      <c r="AW450" s="304" t="s">
        <v>127</v>
      </c>
      <c r="AX450" s="312">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104"/>
        <v>1</v>
      </c>
      <c r="ES450" s="72">
        <f t="shared" si="105"/>
        <v>1</v>
      </c>
      <c r="ET450" s="72" t="s">
        <v>1117</v>
      </c>
      <c r="EU450" s="7" t="s">
        <v>2774</v>
      </c>
      <c r="EV450" s="7" t="s">
        <v>1111</v>
      </c>
      <c r="EW450" s="7" t="s">
        <v>1802</v>
      </c>
      <c r="EX450" s="183" t="s">
        <v>1985</v>
      </c>
      <c r="EY450" s="314">
        <v>46179</v>
      </c>
      <c r="EZ450" s="314"/>
      <c r="FA450" s="183"/>
      <c r="FB450" s="314"/>
      <c r="FC450" s="7" t="s">
        <v>1130</v>
      </c>
      <c r="FD450" s="7" t="s">
        <v>3360</v>
      </c>
      <c r="FE450" s="7">
        <f t="shared" si="106"/>
        <v>3482</v>
      </c>
      <c r="FF450" s="72">
        <f t="shared" si="107"/>
        <v>6976</v>
      </c>
      <c r="FG450" t="s">
        <v>3517</v>
      </c>
      <c r="FH450">
        <v>460718163</v>
      </c>
    </row>
    <row r="451" spans="1:164" ht="17.25">
      <c r="A451" s="72">
        <v>466120249</v>
      </c>
      <c r="B451" s="304" t="s">
        <v>444</v>
      </c>
      <c r="C451" s="72"/>
      <c r="D451" s="72"/>
      <c r="E451" s="72"/>
      <c r="F451" s="72"/>
      <c r="G451" s="307"/>
      <c r="H451" s="307"/>
      <c r="I451" s="72">
        <v>2479</v>
      </c>
      <c r="J451" s="72">
        <v>10014</v>
      </c>
      <c r="K451" s="258">
        <f t="shared" si="99"/>
        <v>493</v>
      </c>
      <c r="L451" s="258">
        <f t="shared" si="100"/>
        <v>13084</v>
      </c>
      <c r="M451" s="316">
        <v>5</v>
      </c>
      <c r="N451" s="72" t="s">
        <v>1232</v>
      </c>
      <c r="O451" s="72" t="s">
        <v>1233</v>
      </c>
      <c r="P451" s="72" t="s">
        <v>231</v>
      </c>
      <c r="Q451" s="255">
        <v>22415</v>
      </c>
      <c r="R451" s="66">
        <v>395</v>
      </c>
      <c r="S451" s="66">
        <f t="shared" si="96"/>
        <v>0</v>
      </c>
      <c r="T451" s="66">
        <v>1800</v>
      </c>
      <c r="U451" s="4" t="s">
        <v>1232</v>
      </c>
      <c r="V451" s="5">
        <f t="shared" si="108"/>
        <v>6.1842458303243246E-2</v>
      </c>
      <c r="W451" s="5">
        <f t="shared" si="109"/>
        <v>1.091084811475391E-2</v>
      </c>
      <c r="X451" s="5" t="str">
        <f t="shared" si="101"/>
        <v>FLOW</v>
      </c>
      <c r="Y451" s="72" t="str">
        <f t="shared" si="102"/>
        <v>NC</v>
      </c>
      <c r="Z451" s="72" t="s">
        <v>1316</v>
      </c>
      <c r="AA451" s="72" t="s">
        <v>1316</v>
      </c>
      <c r="AB451" s="304" t="s">
        <v>3024</v>
      </c>
      <c r="AC451" s="72"/>
      <c r="AD451" s="72" t="s">
        <v>3022</v>
      </c>
      <c r="AE451" s="309"/>
      <c r="AF451" s="310" t="s">
        <v>1798</v>
      </c>
      <c r="AG451" s="7" t="s">
        <v>1130</v>
      </c>
      <c r="AH451" s="72" t="s">
        <v>445</v>
      </c>
      <c r="AI451" s="7" t="s">
        <v>1130</v>
      </c>
      <c r="AJ451" s="7" t="s">
        <v>1130</v>
      </c>
      <c r="AK451" s="7" t="s">
        <v>1130</v>
      </c>
      <c r="AL451" s="7">
        <v>12209</v>
      </c>
      <c r="AM451" s="255">
        <v>22415</v>
      </c>
      <c r="AN451" s="258">
        <v>146</v>
      </c>
      <c r="AO451" s="307">
        <v>162</v>
      </c>
      <c r="AP451" s="307" t="str">
        <f t="shared" si="103"/>
        <v>FLOW</v>
      </c>
      <c r="AQ451" s="307"/>
      <c r="AR451" s="307"/>
      <c r="AS451" s="307"/>
      <c r="AT451" s="307"/>
      <c r="AU451" s="72" t="s">
        <v>944</v>
      </c>
      <c r="AV451" s="311" t="s">
        <v>446</v>
      </c>
      <c r="AW451" s="304" t="s">
        <v>54</v>
      </c>
      <c r="AX451" s="312">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104"/>
        <v>1</v>
      </c>
      <c r="ES451" s="72">
        <f t="shared" si="105"/>
        <v>1</v>
      </c>
      <c r="ET451" s="72" t="s">
        <v>1112</v>
      </c>
      <c r="EU451" s="7" t="s">
        <v>2775</v>
      </c>
      <c r="EV451" s="7" t="s">
        <v>1111</v>
      </c>
      <c r="EW451" s="7" t="s">
        <v>1830</v>
      </c>
      <c r="EX451" s="183" t="s">
        <v>1986</v>
      </c>
      <c r="EY451" s="314">
        <v>46177</v>
      </c>
      <c r="EZ451" s="314"/>
      <c r="FA451" s="183"/>
      <c r="FB451" s="314"/>
      <c r="FC451" s="7" t="s">
        <v>1130</v>
      </c>
      <c r="FD451" s="7" t="s">
        <v>3361</v>
      </c>
      <c r="FE451" s="7">
        <f t="shared" si="106"/>
        <v>493</v>
      </c>
      <c r="FF451" s="72">
        <f t="shared" si="107"/>
        <v>13084</v>
      </c>
      <c r="FG451" t="s">
        <v>3517</v>
      </c>
      <c r="FH451">
        <v>466120249</v>
      </c>
    </row>
    <row r="452" spans="1:164" ht="17.25">
      <c r="A452" s="72">
        <v>460260039</v>
      </c>
      <c r="B452" s="304" t="s">
        <v>2147</v>
      </c>
      <c r="C452" s="72" t="s">
        <v>1778</v>
      </c>
      <c r="D452" s="72" t="s">
        <v>3539</v>
      </c>
      <c r="E452" s="72">
        <v>3500</v>
      </c>
      <c r="F452" s="72"/>
      <c r="G452" s="307"/>
      <c r="H452" s="307"/>
      <c r="I452" s="72">
        <v>3434</v>
      </c>
      <c r="J452" s="72">
        <v>2936</v>
      </c>
      <c r="K452" s="258">
        <f t="shared" si="99"/>
        <v>2996</v>
      </c>
      <c r="L452" s="258">
        <f t="shared" si="100"/>
        <v>3004</v>
      </c>
      <c r="M452" s="308">
        <v>1</v>
      </c>
      <c r="N452" s="72" t="s">
        <v>1281</v>
      </c>
      <c r="O452" s="72" t="s">
        <v>1282</v>
      </c>
      <c r="P452" s="72" t="s">
        <v>325</v>
      </c>
      <c r="Q452" s="255">
        <v>22333</v>
      </c>
      <c r="R452" s="66">
        <v>60</v>
      </c>
      <c r="S452" s="66">
        <f t="shared" si="96"/>
        <v>0</v>
      </c>
      <c r="T452" s="66">
        <v>2615</v>
      </c>
      <c r="U452" s="4" t="s">
        <v>1130</v>
      </c>
      <c r="V452" s="5">
        <f t="shared" si="108"/>
        <v>3.7488210970685824E-2</v>
      </c>
      <c r="W452" s="5">
        <f t="shared" si="109"/>
        <v>1.2221321440841115E-3</v>
      </c>
      <c r="X452" s="5" t="str">
        <f t="shared" si="101"/>
        <v>STABLE</v>
      </c>
      <c r="Y452" s="72" t="str">
        <f t="shared" si="102"/>
        <v>PAID</v>
      </c>
      <c r="Z452" s="72" t="s">
        <v>1130</v>
      </c>
      <c r="AA452" s="72" t="s">
        <v>1282</v>
      </c>
      <c r="AB452" s="304"/>
      <c r="AC452" s="72"/>
      <c r="AD452" s="72" t="s">
        <v>3023</v>
      </c>
      <c r="AE452" s="309"/>
      <c r="AF452" s="310"/>
      <c r="AG452" s="7"/>
      <c r="AH452" s="72" t="s">
        <v>760</v>
      </c>
      <c r="AI452" s="7"/>
      <c r="AJ452" s="7"/>
      <c r="AK452" s="7"/>
      <c r="AL452" s="7">
        <v>5611</v>
      </c>
      <c r="AM452" s="255">
        <v>22333</v>
      </c>
      <c r="AN452" s="258">
        <v>27</v>
      </c>
      <c r="AO452" s="307">
        <v>43</v>
      </c>
      <c r="AP452" s="307" t="str">
        <f t="shared" si="103"/>
        <v>FLOW</v>
      </c>
      <c r="AQ452" s="307"/>
      <c r="AR452" s="307"/>
      <c r="AS452" s="307"/>
      <c r="AT452" s="307"/>
      <c r="AU452" s="72" t="s">
        <v>1130</v>
      </c>
      <c r="AV452" s="311" t="s">
        <v>2291</v>
      </c>
      <c r="AW452" s="304" t="s">
        <v>157</v>
      </c>
      <c r="AX452" s="312">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104"/>
        <v>3</v>
      </c>
      <c r="ES452" s="72">
        <f t="shared" si="105"/>
        <v>1</v>
      </c>
      <c r="ET452" s="72" t="s">
        <v>1128</v>
      </c>
      <c r="EU452" s="7" t="s">
        <v>2776</v>
      </c>
      <c r="EV452" s="7" t="s">
        <v>1111</v>
      </c>
      <c r="EW452" s="7" t="s">
        <v>1821</v>
      </c>
      <c r="EX452" s="183" t="s">
        <v>1821</v>
      </c>
      <c r="EY452" s="314">
        <v>46190</v>
      </c>
      <c r="EZ452" s="314"/>
      <c r="FA452" s="183"/>
      <c r="FB452" s="314"/>
      <c r="FC452" s="7" t="s">
        <v>1130</v>
      </c>
      <c r="FD452" s="7" t="s">
        <v>3362</v>
      </c>
      <c r="FE452" s="7">
        <f t="shared" si="106"/>
        <v>2996</v>
      </c>
      <c r="FF452" s="72">
        <f t="shared" si="107"/>
        <v>6504</v>
      </c>
      <c r="FG452" t="s">
        <v>3517</v>
      </c>
      <c r="FH452">
        <v>460260039</v>
      </c>
    </row>
    <row r="453" spans="1:164" ht="17.25">
      <c r="A453" s="72">
        <v>460111082</v>
      </c>
      <c r="B453" s="304" t="s">
        <v>865</v>
      </c>
      <c r="C453" s="72"/>
      <c r="D453" s="72"/>
      <c r="E453" s="72"/>
      <c r="F453" s="72"/>
      <c r="G453" s="307"/>
      <c r="H453" s="307"/>
      <c r="I453" s="72">
        <v>2991</v>
      </c>
      <c r="J453" s="72">
        <v>8894</v>
      </c>
      <c r="K453" s="258">
        <f t="shared" si="99"/>
        <v>3135</v>
      </c>
      <c r="L453" s="258">
        <f t="shared" si="100"/>
        <v>12252</v>
      </c>
      <c r="M453" s="316">
        <v>3</v>
      </c>
      <c r="N453" s="72" t="s">
        <v>1232</v>
      </c>
      <c r="O453" s="72" t="s">
        <v>1233</v>
      </c>
      <c r="P453" s="72" t="s">
        <v>15</v>
      </c>
      <c r="Q453" s="255">
        <v>22264.35</v>
      </c>
      <c r="R453" s="66">
        <v>223</v>
      </c>
      <c r="S453" s="66">
        <f t="shared" si="96"/>
        <v>0</v>
      </c>
      <c r="T453" s="66">
        <v>6293</v>
      </c>
      <c r="U453" s="4" t="s">
        <v>1232</v>
      </c>
      <c r="V453" s="5">
        <f t="shared" si="108"/>
        <v>6.9004360279292187E-2</v>
      </c>
      <c r="W453" s="5">
        <f t="shared" si="109"/>
        <v>5.9548336604722642E-3</v>
      </c>
      <c r="X453" s="5" t="str">
        <f t="shared" si="101"/>
        <v>FLOW</v>
      </c>
      <c r="Y453" s="72" t="str">
        <f t="shared" si="102"/>
        <v>BPTP</v>
      </c>
      <c r="Z453" s="72" t="s">
        <v>1330</v>
      </c>
      <c r="AA453" s="72" t="s">
        <v>1326</v>
      </c>
      <c r="AB453" s="304"/>
      <c r="AC453" s="72">
        <v>26</v>
      </c>
      <c r="AD453" s="72" t="s">
        <v>3020</v>
      </c>
      <c r="AE453" s="309"/>
      <c r="AF453" s="310" t="s">
        <v>1798</v>
      </c>
      <c r="AG453" s="7" t="s">
        <v>1130</v>
      </c>
      <c r="AH453" s="72" t="s">
        <v>866</v>
      </c>
      <c r="AI453" s="7" t="s">
        <v>1130</v>
      </c>
      <c r="AJ453" s="7" t="s">
        <v>1130</v>
      </c>
      <c r="AK453" s="7" t="s">
        <v>1130</v>
      </c>
      <c r="AL453" s="7">
        <v>15410</v>
      </c>
      <c r="AM453" s="255">
        <v>22264.35</v>
      </c>
      <c r="AN453" s="258">
        <v>88</v>
      </c>
      <c r="AO453" s="307">
        <v>104</v>
      </c>
      <c r="AP453" s="307" t="str">
        <f t="shared" si="103"/>
        <v>FLOW</v>
      </c>
      <c r="AQ453" s="307"/>
      <c r="AR453" s="307"/>
      <c r="AS453" s="307"/>
      <c r="AT453" s="307"/>
      <c r="AU453" s="72" t="s">
        <v>1794</v>
      </c>
      <c r="AV453" s="311" t="s">
        <v>867</v>
      </c>
      <c r="AW453" s="304" t="s">
        <v>391</v>
      </c>
      <c r="AX453" s="312">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104"/>
        <v>1</v>
      </c>
      <c r="ES453" s="72">
        <f t="shared" si="105"/>
        <v>1</v>
      </c>
      <c r="ET453" s="72" t="s">
        <v>1113</v>
      </c>
      <c r="EU453" s="7" t="s">
        <v>2777</v>
      </c>
      <c r="EV453" s="7" t="s">
        <v>1111</v>
      </c>
      <c r="EW453" s="7" t="s">
        <v>1802</v>
      </c>
      <c r="EX453" s="183" t="s">
        <v>1987</v>
      </c>
      <c r="EY453" s="314">
        <v>46177</v>
      </c>
      <c r="EZ453" s="314"/>
      <c r="FA453" s="183"/>
      <c r="FB453" s="314"/>
      <c r="FC453" s="7" t="s">
        <v>1130</v>
      </c>
      <c r="FD453" s="7" t="s">
        <v>3363</v>
      </c>
      <c r="FE453" s="7">
        <f t="shared" si="106"/>
        <v>3135</v>
      </c>
      <c r="FF453" s="72">
        <f t="shared" si="107"/>
        <v>12252</v>
      </c>
      <c r="FG453" t="s">
        <v>3517</v>
      </c>
      <c r="FH453">
        <v>460111082</v>
      </c>
    </row>
    <row r="454" spans="1:164" ht="17.25">
      <c r="A454" s="72">
        <v>465334990</v>
      </c>
      <c r="B454" s="304" t="s">
        <v>511</v>
      </c>
      <c r="C454" s="72" t="s">
        <v>1776</v>
      </c>
      <c r="D454" s="72" t="s">
        <v>3499</v>
      </c>
      <c r="E454" s="72">
        <v>6000</v>
      </c>
      <c r="F454" s="72"/>
      <c r="G454" s="307"/>
      <c r="H454" s="307"/>
      <c r="I454" s="72">
        <v>5848</v>
      </c>
      <c r="J454" s="72">
        <v>5691</v>
      </c>
      <c r="K454" s="258">
        <f t="shared" si="99"/>
        <v>5884</v>
      </c>
      <c r="L454" s="258">
        <f t="shared" si="100"/>
        <v>5912</v>
      </c>
      <c r="M454" s="308">
        <v>1</v>
      </c>
      <c r="N454" s="72" t="s">
        <v>1281</v>
      </c>
      <c r="O454" s="72" t="s">
        <v>1282</v>
      </c>
      <c r="P454" s="72" t="s">
        <v>334</v>
      </c>
      <c r="Q454" s="255">
        <v>22245</v>
      </c>
      <c r="R454" s="66">
        <v>193</v>
      </c>
      <c r="S454" s="66">
        <f t="shared" si="96"/>
        <v>0</v>
      </c>
      <c r="T454" s="66">
        <v>5394</v>
      </c>
      <c r="U454" s="4" t="s">
        <v>1484</v>
      </c>
      <c r="V454" s="5">
        <f t="shared" si="108"/>
        <v>1.2706782681239565E-2</v>
      </c>
      <c r="W454" s="5">
        <f t="shared" si="109"/>
        <v>1.2173165067456706E-3</v>
      </c>
      <c r="X454" s="5" t="str">
        <f t="shared" si="101"/>
        <v>STABLE</v>
      </c>
      <c r="Y454" s="72" t="str">
        <f t="shared" si="102"/>
        <v>PAID</v>
      </c>
      <c r="Z454" s="72" t="s">
        <v>1330</v>
      </c>
      <c r="AA454" s="72" t="s">
        <v>1282</v>
      </c>
      <c r="AB454" s="304"/>
      <c r="AC454" s="72"/>
      <c r="AD454" s="72" t="s">
        <v>3020</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103"/>
        <v>STABLE</v>
      </c>
      <c r="AQ454" s="307"/>
      <c r="AR454" s="307"/>
      <c r="AS454" s="307"/>
      <c r="AT454" s="307"/>
      <c r="AU454" s="72" t="s">
        <v>1794</v>
      </c>
      <c r="AV454" s="311" t="s">
        <v>512</v>
      </c>
      <c r="AW454" s="304" t="s">
        <v>513</v>
      </c>
      <c r="AX454" s="312">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104"/>
        <v>1</v>
      </c>
      <c r="ES454" s="72">
        <f t="shared" si="105"/>
        <v>1</v>
      </c>
      <c r="ET454" s="72" t="s">
        <v>1126</v>
      </c>
      <c r="EU454" s="7" t="s">
        <v>2778</v>
      </c>
      <c r="EV454" s="7" t="s">
        <v>1111</v>
      </c>
      <c r="EW454" s="7" t="s">
        <v>1802</v>
      </c>
      <c r="EX454" s="183" t="s">
        <v>1871</v>
      </c>
      <c r="EY454" s="314">
        <v>46183</v>
      </c>
      <c r="EZ454" s="314"/>
      <c r="FA454" s="183"/>
      <c r="FB454" s="314"/>
      <c r="FC454" s="7" t="s">
        <v>1130</v>
      </c>
      <c r="FD454" s="7" t="s">
        <v>3364</v>
      </c>
      <c r="FE454" s="7">
        <f t="shared" si="106"/>
        <v>5884</v>
      </c>
      <c r="FF454" s="72">
        <f t="shared" si="107"/>
        <v>11912</v>
      </c>
      <c r="FG454" t="s">
        <v>3517</v>
      </c>
      <c r="FH454">
        <v>465334990</v>
      </c>
    </row>
    <row r="455" spans="1:164" ht="17.25">
      <c r="A455" s="72">
        <v>460051993</v>
      </c>
      <c r="B455" s="304" t="s">
        <v>661</v>
      </c>
      <c r="C455" s="72"/>
      <c r="D455" s="72"/>
      <c r="E455" s="72"/>
      <c r="F455" s="72"/>
      <c r="G455" s="307"/>
      <c r="H455" s="307"/>
      <c r="I455" s="72">
        <v>3380</v>
      </c>
      <c r="J455" s="72">
        <v>6677</v>
      </c>
      <c r="K455" s="258">
        <f t="shared" si="99"/>
        <v>3581</v>
      </c>
      <c r="L455" s="258">
        <f t="shared" si="100"/>
        <v>10487</v>
      </c>
      <c r="M455" s="316">
        <v>2</v>
      </c>
      <c r="N455" s="72" t="s">
        <v>1232</v>
      </c>
      <c r="O455" s="72" t="s">
        <v>1233</v>
      </c>
      <c r="P455" s="72" t="s">
        <v>35</v>
      </c>
      <c r="Q455" s="255">
        <v>22196.639999999999</v>
      </c>
      <c r="R455" s="66">
        <v>284</v>
      </c>
      <c r="S455" s="66">
        <f t="shared" si="96"/>
        <v>0</v>
      </c>
      <c r="T455" s="66">
        <v>6300</v>
      </c>
      <c r="U455" s="4" t="s">
        <v>1497</v>
      </c>
      <c r="V455" s="5">
        <f t="shared" si="108"/>
        <v>9.7945563234953875E-2</v>
      </c>
      <c r="W455" s="5">
        <f t="shared" si="109"/>
        <v>4.914588754604877E-3</v>
      </c>
      <c r="X455" s="5" t="s">
        <v>1281</v>
      </c>
      <c r="Y455" s="72" t="str">
        <f t="shared" si="102"/>
        <v>PTP</v>
      </c>
      <c r="Z455" s="72" t="s">
        <v>1330</v>
      </c>
      <c r="AA455" s="72" t="s">
        <v>1330</v>
      </c>
      <c r="AB455" s="304"/>
      <c r="AC455" s="72">
        <v>25</v>
      </c>
      <c r="AD455" s="72" t="s">
        <v>3020</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103"/>
        <v>FLOW</v>
      </c>
      <c r="AQ455" s="307"/>
      <c r="AR455" s="307"/>
      <c r="AS455" s="307"/>
      <c r="AT455" s="307"/>
      <c r="AU455" s="72" t="s">
        <v>1794</v>
      </c>
      <c r="AV455" s="311" t="s">
        <v>663</v>
      </c>
      <c r="AW455" s="304" t="s">
        <v>99</v>
      </c>
      <c r="AX455" s="312">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104"/>
        <v>1</v>
      </c>
      <c r="ES455" s="72">
        <f t="shared" si="105"/>
        <v>1</v>
      </c>
      <c r="ET455" s="72" t="s">
        <v>1116</v>
      </c>
      <c r="EU455" s="7" t="s">
        <v>2779</v>
      </c>
      <c r="EV455" s="7" t="s">
        <v>1111</v>
      </c>
      <c r="EW455" s="7" t="s">
        <v>1807</v>
      </c>
      <c r="EX455" s="183" t="s">
        <v>1816</v>
      </c>
      <c r="EY455" s="314">
        <v>46197</v>
      </c>
      <c r="EZ455" s="314"/>
      <c r="FA455" s="183"/>
      <c r="FB455" s="314"/>
      <c r="FC455" s="7" t="s">
        <v>1130</v>
      </c>
      <c r="FD455" s="7" t="s">
        <v>3365</v>
      </c>
      <c r="FE455" s="7">
        <f t="shared" si="106"/>
        <v>3581</v>
      </c>
      <c r="FF455" s="72">
        <f t="shared" si="107"/>
        <v>10487</v>
      </c>
      <c r="FG455" t="s">
        <v>3517</v>
      </c>
      <c r="FH455">
        <v>460051993</v>
      </c>
    </row>
    <row r="456" spans="1:164" ht="17.25">
      <c r="A456" s="72">
        <v>461546516</v>
      </c>
      <c r="B456" s="304" t="s">
        <v>2107</v>
      </c>
      <c r="C456" s="72"/>
      <c r="D456" s="72"/>
      <c r="E456" s="72"/>
      <c r="F456" s="72"/>
      <c r="G456" s="307"/>
      <c r="H456" s="307"/>
      <c r="I456" s="72">
        <v>2660</v>
      </c>
      <c r="J456" s="72">
        <v>2657</v>
      </c>
      <c r="K456" s="258">
        <f t="shared" si="99"/>
        <v>2701</v>
      </c>
      <c r="L456" s="258">
        <f t="shared" si="100"/>
        <v>5406</v>
      </c>
      <c r="M456" s="308">
        <v>1</v>
      </c>
      <c r="N456" s="339" t="s">
        <v>1232</v>
      </c>
      <c r="O456" s="72" t="s">
        <v>1233</v>
      </c>
      <c r="P456" s="72" t="s">
        <v>35</v>
      </c>
      <c r="Q456" s="255">
        <v>22083.64</v>
      </c>
      <c r="R456" s="66">
        <v>44</v>
      </c>
      <c r="S456" s="66">
        <f t="shared" si="96"/>
        <v>0</v>
      </c>
      <c r="T456" s="66">
        <v>3502</v>
      </c>
      <c r="U456" s="4" t="s">
        <v>1130</v>
      </c>
      <c r="V456" s="5">
        <f t="shared" si="108"/>
        <v>9.5237523512847685E-3</v>
      </c>
      <c r="W456" s="5">
        <f t="shared" si="109"/>
        <v>1.2084863790078201E-3</v>
      </c>
      <c r="X456" s="5" t="s">
        <v>1281</v>
      </c>
      <c r="Y456" s="72" t="str">
        <f t="shared" si="102"/>
        <v>MPTP</v>
      </c>
      <c r="Z456" s="72" t="s">
        <v>1130</v>
      </c>
      <c r="AA456" s="72" t="s">
        <v>1328</v>
      </c>
      <c r="AB456" s="304" t="s">
        <v>3025</v>
      </c>
      <c r="AC456" s="72"/>
      <c r="AD456" s="72" t="s">
        <v>3023</v>
      </c>
      <c r="AE456" s="309"/>
      <c r="AF456" s="310"/>
      <c r="AG456" s="7"/>
      <c r="AH456" s="72" t="s">
        <v>386</v>
      </c>
      <c r="AI456" s="7"/>
      <c r="AJ456" s="7"/>
      <c r="AK456" s="7"/>
      <c r="AL456" s="7">
        <v>6203</v>
      </c>
      <c r="AM456" s="255">
        <v>22083.64</v>
      </c>
      <c r="AN456" s="258">
        <v>27</v>
      </c>
      <c r="AO456" s="307">
        <v>43</v>
      </c>
      <c r="AP456" s="307" t="str">
        <f t="shared" si="103"/>
        <v>FLOW</v>
      </c>
      <c r="AQ456" s="307"/>
      <c r="AR456" s="307"/>
      <c r="AS456" s="307"/>
      <c r="AT456" s="307"/>
      <c r="AU456" s="72" t="s">
        <v>1130</v>
      </c>
      <c r="AV456" s="311" t="s">
        <v>2252</v>
      </c>
      <c r="AW456" s="304" t="s">
        <v>54</v>
      </c>
      <c r="AX456" s="312">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104"/>
        <v>1</v>
      </c>
      <c r="ES456" s="72">
        <f t="shared" si="105"/>
        <v>1</v>
      </c>
      <c r="ET456" s="72" t="s">
        <v>1116</v>
      </c>
      <c r="EU456" s="7" t="s">
        <v>2780</v>
      </c>
      <c r="EV456" s="7" t="s">
        <v>1111</v>
      </c>
      <c r="EW456" s="7" t="s">
        <v>1807</v>
      </c>
      <c r="EX456" s="183" t="s">
        <v>1816</v>
      </c>
      <c r="EY456" s="314">
        <v>46193</v>
      </c>
      <c r="EZ456" s="314"/>
      <c r="FA456" s="183"/>
      <c r="FB456" s="314"/>
      <c r="FC456" s="7" t="s">
        <v>1130</v>
      </c>
      <c r="FD456" s="7" t="s">
        <v>3366</v>
      </c>
      <c r="FE456" s="7">
        <f t="shared" si="106"/>
        <v>2701</v>
      </c>
      <c r="FF456" s="72">
        <f t="shared" si="107"/>
        <v>5406</v>
      </c>
      <c r="FG456" t="s">
        <v>3517</v>
      </c>
      <c r="FH456">
        <v>461546516</v>
      </c>
    </row>
    <row r="457" spans="1:164" ht="17.25">
      <c r="A457" s="72">
        <v>467004899</v>
      </c>
      <c r="B457" s="304" t="s">
        <v>217</v>
      </c>
      <c r="C457" s="72"/>
      <c r="D457" s="72"/>
      <c r="E457" s="72"/>
      <c r="F457" s="72"/>
      <c r="G457" s="307"/>
      <c r="H457" s="307"/>
      <c r="I457" s="72">
        <v>2444</v>
      </c>
      <c r="J457" s="72">
        <v>12070</v>
      </c>
      <c r="K457" s="258">
        <f t="shared" si="99"/>
        <v>3012</v>
      </c>
      <c r="L457" s="258">
        <f t="shared" si="100"/>
        <v>15488</v>
      </c>
      <c r="M457" s="316">
        <v>5</v>
      </c>
      <c r="N457" s="72" t="s">
        <v>1232</v>
      </c>
      <c r="O457" s="72" t="s">
        <v>1233</v>
      </c>
      <c r="P457" s="72" t="s">
        <v>204</v>
      </c>
      <c r="Q457" s="255">
        <v>22002</v>
      </c>
      <c r="R457" s="66">
        <v>718</v>
      </c>
      <c r="S457" s="66">
        <f t="shared" si="96"/>
        <v>0</v>
      </c>
      <c r="T457" s="66">
        <v>2700</v>
      </c>
      <c r="U457" s="4" t="s">
        <v>1480</v>
      </c>
      <c r="V457" s="5">
        <f t="shared" si="108"/>
        <v>0.35024435282319044</v>
      </c>
      <c r="W457" s="5">
        <f t="shared" si="109"/>
        <v>1.0709813973714724E-2</v>
      </c>
      <c r="X457" s="5" t="str">
        <f t="shared" si="101"/>
        <v>FLOW</v>
      </c>
      <c r="Y457" s="72" t="str">
        <f t="shared" si="102"/>
        <v>MPTP</v>
      </c>
      <c r="Z457" s="72" t="s">
        <v>1316</v>
      </c>
      <c r="AA457" s="72" t="s">
        <v>1328</v>
      </c>
      <c r="AB457" s="304" t="s">
        <v>3025</v>
      </c>
      <c r="AC457" s="72">
        <v>25</v>
      </c>
      <c r="AD457" s="72" t="s">
        <v>3022</v>
      </c>
      <c r="AE457" s="309"/>
      <c r="AF457" s="310" t="s">
        <v>1798</v>
      </c>
      <c r="AG457" s="7" t="s">
        <v>1130</v>
      </c>
      <c r="AH457" s="72" t="s">
        <v>203</v>
      </c>
      <c r="AI457" s="7" t="s">
        <v>1130</v>
      </c>
      <c r="AJ457" s="7" t="s">
        <v>1130</v>
      </c>
      <c r="AK457" s="7" t="s">
        <v>1130</v>
      </c>
      <c r="AL457" s="7">
        <v>15488</v>
      </c>
      <c r="AM457" s="255">
        <v>22002</v>
      </c>
      <c r="AN457" s="258">
        <v>146</v>
      </c>
      <c r="AO457" s="307">
        <v>162</v>
      </c>
      <c r="AP457" s="307" t="str">
        <f t="shared" si="103"/>
        <v>FLOW</v>
      </c>
      <c r="AQ457" s="307"/>
      <c r="AR457" s="307"/>
      <c r="AS457" s="307"/>
      <c r="AT457" s="307"/>
      <c r="AU457" s="72" t="s">
        <v>944</v>
      </c>
      <c r="AV457" s="311" t="s">
        <v>218</v>
      </c>
      <c r="AW457" s="304" t="s">
        <v>25</v>
      </c>
      <c r="AX457" s="312">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104"/>
        <v>1</v>
      </c>
      <c r="ES457" s="72">
        <f t="shared" si="105"/>
        <v>1</v>
      </c>
      <c r="ET457" s="72" t="s">
        <v>1124</v>
      </c>
      <c r="EU457" s="7" t="s">
        <v>2781</v>
      </c>
      <c r="EV457" s="7" t="s">
        <v>1111</v>
      </c>
      <c r="EW457" s="7" t="s">
        <v>1809</v>
      </c>
      <c r="EX457" s="183" t="s">
        <v>1890</v>
      </c>
      <c r="EY457" s="314">
        <v>46177</v>
      </c>
      <c r="EZ457" s="314"/>
      <c r="FA457" s="183"/>
      <c r="FB457" s="314"/>
      <c r="FC457" s="7" t="s">
        <v>1130</v>
      </c>
      <c r="FD457" s="7" t="s">
        <v>3367</v>
      </c>
      <c r="FE457" s="7">
        <f t="shared" si="106"/>
        <v>3012</v>
      </c>
      <c r="FF457" s="72">
        <f t="shared" si="107"/>
        <v>15488</v>
      </c>
      <c r="FG457" t="s">
        <v>3517</v>
      </c>
      <c r="FH457">
        <v>467004899</v>
      </c>
    </row>
    <row r="458" spans="1:164" ht="17.25">
      <c r="A458" s="72">
        <v>460349990</v>
      </c>
      <c r="B458" s="304" t="s">
        <v>1569</v>
      </c>
      <c r="C458" s="72"/>
      <c r="D458" s="72"/>
      <c r="E458" s="72"/>
      <c r="F458" s="72"/>
      <c r="G458" s="307"/>
      <c r="H458" s="307" t="s">
        <v>2350</v>
      </c>
      <c r="I458" s="72">
        <v>3319</v>
      </c>
      <c r="J458" s="72">
        <v>3369</v>
      </c>
      <c r="K458" s="258">
        <f t="shared" si="99"/>
        <v>52</v>
      </c>
      <c r="L458" s="258">
        <f t="shared" si="100"/>
        <v>6744</v>
      </c>
      <c r="M458" s="316">
        <v>2</v>
      </c>
      <c r="N458" s="72" t="s">
        <v>1281</v>
      </c>
      <c r="O458" s="72" t="s">
        <v>1233</v>
      </c>
      <c r="P458" s="72" t="s">
        <v>114</v>
      </c>
      <c r="Q458" s="255">
        <v>21841</v>
      </c>
      <c r="R458" s="66">
        <v>2</v>
      </c>
      <c r="S458" s="66">
        <f t="shared" si="96"/>
        <v>0</v>
      </c>
      <c r="T458" s="66">
        <v>6219</v>
      </c>
      <c r="U458" s="4" t="s">
        <v>1130</v>
      </c>
      <c r="V458" s="5">
        <f t="shared" si="108"/>
        <v>0.10076755617799331</v>
      </c>
      <c r="W458" s="5">
        <f t="shared" si="109"/>
        <v>4.8358460104468565E-3</v>
      </c>
      <c r="X458" s="5" t="str">
        <f t="shared" si="101"/>
        <v>STABLE</v>
      </c>
      <c r="Y458" s="72" t="str">
        <f t="shared" si="102"/>
        <v>PAID</v>
      </c>
      <c r="Z458" s="72" t="s">
        <v>1130</v>
      </c>
      <c r="AA458" s="72" t="s">
        <v>1282</v>
      </c>
      <c r="AB458" s="304"/>
      <c r="AC458" s="72">
        <v>14</v>
      </c>
      <c r="AD458" s="72" t="s">
        <v>3020</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103"/>
        <v>STABLE</v>
      </c>
      <c r="AQ458" s="307"/>
      <c r="AR458" s="307"/>
      <c r="AS458" s="307"/>
      <c r="AT458" s="307"/>
      <c r="AU458" s="72" t="s">
        <v>1794</v>
      </c>
      <c r="AV458" s="311" t="s">
        <v>1678</v>
      </c>
      <c r="AW458" s="304" t="s">
        <v>210</v>
      </c>
      <c r="AX458" s="312">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104"/>
        <v>1</v>
      </c>
      <c r="ES458" s="72">
        <f t="shared" si="105"/>
        <v>1</v>
      </c>
      <c r="ET458" s="72" t="s">
        <v>1122</v>
      </c>
      <c r="EU458" s="7" t="s">
        <v>2782</v>
      </c>
      <c r="EV458" s="7" t="s">
        <v>1111</v>
      </c>
      <c r="EW458" s="7" t="s">
        <v>1807</v>
      </c>
      <c r="EX458" s="183" t="s">
        <v>1988</v>
      </c>
      <c r="EY458" s="314">
        <v>46183</v>
      </c>
      <c r="EZ458" s="314"/>
      <c r="FA458" s="183"/>
      <c r="FB458" s="314"/>
      <c r="FC458" s="7" t="s">
        <v>1130</v>
      </c>
      <c r="FD458" s="7" t="s">
        <v>3289</v>
      </c>
      <c r="FE458" s="7">
        <f t="shared" si="106"/>
        <v>52</v>
      </c>
      <c r="FF458" s="72">
        <f t="shared" si="107"/>
        <v>6744</v>
      </c>
      <c r="FG458" t="s">
        <v>3517</v>
      </c>
      <c r="FH458">
        <v>460349990</v>
      </c>
    </row>
    <row r="459" spans="1:164" ht="17.25">
      <c r="A459" s="72">
        <v>458427914</v>
      </c>
      <c r="B459" s="304" t="s">
        <v>959</v>
      </c>
      <c r="C459" s="72" t="s">
        <v>1776</v>
      </c>
      <c r="D459" s="72" t="s">
        <v>1801</v>
      </c>
      <c r="E459" s="72">
        <v>4508</v>
      </c>
      <c r="F459" s="72"/>
      <c r="G459" s="307"/>
      <c r="H459" s="307"/>
      <c r="I459" s="72">
        <v>4505</v>
      </c>
      <c r="J459" s="72">
        <v>17769</v>
      </c>
      <c r="K459" s="258">
        <f t="shared" si="99"/>
        <v>4877</v>
      </c>
      <c r="L459" s="258">
        <f t="shared" si="100"/>
        <v>18688</v>
      </c>
      <c r="M459" s="316">
        <v>4</v>
      </c>
      <c r="N459" s="72" t="s">
        <v>1281</v>
      </c>
      <c r="O459" s="72" t="s">
        <v>1282</v>
      </c>
      <c r="P459" s="72" t="s">
        <v>50</v>
      </c>
      <c r="Q459" s="255">
        <v>21605.08</v>
      </c>
      <c r="R459" s="66">
        <v>623</v>
      </c>
      <c r="S459" s="66">
        <f t="shared" si="96"/>
        <v>0</v>
      </c>
      <c r="T459" s="66">
        <v>5850</v>
      </c>
      <c r="U459" s="4" t="s">
        <v>1130</v>
      </c>
      <c r="V459" s="5">
        <f t="shared" si="108"/>
        <v>0.17911083757074045</v>
      </c>
      <c r="W459" s="5">
        <f t="shared" si="109"/>
        <v>7.0933564296497267E-3</v>
      </c>
      <c r="X459" s="5" t="str">
        <f t="shared" si="101"/>
        <v>STABLE</v>
      </c>
      <c r="Y459" s="72" t="str">
        <f t="shared" si="102"/>
        <v>PAID</v>
      </c>
      <c r="Z459" s="72" t="s">
        <v>1130</v>
      </c>
      <c r="AA459" s="72" t="s">
        <v>1282</v>
      </c>
      <c r="AB459" s="304"/>
      <c r="AC459" s="72"/>
      <c r="AD459" s="72"/>
      <c r="AE459" s="309"/>
      <c r="AF459" s="310" t="s">
        <v>1798</v>
      </c>
      <c r="AG459" s="7" t="s">
        <v>1130</v>
      </c>
      <c r="AH459" s="72" t="s">
        <v>1752</v>
      </c>
      <c r="AI459" s="7" t="s">
        <v>1130</v>
      </c>
      <c r="AJ459" s="7" t="s">
        <v>1130</v>
      </c>
      <c r="AK459" s="7" t="s">
        <v>1130</v>
      </c>
      <c r="AL459" s="7">
        <v>24242</v>
      </c>
      <c r="AM459" s="255">
        <v>21605.08</v>
      </c>
      <c r="AN459" s="258">
        <v>116</v>
      </c>
      <c r="AO459" s="307">
        <v>104</v>
      </c>
      <c r="AP459" s="307" t="str">
        <f t="shared" si="103"/>
        <v>STABLE</v>
      </c>
      <c r="AQ459" s="307"/>
      <c r="AR459" s="307"/>
      <c r="AS459" s="307"/>
      <c r="AT459" s="307"/>
      <c r="AU459" s="72" t="s">
        <v>944</v>
      </c>
      <c r="AV459" s="311" t="s">
        <v>1029</v>
      </c>
      <c r="AW459" s="304" t="s">
        <v>234</v>
      </c>
      <c r="AX459" s="312">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104"/>
        <v>1</v>
      </c>
      <c r="ES459" s="72">
        <f t="shared" si="105"/>
        <v>1</v>
      </c>
      <c r="ET459" s="72" t="s">
        <v>1118</v>
      </c>
      <c r="EU459" s="7" t="s">
        <v>2783</v>
      </c>
      <c r="EV459" s="7" t="s">
        <v>1111</v>
      </c>
      <c r="EW459" s="7" t="s">
        <v>1821</v>
      </c>
      <c r="EX459" s="183" t="s">
        <v>1971</v>
      </c>
      <c r="EY459" s="314">
        <v>46179</v>
      </c>
      <c r="EZ459" s="314"/>
      <c r="FA459" s="183"/>
      <c r="FB459" s="314"/>
      <c r="FC459" s="7" t="s">
        <v>1130</v>
      </c>
      <c r="FD459" s="7" t="s">
        <v>3368</v>
      </c>
      <c r="FE459" s="7">
        <f t="shared" si="106"/>
        <v>4877</v>
      </c>
      <c r="FF459" s="72">
        <f t="shared" si="107"/>
        <v>23196</v>
      </c>
      <c r="FG459" t="s">
        <v>3517</v>
      </c>
      <c r="FH459">
        <v>458427914</v>
      </c>
    </row>
    <row r="460" spans="1:164" ht="17.25">
      <c r="A460" s="72">
        <v>460648088</v>
      </c>
      <c r="B460" s="304" t="s">
        <v>968</v>
      </c>
      <c r="C460" s="72"/>
      <c r="D460" s="72"/>
      <c r="E460" s="72"/>
      <c r="F460" s="72"/>
      <c r="G460" s="307"/>
      <c r="H460" s="307"/>
      <c r="I460" s="72">
        <v>3284</v>
      </c>
      <c r="J460" s="72">
        <v>3246</v>
      </c>
      <c r="K460" s="258">
        <f t="shared" si="99"/>
        <v>3299</v>
      </c>
      <c r="L460" s="258">
        <f t="shared" si="100"/>
        <v>6676</v>
      </c>
      <c r="M460" s="308">
        <v>1</v>
      </c>
      <c r="N460" s="72" t="s">
        <v>1232</v>
      </c>
      <c r="O460" s="72" t="s">
        <v>1233</v>
      </c>
      <c r="P460" s="72" t="s">
        <v>477</v>
      </c>
      <c r="Q460" s="255">
        <v>21565.23</v>
      </c>
      <c r="R460" s="66">
        <v>53</v>
      </c>
      <c r="S460" s="66">
        <f t="shared" si="96"/>
        <v>0</v>
      </c>
      <c r="T460" s="66">
        <v>6187</v>
      </c>
      <c r="U460" s="4" t="s">
        <v>1281</v>
      </c>
      <c r="V460" s="5">
        <f t="shared" si="108"/>
        <v>8.3206223180362193E-2</v>
      </c>
      <c r="W460" s="5">
        <f t="shared" si="109"/>
        <v>1.1801173500007613E-3</v>
      </c>
      <c r="X460" s="5" t="str">
        <f t="shared" si="101"/>
        <v>FLOW</v>
      </c>
      <c r="Y460" s="72" t="str">
        <f t="shared" si="102"/>
        <v>NC</v>
      </c>
      <c r="Z460" s="72" t="s">
        <v>1316</v>
      </c>
      <c r="AA460" s="72" t="s">
        <v>1316</v>
      </c>
      <c r="AB460" s="304" t="s">
        <v>3024</v>
      </c>
      <c r="AC460" s="72"/>
      <c r="AD460" s="72" t="s">
        <v>3022</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103"/>
        <v>FLOW</v>
      </c>
      <c r="AQ460" s="307"/>
      <c r="AR460" s="307"/>
      <c r="AS460" s="307"/>
      <c r="AT460" s="307"/>
      <c r="AU460" s="72" t="s">
        <v>1794</v>
      </c>
      <c r="AV460" s="311" t="s">
        <v>1037</v>
      </c>
      <c r="AW460" s="304" t="s">
        <v>102</v>
      </c>
      <c r="AX460" s="312">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104"/>
        <v>3</v>
      </c>
      <c r="ES460" s="72">
        <f t="shared" si="105"/>
        <v>1</v>
      </c>
      <c r="ET460" s="72" t="s">
        <v>1129</v>
      </c>
      <c r="EU460" s="7" t="s">
        <v>2784</v>
      </c>
      <c r="EV460" s="7" t="s">
        <v>1111</v>
      </c>
      <c r="EW460" s="7" t="s">
        <v>1830</v>
      </c>
      <c r="EX460" s="183" t="s">
        <v>1989</v>
      </c>
      <c r="EY460" s="314">
        <v>46181</v>
      </c>
      <c r="EZ460" s="314"/>
      <c r="FA460" s="183"/>
      <c r="FB460" s="314"/>
      <c r="FC460" s="7" t="s">
        <v>1130</v>
      </c>
      <c r="FD460" s="7" t="s">
        <v>3342</v>
      </c>
      <c r="FE460" s="7">
        <f t="shared" si="106"/>
        <v>3299</v>
      </c>
      <c r="FF460" s="72">
        <f t="shared" si="107"/>
        <v>6676</v>
      </c>
      <c r="FG460" t="s">
        <v>3517</v>
      </c>
      <c r="FH460">
        <v>460648088</v>
      </c>
    </row>
    <row r="461" spans="1:164" ht="17.25">
      <c r="A461" s="72">
        <v>460561110</v>
      </c>
      <c r="B461" s="304" t="s">
        <v>967</v>
      </c>
      <c r="C461" s="72"/>
      <c r="D461" s="72"/>
      <c r="E461" s="72"/>
      <c r="F461" s="72"/>
      <c r="G461" s="307"/>
      <c r="H461" s="307"/>
      <c r="I461" s="72">
        <v>3257</v>
      </c>
      <c r="J461" s="72">
        <v>3255</v>
      </c>
      <c r="K461" s="258">
        <f t="shared" si="99"/>
        <v>3305</v>
      </c>
      <c r="L461" s="258">
        <f t="shared" si="100"/>
        <v>6654</v>
      </c>
      <c r="M461" s="308">
        <v>1</v>
      </c>
      <c r="N461" s="72" t="s">
        <v>1232</v>
      </c>
      <c r="O461" s="72" t="s">
        <v>1233</v>
      </c>
      <c r="P461" s="72" t="s">
        <v>43</v>
      </c>
      <c r="Q461" s="255">
        <v>21457.34</v>
      </c>
      <c r="R461" s="66">
        <v>50</v>
      </c>
      <c r="S461" s="66">
        <f t="shared" ref="S461:S476" si="110">IF(H461="CBC COLL",T461,)</f>
        <v>0</v>
      </c>
      <c r="T461" s="66">
        <v>1269</v>
      </c>
      <c r="U461" s="4" t="s">
        <v>1503</v>
      </c>
      <c r="V461" s="5">
        <f t="shared" si="108"/>
        <v>1.3359363455127284E-2</v>
      </c>
      <c r="W461" s="5">
        <f t="shared" si="109"/>
        <v>1.1742132691775296E-3</v>
      </c>
      <c r="X461" s="5" t="s">
        <v>1281</v>
      </c>
      <c r="Y461" s="72" t="str">
        <f t="shared" si="102"/>
        <v>MPTP</v>
      </c>
      <c r="Z461" s="72" t="s">
        <v>2057</v>
      </c>
      <c r="AA461" s="72" t="s">
        <v>1328</v>
      </c>
      <c r="AB461" s="304" t="s">
        <v>3526</v>
      </c>
      <c r="AC461" s="72"/>
      <c r="AD461" s="72" t="s">
        <v>3022</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103"/>
        <v>FLOW</v>
      </c>
      <c r="AQ461" s="307"/>
      <c r="AR461" s="307"/>
      <c r="AS461" s="307"/>
      <c r="AT461" s="307"/>
      <c r="AU461" s="72" t="s">
        <v>1794</v>
      </c>
      <c r="AV461" s="311" t="s">
        <v>1036</v>
      </c>
      <c r="AW461" s="304" t="s">
        <v>102</v>
      </c>
      <c r="AX461" s="312">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104"/>
        <v>1</v>
      </c>
      <c r="ES461" s="72">
        <f t="shared" si="105"/>
        <v>1</v>
      </c>
      <c r="ET461" s="72" t="s">
        <v>1117</v>
      </c>
      <c r="EU461" s="7" t="s">
        <v>2785</v>
      </c>
      <c r="EV461" s="7" t="s">
        <v>1111</v>
      </c>
      <c r="EW461" s="7" t="s">
        <v>1802</v>
      </c>
      <c r="EX461" s="183" t="s">
        <v>1990</v>
      </c>
      <c r="EY461" s="314">
        <v>46180</v>
      </c>
      <c r="EZ461" s="314"/>
      <c r="FA461" s="183"/>
      <c r="FB461" s="314"/>
      <c r="FC461" s="7" t="s">
        <v>1130</v>
      </c>
      <c r="FD461" s="7" t="s">
        <v>3369</v>
      </c>
      <c r="FE461" s="7">
        <f t="shared" si="106"/>
        <v>3305</v>
      </c>
      <c r="FF461" s="72">
        <f t="shared" si="107"/>
        <v>6654</v>
      </c>
      <c r="FG461" t="s">
        <v>3517</v>
      </c>
      <c r="FH461">
        <v>460561110</v>
      </c>
    </row>
    <row r="462" spans="1:164" ht="17.25">
      <c r="A462" s="72">
        <v>460863978</v>
      </c>
      <c r="B462" s="304" t="s">
        <v>1454</v>
      </c>
      <c r="C462" s="72" t="s">
        <v>1776</v>
      </c>
      <c r="D462" s="72" t="s">
        <v>3026</v>
      </c>
      <c r="E462" s="72">
        <v>125</v>
      </c>
      <c r="F462" s="72"/>
      <c r="G462" s="307"/>
      <c r="H462" s="317"/>
      <c r="I462" s="72">
        <v>2862</v>
      </c>
      <c r="J462" s="66">
        <v>0</v>
      </c>
      <c r="K462" s="258">
        <f t="shared" si="99"/>
        <v>44</v>
      </c>
      <c r="L462" s="258">
        <f t="shared" si="100"/>
        <v>2850</v>
      </c>
      <c r="M462" s="308">
        <v>1</v>
      </c>
      <c r="N462" s="72" t="s">
        <v>1281</v>
      </c>
      <c r="O462" s="72" t="s">
        <v>1282</v>
      </c>
      <c r="P462" s="72" t="s">
        <v>43</v>
      </c>
      <c r="Q462" s="255">
        <v>21383</v>
      </c>
      <c r="R462" s="66">
        <v>44</v>
      </c>
      <c r="S462" s="66">
        <f t="shared" si="110"/>
        <v>0</v>
      </c>
      <c r="T462" s="66">
        <v>900</v>
      </c>
      <c r="U462" s="4" t="s">
        <v>1490</v>
      </c>
      <c r="V462" s="5">
        <f t="shared" si="108"/>
        <v>1.3313079289463965E-2</v>
      </c>
      <c r="W462" s="5">
        <f t="shared" si="109"/>
        <v>1.1701451500895784E-3</v>
      </c>
      <c r="X462" s="5" t="str">
        <f t="shared" si="101"/>
        <v>STABLE</v>
      </c>
      <c r="Y462" s="72" t="str">
        <f t="shared" si="102"/>
        <v>PAID</v>
      </c>
      <c r="Z462" s="72" t="s">
        <v>1330</v>
      </c>
      <c r="AA462" s="72" t="s">
        <v>1282</v>
      </c>
      <c r="AB462" s="304"/>
      <c r="AC462" s="72"/>
      <c r="AD462" s="72" t="s">
        <v>3020</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103"/>
        <v>STABLE</v>
      </c>
      <c r="AQ462" s="307"/>
      <c r="AR462" s="307"/>
      <c r="AS462" s="307"/>
      <c r="AT462" s="307"/>
      <c r="AU462" s="72" t="s">
        <v>1794</v>
      </c>
      <c r="AV462" s="311" t="s">
        <v>1455</v>
      </c>
      <c r="AW462" s="304" t="s">
        <v>45</v>
      </c>
      <c r="AX462" s="312">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104"/>
        <v>2</v>
      </c>
      <c r="ES462" s="72">
        <f t="shared" si="105"/>
        <v>1</v>
      </c>
      <c r="ET462" s="72" t="s">
        <v>1117</v>
      </c>
      <c r="EU462" s="7" t="s">
        <v>2786</v>
      </c>
      <c r="EV462" s="7" t="s">
        <v>1111</v>
      </c>
      <c r="EW462" s="7" t="s">
        <v>1821</v>
      </c>
      <c r="EX462" s="183" t="s">
        <v>1821</v>
      </c>
      <c r="EY462" s="314">
        <v>46187</v>
      </c>
      <c r="EZ462" s="314"/>
      <c r="FA462" s="183"/>
      <c r="FB462" s="314"/>
      <c r="FC462" s="7" t="s">
        <v>1130</v>
      </c>
      <c r="FD462" s="7" t="s">
        <v>3370</v>
      </c>
      <c r="FE462" s="7">
        <f t="shared" si="106"/>
        <v>44</v>
      </c>
      <c r="FF462" s="72">
        <f t="shared" si="107"/>
        <v>2975</v>
      </c>
      <c r="FG462" t="s">
        <v>3517</v>
      </c>
      <c r="FH462">
        <v>460863978</v>
      </c>
    </row>
    <row r="463" spans="1:164" ht="17.25">
      <c r="A463" s="72">
        <v>460005853</v>
      </c>
      <c r="B463" s="304" t="s">
        <v>1570</v>
      </c>
      <c r="C463" s="72"/>
      <c r="D463" s="72"/>
      <c r="E463" s="72"/>
      <c r="F463" s="72"/>
      <c r="G463" s="307"/>
      <c r="H463" s="307"/>
      <c r="I463" s="72">
        <v>3731</v>
      </c>
      <c r="J463" s="72">
        <v>3651</v>
      </c>
      <c r="K463" s="258">
        <f t="shared" si="99"/>
        <v>3768</v>
      </c>
      <c r="L463" s="258">
        <f t="shared" si="100"/>
        <v>7644</v>
      </c>
      <c r="M463" s="308">
        <v>1</v>
      </c>
      <c r="N463" s="72" t="s">
        <v>1232</v>
      </c>
      <c r="O463" s="72" t="s">
        <v>1233</v>
      </c>
      <c r="P463" s="72" t="s">
        <v>50</v>
      </c>
      <c r="Q463" s="255">
        <v>21164</v>
      </c>
      <c r="R463" s="66">
        <v>117</v>
      </c>
      <c r="S463" s="66">
        <f t="shared" si="110"/>
        <v>0</v>
      </c>
      <c r="T463" s="66">
        <v>0</v>
      </c>
      <c r="U463" s="4" t="s">
        <v>1130</v>
      </c>
      <c r="V463" s="5">
        <f t="shared" si="108"/>
        <v>1.8231496119006013E-2</v>
      </c>
      <c r="W463" s="5">
        <f t="shared" si="109"/>
        <v>1.1581607798950492E-3</v>
      </c>
      <c r="X463" s="5" t="s">
        <v>1281</v>
      </c>
      <c r="Y463" s="72" t="str">
        <f t="shared" si="102"/>
        <v>PTP</v>
      </c>
      <c r="Z463" s="72" t="s">
        <v>1130</v>
      </c>
      <c r="AA463" s="72" t="s">
        <v>1330</v>
      </c>
      <c r="AB463" s="304"/>
      <c r="AC463" s="72">
        <v>28</v>
      </c>
      <c r="AD463" s="72" t="s">
        <v>3020</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103"/>
        <v>FLOW</v>
      </c>
      <c r="AQ463" s="307"/>
      <c r="AR463" s="307"/>
      <c r="AS463" s="307"/>
      <c r="AT463" s="307"/>
      <c r="AU463" s="72" t="s">
        <v>1794</v>
      </c>
      <c r="AV463" s="311" t="s">
        <v>1679</v>
      </c>
      <c r="AW463" s="304" t="s">
        <v>271</v>
      </c>
      <c r="AX463" s="312">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104"/>
        <v>1</v>
      </c>
      <c r="ES463" s="72">
        <f t="shared" si="105"/>
        <v>1</v>
      </c>
      <c r="ET463" s="72" t="s">
        <v>1118</v>
      </c>
      <c r="EU463" s="7" t="s">
        <v>2787</v>
      </c>
      <c r="EV463" s="7" t="s">
        <v>1111</v>
      </c>
      <c r="EW463" s="7" t="s">
        <v>1802</v>
      </c>
      <c r="EX463" s="183" t="s">
        <v>1803</v>
      </c>
      <c r="EY463" s="314">
        <v>46178</v>
      </c>
      <c r="EZ463" s="314"/>
      <c r="FA463" s="183"/>
      <c r="FB463" s="314"/>
      <c r="FC463" s="7" t="s">
        <v>1130</v>
      </c>
      <c r="FD463" s="7" t="s">
        <v>3371</v>
      </c>
      <c r="FE463" s="7">
        <f t="shared" si="106"/>
        <v>3768</v>
      </c>
      <c r="FF463" s="72">
        <f t="shared" si="107"/>
        <v>7644</v>
      </c>
      <c r="FG463" t="s">
        <v>3517</v>
      </c>
      <c r="FH463">
        <v>460005853</v>
      </c>
    </row>
    <row r="464" spans="1:164" ht="17.25">
      <c r="A464" s="72">
        <v>459782251</v>
      </c>
      <c r="B464" s="304" t="s">
        <v>309</v>
      </c>
      <c r="C464" s="72" t="s">
        <v>1776</v>
      </c>
      <c r="D464" s="72" t="s">
        <v>1796</v>
      </c>
      <c r="E464" s="72">
        <v>707</v>
      </c>
      <c r="F464" s="72"/>
      <c r="G464" s="307"/>
      <c r="H464" s="307" t="s">
        <v>1792</v>
      </c>
      <c r="I464" s="72">
        <v>3664</v>
      </c>
      <c r="J464" s="72">
        <v>7711</v>
      </c>
      <c r="K464" s="258">
        <f t="shared" si="99"/>
        <v>707</v>
      </c>
      <c r="L464" s="258">
        <f t="shared" si="100"/>
        <v>11042</v>
      </c>
      <c r="M464" s="316">
        <v>3</v>
      </c>
      <c r="N464" s="72" t="s">
        <v>1281</v>
      </c>
      <c r="O464" s="72" t="s">
        <v>1282</v>
      </c>
      <c r="P464" s="72" t="s">
        <v>50</v>
      </c>
      <c r="Q464" s="255">
        <v>21154.94</v>
      </c>
      <c r="R464" s="66">
        <v>324</v>
      </c>
      <c r="S464" s="66">
        <f t="shared" si="110"/>
        <v>0</v>
      </c>
      <c r="T464" s="66">
        <v>5544</v>
      </c>
      <c r="U464" s="4" t="s">
        <v>1232</v>
      </c>
      <c r="V464" s="5">
        <f t="shared" si="108"/>
        <v>0.87411869949941023</v>
      </c>
      <c r="W464" s="5">
        <f t="shared" si="109"/>
        <v>5.6581103332130119E-3</v>
      </c>
      <c r="X464" s="5" t="str">
        <f t="shared" si="101"/>
        <v>STABLE</v>
      </c>
      <c r="Y464" s="72" t="str">
        <f t="shared" si="102"/>
        <v>PAID</v>
      </c>
      <c r="Z464" s="72" t="s">
        <v>1316</v>
      </c>
      <c r="AA464" s="72" t="s">
        <v>1282</v>
      </c>
      <c r="AB464" s="304"/>
      <c r="AC464" s="72"/>
      <c r="AD464" s="72"/>
      <c r="AE464" s="309"/>
      <c r="AF464" s="310" t="s">
        <v>1798</v>
      </c>
      <c r="AG464" s="7" t="s">
        <v>1130</v>
      </c>
      <c r="AH464" s="72" t="s">
        <v>310</v>
      </c>
      <c r="AI464" s="7" t="s">
        <v>1130</v>
      </c>
      <c r="AJ464" s="7" t="s">
        <v>1130</v>
      </c>
      <c r="AK464" s="7" t="s">
        <v>1130</v>
      </c>
      <c r="AL464" s="7">
        <v>13579</v>
      </c>
      <c r="AM464" s="255">
        <v>21154.94</v>
      </c>
      <c r="AN464" s="258">
        <v>88</v>
      </c>
      <c r="AO464" s="307">
        <v>73</v>
      </c>
      <c r="AP464" s="307" t="str">
        <f t="shared" si="103"/>
        <v>STABLE</v>
      </c>
      <c r="AQ464" s="307"/>
      <c r="AR464" s="307"/>
      <c r="AS464" s="307"/>
      <c r="AT464" s="307"/>
      <c r="AU464" s="72" t="s">
        <v>1794</v>
      </c>
      <c r="AV464" s="311" t="s">
        <v>311</v>
      </c>
      <c r="AW464" s="304" t="s">
        <v>130</v>
      </c>
      <c r="AX464" s="312">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104"/>
        <v>1</v>
      </c>
      <c r="ES464" s="72">
        <f t="shared" si="105"/>
        <v>1</v>
      </c>
      <c r="ET464" s="72" t="s">
        <v>1118</v>
      </c>
      <c r="EU464" s="7" t="s">
        <v>2788</v>
      </c>
      <c r="EV464" s="7" t="s">
        <v>1111</v>
      </c>
      <c r="EW464" s="7" t="s">
        <v>1809</v>
      </c>
      <c r="EX464" s="183" t="s">
        <v>1961</v>
      </c>
      <c r="EY464" s="314">
        <v>46179</v>
      </c>
      <c r="EZ464" s="314"/>
      <c r="FA464" s="183"/>
      <c r="FB464" s="314"/>
      <c r="FC464" s="7" t="s">
        <v>1130</v>
      </c>
      <c r="FD464" s="7" t="s">
        <v>3372</v>
      </c>
      <c r="FE464" s="7">
        <f t="shared" si="106"/>
        <v>707</v>
      </c>
      <c r="FF464" s="72">
        <f t="shared" si="107"/>
        <v>11749</v>
      </c>
      <c r="FG464" t="s">
        <v>3517</v>
      </c>
      <c r="FH464">
        <v>459782251</v>
      </c>
    </row>
    <row r="465" spans="1:164" ht="17.25">
      <c r="A465" s="72">
        <v>136793784</v>
      </c>
      <c r="B465" s="304" t="s">
        <v>392</v>
      </c>
      <c r="C465" s="72"/>
      <c r="D465" s="72"/>
      <c r="E465" s="72"/>
      <c r="F465" s="72"/>
      <c r="G465" s="307"/>
      <c r="H465" s="307"/>
      <c r="I465" s="72">
        <v>2832</v>
      </c>
      <c r="J465" s="72">
        <v>2287</v>
      </c>
      <c r="K465" s="258">
        <f t="shared" si="99"/>
        <v>2351</v>
      </c>
      <c r="L465" s="258">
        <f t="shared" si="100"/>
        <v>5243</v>
      </c>
      <c r="M465" s="308">
        <v>1</v>
      </c>
      <c r="N465" s="72" t="s">
        <v>1232</v>
      </c>
      <c r="O465" s="72" t="s">
        <v>1233</v>
      </c>
      <c r="P465" s="72" t="s">
        <v>35</v>
      </c>
      <c r="Q465" s="255">
        <v>21048.49</v>
      </c>
      <c r="R465" s="66">
        <v>64</v>
      </c>
      <c r="S465" s="66">
        <f t="shared" si="110"/>
        <v>0</v>
      </c>
      <c r="T465" s="66">
        <v>4521</v>
      </c>
      <c r="U465" s="4" t="s">
        <v>1497</v>
      </c>
      <c r="V465" s="5">
        <f t="shared" si="108"/>
        <v>9.0773353545200858E-3</v>
      </c>
      <c r="W465" s="5">
        <f t="shared" si="109"/>
        <v>1.1518397086568298E-3</v>
      </c>
      <c r="X465" s="5" t="s">
        <v>1281</v>
      </c>
      <c r="Y465" s="72" t="str">
        <f t="shared" si="102"/>
        <v>PTP</v>
      </c>
      <c r="Z465" s="72" t="s">
        <v>1330</v>
      </c>
      <c r="AA465" s="72" t="s">
        <v>1330</v>
      </c>
      <c r="AB465" s="304"/>
      <c r="AC465" s="72">
        <v>28</v>
      </c>
      <c r="AD465" s="72" t="s">
        <v>3020</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103"/>
        <v>FLOW</v>
      </c>
      <c r="AQ465" s="307"/>
      <c r="AR465" s="307"/>
      <c r="AS465" s="307"/>
      <c r="AT465" s="307"/>
      <c r="AU465" s="72" t="s">
        <v>1794</v>
      </c>
      <c r="AV465" s="311" t="s">
        <v>393</v>
      </c>
      <c r="AW465" s="304" t="s">
        <v>394</v>
      </c>
      <c r="AX465" s="312">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104"/>
        <v>1</v>
      </c>
      <c r="ES465" s="72">
        <f t="shared" si="105"/>
        <v>1</v>
      </c>
      <c r="ET465" s="72" t="s">
        <v>1116</v>
      </c>
      <c r="EU465" s="7" t="s">
        <v>2789</v>
      </c>
      <c r="EV465" s="7" t="s">
        <v>1111</v>
      </c>
      <c r="EW465" s="7" t="s">
        <v>1807</v>
      </c>
      <c r="EX465" s="183" t="s">
        <v>1816</v>
      </c>
      <c r="EY465" s="314">
        <v>46202</v>
      </c>
      <c r="EZ465" s="314"/>
      <c r="FA465" s="183"/>
      <c r="FB465" s="314"/>
      <c r="FC465" s="7" t="s">
        <v>1130</v>
      </c>
      <c r="FD465" s="7" t="s">
        <v>3064</v>
      </c>
      <c r="FE465" s="7">
        <f t="shared" si="106"/>
        <v>2351</v>
      </c>
      <c r="FF465" s="72">
        <f t="shared" si="107"/>
        <v>5243</v>
      </c>
      <c r="FG465" t="s">
        <v>3517</v>
      </c>
      <c r="FH465">
        <v>136793784</v>
      </c>
    </row>
    <row r="466" spans="1:164" ht="17.25">
      <c r="A466" s="72">
        <v>454116052</v>
      </c>
      <c r="B466" s="304" t="s">
        <v>552</v>
      </c>
      <c r="C466" s="72"/>
      <c r="D466" s="72"/>
      <c r="E466" s="72"/>
      <c r="F466" s="72"/>
      <c r="G466" s="307"/>
      <c r="H466" s="307"/>
      <c r="I466" s="72">
        <v>2837</v>
      </c>
      <c r="J466" s="72">
        <v>13758.68</v>
      </c>
      <c r="K466" s="258">
        <f t="shared" si="99"/>
        <v>3038.6800000000003</v>
      </c>
      <c r="L466" s="258">
        <f t="shared" si="100"/>
        <v>17450.68</v>
      </c>
      <c r="M466" s="316">
        <v>5</v>
      </c>
      <c r="N466" s="72" t="s">
        <v>1232</v>
      </c>
      <c r="O466" s="72" t="s">
        <v>1233</v>
      </c>
      <c r="P466" s="72" t="s">
        <v>231</v>
      </c>
      <c r="Q466" s="255">
        <v>21019.68</v>
      </c>
      <c r="R466" s="66">
        <v>628</v>
      </c>
      <c r="S466" s="66">
        <f t="shared" si="110"/>
        <v>0</v>
      </c>
      <c r="T466" s="66">
        <v>5850</v>
      </c>
      <c r="U466" s="4" t="s">
        <v>1232</v>
      </c>
      <c r="V466" s="5">
        <f t="shared" si="108"/>
        <v>5.7992803209793262E-2</v>
      </c>
      <c r="W466" s="5">
        <f t="shared" si="109"/>
        <v>1.0231654512635757E-2</v>
      </c>
      <c r="X466" s="5" t="str">
        <f t="shared" si="101"/>
        <v>FLOW</v>
      </c>
      <c r="Y466" s="72" t="str">
        <f t="shared" si="102"/>
        <v>RTP</v>
      </c>
      <c r="Z466" s="72" t="s">
        <v>1331</v>
      </c>
      <c r="AA466" s="72" t="s">
        <v>1331</v>
      </c>
      <c r="AB466" s="304"/>
      <c r="AC466" s="72"/>
      <c r="AD466" s="72" t="s">
        <v>3023</v>
      </c>
      <c r="AE466" s="309"/>
      <c r="AF466" s="310" t="s">
        <v>1798</v>
      </c>
      <c r="AG466" s="7" t="s">
        <v>1130</v>
      </c>
      <c r="AH466" s="72" t="s">
        <v>553</v>
      </c>
      <c r="AI466" s="7" t="s">
        <v>1130</v>
      </c>
      <c r="AJ466" s="7" t="s">
        <v>1130</v>
      </c>
      <c r="AK466" s="7" t="s">
        <v>1130</v>
      </c>
      <c r="AL466" s="7">
        <v>20236.68</v>
      </c>
      <c r="AM466" s="255">
        <v>21019.68</v>
      </c>
      <c r="AN466" s="258">
        <v>147</v>
      </c>
      <c r="AO466" s="307">
        <v>163</v>
      </c>
      <c r="AP466" s="307" t="str">
        <f t="shared" si="103"/>
        <v>FLOW</v>
      </c>
      <c r="AQ466" s="307"/>
      <c r="AR466" s="307"/>
      <c r="AS466" s="307"/>
      <c r="AT466" s="307"/>
      <c r="AU466" s="72" t="s">
        <v>944</v>
      </c>
      <c r="AV466" s="311" t="s">
        <v>554</v>
      </c>
      <c r="AW466" s="304" t="s">
        <v>555</v>
      </c>
      <c r="AX466" s="312">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104"/>
        <v>1</v>
      </c>
      <c r="ES466" s="72">
        <f t="shared" si="105"/>
        <v>1</v>
      </c>
      <c r="ET466" s="72" t="s">
        <v>1112</v>
      </c>
      <c r="EU466" s="7" t="s">
        <v>2790</v>
      </c>
      <c r="EV466" s="7" t="s">
        <v>1111</v>
      </c>
      <c r="EW466" s="7" t="s">
        <v>1802</v>
      </c>
      <c r="EX466" s="183" t="s">
        <v>1991</v>
      </c>
      <c r="EY466" s="314">
        <v>46177</v>
      </c>
      <c r="EZ466" s="314"/>
      <c r="FA466" s="183"/>
      <c r="FB466" s="314"/>
      <c r="FC466" s="7" t="s">
        <v>1130</v>
      </c>
      <c r="FD466" s="7" t="s">
        <v>3373</v>
      </c>
      <c r="FE466" s="7">
        <f t="shared" si="106"/>
        <v>3038.6800000000003</v>
      </c>
      <c r="FF466" s="72">
        <f t="shared" si="107"/>
        <v>17450.68</v>
      </c>
      <c r="FG466" t="s">
        <v>3517</v>
      </c>
      <c r="FH466">
        <v>454116052</v>
      </c>
    </row>
    <row r="467" spans="1:164" ht="17.25">
      <c r="A467" s="72">
        <v>460122210</v>
      </c>
      <c r="B467" s="304" t="s">
        <v>77</v>
      </c>
      <c r="C467" s="72"/>
      <c r="D467" s="72"/>
      <c r="E467" s="72"/>
      <c r="F467" s="72"/>
      <c r="G467" s="307"/>
      <c r="H467" s="307"/>
      <c r="I467" s="72">
        <v>3674</v>
      </c>
      <c r="J467" s="72">
        <v>3674</v>
      </c>
      <c r="K467" s="258">
        <f t="shared" si="99"/>
        <v>3758</v>
      </c>
      <c r="L467" s="258">
        <f t="shared" si="100"/>
        <v>7520</v>
      </c>
      <c r="M467" s="308">
        <v>1</v>
      </c>
      <c r="N467" s="72" t="s">
        <v>1232</v>
      </c>
      <c r="O467" s="72" t="s">
        <v>1233</v>
      </c>
      <c r="P467" s="72" t="s">
        <v>15</v>
      </c>
      <c r="Q467" s="255">
        <v>20991.4</v>
      </c>
      <c r="R467" s="66">
        <v>84</v>
      </c>
      <c r="S467" s="66">
        <f t="shared" si="110"/>
        <v>0</v>
      </c>
      <c r="T467" s="66">
        <v>4489</v>
      </c>
      <c r="U467" s="4" t="s">
        <v>1502</v>
      </c>
      <c r="V467" s="5">
        <f t="shared" si="108"/>
        <v>0.22458765930858579</v>
      </c>
      <c r="W467" s="5">
        <f t="shared" si="109"/>
        <v>1.1487155639335162E-3</v>
      </c>
      <c r="X467" s="5" t="s">
        <v>1281</v>
      </c>
      <c r="Y467" s="72" t="str">
        <f t="shared" si="102"/>
        <v>PTP</v>
      </c>
      <c r="Z467" s="72" t="s">
        <v>1330</v>
      </c>
      <c r="AA467" s="72" t="s">
        <v>1330</v>
      </c>
      <c r="AB467" s="304"/>
      <c r="AC467" s="72">
        <v>25</v>
      </c>
      <c r="AD467" s="72" t="s">
        <v>3020</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103"/>
        <v>FLOW</v>
      </c>
      <c r="AQ467" s="307"/>
      <c r="AR467" s="307"/>
      <c r="AS467" s="307"/>
      <c r="AT467" s="307"/>
      <c r="AU467" s="72" t="s">
        <v>1794</v>
      </c>
      <c r="AV467" s="311" t="s">
        <v>79</v>
      </c>
      <c r="AW467" s="304" t="s">
        <v>80</v>
      </c>
      <c r="AX467" s="312">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104"/>
        <v>2</v>
      </c>
      <c r="ES467" s="72">
        <f t="shared" si="105"/>
        <v>1</v>
      </c>
      <c r="ET467" s="72" t="s">
        <v>1113</v>
      </c>
      <c r="EU467" s="7" t="s">
        <v>2791</v>
      </c>
      <c r="EV467" s="7" t="s">
        <v>1111</v>
      </c>
      <c r="EW467" s="7" t="s">
        <v>1807</v>
      </c>
      <c r="EX467" s="183" t="s">
        <v>1992</v>
      </c>
      <c r="EY467" s="314">
        <v>46193</v>
      </c>
      <c r="EZ467" s="314"/>
      <c r="FA467" s="183"/>
      <c r="FB467" s="314"/>
      <c r="FC467" s="7" t="s">
        <v>1130</v>
      </c>
      <c r="FD467" s="7" t="s">
        <v>3353</v>
      </c>
      <c r="FE467" s="7">
        <f t="shared" si="106"/>
        <v>3758</v>
      </c>
      <c r="FF467" s="72">
        <f t="shared" si="107"/>
        <v>7520</v>
      </c>
      <c r="FG467" t="s">
        <v>3517</v>
      </c>
      <c r="FH467">
        <v>460122210</v>
      </c>
    </row>
    <row r="468" spans="1:164" ht="17.25">
      <c r="A468" s="72">
        <v>459059044</v>
      </c>
      <c r="B468" s="304" t="s">
        <v>558</v>
      </c>
      <c r="C468" s="72"/>
      <c r="D468" s="72"/>
      <c r="E468" s="72"/>
      <c r="F468" s="72"/>
      <c r="G468" s="307"/>
      <c r="H468" s="307"/>
      <c r="I468" s="72">
        <v>3911</v>
      </c>
      <c r="J468" s="72">
        <v>14157</v>
      </c>
      <c r="K468" s="258">
        <f t="shared" si="99"/>
        <v>2968</v>
      </c>
      <c r="L468" s="258">
        <f t="shared" si="100"/>
        <v>18866</v>
      </c>
      <c r="M468" s="316">
        <v>4</v>
      </c>
      <c r="N468" s="72" t="s">
        <v>1232</v>
      </c>
      <c r="O468" s="72" t="s">
        <v>1233</v>
      </c>
      <c r="P468" s="72" t="s">
        <v>231</v>
      </c>
      <c r="Q468" s="255">
        <v>20969.25</v>
      </c>
      <c r="R468" s="66">
        <v>544</v>
      </c>
      <c r="S468" s="66">
        <f t="shared" si="110"/>
        <v>0</v>
      </c>
      <c r="T468" s="66">
        <v>6213</v>
      </c>
      <c r="U468" s="4" t="s">
        <v>1232</v>
      </c>
      <c r="V468" s="5">
        <f t="shared" si="108"/>
        <v>0.20750518781523955</v>
      </c>
      <c r="W468" s="5">
        <f t="shared" si="109"/>
        <v>6.884601413761602E-3</v>
      </c>
      <c r="X468" s="5" t="str">
        <f t="shared" si="101"/>
        <v>FLOW</v>
      </c>
      <c r="Y468" s="72" t="str">
        <f t="shared" si="102"/>
        <v>RTP</v>
      </c>
      <c r="Z468" s="72" t="s">
        <v>1316</v>
      </c>
      <c r="AA468" s="72" t="s">
        <v>1331</v>
      </c>
      <c r="AB468" s="304" t="s">
        <v>3506</v>
      </c>
      <c r="AC468" s="72"/>
      <c r="AD468" s="72" t="s">
        <v>3023</v>
      </c>
      <c r="AE468" s="309"/>
      <c r="AF468" s="310" t="s">
        <v>1798</v>
      </c>
      <c r="AG468" s="7" t="s">
        <v>1130</v>
      </c>
      <c r="AH468" s="72" t="s">
        <v>553</v>
      </c>
      <c r="AI468" s="7" t="s">
        <v>1130</v>
      </c>
      <c r="AJ468" s="7" t="s">
        <v>1130</v>
      </c>
      <c r="AK468" s="7" t="s">
        <v>1130</v>
      </c>
      <c r="AL468" s="7">
        <v>20914</v>
      </c>
      <c r="AM468" s="255">
        <v>20969.25</v>
      </c>
      <c r="AN468" s="258">
        <v>116</v>
      </c>
      <c r="AO468" s="307">
        <v>132</v>
      </c>
      <c r="AP468" s="307" t="str">
        <f t="shared" si="103"/>
        <v>FLOW</v>
      </c>
      <c r="AQ468" s="307"/>
      <c r="AR468" s="307"/>
      <c r="AS468" s="307"/>
      <c r="AT468" s="307"/>
      <c r="AU468" s="72" t="s">
        <v>944</v>
      </c>
      <c r="AV468" s="311" t="s">
        <v>559</v>
      </c>
      <c r="AW468" s="304" t="s">
        <v>111</v>
      </c>
      <c r="AX468" s="312">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104"/>
        <v>1</v>
      </c>
      <c r="ES468" s="72">
        <f t="shared" si="105"/>
        <v>1</v>
      </c>
      <c r="ET468" s="72" t="s">
        <v>1112</v>
      </c>
      <c r="EU468" s="7" t="s">
        <v>2792</v>
      </c>
      <c r="EV468" s="7" t="s">
        <v>1111</v>
      </c>
      <c r="EW468" s="7" t="s">
        <v>1832</v>
      </c>
      <c r="EX468" s="183" t="s">
        <v>1993</v>
      </c>
      <c r="EY468" s="314">
        <v>46177</v>
      </c>
      <c r="EZ468" s="314"/>
      <c r="FA468" s="183"/>
      <c r="FB468" s="314"/>
      <c r="FC468" s="7" t="s">
        <v>1130</v>
      </c>
      <c r="FD468" s="7" t="s">
        <v>3374</v>
      </c>
      <c r="FE468" s="7">
        <f t="shared" si="106"/>
        <v>2968</v>
      </c>
      <c r="FF468" s="72">
        <f t="shared" si="107"/>
        <v>18866</v>
      </c>
      <c r="FG468" t="s">
        <v>3517</v>
      </c>
      <c r="FH468">
        <v>459059044</v>
      </c>
    </row>
    <row r="469" spans="1:164" ht="17.25">
      <c r="A469" s="72">
        <v>461252668</v>
      </c>
      <c r="B469" s="304" t="s">
        <v>543</v>
      </c>
      <c r="C469" s="72"/>
      <c r="D469" s="72"/>
      <c r="E469" s="72"/>
      <c r="F469" s="72"/>
      <c r="G469" s="307"/>
      <c r="H469" s="307"/>
      <c r="I469" s="72">
        <v>3628</v>
      </c>
      <c r="J469" s="72">
        <v>14463</v>
      </c>
      <c r="K469" s="258">
        <f t="shared" si="99"/>
        <v>3975</v>
      </c>
      <c r="L469" s="258">
        <f t="shared" si="100"/>
        <v>18091</v>
      </c>
      <c r="M469" s="316">
        <v>4</v>
      </c>
      <c r="N469" s="72" t="s">
        <v>1232</v>
      </c>
      <c r="O469" s="72" t="s">
        <v>1233</v>
      </c>
      <c r="P469" s="72" t="s">
        <v>334</v>
      </c>
      <c r="Q469" s="255">
        <v>20580</v>
      </c>
      <c r="R469" s="66">
        <v>396</v>
      </c>
      <c r="S469" s="66">
        <f t="shared" si="110"/>
        <v>0</v>
      </c>
      <c r="T469" s="66">
        <v>6295</v>
      </c>
      <c r="U469" s="4" t="s">
        <v>1232</v>
      </c>
      <c r="V469" s="5">
        <f t="shared" si="108"/>
        <v>7.4343359030198466E-2</v>
      </c>
      <c r="W469" s="5">
        <f t="shared" si="109"/>
        <v>6.7568032759976523E-3</v>
      </c>
      <c r="X469" s="5" t="s">
        <v>1281</v>
      </c>
      <c r="Y469" s="72" t="str">
        <f t="shared" si="102"/>
        <v>PTP</v>
      </c>
      <c r="Z469" s="72" t="s">
        <v>1330</v>
      </c>
      <c r="AA469" s="72" t="s">
        <v>1330</v>
      </c>
      <c r="AB469" s="304"/>
      <c r="AC469" s="72"/>
      <c r="AD469" s="72"/>
      <c r="AE469" s="309"/>
      <c r="AF469" s="310" t="s">
        <v>1798</v>
      </c>
      <c r="AG469" s="7" t="s">
        <v>1130</v>
      </c>
      <c r="AH469" s="72" t="s">
        <v>544</v>
      </c>
      <c r="AI469" s="7" t="s">
        <v>1130</v>
      </c>
      <c r="AJ469" s="7" t="s">
        <v>1130</v>
      </c>
      <c r="AK469" s="7" t="s">
        <v>1130</v>
      </c>
      <c r="AL469" s="7">
        <v>21154</v>
      </c>
      <c r="AM469" s="255">
        <v>20580</v>
      </c>
      <c r="AN469" s="258">
        <v>116</v>
      </c>
      <c r="AO469" s="307">
        <v>132</v>
      </c>
      <c r="AP469" s="307" t="str">
        <f t="shared" si="103"/>
        <v>FLOW</v>
      </c>
      <c r="AQ469" s="307"/>
      <c r="AR469" s="307"/>
      <c r="AS469" s="307"/>
      <c r="AT469" s="307"/>
      <c r="AU469" s="72" t="s">
        <v>944</v>
      </c>
      <c r="AV469" s="311" t="s">
        <v>545</v>
      </c>
      <c r="AW469" s="304" t="s">
        <v>523</v>
      </c>
      <c r="AX469" s="312">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104"/>
        <v>1</v>
      </c>
      <c r="ES469" s="72">
        <f t="shared" si="105"/>
        <v>1</v>
      </c>
      <c r="ET469" s="72" t="s">
        <v>1126</v>
      </c>
      <c r="EU469" s="7" t="e">
        <v>#N/A</v>
      </c>
      <c r="EV469" s="7" t="e">
        <v>#N/A</v>
      </c>
      <c r="EW469" s="7" t="e">
        <v>#N/A</v>
      </c>
      <c r="EX469" s="183" t="e">
        <v>#N/A</v>
      </c>
      <c r="EY469" s="314" t="e">
        <v>#N/A</v>
      </c>
      <c r="EZ469" s="314"/>
      <c r="FA469" s="183"/>
      <c r="FB469" s="314"/>
      <c r="FC469" s="7" t="s">
        <v>1130</v>
      </c>
      <c r="FD469" s="7">
        <v>0</v>
      </c>
      <c r="FE469" s="7">
        <f t="shared" si="106"/>
        <v>3975</v>
      </c>
      <c r="FF469" s="72">
        <f t="shared" si="107"/>
        <v>18091</v>
      </c>
      <c r="FG469" t="s">
        <v>3517</v>
      </c>
      <c r="FH469">
        <v>461252668</v>
      </c>
    </row>
    <row r="470" spans="1:164" ht="17.25">
      <c r="A470" s="72">
        <v>462723868</v>
      </c>
      <c r="B470" s="304" t="s">
        <v>38</v>
      </c>
      <c r="C470" s="72"/>
      <c r="D470" s="72"/>
      <c r="E470" s="72"/>
      <c r="F470" s="72"/>
      <c r="G470" s="307"/>
      <c r="H470" s="307"/>
      <c r="I470" s="72">
        <v>4284</v>
      </c>
      <c r="J470" s="72">
        <v>21416</v>
      </c>
      <c r="K470" s="258">
        <f t="shared" si="99"/>
        <v>5179</v>
      </c>
      <c r="L470" s="258">
        <f t="shared" si="100"/>
        <v>26951</v>
      </c>
      <c r="M470" s="316">
        <v>5</v>
      </c>
      <c r="N470" s="72" t="s">
        <v>1232</v>
      </c>
      <c r="O470" s="72" t="s">
        <v>1233</v>
      </c>
      <c r="P470" s="72" t="s">
        <v>35</v>
      </c>
      <c r="Q470" s="255">
        <v>20402</v>
      </c>
      <c r="R470" s="66">
        <v>899</v>
      </c>
      <c r="S470" s="66">
        <f t="shared" si="110"/>
        <v>0</v>
      </c>
      <c r="T470" s="66">
        <v>3600</v>
      </c>
      <c r="U470" s="4" t="s">
        <v>1232</v>
      </c>
      <c r="V470" s="5">
        <f t="shared" si="108"/>
        <v>0.11987986864334675</v>
      </c>
      <c r="W470" s="5">
        <f t="shared" si="109"/>
        <v>9.930989214240878E-3</v>
      </c>
      <c r="X470" s="5" t="str">
        <f t="shared" si="101"/>
        <v>FLOW</v>
      </c>
      <c r="Y470" s="72" t="str">
        <f t="shared" si="102"/>
        <v>BPTP</v>
      </c>
      <c r="Z470" s="72" t="s">
        <v>1326</v>
      </c>
      <c r="AA470" s="72" t="s">
        <v>1326</v>
      </c>
      <c r="AB470" s="304" t="s">
        <v>3506</v>
      </c>
      <c r="AC470" s="72"/>
      <c r="AD470" s="72" t="s">
        <v>3023</v>
      </c>
      <c r="AE470" s="309"/>
      <c r="AF470" s="310" t="s">
        <v>1798</v>
      </c>
      <c r="AG470" s="7" t="s">
        <v>1130</v>
      </c>
      <c r="AH470" s="72" t="s">
        <v>39</v>
      </c>
      <c r="AI470" s="7" t="s">
        <v>1130</v>
      </c>
      <c r="AJ470" s="7" t="s">
        <v>1130</v>
      </c>
      <c r="AK470" s="7" t="s">
        <v>1130</v>
      </c>
      <c r="AL470" s="7">
        <v>25915</v>
      </c>
      <c r="AM470" s="255">
        <v>20402</v>
      </c>
      <c r="AN470" s="258">
        <v>147</v>
      </c>
      <c r="AO470" s="307">
        <v>163</v>
      </c>
      <c r="AP470" s="307" t="str">
        <f t="shared" si="103"/>
        <v>FLOW</v>
      </c>
      <c r="AQ470" s="307"/>
      <c r="AR470" s="307"/>
      <c r="AS470" s="307"/>
      <c r="AT470" s="307"/>
      <c r="AU470" s="72" t="s">
        <v>944</v>
      </c>
      <c r="AV470" s="311" t="s">
        <v>40</v>
      </c>
      <c r="AW470" s="304" t="s">
        <v>41</v>
      </c>
      <c r="AX470" s="312">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104"/>
        <v>1</v>
      </c>
      <c r="ES470" s="72">
        <f t="shared" si="105"/>
        <v>1</v>
      </c>
      <c r="ET470" s="72" t="s">
        <v>1116</v>
      </c>
      <c r="EU470" s="7" t="s">
        <v>2793</v>
      </c>
      <c r="EV470" s="7" t="s">
        <v>1111</v>
      </c>
      <c r="EW470" s="7" t="s">
        <v>1804</v>
      </c>
      <c r="EX470" s="183" t="s">
        <v>1874</v>
      </c>
      <c r="EY470" s="314">
        <v>46177</v>
      </c>
      <c r="EZ470" s="314"/>
      <c r="FA470" s="183"/>
      <c r="FB470" s="314"/>
      <c r="FC470" s="7" t="s">
        <v>1130</v>
      </c>
      <c r="FD470" s="7" t="s">
        <v>3375</v>
      </c>
      <c r="FE470" s="7">
        <f t="shared" si="106"/>
        <v>5179</v>
      </c>
      <c r="FF470" s="72">
        <f t="shared" si="107"/>
        <v>26951</v>
      </c>
      <c r="FG470" t="s">
        <v>3517</v>
      </c>
      <c r="FH470">
        <v>462723868</v>
      </c>
    </row>
    <row r="471" spans="1:164" ht="17.25">
      <c r="A471" s="72">
        <v>454987694</v>
      </c>
      <c r="B471" s="304" t="s">
        <v>520</v>
      </c>
      <c r="C471" s="72" t="s">
        <v>1776</v>
      </c>
      <c r="D471" s="72" t="s">
        <v>1743</v>
      </c>
      <c r="E471" s="72">
        <v>3000</v>
      </c>
      <c r="F471" s="72"/>
      <c r="G471" s="307"/>
      <c r="H471" s="307"/>
      <c r="I471" s="72">
        <v>2813</v>
      </c>
      <c r="J471" s="72">
        <v>7561</v>
      </c>
      <c r="K471" s="258">
        <f t="shared" si="99"/>
        <v>2282</v>
      </c>
      <c r="L471" s="258">
        <f t="shared" si="100"/>
        <v>7731</v>
      </c>
      <c r="M471" s="316">
        <v>3</v>
      </c>
      <c r="N471" s="72" t="s">
        <v>1281</v>
      </c>
      <c r="O471" s="72" t="s">
        <v>1282</v>
      </c>
      <c r="P471" s="72" t="s">
        <v>114</v>
      </c>
      <c r="Q471" s="255">
        <v>20387.71</v>
      </c>
      <c r="R471" s="66">
        <v>347</v>
      </c>
      <c r="S471" s="66">
        <f t="shared" si="110"/>
        <v>0</v>
      </c>
      <c r="T471" s="66">
        <v>6270.2</v>
      </c>
      <c r="U471" s="4" t="s">
        <v>1278</v>
      </c>
      <c r="V471" s="5">
        <f t="shared" si="108"/>
        <v>0.11591285944342501</v>
      </c>
      <c r="W471" s="5">
        <f t="shared" si="109"/>
        <v>5.4529066318103597E-3</v>
      </c>
      <c r="X471" s="5" t="str">
        <f t="shared" si="101"/>
        <v>STABLE</v>
      </c>
      <c r="Y471" s="72" t="str">
        <f t="shared" si="102"/>
        <v>PAID</v>
      </c>
      <c r="Z471" s="72" t="s">
        <v>1282</v>
      </c>
      <c r="AA471" s="72" t="s">
        <v>1282</v>
      </c>
      <c r="AB471" s="304"/>
      <c r="AC471" s="72"/>
      <c r="AD471" s="72" t="s">
        <v>3023</v>
      </c>
      <c r="AE471" s="309"/>
      <c r="AF471" s="310" t="s">
        <v>1798</v>
      </c>
      <c r="AG471" s="7" t="s">
        <v>1130</v>
      </c>
      <c r="AH471" s="72" t="s">
        <v>521</v>
      </c>
      <c r="AI471" s="7" t="s">
        <v>1130</v>
      </c>
      <c r="AJ471" s="7" t="s">
        <v>1130</v>
      </c>
      <c r="AK471" s="7" t="s">
        <v>1130</v>
      </c>
      <c r="AL471" s="7">
        <v>14178.2</v>
      </c>
      <c r="AM471" s="255">
        <v>20387.71</v>
      </c>
      <c r="AN471" s="258">
        <v>88</v>
      </c>
      <c r="AO471" s="307">
        <v>73</v>
      </c>
      <c r="AP471" s="307" t="str">
        <f t="shared" si="103"/>
        <v>STABLE</v>
      </c>
      <c r="AQ471" s="307"/>
      <c r="AR471" s="307"/>
      <c r="AS471" s="307"/>
      <c r="AT471" s="307"/>
      <c r="AU471" s="72" t="s">
        <v>1794</v>
      </c>
      <c r="AV471" s="311" t="s">
        <v>522</v>
      </c>
      <c r="AW471" s="304" t="s">
        <v>523</v>
      </c>
      <c r="AX471" s="312">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104"/>
        <v>1</v>
      </c>
      <c r="ES471" s="72">
        <f t="shared" si="105"/>
        <v>1</v>
      </c>
      <c r="ET471" s="72" t="s">
        <v>1122</v>
      </c>
      <c r="EU471" s="7" t="s">
        <v>2794</v>
      </c>
      <c r="EV471" s="7" t="s">
        <v>1111</v>
      </c>
      <c r="EW471" s="7" t="s">
        <v>1807</v>
      </c>
      <c r="EX471" s="183" t="s">
        <v>1994</v>
      </c>
      <c r="EY471" s="314">
        <v>46193</v>
      </c>
      <c r="EZ471" s="314"/>
      <c r="FA471" s="183"/>
      <c r="FB471" s="314"/>
      <c r="FC471" s="7" t="s">
        <v>1130</v>
      </c>
      <c r="FD471" s="7" t="s">
        <v>3376</v>
      </c>
      <c r="FE471" s="7">
        <f t="shared" si="106"/>
        <v>2282</v>
      </c>
      <c r="FF471" s="72">
        <f t="shared" si="107"/>
        <v>10731</v>
      </c>
      <c r="FG471" t="s">
        <v>3517</v>
      </c>
      <c r="FH471">
        <v>454987694</v>
      </c>
    </row>
    <row r="472" spans="1:164" ht="17.25">
      <c r="A472" s="72">
        <v>460696847</v>
      </c>
      <c r="B472" s="304" t="s">
        <v>1571</v>
      </c>
      <c r="C472" s="72" t="s">
        <v>1776</v>
      </c>
      <c r="D472" s="72" t="s">
        <v>3561</v>
      </c>
      <c r="E472" s="72">
        <v>6573</v>
      </c>
      <c r="F472" s="72"/>
      <c r="G472" s="307"/>
      <c r="H472" s="307"/>
      <c r="I472" s="72">
        <v>3073</v>
      </c>
      <c r="J472" s="72">
        <v>3073</v>
      </c>
      <c r="K472" s="258">
        <f t="shared" si="99"/>
        <v>3116</v>
      </c>
      <c r="L472" s="258">
        <f t="shared" si="100"/>
        <v>-334</v>
      </c>
      <c r="M472" s="316">
        <v>2</v>
      </c>
      <c r="N472" s="72" t="s">
        <v>1283</v>
      </c>
      <c r="O472" s="72" t="s">
        <v>1282</v>
      </c>
      <c r="P472" s="72" t="s">
        <v>35</v>
      </c>
      <c r="Q472" s="255">
        <v>20176.57</v>
      </c>
      <c r="R472" s="66">
        <v>43</v>
      </c>
      <c r="S472" s="66">
        <f t="shared" si="110"/>
        <v>0</v>
      </c>
      <c r="T472" s="66">
        <v>450</v>
      </c>
      <c r="U472" s="4" t="s">
        <v>1130</v>
      </c>
      <c r="V472" s="5">
        <f t="shared" si="108"/>
        <v>8.9031741416695204E-2</v>
      </c>
      <c r="W472" s="5">
        <f t="shared" si="109"/>
        <v>4.4673222626712026E-3</v>
      </c>
      <c r="X472" s="5" t="str">
        <f t="shared" si="101"/>
        <v>RB</v>
      </c>
      <c r="Y472" s="72" t="str">
        <f t="shared" si="102"/>
        <v>PAID</v>
      </c>
      <c r="Z472" s="72" t="s">
        <v>1130</v>
      </c>
      <c r="AA472" s="72" t="s">
        <v>1282</v>
      </c>
      <c r="AB472" s="304"/>
      <c r="AC472" s="72"/>
      <c r="AD472" s="72" t="s">
        <v>3020</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103"/>
        <v>FLOW</v>
      </c>
      <c r="AQ472" s="307"/>
      <c r="AR472" s="307"/>
      <c r="AS472" s="307"/>
      <c r="AT472" s="307"/>
      <c r="AU472" s="72" t="s">
        <v>1794</v>
      </c>
      <c r="AV472" s="311" t="s">
        <v>1680</v>
      </c>
      <c r="AW472" s="304" t="s">
        <v>178</v>
      </c>
      <c r="AX472" s="312">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104"/>
        <v>3</v>
      </c>
      <c r="ES472" s="72">
        <f t="shared" si="105"/>
        <v>1</v>
      </c>
      <c r="ET472" s="72" t="s">
        <v>1116</v>
      </c>
      <c r="EU472" s="7" t="s">
        <v>2795</v>
      </c>
      <c r="EV472" s="7" t="s">
        <v>1111</v>
      </c>
      <c r="EW472" s="7" t="s">
        <v>1807</v>
      </c>
      <c r="EX472" s="183" t="s">
        <v>1816</v>
      </c>
      <c r="EY472" s="314">
        <v>46198</v>
      </c>
      <c r="EZ472" s="314"/>
      <c r="FA472" s="183"/>
      <c r="FB472" s="314"/>
      <c r="FC472" s="7" t="s">
        <v>1130</v>
      </c>
      <c r="FD472" s="7" t="s">
        <v>3377</v>
      </c>
      <c r="FE472" s="7">
        <f t="shared" si="106"/>
        <v>3116</v>
      </c>
      <c r="FF472" s="72">
        <f t="shared" si="107"/>
        <v>6239</v>
      </c>
      <c r="FG472" t="s">
        <v>3517</v>
      </c>
      <c r="FH472">
        <v>460696847</v>
      </c>
    </row>
    <row r="473" spans="1:164" ht="17.25">
      <c r="A473" s="72">
        <v>460639769</v>
      </c>
      <c r="B473" s="304" t="s">
        <v>402</v>
      </c>
      <c r="C473" s="72" t="s">
        <v>1778</v>
      </c>
      <c r="D473" s="72" t="s">
        <v>3499</v>
      </c>
      <c r="E473" s="72">
        <v>3050</v>
      </c>
      <c r="F473" s="72"/>
      <c r="G473" s="307"/>
      <c r="H473" s="307"/>
      <c r="I473" s="72">
        <v>3040</v>
      </c>
      <c r="J473" s="72">
        <v>3012</v>
      </c>
      <c r="K473" s="258">
        <f t="shared" si="99"/>
        <v>3075</v>
      </c>
      <c r="L473" s="258">
        <f t="shared" si="100"/>
        <v>3127</v>
      </c>
      <c r="M473" s="308">
        <v>1</v>
      </c>
      <c r="N473" s="72" t="s">
        <v>1232</v>
      </c>
      <c r="O473" s="72" t="s">
        <v>1282</v>
      </c>
      <c r="P473" s="72" t="s">
        <v>35</v>
      </c>
      <c r="Q473" s="255">
        <v>20028.03</v>
      </c>
      <c r="R473" s="66">
        <v>63</v>
      </c>
      <c r="S473" s="66">
        <f t="shared" si="110"/>
        <v>0</v>
      </c>
      <c r="T473" s="66">
        <v>0</v>
      </c>
      <c r="U473" s="4" t="s">
        <v>1479</v>
      </c>
      <c r="V473" s="5">
        <f t="shared" si="108"/>
        <v>8.6372535417214673E-3</v>
      </c>
      <c r="W473" s="5">
        <f t="shared" si="109"/>
        <v>1.0959969214024495E-3</v>
      </c>
      <c r="X473" s="5" t="s">
        <v>1281</v>
      </c>
      <c r="Y473" s="72" t="str">
        <f t="shared" si="102"/>
        <v>PTP</v>
      </c>
      <c r="Z473" s="72" t="s">
        <v>1330</v>
      </c>
      <c r="AA473" s="72" t="s">
        <v>1330</v>
      </c>
      <c r="AB473" s="304"/>
      <c r="AC473" s="72">
        <v>27</v>
      </c>
      <c r="AD473" s="72" t="s">
        <v>3020</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103"/>
        <v>FLOW</v>
      </c>
      <c r="AQ473" s="307"/>
      <c r="AR473" s="307"/>
      <c r="AS473" s="307"/>
      <c r="AT473" s="307"/>
      <c r="AU473" s="72" t="s">
        <v>1794</v>
      </c>
      <c r="AV473" s="311" t="s">
        <v>403</v>
      </c>
      <c r="AW473" s="304" t="s">
        <v>54</v>
      </c>
      <c r="AX473" s="312">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104"/>
        <v>3</v>
      </c>
      <c r="ES473" s="72">
        <f t="shared" si="105"/>
        <v>1</v>
      </c>
      <c r="ET473" s="72" t="s">
        <v>1116</v>
      </c>
      <c r="EU473" s="7" t="s">
        <v>2796</v>
      </c>
      <c r="EV473" s="7" t="s">
        <v>1111</v>
      </c>
      <c r="EW473" s="7" t="s">
        <v>1807</v>
      </c>
      <c r="EX473" s="183" t="s">
        <v>1816</v>
      </c>
      <c r="EY473" s="314">
        <v>46191</v>
      </c>
      <c r="EZ473" s="314"/>
      <c r="FA473" s="183"/>
      <c r="FB473" s="314"/>
      <c r="FC473" s="7" t="s">
        <v>1130</v>
      </c>
      <c r="FD473" s="7" t="s">
        <v>3167</v>
      </c>
      <c r="FE473" s="7">
        <f t="shared" si="106"/>
        <v>3075</v>
      </c>
      <c r="FF473" s="72">
        <f t="shared" si="107"/>
        <v>6177</v>
      </c>
      <c r="FG473" t="s">
        <v>3517</v>
      </c>
      <c r="FH473">
        <v>460639769</v>
      </c>
    </row>
    <row r="474" spans="1:164" ht="17.25">
      <c r="A474" s="72">
        <v>460742707</v>
      </c>
      <c r="B474" s="304" t="s">
        <v>222</v>
      </c>
      <c r="C474" s="72"/>
      <c r="D474" s="72"/>
      <c r="E474" s="72"/>
      <c r="F474" s="72"/>
      <c r="G474" s="307"/>
      <c r="H474" s="307"/>
      <c r="I474" s="72">
        <v>3521</v>
      </c>
      <c r="J474" s="72">
        <v>21125</v>
      </c>
      <c r="K474" s="258">
        <f t="shared" ref="K474:K505" si="111">IF((J474+R474)&lt;=I474+R474,(J474+R474),((I474-(I474*(M474+1)-(I474+J474)))+R474))</f>
        <v>4931</v>
      </c>
      <c r="L474" s="258">
        <f t="shared" si="100"/>
        <v>26401</v>
      </c>
      <c r="M474" s="316">
        <v>6</v>
      </c>
      <c r="N474" s="72" t="s">
        <v>1232</v>
      </c>
      <c r="O474" s="72" t="s">
        <v>1233</v>
      </c>
      <c r="P474" s="72" t="s">
        <v>204</v>
      </c>
      <c r="Q474" s="255">
        <v>19970.04</v>
      </c>
      <c r="R474" s="66">
        <v>1411</v>
      </c>
      <c r="S474" s="66">
        <f t="shared" si="110"/>
        <v>0</v>
      </c>
      <c r="T474" s="66">
        <v>6300</v>
      </c>
      <c r="U474" s="4" t="s">
        <v>1232</v>
      </c>
      <c r="V474" s="5">
        <f t="shared" si="108"/>
        <v>0.11819456360547503</v>
      </c>
      <c r="W474" s="5">
        <f t="shared" si="109"/>
        <v>8.3888479391361868E-3</v>
      </c>
      <c r="X474" s="5" t="s">
        <v>1281</v>
      </c>
      <c r="Y474" s="72" t="str">
        <f t="shared" si="102"/>
        <v>MPTP</v>
      </c>
      <c r="Z474" s="72" t="s">
        <v>1328</v>
      </c>
      <c r="AA474" s="72" t="s">
        <v>1328</v>
      </c>
      <c r="AB474" s="304"/>
      <c r="AC474" s="72"/>
      <c r="AD474" s="72" t="s">
        <v>3023</v>
      </c>
      <c r="AE474" s="309"/>
      <c r="AF474" s="310" t="s">
        <v>1798</v>
      </c>
      <c r="AG474" s="7" t="s">
        <v>1130</v>
      </c>
      <c r="AH474" s="72" t="s">
        <v>203</v>
      </c>
      <c r="AI474" s="7" t="s">
        <v>1130</v>
      </c>
      <c r="AJ474" s="7" t="s">
        <v>1130</v>
      </c>
      <c r="AK474" s="7" t="s">
        <v>1130</v>
      </c>
      <c r="AL474" s="7">
        <v>28836</v>
      </c>
      <c r="AM474" s="255">
        <v>19970.04</v>
      </c>
      <c r="AN474" s="258">
        <v>178</v>
      </c>
      <c r="AO474" s="307">
        <v>194</v>
      </c>
      <c r="AP474" s="307" t="str">
        <f t="shared" si="103"/>
        <v>FLOW</v>
      </c>
      <c r="AQ474" s="307"/>
      <c r="AR474" s="307"/>
      <c r="AS474" s="307"/>
      <c r="AT474" s="307"/>
      <c r="AU474" s="72" t="s">
        <v>944</v>
      </c>
      <c r="AV474" s="311" t="s">
        <v>223</v>
      </c>
      <c r="AW474" s="304" t="s">
        <v>210</v>
      </c>
      <c r="AX474" s="312">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104"/>
        <v>1</v>
      </c>
      <c r="ES474" s="72">
        <f t="shared" si="105"/>
        <v>1</v>
      </c>
      <c r="ET474" s="72" t="s">
        <v>1124</v>
      </c>
      <c r="EU474" s="7" t="s">
        <v>2797</v>
      </c>
      <c r="EV474" s="7" t="s">
        <v>1111</v>
      </c>
      <c r="EW474" s="7" t="s">
        <v>1802</v>
      </c>
      <c r="EX474" s="183" t="s">
        <v>1984</v>
      </c>
      <c r="EY474" s="314">
        <v>46177</v>
      </c>
      <c r="EZ474" s="314"/>
      <c r="FA474" s="183"/>
      <c r="FB474" s="314"/>
      <c r="FC474" s="7" t="s">
        <v>1130</v>
      </c>
      <c r="FD474" s="7" t="s">
        <v>3378</v>
      </c>
      <c r="FE474" s="7">
        <f t="shared" si="106"/>
        <v>4931</v>
      </c>
      <c r="FF474" s="72">
        <f t="shared" si="107"/>
        <v>26401</v>
      </c>
      <c r="FG474" t="s">
        <v>3517</v>
      </c>
      <c r="FH474">
        <v>460742707</v>
      </c>
    </row>
    <row r="475" spans="1:164" ht="17.25">
      <c r="A475" s="72">
        <v>460558724</v>
      </c>
      <c r="B475" s="304" t="s">
        <v>966</v>
      </c>
      <c r="C475" s="72"/>
      <c r="D475" s="72"/>
      <c r="E475" s="72"/>
      <c r="F475" s="72"/>
      <c r="G475" s="307"/>
      <c r="H475" s="307"/>
      <c r="I475" s="72">
        <v>3037</v>
      </c>
      <c r="J475" s="72">
        <v>2750</v>
      </c>
      <c r="K475" s="258">
        <f t="shared" si="111"/>
        <v>2810</v>
      </c>
      <c r="L475" s="258">
        <f t="shared" si="100"/>
        <v>5924</v>
      </c>
      <c r="M475" s="308">
        <v>1</v>
      </c>
      <c r="N475" s="72" t="s">
        <v>1232</v>
      </c>
      <c r="O475" s="72" t="s">
        <v>1233</v>
      </c>
      <c r="P475" s="72" t="s">
        <v>477</v>
      </c>
      <c r="Q475" s="255">
        <v>19942.22</v>
      </c>
      <c r="R475" s="66">
        <v>60</v>
      </c>
      <c r="S475" s="66">
        <f t="shared" si="110"/>
        <v>0</v>
      </c>
      <c r="T475" s="66">
        <v>6285</v>
      </c>
      <c r="U475" s="4" t="s">
        <v>1130</v>
      </c>
      <c r="V475" s="5">
        <f t="shared" si="108"/>
        <v>7.6944081191430952E-2</v>
      </c>
      <c r="W475" s="5">
        <f t="shared" si="109"/>
        <v>1.0913011277659541E-3</v>
      </c>
      <c r="X475" s="5" t="str">
        <f t="shared" si="101"/>
        <v>FLOW</v>
      </c>
      <c r="Y475" s="72" t="str">
        <f t="shared" si="102"/>
        <v>NC</v>
      </c>
      <c r="Z475" s="72" t="s">
        <v>1130</v>
      </c>
      <c r="AA475" s="72" t="s">
        <v>1316</v>
      </c>
      <c r="AB475" s="304" t="s">
        <v>3024</v>
      </c>
      <c r="AC475" s="72"/>
      <c r="AD475" s="72" t="s">
        <v>3022</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103"/>
        <v>FLOW</v>
      </c>
      <c r="AQ475" s="307"/>
      <c r="AR475" s="307"/>
      <c r="AS475" s="307"/>
      <c r="AT475" s="307"/>
      <c r="AU475" s="72" t="s">
        <v>1794</v>
      </c>
      <c r="AV475" s="311" t="s">
        <v>1035</v>
      </c>
      <c r="AW475" s="304" t="s">
        <v>32</v>
      </c>
      <c r="AX475" s="312">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104"/>
        <v>1</v>
      </c>
      <c r="ES475" s="72">
        <f t="shared" si="105"/>
        <v>1</v>
      </c>
      <c r="ET475" s="72" t="s">
        <v>1129</v>
      </c>
      <c r="EU475" s="7" t="s">
        <v>2798</v>
      </c>
      <c r="EV475" s="7" t="s">
        <v>1111</v>
      </c>
      <c r="EW475" s="7" t="s">
        <v>1830</v>
      </c>
      <c r="EX475" s="183" t="s">
        <v>1859</v>
      </c>
      <c r="EY475" s="314">
        <v>46181</v>
      </c>
      <c r="EZ475" s="314"/>
      <c r="FA475" s="183"/>
      <c r="FB475" s="314"/>
      <c r="FC475" s="7" t="s">
        <v>1130</v>
      </c>
      <c r="FD475" s="7" t="s">
        <v>3348</v>
      </c>
      <c r="FE475" s="7">
        <f t="shared" si="106"/>
        <v>2810</v>
      </c>
      <c r="FF475" s="72">
        <f t="shared" si="107"/>
        <v>5924</v>
      </c>
      <c r="FG475" t="s">
        <v>3517</v>
      </c>
      <c r="FH475">
        <v>460558724</v>
      </c>
    </row>
    <row r="476" spans="1:164" ht="17.25">
      <c r="A476" s="72">
        <v>466434465</v>
      </c>
      <c r="B476" s="304" t="s">
        <v>592</v>
      </c>
      <c r="C476" s="72"/>
      <c r="D476" s="72"/>
      <c r="E476" s="72"/>
      <c r="F476" s="72"/>
      <c r="G476" s="307"/>
      <c r="H476" s="307"/>
      <c r="I476" s="72">
        <v>4146</v>
      </c>
      <c r="J476" s="72">
        <v>12325</v>
      </c>
      <c r="K476" s="258">
        <f t="shared" si="111"/>
        <v>4336</v>
      </c>
      <c r="L476" s="258">
        <f t="shared" si="100"/>
        <v>16937</v>
      </c>
      <c r="M476" s="316">
        <v>3</v>
      </c>
      <c r="N476" s="72" t="s">
        <v>1232</v>
      </c>
      <c r="O476" s="72" t="s">
        <v>1233</v>
      </c>
      <c r="P476" s="72" t="s">
        <v>231</v>
      </c>
      <c r="Q476" s="255">
        <v>19927</v>
      </c>
      <c r="R476" s="66">
        <v>303</v>
      </c>
      <c r="S476" s="66">
        <f t="shared" si="110"/>
        <v>0</v>
      </c>
      <c r="T476" s="66">
        <v>3150</v>
      </c>
      <c r="U476" s="4" t="s">
        <v>1232</v>
      </c>
      <c r="V476" s="5">
        <f t="shared" si="108"/>
        <v>5.6947676553658184E-2</v>
      </c>
      <c r="W476" s="5">
        <f t="shared" si="109"/>
        <v>5.3296849156715025E-3</v>
      </c>
      <c r="X476" s="5" t="str">
        <f t="shared" si="101"/>
        <v>FLOW</v>
      </c>
      <c r="Y476" s="72" t="str">
        <f t="shared" si="102"/>
        <v>KIV</v>
      </c>
      <c r="Z476" s="72" t="s">
        <v>1316</v>
      </c>
      <c r="AA476" s="72" t="s">
        <v>3021</v>
      </c>
      <c r="AB476" s="304" t="s">
        <v>3566</v>
      </c>
      <c r="AC476" s="72"/>
      <c r="AD476" s="72"/>
      <c r="AE476" s="309"/>
      <c r="AF476" s="310" t="s">
        <v>1798</v>
      </c>
      <c r="AG476" s="7" t="s">
        <v>1130</v>
      </c>
      <c r="AH476" s="72" t="s">
        <v>585</v>
      </c>
      <c r="AI476" s="7" t="s">
        <v>1130</v>
      </c>
      <c r="AJ476" s="7" t="s">
        <v>1130</v>
      </c>
      <c r="AK476" s="7" t="s">
        <v>1130</v>
      </c>
      <c r="AL476" s="7">
        <v>15778</v>
      </c>
      <c r="AM476" s="255">
        <v>19927</v>
      </c>
      <c r="AN476" s="258">
        <v>87</v>
      </c>
      <c r="AO476" s="307">
        <v>103</v>
      </c>
      <c r="AP476" s="307" t="str">
        <f t="shared" si="103"/>
        <v>FLOW</v>
      </c>
      <c r="AQ476" s="307"/>
      <c r="AR476" s="307"/>
      <c r="AS476" s="307"/>
      <c r="AT476" s="307"/>
      <c r="AU476" s="72" t="s">
        <v>944</v>
      </c>
      <c r="AV476" s="311" t="s">
        <v>593</v>
      </c>
      <c r="AW476" s="304" t="s">
        <v>118</v>
      </c>
      <c r="AX476" s="312">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104"/>
        <v>2</v>
      </c>
      <c r="ES476" s="72">
        <f t="shared" si="105"/>
        <v>1</v>
      </c>
      <c r="ET476" s="72" t="s">
        <v>1112</v>
      </c>
      <c r="EU476" s="7" t="s">
        <v>2799</v>
      </c>
      <c r="EV476" s="7" t="s">
        <v>1111</v>
      </c>
      <c r="EW476" s="7" t="s">
        <v>1804</v>
      </c>
      <c r="EX476" s="183" t="s">
        <v>1812</v>
      </c>
      <c r="EY476" s="314">
        <v>46177</v>
      </c>
      <c r="EZ476" s="314"/>
      <c r="FA476" s="183"/>
      <c r="FB476" s="314"/>
      <c r="FC476" s="7" t="s">
        <v>1130</v>
      </c>
      <c r="FD476" s="7" t="s">
        <v>3379</v>
      </c>
      <c r="FE476" s="7">
        <f t="shared" si="106"/>
        <v>4336</v>
      </c>
      <c r="FF476" s="72">
        <f t="shared" si="107"/>
        <v>16937</v>
      </c>
      <c r="FG476" t="s">
        <v>3517</v>
      </c>
      <c r="FH476">
        <v>466434465</v>
      </c>
    </row>
    <row r="477" spans="1:164" ht="17.25">
      <c r="A477" s="72">
        <v>96668452</v>
      </c>
      <c r="B477" s="304" t="s">
        <v>2089</v>
      </c>
      <c r="C477" s="72" t="s">
        <v>1776</v>
      </c>
      <c r="D477" s="72" t="s">
        <v>2348</v>
      </c>
      <c r="E477" s="72">
        <v>13232</v>
      </c>
      <c r="F477" s="72"/>
      <c r="G477" s="307"/>
      <c r="H477" s="307" t="s">
        <v>1142</v>
      </c>
      <c r="I477" s="72">
        <v>3468</v>
      </c>
      <c r="J477" s="72">
        <v>3468</v>
      </c>
      <c r="K477" s="258">
        <f t="shared" si="111"/>
        <v>3468</v>
      </c>
      <c r="L477" s="258">
        <f t="shared" si="100"/>
        <v>-6250</v>
      </c>
      <c r="M477" s="308">
        <v>1</v>
      </c>
      <c r="N477" s="72" t="s">
        <v>1283</v>
      </c>
      <c r="O477" s="72" t="s">
        <v>1282</v>
      </c>
      <c r="P477" s="72" t="s">
        <v>19</v>
      </c>
      <c r="Q477" s="255">
        <v>19859.43</v>
      </c>
      <c r="R477" s="66">
        <v>0</v>
      </c>
      <c r="S477" s="66">
        <v>6250</v>
      </c>
      <c r="T477" s="66">
        <v>5800</v>
      </c>
      <c r="U477" s="4" t="s">
        <v>1130</v>
      </c>
      <c r="V477" s="5">
        <f t="shared" si="108"/>
        <v>8.0586810228168628E-3</v>
      </c>
      <c r="W477" s="5">
        <f t="shared" si="109"/>
        <v>1.0867705980472093E-3</v>
      </c>
      <c r="X477" s="5" t="str">
        <f t="shared" si="101"/>
        <v>RB</v>
      </c>
      <c r="Y477" s="72" t="str">
        <f t="shared" si="102"/>
        <v>PAID</v>
      </c>
      <c r="Z477" s="72" t="s">
        <v>1130</v>
      </c>
      <c r="AA477" s="72" t="s">
        <v>1282</v>
      </c>
      <c r="AB477" s="304"/>
      <c r="AC477" s="72"/>
      <c r="AD477" s="72" t="s">
        <v>3020</v>
      </c>
      <c r="AE477" s="309"/>
      <c r="AF477" s="310"/>
      <c r="AG477" s="7"/>
      <c r="AH477" s="72" t="s">
        <v>266</v>
      </c>
      <c r="AI477" s="7"/>
      <c r="AJ477" s="7"/>
      <c r="AK477" s="7"/>
      <c r="AL477" s="7">
        <v>9268</v>
      </c>
      <c r="AM477" s="255">
        <v>19859.43</v>
      </c>
      <c r="AN477" s="258">
        <v>26</v>
      </c>
      <c r="AO477" s="307">
        <v>0</v>
      </c>
      <c r="AP477" s="307" t="str">
        <f t="shared" si="103"/>
        <v>RB</v>
      </c>
      <c r="AQ477" s="307"/>
      <c r="AR477" s="307"/>
      <c r="AS477" s="307"/>
      <c r="AT477" s="307"/>
      <c r="AU477" s="72" t="s">
        <v>1130</v>
      </c>
      <c r="AV477" s="311" t="s">
        <v>2235</v>
      </c>
      <c r="AW477" s="304" t="s">
        <v>2329</v>
      </c>
      <c r="AX477" s="312">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104"/>
        <v>1</v>
      </c>
      <c r="ES477" s="72">
        <f t="shared" si="105"/>
        <v>1</v>
      </c>
      <c r="ET477" s="72" t="s">
        <v>1114</v>
      </c>
      <c r="EU477" s="7" t="s">
        <v>2800</v>
      </c>
      <c r="EV477" s="7" t="s">
        <v>1111</v>
      </c>
      <c r="EW477" s="7" t="s">
        <v>1807</v>
      </c>
      <c r="EX477" s="183" t="s">
        <v>3604</v>
      </c>
      <c r="EY477" s="314">
        <v>46184</v>
      </c>
      <c r="EZ477" s="314"/>
      <c r="FA477" s="183"/>
      <c r="FB477" s="314"/>
      <c r="FC477" s="7" t="s">
        <v>1130</v>
      </c>
      <c r="FD477" s="7" t="s">
        <v>3380</v>
      </c>
      <c r="FE477" s="7">
        <f t="shared" si="106"/>
        <v>3468</v>
      </c>
      <c r="FF477" s="72">
        <f t="shared" si="107"/>
        <v>6982</v>
      </c>
      <c r="FG477" t="s">
        <v>3517</v>
      </c>
      <c r="FH477">
        <v>96668452</v>
      </c>
    </row>
    <row r="478" spans="1:164" ht="17.25">
      <c r="A478" s="72">
        <v>462726617</v>
      </c>
      <c r="B478" s="304" t="s">
        <v>125</v>
      </c>
      <c r="C478" s="72"/>
      <c r="D478" s="72"/>
      <c r="E478" s="72"/>
      <c r="F478" s="72"/>
      <c r="G478" s="307"/>
      <c r="H478" s="307"/>
      <c r="I478" s="72">
        <v>4322</v>
      </c>
      <c r="J478" s="72">
        <v>20703</v>
      </c>
      <c r="K478" s="258">
        <f t="shared" si="111"/>
        <v>4701</v>
      </c>
      <c r="L478" s="258">
        <f t="shared" si="100"/>
        <v>26733</v>
      </c>
      <c r="M478" s="316">
        <v>5</v>
      </c>
      <c r="N478" s="72" t="s">
        <v>1232</v>
      </c>
      <c r="O478" s="72" t="s">
        <v>1233</v>
      </c>
      <c r="P478" s="72" t="s">
        <v>114</v>
      </c>
      <c r="Q478" s="255">
        <v>19854</v>
      </c>
      <c r="R478" s="66">
        <v>1286</v>
      </c>
      <c r="S478" s="66">
        <f t="shared" ref="S478:S494" si="112">IF(H478="CBC COLL",T478,)</f>
        <v>0</v>
      </c>
      <c r="T478" s="66">
        <v>5834</v>
      </c>
      <c r="U478" s="4" t="s">
        <v>1232</v>
      </c>
      <c r="V478" s="5">
        <f t="shared" si="108"/>
        <v>0.22984713324916953</v>
      </c>
      <c r="W478" s="5">
        <f t="shared" si="109"/>
        <v>9.6642417341210856E-3</v>
      </c>
      <c r="X478" s="5" t="str">
        <f t="shared" si="101"/>
        <v>FLOW</v>
      </c>
      <c r="Y478" s="72" t="str">
        <f t="shared" si="102"/>
        <v>NC</v>
      </c>
      <c r="Z478" s="72" t="s">
        <v>1316</v>
      </c>
      <c r="AA478" s="72" t="s">
        <v>1316</v>
      </c>
      <c r="AB478" s="304" t="s">
        <v>3025</v>
      </c>
      <c r="AC478" s="72"/>
      <c r="AD478" s="72" t="s">
        <v>3022</v>
      </c>
      <c r="AE478" s="309"/>
      <c r="AF478" s="310" t="s">
        <v>1798</v>
      </c>
      <c r="AG478" s="7" t="s">
        <v>1130</v>
      </c>
      <c r="AH478" s="72" t="s">
        <v>113</v>
      </c>
      <c r="AI478" s="7" t="s">
        <v>1130</v>
      </c>
      <c r="AJ478" s="7" t="s">
        <v>1130</v>
      </c>
      <c r="AK478" s="7" t="s">
        <v>1130</v>
      </c>
      <c r="AL478" s="7">
        <v>27823</v>
      </c>
      <c r="AM478" s="255">
        <v>19854</v>
      </c>
      <c r="AN478" s="258">
        <v>147</v>
      </c>
      <c r="AO478" s="307">
        <v>163</v>
      </c>
      <c r="AP478" s="307" t="str">
        <f t="shared" si="103"/>
        <v>FLOW</v>
      </c>
      <c r="AQ478" s="307"/>
      <c r="AR478" s="307"/>
      <c r="AS478" s="307"/>
      <c r="AT478" s="307"/>
      <c r="AU478" s="72" t="s">
        <v>944</v>
      </c>
      <c r="AV478" s="311" t="s">
        <v>126</v>
      </c>
      <c r="AW478" s="304" t="s">
        <v>127</v>
      </c>
      <c r="AX478" s="312">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104"/>
        <v>1</v>
      </c>
      <c r="ES478" s="72">
        <f t="shared" si="105"/>
        <v>1</v>
      </c>
      <c r="ET478" s="72" t="s">
        <v>1122</v>
      </c>
      <c r="EU478" s="7" t="s">
        <v>2801</v>
      </c>
      <c r="EV478" s="7" t="s">
        <v>1111</v>
      </c>
      <c r="EW478" s="7" t="s">
        <v>1809</v>
      </c>
      <c r="EX478" s="183" t="s">
        <v>1995</v>
      </c>
      <c r="EY478" s="314">
        <v>46181</v>
      </c>
      <c r="EZ478" s="314"/>
      <c r="FA478" s="183"/>
      <c r="FB478" s="314"/>
      <c r="FC478" s="7" t="s">
        <v>1130</v>
      </c>
      <c r="FD478" s="7" t="s">
        <v>3381</v>
      </c>
      <c r="FE478" s="7">
        <f t="shared" si="106"/>
        <v>4701</v>
      </c>
      <c r="FF478" s="72">
        <f t="shared" si="107"/>
        <v>26733</v>
      </c>
      <c r="FG478" t="s">
        <v>3517</v>
      </c>
      <c r="FH478">
        <v>462726617</v>
      </c>
    </row>
    <row r="479" spans="1:164" ht="17.25">
      <c r="A479" s="72">
        <v>461649431</v>
      </c>
      <c r="B479" s="304" t="s">
        <v>887</v>
      </c>
      <c r="C479" s="72"/>
      <c r="D479" s="72"/>
      <c r="E479" s="72"/>
      <c r="F479" s="72"/>
      <c r="G479" s="307"/>
      <c r="H479" s="307"/>
      <c r="I479" s="72">
        <v>3468</v>
      </c>
      <c r="J479" s="72">
        <v>10200</v>
      </c>
      <c r="K479" s="258">
        <f t="shared" si="111"/>
        <v>3606</v>
      </c>
      <c r="L479" s="258">
        <f t="shared" si="100"/>
        <v>14177</v>
      </c>
      <c r="M479" s="316">
        <v>3</v>
      </c>
      <c r="N479" s="72" t="s">
        <v>1232</v>
      </c>
      <c r="O479" s="72" t="s">
        <v>1233</v>
      </c>
      <c r="P479" s="72" t="s">
        <v>477</v>
      </c>
      <c r="Q479" s="255">
        <v>19659</v>
      </c>
      <c r="R479" s="66">
        <v>342</v>
      </c>
      <c r="S479" s="66">
        <f t="shared" si="112"/>
        <v>0</v>
      </c>
      <c r="T479" s="66">
        <v>4689</v>
      </c>
      <c r="U479" s="4" t="s">
        <v>1232</v>
      </c>
      <c r="V479" s="5">
        <f t="shared" si="108"/>
        <v>1</v>
      </c>
      <c r="W479" s="5">
        <f t="shared" si="109"/>
        <v>5.2580055079633698E-3</v>
      </c>
      <c r="X479" s="5" t="str">
        <f t="shared" si="101"/>
        <v>FLOW</v>
      </c>
      <c r="Y479" s="72" t="str">
        <f t="shared" si="102"/>
        <v>NC</v>
      </c>
      <c r="Z479" s="72" t="s">
        <v>1316</v>
      </c>
      <c r="AA479" s="72" t="s">
        <v>1316</v>
      </c>
      <c r="AB479" s="304" t="s">
        <v>3025</v>
      </c>
      <c r="AC479" s="72"/>
      <c r="AD479" s="72" t="s">
        <v>3022</v>
      </c>
      <c r="AE479" s="309"/>
      <c r="AF479" s="310" t="s">
        <v>1798</v>
      </c>
      <c r="AG479" s="7" t="s">
        <v>1130</v>
      </c>
      <c r="AH479" s="72" t="s">
        <v>886</v>
      </c>
      <c r="AI479" s="7" t="s">
        <v>1130</v>
      </c>
      <c r="AJ479" s="7" t="s">
        <v>1130</v>
      </c>
      <c r="AK479" s="7" t="s">
        <v>1130</v>
      </c>
      <c r="AL479" s="7">
        <v>15231</v>
      </c>
      <c r="AM479" s="255">
        <v>19659</v>
      </c>
      <c r="AN479" s="258">
        <v>88</v>
      </c>
      <c r="AO479" s="307">
        <v>104</v>
      </c>
      <c r="AP479" s="307" t="str">
        <f t="shared" si="103"/>
        <v>FLOW</v>
      </c>
      <c r="AQ479" s="307"/>
      <c r="AR479" s="307"/>
      <c r="AS479" s="307"/>
      <c r="AT479" s="307"/>
      <c r="AU479" s="72" t="s">
        <v>1794</v>
      </c>
      <c r="AV479" s="311" t="s">
        <v>888</v>
      </c>
      <c r="AW479" s="304" t="s">
        <v>25</v>
      </c>
      <c r="AX479" s="312">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104"/>
        <v>1</v>
      </c>
      <c r="ES479" s="72">
        <f t="shared" si="105"/>
        <v>1</v>
      </c>
      <c r="ET479" s="72" t="s">
        <v>1129</v>
      </c>
      <c r="EU479" s="7" t="s">
        <v>2802</v>
      </c>
      <c r="EV479" s="7" t="s">
        <v>1111</v>
      </c>
      <c r="EW479" s="7" t="s">
        <v>1830</v>
      </c>
      <c r="EX479" s="183" t="s">
        <v>1859</v>
      </c>
      <c r="EY479" s="314">
        <v>46175</v>
      </c>
      <c r="EZ479" s="314"/>
      <c r="FA479" s="183"/>
      <c r="FB479" s="314"/>
      <c r="FC479" s="7" t="s">
        <v>1130</v>
      </c>
      <c r="FD479" s="7" t="s">
        <v>3382</v>
      </c>
      <c r="FE479" s="7">
        <f t="shared" si="106"/>
        <v>3606</v>
      </c>
      <c r="FF479" s="72">
        <f t="shared" si="107"/>
        <v>14177</v>
      </c>
      <c r="FG479" t="s">
        <v>3517</v>
      </c>
      <c r="FH479">
        <v>461649431</v>
      </c>
    </row>
    <row r="480" spans="1:164" ht="17.25">
      <c r="A480" s="72">
        <v>460112492</v>
      </c>
      <c r="B480" s="304" t="s">
        <v>1343</v>
      </c>
      <c r="C480" s="72" t="s">
        <v>1776</v>
      </c>
      <c r="D480" s="72" t="s">
        <v>1799</v>
      </c>
      <c r="E480" s="72">
        <v>3303</v>
      </c>
      <c r="F480" s="72"/>
      <c r="G480" s="307"/>
      <c r="H480" s="307"/>
      <c r="I480" s="72">
        <v>3292</v>
      </c>
      <c r="J480" s="72">
        <v>4042</v>
      </c>
      <c r="K480" s="258">
        <f t="shared" si="111"/>
        <v>873</v>
      </c>
      <c r="L480" s="258">
        <f t="shared" si="100"/>
        <v>4158</v>
      </c>
      <c r="M480" s="316">
        <v>2</v>
      </c>
      <c r="N480" s="72" t="s">
        <v>1281</v>
      </c>
      <c r="O480" s="72" t="s">
        <v>1282</v>
      </c>
      <c r="P480" s="72" t="s">
        <v>66</v>
      </c>
      <c r="Q480" s="255">
        <v>19559.990000000002</v>
      </c>
      <c r="R480" s="66">
        <v>123</v>
      </c>
      <c r="S480" s="66">
        <f t="shared" si="112"/>
        <v>0</v>
      </c>
      <c r="T480" s="66">
        <v>6300</v>
      </c>
      <c r="U480" s="4" t="s">
        <v>1472</v>
      </c>
      <c r="V480" s="5">
        <f t="shared" si="108"/>
        <v>6.7637862961954134E-2</v>
      </c>
      <c r="W480" s="5">
        <f t="shared" si="109"/>
        <v>4.3308044323007383E-3</v>
      </c>
      <c r="X480" s="5" t="str">
        <f t="shared" si="101"/>
        <v>STABLE</v>
      </c>
      <c r="Y480" s="72" t="str">
        <f t="shared" si="102"/>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103"/>
        <v>STABLE</v>
      </c>
      <c r="AQ480" s="307"/>
      <c r="AR480" s="307"/>
      <c r="AS480" s="307"/>
      <c r="AT480" s="307"/>
      <c r="AU480" s="72" t="s">
        <v>944</v>
      </c>
      <c r="AV480" s="311" t="s">
        <v>1345</v>
      </c>
      <c r="AW480" s="304" t="s">
        <v>44</v>
      </c>
      <c r="AX480" s="312">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104"/>
        <v>1</v>
      </c>
      <c r="ES480" s="72">
        <f t="shared" si="105"/>
        <v>1</v>
      </c>
      <c r="ET480" s="72" t="s">
        <v>1119</v>
      </c>
      <c r="EU480" s="7" t="s">
        <v>2803</v>
      </c>
      <c r="EV480" s="7" t="s">
        <v>1111</v>
      </c>
      <c r="EW480" s="7" t="s">
        <v>1807</v>
      </c>
      <c r="EX480" s="183" t="s">
        <v>1819</v>
      </c>
      <c r="EY480" s="314">
        <v>46181</v>
      </c>
      <c r="EZ480" s="314"/>
      <c r="FA480" s="183"/>
      <c r="FB480" s="314"/>
      <c r="FC480" s="7" t="s">
        <v>1130</v>
      </c>
      <c r="FD480" s="7" t="s">
        <v>3182</v>
      </c>
      <c r="FE480" s="7">
        <f t="shared" si="106"/>
        <v>873</v>
      </c>
      <c r="FF480" s="72">
        <f t="shared" si="107"/>
        <v>7461</v>
      </c>
      <c r="FG480" t="s">
        <v>3517</v>
      </c>
      <c r="FH480">
        <v>460112492</v>
      </c>
    </row>
    <row r="481" spans="1:164" ht="17.25">
      <c r="A481" s="72">
        <v>464230553</v>
      </c>
      <c r="B481" s="304" t="s">
        <v>629</v>
      </c>
      <c r="C481" s="72" t="s">
        <v>1776</v>
      </c>
      <c r="D481" s="72" t="s">
        <v>1796</v>
      </c>
      <c r="E481" s="72">
        <v>3650</v>
      </c>
      <c r="F481" s="72"/>
      <c r="G481" s="307"/>
      <c r="H481" s="307"/>
      <c r="I481" s="72">
        <v>3438</v>
      </c>
      <c r="J481" s="72">
        <v>3265</v>
      </c>
      <c r="K481" s="258">
        <f t="shared" si="111"/>
        <v>3362</v>
      </c>
      <c r="L481" s="258">
        <f t="shared" si="100"/>
        <v>3117</v>
      </c>
      <c r="M481" s="308">
        <v>1</v>
      </c>
      <c r="N481" s="72" t="s">
        <v>1281</v>
      </c>
      <c r="O481" s="72" t="s">
        <v>1282</v>
      </c>
      <c r="P481" s="72" t="s">
        <v>35</v>
      </c>
      <c r="Q481" s="255">
        <v>19517</v>
      </c>
      <c r="R481" s="66">
        <v>97</v>
      </c>
      <c r="S481" s="66">
        <f t="shared" si="112"/>
        <v>0</v>
      </c>
      <c r="T481" s="66">
        <v>4500</v>
      </c>
      <c r="U481" s="4" t="s">
        <v>1472</v>
      </c>
      <c r="V481" s="5">
        <f t="shared" si="108"/>
        <v>8.4168676287072614E-3</v>
      </c>
      <c r="W481" s="5">
        <f t="shared" si="109"/>
        <v>1.068031749254001E-3</v>
      </c>
      <c r="X481" s="5" t="str">
        <f t="shared" si="101"/>
        <v>STABLE</v>
      </c>
      <c r="Y481" s="72" t="str">
        <f t="shared" si="102"/>
        <v>PAID</v>
      </c>
      <c r="Z481" s="72" t="s">
        <v>1330</v>
      </c>
      <c r="AA481" s="72" t="s">
        <v>1282</v>
      </c>
      <c r="AB481" s="304"/>
      <c r="AC481" s="72"/>
      <c r="AD481" s="72" t="s">
        <v>3020</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103"/>
        <v>STABLE</v>
      </c>
      <c r="AQ481" s="307"/>
      <c r="AR481" s="307"/>
      <c r="AS481" s="307"/>
      <c r="AT481" s="307"/>
      <c r="AU481" s="72" t="s">
        <v>1794</v>
      </c>
      <c r="AV481" s="311" t="s">
        <v>630</v>
      </c>
      <c r="AW481" s="304" t="s">
        <v>631</v>
      </c>
      <c r="AX481" s="312">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104"/>
        <v>2</v>
      </c>
      <c r="ES481" s="72">
        <f t="shared" si="105"/>
        <v>1</v>
      </c>
      <c r="ET481" s="72" t="s">
        <v>1116</v>
      </c>
      <c r="EU481" s="7" t="s">
        <v>2804</v>
      </c>
      <c r="EV481" s="7" t="s">
        <v>1111</v>
      </c>
      <c r="EW481" s="7" t="s">
        <v>1821</v>
      </c>
      <c r="EX481" s="183" t="s">
        <v>1821</v>
      </c>
      <c r="EY481" s="314">
        <v>46179</v>
      </c>
      <c r="EZ481" s="314"/>
      <c r="FA481" s="183"/>
      <c r="FB481" s="314"/>
      <c r="FC481" s="7" t="s">
        <v>1130</v>
      </c>
      <c r="FD481" s="7" t="s">
        <v>3251</v>
      </c>
      <c r="FE481" s="7">
        <f t="shared" si="106"/>
        <v>3362</v>
      </c>
      <c r="FF481" s="72">
        <f t="shared" si="107"/>
        <v>6767</v>
      </c>
      <c r="FG481" t="s">
        <v>3517</v>
      </c>
      <c r="FH481">
        <v>464230553</v>
      </c>
    </row>
    <row r="482" spans="1:164" ht="17.25">
      <c r="A482" s="72">
        <v>460543663</v>
      </c>
      <c r="B482" s="304" t="s">
        <v>2133</v>
      </c>
      <c r="C482" s="72"/>
      <c r="D482" s="72"/>
      <c r="E482" s="72"/>
      <c r="F482" s="72"/>
      <c r="G482" s="307"/>
      <c r="H482" s="307"/>
      <c r="I482" s="72">
        <v>2968</v>
      </c>
      <c r="J482" s="72">
        <v>2921</v>
      </c>
      <c r="K482" s="258">
        <f t="shared" si="111"/>
        <v>2969</v>
      </c>
      <c r="L482" s="258">
        <f t="shared" si="100"/>
        <v>6000</v>
      </c>
      <c r="M482" s="308">
        <v>1</v>
      </c>
      <c r="N482" s="72" t="s">
        <v>1232</v>
      </c>
      <c r="O482" s="72" t="s">
        <v>1233</v>
      </c>
      <c r="P482" s="72" t="s">
        <v>74</v>
      </c>
      <c r="Q482" s="255">
        <v>19483.78</v>
      </c>
      <c r="R482" s="66">
        <v>48</v>
      </c>
      <c r="S482" s="66">
        <f t="shared" si="112"/>
        <v>0</v>
      </c>
      <c r="T482" s="66">
        <v>3139</v>
      </c>
      <c r="U482" s="4" t="s">
        <v>1130</v>
      </c>
      <c r="V482" s="5">
        <f t="shared" si="108"/>
        <v>1.9447423819067205E-2</v>
      </c>
      <c r="W482" s="5">
        <f t="shared" si="109"/>
        <v>1.0662138461587395E-3</v>
      </c>
      <c r="X482" s="5" t="str">
        <f t="shared" si="101"/>
        <v>FLOW</v>
      </c>
      <c r="Y482" s="72" t="str">
        <f t="shared" si="102"/>
        <v>NC</v>
      </c>
      <c r="Z482" s="72" t="s">
        <v>1130</v>
      </c>
      <c r="AA482" s="72" t="s">
        <v>1316</v>
      </c>
      <c r="AB482" s="304" t="s">
        <v>3024</v>
      </c>
      <c r="AC482" s="72"/>
      <c r="AD482" s="72" t="s">
        <v>3022</v>
      </c>
      <c r="AE482" s="309"/>
      <c r="AF482" s="310"/>
      <c r="AG482" s="7"/>
      <c r="AH482" s="72" t="s">
        <v>678</v>
      </c>
      <c r="AI482" s="7"/>
      <c r="AJ482" s="7"/>
      <c r="AK482" s="7"/>
      <c r="AL482" s="7">
        <v>6108</v>
      </c>
      <c r="AM482" s="255">
        <v>19483.78</v>
      </c>
      <c r="AN482" s="258">
        <v>27</v>
      </c>
      <c r="AO482" s="307">
        <v>43</v>
      </c>
      <c r="AP482" s="307" t="str">
        <f t="shared" si="103"/>
        <v>FLOW</v>
      </c>
      <c r="AQ482" s="307"/>
      <c r="AR482" s="307"/>
      <c r="AS482" s="307"/>
      <c r="AT482" s="307"/>
      <c r="AU482" s="72" t="s">
        <v>1130</v>
      </c>
      <c r="AV482" s="311" t="s">
        <v>2277</v>
      </c>
      <c r="AW482" s="304" t="s">
        <v>54</v>
      </c>
      <c r="AX482" s="312">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104"/>
        <v>1</v>
      </c>
      <c r="ES482" s="72">
        <f t="shared" si="105"/>
        <v>1</v>
      </c>
      <c r="ET482" s="72" t="s">
        <v>1118</v>
      </c>
      <c r="EU482" s="7" t="s">
        <v>2805</v>
      </c>
      <c r="EV482" s="7" t="s">
        <v>1111</v>
      </c>
      <c r="EW482" s="7" t="s">
        <v>1830</v>
      </c>
      <c r="EX482" s="183" t="s">
        <v>3605</v>
      </c>
      <c r="EY482" s="314">
        <v>46190</v>
      </c>
      <c r="EZ482" s="314"/>
      <c r="FA482" s="183"/>
      <c r="FB482" s="314"/>
      <c r="FC482" s="7" t="s">
        <v>1130</v>
      </c>
      <c r="FD482" s="7" t="s">
        <v>3383</v>
      </c>
      <c r="FE482" s="7">
        <f t="shared" si="106"/>
        <v>2969</v>
      </c>
      <c r="FF482" s="72">
        <f t="shared" si="107"/>
        <v>6000</v>
      </c>
      <c r="FG482" t="s">
        <v>3518</v>
      </c>
      <c r="FH482">
        <v>460543663</v>
      </c>
    </row>
    <row r="483" spans="1:164" ht="17.25">
      <c r="A483" s="72">
        <v>459425260</v>
      </c>
      <c r="B483" s="304" t="s">
        <v>530</v>
      </c>
      <c r="C483" s="72"/>
      <c r="D483" s="72"/>
      <c r="E483" s="72"/>
      <c r="F483" s="72"/>
      <c r="G483" s="307"/>
      <c r="H483" s="307"/>
      <c r="I483" s="72">
        <v>3418</v>
      </c>
      <c r="J483" s="72">
        <v>10209</v>
      </c>
      <c r="K483" s="258">
        <f t="shared" si="111"/>
        <v>3624</v>
      </c>
      <c r="L483" s="258">
        <f t="shared" si="100"/>
        <v>14046</v>
      </c>
      <c r="M483" s="316">
        <v>3</v>
      </c>
      <c r="N483" s="72" t="s">
        <v>1232</v>
      </c>
      <c r="O483" s="72" t="s">
        <v>1233</v>
      </c>
      <c r="P483" s="72" t="s">
        <v>231</v>
      </c>
      <c r="Q483" s="255">
        <v>19377.32</v>
      </c>
      <c r="R483" s="66">
        <v>251</v>
      </c>
      <c r="S483" s="66">
        <f t="shared" si="112"/>
        <v>0</v>
      </c>
      <c r="T483" s="66">
        <v>3851</v>
      </c>
      <c r="U483" s="4" t="s">
        <v>1232</v>
      </c>
      <c r="V483" s="5">
        <f t="shared" si="108"/>
        <v>5.5376792885870017E-2</v>
      </c>
      <c r="W483" s="5">
        <f t="shared" si="109"/>
        <v>5.1826672409364038E-3</v>
      </c>
      <c r="X483" s="5" t="s">
        <v>1281</v>
      </c>
      <c r="Y483" s="72" t="str">
        <f t="shared" si="102"/>
        <v>PTP</v>
      </c>
      <c r="Z483" s="72" t="s">
        <v>1331</v>
      </c>
      <c r="AA483" s="72" t="s">
        <v>1330</v>
      </c>
      <c r="AB483" s="304"/>
      <c r="AC483" s="72"/>
      <c r="AD483" s="72" t="s">
        <v>3020</v>
      </c>
      <c r="AE483" s="309"/>
      <c r="AF483" s="310" t="s">
        <v>1798</v>
      </c>
      <c r="AG483" s="7" t="s">
        <v>1130</v>
      </c>
      <c r="AH483" s="72" t="s">
        <v>531</v>
      </c>
      <c r="AI483" s="7" t="s">
        <v>1130</v>
      </c>
      <c r="AJ483" s="7" t="s">
        <v>1130</v>
      </c>
      <c r="AK483" s="7" t="s">
        <v>1130</v>
      </c>
      <c r="AL483" s="7">
        <v>14311</v>
      </c>
      <c r="AM483" s="255">
        <v>19377.32</v>
      </c>
      <c r="AN483" s="258">
        <v>88</v>
      </c>
      <c r="AO483" s="307">
        <v>104</v>
      </c>
      <c r="AP483" s="307" t="str">
        <f t="shared" si="103"/>
        <v>FLOW</v>
      </c>
      <c r="AQ483" s="307"/>
      <c r="AR483" s="307"/>
      <c r="AS483" s="307"/>
      <c r="AT483" s="307"/>
      <c r="AU483" s="72" t="s">
        <v>944</v>
      </c>
      <c r="AV483" s="311" t="s">
        <v>532</v>
      </c>
      <c r="AW483" s="304" t="s">
        <v>99</v>
      </c>
      <c r="AX483" s="312">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104"/>
        <v>1</v>
      </c>
      <c r="ES483" s="72">
        <f t="shared" si="105"/>
        <v>1</v>
      </c>
      <c r="ET483" s="72" t="s">
        <v>1112</v>
      </c>
      <c r="EU483" s="7" t="s">
        <v>2806</v>
      </c>
      <c r="EV483" s="7" t="s">
        <v>1111</v>
      </c>
      <c r="EW483" s="7" t="s">
        <v>1807</v>
      </c>
      <c r="EX483" s="183" t="s">
        <v>1996</v>
      </c>
      <c r="EY483" s="314">
        <v>46183</v>
      </c>
      <c r="EZ483" s="314"/>
      <c r="FA483" s="183"/>
      <c r="FB483" s="314"/>
      <c r="FC483" s="7" t="s">
        <v>1130</v>
      </c>
      <c r="FD483" s="7" t="s">
        <v>3384</v>
      </c>
      <c r="FE483" s="7">
        <f t="shared" si="106"/>
        <v>3624</v>
      </c>
      <c r="FF483" s="72">
        <f t="shared" si="107"/>
        <v>14046</v>
      </c>
      <c r="FG483" t="s">
        <v>3517</v>
      </c>
      <c r="FH483">
        <v>459425260</v>
      </c>
    </row>
    <row r="484" spans="1:164" ht="17.25">
      <c r="A484" s="72">
        <v>460591015</v>
      </c>
      <c r="B484" s="304" t="s">
        <v>2108</v>
      </c>
      <c r="C484" s="72" t="s">
        <v>1778</v>
      </c>
      <c r="D484" s="72" t="s">
        <v>2348</v>
      </c>
      <c r="E484" s="72">
        <v>3500</v>
      </c>
      <c r="F484" s="72"/>
      <c r="G484" s="307"/>
      <c r="H484" s="307"/>
      <c r="I484" s="72">
        <v>2951</v>
      </c>
      <c r="J484" s="72">
        <v>2399</v>
      </c>
      <c r="K484" s="258">
        <f t="shared" si="111"/>
        <v>2450</v>
      </c>
      <c r="L484" s="258">
        <f t="shared" si="100"/>
        <v>1924</v>
      </c>
      <c r="M484" s="308">
        <v>1</v>
      </c>
      <c r="N484" s="72" t="s">
        <v>1281</v>
      </c>
      <c r="O484" s="72" t="s">
        <v>1282</v>
      </c>
      <c r="P484" s="72" t="s">
        <v>35</v>
      </c>
      <c r="Q484" s="255">
        <v>19187.439999999999</v>
      </c>
      <c r="R484" s="66">
        <v>51</v>
      </c>
      <c r="S484" s="66">
        <f t="shared" si="112"/>
        <v>0</v>
      </c>
      <c r="T484" s="66">
        <v>1350</v>
      </c>
      <c r="U484" s="4" t="s">
        <v>1130</v>
      </c>
      <c r="V484" s="5">
        <f t="shared" si="108"/>
        <v>8.274742153699997E-3</v>
      </c>
      <c r="W484" s="5">
        <f t="shared" si="109"/>
        <v>1.0499971874215397E-3</v>
      </c>
      <c r="X484" s="5" t="str">
        <f t="shared" si="101"/>
        <v>STABLE</v>
      </c>
      <c r="Y484" s="72" t="str">
        <f t="shared" si="102"/>
        <v>PAID</v>
      </c>
      <c r="Z484" s="72" t="s">
        <v>1130</v>
      </c>
      <c r="AA484" s="72" t="s">
        <v>1282</v>
      </c>
      <c r="AB484" s="304"/>
      <c r="AC484" s="72"/>
      <c r="AD484" s="72" t="s">
        <v>3023</v>
      </c>
      <c r="AE484" s="309"/>
      <c r="AF484" s="310"/>
      <c r="AG484" s="7"/>
      <c r="AH484" s="72" t="s">
        <v>386</v>
      </c>
      <c r="AI484" s="7"/>
      <c r="AJ484" s="7"/>
      <c r="AK484" s="7"/>
      <c r="AL484" s="7">
        <v>3800</v>
      </c>
      <c r="AM484" s="255">
        <v>19187.439999999999</v>
      </c>
      <c r="AN484" s="258">
        <v>27</v>
      </c>
      <c r="AO484" s="307">
        <v>12</v>
      </c>
      <c r="AP484" s="307" t="str">
        <f t="shared" si="103"/>
        <v>STABLE</v>
      </c>
      <c r="AQ484" s="307"/>
      <c r="AR484" s="307"/>
      <c r="AS484" s="307"/>
      <c r="AT484" s="307"/>
      <c r="AU484" s="72" t="s">
        <v>1130</v>
      </c>
      <c r="AV484" s="311" t="s">
        <v>2253</v>
      </c>
      <c r="AW484" s="304" t="s">
        <v>391</v>
      </c>
      <c r="AX484" s="312">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104"/>
        <v>2</v>
      </c>
      <c r="ES484" s="72">
        <f t="shared" si="105"/>
        <v>1</v>
      </c>
      <c r="ET484" s="72" t="s">
        <v>1116</v>
      </c>
      <c r="EU484" s="7" t="s">
        <v>2807</v>
      </c>
      <c r="EV484" s="7" t="s">
        <v>1111</v>
      </c>
      <c r="EW484" s="7" t="s">
        <v>1821</v>
      </c>
      <c r="EX484" s="183" t="s">
        <v>1821</v>
      </c>
      <c r="EY484" s="314">
        <v>46184</v>
      </c>
      <c r="EZ484" s="314"/>
      <c r="FA484" s="183"/>
      <c r="FB484" s="314"/>
      <c r="FC484" s="7" t="s">
        <v>1130</v>
      </c>
      <c r="FD484" s="7" t="s">
        <v>3238</v>
      </c>
      <c r="FE484" s="7">
        <f t="shared" si="106"/>
        <v>2450</v>
      </c>
      <c r="FF484" s="72">
        <f t="shared" si="107"/>
        <v>5424</v>
      </c>
      <c r="FG484" t="s">
        <v>3517</v>
      </c>
      <c r="FH484">
        <v>460591015</v>
      </c>
    </row>
    <row r="485" spans="1:164" ht="17.25">
      <c r="A485" s="72">
        <v>463788352</v>
      </c>
      <c r="B485" s="304" t="s">
        <v>2173</v>
      </c>
      <c r="C485" s="72"/>
      <c r="D485" s="72"/>
      <c r="E485" s="72"/>
      <c r="F485" s="72"/>
      <c r="G485" s="307"/>
      <c r="H485" s="307"/>
      <c r="I485" s="72">
        <v>4925</v>
      </c>
      <c r="J485" s="72">
        <v>4925</v>
      </c>
      <c r="K485" s="258">
        <f t="shared" si="111"/>
        <v>4925</v>
      </c>
      <c r="L485" s="258">
        <f t="shared" si="100"/>
        <v>9932</v>
      </c>
      <c r="M485" s="308">
        <v>1</v>
      </c>
      <c r="N485" s="72" t="s">
        <v>1232</v>
      </c>
      <c r="O485" s="72" t="s">
        <v>1233</v>
      </c>
      <c r="P485" s="72" t="s">
        <v>350</v>
      </c>
      <c r="Q485" s="255">
        <v>18909</v>
      </c>
      <c r="R485" s="66">
        <v>0</v>
      </c>
      <c r="S485" s="66">
        <f t="shared" si="112"/>
        <v>0</v>
      </c>
      <c r="T485" s="66">
        <v>450</v>
      </c>
      <c r="U485" s="4" t="s">
        <v>1130</v>
      </c>
      <c r="V485" s="5">
        <f t="shared" si="108"/>
        <v>1.8686496891671369E-2</v>
      </c>
      <c r="W485" s="5">
        <f t="shared" si="109"/>
        <v>1.0347600730974999E-3</v>
      </c>
      <c r="X485" s="5" t="str">
        <f t="shared" si="101"/>
        <v>FLOW</v>
      </c>
      <c r="Y485" s="72" t="str">
        <f t="shared" si="102"/>
        <v>NC</v>
      </c>
      <c r="Z485" s="72" t="s">
        <v>1130</v>
      </c>
      <c r="AA485" s="72" t="s">
        <v>1316</v>
      </c>
      <c r="AB485" s="304" t="s">
        <v>3025</v>
      </c>
      <c r="AC485" s="72"/>
      <c r="AD485" s="72" t="s">
        <v>3022</v>
      </c>
      <c r="AE485" s="309"/>
      <c r="AF485" s="310"/>
      <c r="AG485" s="7"/>
      <c r="AH485" s="72" t="s">
        <v>890</v>
      </c>
      <c r="AI485" s="7"/>
      <c r="AJ485" s="7"/>
      <c r="AK485" s="7"/>
      <c r="AL485" s="7">
        <v>5375</v>
      </c>
      <c r="AM485" s="255">
        <v>18909</v>
      </c>
      <c r="AN485" s="258">
        <v>27</v>
      </c>
      <c r="AO485" s="307">
        <v>43</v>
      </c>
      <c r="AP485" s="307" t="str">
        <f t="shared" si="103"/>
        <v>FLOW</v>
      </c>
      <c r="AQ485" s="307"/>
      <c r="AR485" s="307"/>
      <c r="AS485" s="307"/>
      <c r="AT485" s="307"/>
      <c r="AU485" s="72" t="s">
        <v>1130</v>
      </c>
      <c r="AV485" s="311" t="s">
        <v>2315</v>
      </c>
      <c r="AW485" s="304" t="s">
        <v>99</v>
      </c>
      <c r="AX485" s="312">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104"/>
        <v>1</v>
      </c>
      <c r="ES485" s="72">
        <f t="shared" si="105"/>
        <v>1</v>
      </c>
      <c r="ET485" s="72" t="s">
        <v>1127</v>
      </c>
      <c r="EU485" s="7" t="s">
        <v>2808</v>
      </c>
      <c r="EV485" s="7" t="s">
        <v>1111</v>
      </c>
      <c r="EW485" s="7" t="s">
        <v>1809</v>
      </c>
      <c r="EX485" s="183" t="s">
        <v>1852</v>
      </c>
      <c r="EY485" s="314">
        <v>46184</v>
      </c>
      <c r="EZ485" s="314"/>
      <c r="FA485" s="183"/>
      <c r="FB485" s="314"/>
      <c r="FC485" s="7" t="s">
        <v>1130</v>
      </c>
      <c r="FD485" s="7" t="s">
        <v>3295</v>
      </c>
      <c r="FE485" s="7">
        <f t="shared" si="106"/>
        <v>4925</v>
      </c>
      <c r="FF485" s="72">
        <f t="shared" si="107"/>
        <v>9932</v>
      </c>
      <c r="FG485" t="s">
        <v>3517</v>
      </c>
      <c r="FH485">
        <v>463788352</v>
      </c>
    </row>
    <row r="486" spans="1:164" ht="17.25">
      <c r="A486" s="72">
        <v>460198610</v>
      </c>
      <c r="B486" s="304" t="s">
        <v>963</v>
      </c>
      <c r="C486" s="72"/>
      <c r="D486" s="72"/>
      <c r="E486" s="72"/>
      <c r="F486" s="72"/>
      <c r="G486" s="307"/>
      <c r="H486" s="307"/>
      <c r="I486" s="72">
        <v>6682</v>
      </c>
      <c r="J486" s="72">
        <v>19142</v>
      </c>
      <c r="K486" s="258">
        <f t="shared" si="111"/>
        <v>94</v>
      </c>
      <c r="L486" s="258">
        <f t="shared" si="100"/>
        <v>27093</v>
      </c>
      <c r="M486" s="316">
        <v>4</v>
      </c>
      <c r="N486" s="72" t="s">
        <v>1232</v>
      </c>
      <c r="O486" s="72" t="s">
        <v>1233</v>
      </c>
      <c r="P486" s="72" t="s">
        <v>43</v>
      </c>
      <c r="Q486" s="255">
        <v>18860.18</v>
      </c>
      <c r="R486" s="66">
        <v>998</v>
      </c>
      <c r="S486" s="66">
        <f t="shared" si="112"/>
        <v>0</v>
      </c>
      <c r="T486" s="66">
        <v>4477</v>
      </c>
      <c r="U486" s="4" t="s">
        <v>1232</v>
      </c>
      <c r="V486" s="5">
        <f t="shared" si="108"/>
        <v>9.8247333269329065E-2</v>
      </c>
      <c r="W486" s="5">
        <f t="shared" si="109"/>
        <v>6.1921538391596408E-3</v>
      </c>
      <c r="X486" s="5" t="str">
        <f t="shared" si="101"/>
        <v>FLOW</v>
      </c>
      <c r="Y486" s="72" t="str">
        <f t="shared" si="102"/>
        <v>OS</v>
      </c>
      <c r="Z486" s="72" t="s">
        <v>1316</v>
      </c>
      <c r="AA486" s="72" t="s">
        <v>2057</v>
      </c>
      <c r="AB486" s="304" t="s">
        <v>3535</v>
      </c>
      <c r="AC486" s="72"/>
      <c r="AD486" s="72" t="s">
        <v>3022</v>
      </c>
      <c r="AE486" s="309"/>
      <c r="AF486" s="310" t="s">
        <v>1798</v>
      </c>
      <c r="AG486" s="7" t="s">
        <v>1130</v>
      </c>
      <c r="AH486" s="72" t="s">
        <v>781</v>
      </c>
      <c r="AI486" s="7" t="s">
        <v>1130</v>
      </c>
      <c r="AJ486" s="7" t="s">
        <v>1130</v>
      </c>
      <c r="AK486" s="7" t="s">
        <v>1130</v>
      </c>
      <c r="AL486" s="7">
        <v>24617</v>
      </c>
      <c r="AM486" s="255">
        <v>18860.18</v>
      </c>
      <c r="AN486" s="258">
        <v>116</v>
      </c>
      <c r="AO486" s="307">
        <v>132</v>
      </c>
      <c r="AP486" s="307" t="str">
        <f t="shared" si="103"/>
        <v>FLOW</v>
      </c>
      <c r="AQ486" s="307"/>
      <c r="AR486" s="307"/>
      <c r="AS486" s="307"/>
      <c r="AT486" s="307"/>
      <c r="AU486" s="72" t="s">
        <v>944</v>
      </c>
      <c r="AV486" s="311" t="s">
        <v>1034</v>
      </c>
      <c r="AW486" s="304" t="s">
        <v>1084</v>
      </c>
      <c r="AX486" s="312">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104"/>
        <v>1</v>
      </c>
      <c r="ES486" s="72">
        <f t="shared" si="105"/>
        <v>1</v>
      </c>
      <c r="ET486" s="72" t="s">
        <v>1117</v>
      </c>
      <c r="EU486" s="7" t="s">
        <v>2809</v>
      </c>
      <c r="EV486" s="7" t="s">
        <v>1111</v>
      </c>
      <c r="EW486" s="7" t="s">
        <v>1804</v>
      </c>
      <c r="EX486" s="183" t="s">
        <v>1812</v>
      </c>
      <c r="EY486" s="314">
        <v>46178</v>
      </c>
      <c r="EZ486" s="314"/>
      <c r="FA486" s="183"/>
      <c r="FB486" s="314"/>
      <c r="FC486" s="7" t="s">
        <v>1130</v>
      </c>
      <c r="FD486" s="7" t="s">
        <v>3275</v>
      </c>
      <c r="FE486" s="7">
        <f t="shared" si="106"/>
        <v>94</v>
      </c>
      <c r="FF486" s="72">
        <f t="shared" si="107"/>
        <v>27093</v>
      </c>
      <c r="FG486" t="s">
        <v>3517</v>
      </c>
      <c r="FH486">
        <v>460198610</v>
      </c>
    </row>
    <row r="487" spans="1:164" ht="17.25">
      <c r="A487" s="72">
        <v>460405924</v>
      </c>
      <c r="B487" s="304" t="s">
        <v>2174</v>
      </c>
      <c r="C487" s="72"/>
      <c r="D487" s="72"/>
      <c r="E487" s="72"/>
      <c r="F487" s="72"/>
      <c r="G487" s="307"/>
      <c r="H487" s="307"/>
      <c r="I487" s="72">
        <v>2843</v>
      </c>
      <c r="J487" s="72">
        <v>2777</v>
      </c>
      <c r="K487" s="258">
        <f t="shared" si="111"/>
        <v>2843</v>
      </c>
      <c r="L487" s="258">
        <f t="shared" si="100"/>
        <v>5741</v>
      </c>
      <c r="M487" s="308">
        <v>1</v>
      </c>
      <c r="N487" s="72" t="s">
        <v>1232</v>
      </c>
      <c r="O487" s="72" t="s">
        <v>1233</v>
      </c>
      <c r="P487" s="72" t="s">
        <v>350</v>
      </c>
      <c r="Q487" s="255">
        <v>18727</v>
      </c>
      <c r="R487" s="66">
        <v>66</v>
      </c>
      <c r="S487" s="66">
        <f t="shared" si="112"/>
        <v>0</v>
      </c>
      <c r="T487" s="66">
        <v>1800</v>
      </c>
      <c r="U487" s="4" t="s">
        <v>1130</v>
      </c>
      <c r="V487" s="5">
        <f t="shared" si="108"/>
        <v>1.8506638494385198E-2</v>
      </c>
      <c r="W487" s="5">
        <f t="shared" si="109"/>
        <v>1.0248004595111789E-3</v>
      </c>
      <c r="X487" s="5" t="s">
        <v>1281</v>
      </c>
      <c r="Y487" s="72" t="str">
        <f t="shared" si="102"/>
        <v>MPTP</v>
      </c>
      <c r="Z487" s="72" t="s">
        <v>1130</v>
      </c>
      <c r="AA487" s="72" t="s">
        <v>1328</v>
      </c>
      <c r="AB487" s="304" t="s">
        <v>3024</v>
      </c>
      <c r="AC487" s="72">
        <v>18</v>
      </c>
      <c r="AD487" s="72" t="s">
        <v>3023</v>
      </c>
      <c r="AE487" s="309"/>
      <c r="AF487" s="310"/>
      <c r="AG487" s="7"/>
      <c r="AH487" s="72" t="s">
        <v>890</v>
      </c>
      <c r="AI487" s="7"/>
      <c r="AJ487" s="7"/>
      <c r="AK487" s="7"/>
      <c r="AL487" s="7">
        <v>4643</v>
      </c>
      <c r="AM487" s="255">
        <v>18727</v>
      </c>
      <c r="AN487" s="258">
        <v>27</v>
      </c>
      <c r="AO487" s="307">
        <v>43</v>
      </c>
      <c r="AP487" s="307" t="str">
        <f t="shared" si="103"/>
        <v>FLOW</v>
      </c>
      <c r="AQ487" s="307"/>
      <c r="AR487" s="307"/>
      <c r="AS487" s="307"/>
      <c r="AT487" s="307"/>
      <c r="AU487" s="72" t="s">
        <v>1130</v>
      </c>
      <c r="AV487" s="311" t="s">
        <v>2316</v>
      </c>
      <c r="AW487" s="304" t="s">
        <v>41</v>
      </c>
      <c r="AX487" s="312">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104"/>
        <v>1</v>
      </c>
      <c r="ES487" s="72">
        <f t="shared" si="105"/>
        <v>1</v>
      </c>
      <c r="ET487" s="72" t="s">
        <v>1127</v>
      </c>
      <c r="EU487" s="7" t="s">
        <v>2810</v>
      </c>
      <c r="EV487" s="7" t="s">
        <v>1111</v>
      </c>
      <c r="EW487" s="7" t="s">
        <v>1830</v>
      </c>
      <c r="EX487" s="183" t="s">
        <v>1891</v>
      </c>
      <c r="EY487" s="314">
        <v>46184</v>
      </c>
      <c r="EZ487" s="314"/>
      <c r="FA487" s="183"/>
      <c r="FB487" s="314"/>
      <c r="FC487" s="7" t="s">
        <v>1130</v>
      </c>
      <c r="FD487" s="7" t="s">
        <v>3343</v>
      </c>
      <c r="FE487" s="7">
        <f t="shared" si="106"/>
        <v>2843</v>
      </c>
      <c r="FF487" s="72">
        <f t="shared" si="107"/>
        <v>5741</v>
      </c>
      <c r="FG487" t="s">
        <v>3517</v>
      </c>
      <c r="FH487">
        <v>460405924</v>
      </c>
    </row>
    <row r="488" spans="1:164" ht="17.25">
      <c r="A488" s="72">
        <v>464721019</v>
      </c>
      <c r="B488" s="304" t="s">
        <v>1572</v>
      </c>
      <c r="C488" s="72" t="s">
        <v>1776</v>
      </c>
      <c r="D488" s="72" t="s">
        <v>1799</v>
      </c>
      <c r="E488" s="72">
        <v>10000</v>
      </c>
      <c r="F488" s="72"/>
      <c r="G488" s="307"/>
      <c r="H488" s="307"/>
      <c r="I488" s="72">
        <v>9546</v>
      </c>
      <c r="J488" s="72">
        <v>18928</v>
      </c>
      <c r="K488" s="258">
        <f t="shared" si="111"/>
        <v>9716</v>
      </c>
      <c r="L488" s="258">
        <f t="shared" si="100"/>
        <v>18904</v>
      </c>
      <c r="M488" s="316">
        <v>2</v>
      </c>
      <c r="N488" s="72" t="s">
        <v>1281</v>
      </c>
      <c r="O488" s="72" t="s">
        <v>1282</v>
      </c>
      <c r="P488" s="72" t="s">
        <v>325</v>
      </c>
      <c r="Q488" s="255">
        <v>18667</v>
      </c>
      <c r="R488" s="66">
        <v>334</v>
      </c>
      <c r="S488" s="66">
        <f t="shared" si="112"/>
        <v>0</v>
      </c>
      <c r="T488" s="66">
        <v>1350</v>
      </c>
      <c r="U488" s="4" t="s">
        <v>1130</v>
      </c>
      <c r="V488" s="5">
        <f t="shared" si="108"/>
        <v>0.1331659562270868</v>
      </c>
      <c r="W488" s="5">
        <f t="shared" si="109"/>
        <v>4.1330862816268245E-3</v>
      </c>
      <c r="X488" s="5" t="str">
        <f t="shared" si="101"/>
        <v>STABLE</v>
      </c>
      <c r="Y488" s="72" t="str">
        <f t="shared" si="102"/>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103"/>
        <v>STABLE</v>
      </c>
      <c r="AQ488" s="307"/>
      <c r="AR488" s="307"/>
      <c r="AS488" s="307"/>
      <c r="AT488" s="307"/>
      <c r="AU488" s="72" t="s">
        <v>1794</v>
      </c>
      <c r="AV488" s="311" t="s">
        <v>1681</v>
      </c>
      <c r="AW488" s="304" t="s">
        <v>175</v>
      </c>
      <c r="AX488" s="312">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104"/>
        <v>3</v>
      </c>
      <c r="ES488" s="72">
        <f t="shared" si="105"/>
        <v>1</v>
      </c>
      <c r="ET488" s="72" t="s">
        <v>1128</v>
      </c>
      <c r="EU488" s="7" t="s">
        <v>2811</v>
      </c>
      <c r="EV488" s="7" t="s">
        <v>1111</v>
      </c>
      <c r="EW488" s="7" t="s">
        <v>1849</v>
      </c>
      <c r="EX488" s="183" t="s">
        <v>1997</v>
      </c>
      <c r="EY488" s="314">
        <v>46181</v>
      </c>
      <c r="EZ488" s="314"/>
      <c r="FA488" s="183"/>
      <c r="FB488" s="314"/>
      <c r="FC488" s="7" t="s">
        <v>3554</v>
      </c>
      <c r="FD488" s="7" t="s">
        <v>3365</v>
      </c>
      <c r="FE488" s="7">
        <f t="shared" si="106"/>
        <v>9716</v>
      </c>
      <c r="FF488" s="72">
        <f t="shared" si="107"/>
        <v>28904</v>
      </c>
      <c r="FG488" t="s">
        <v>3517</v>
      </c>
      <c r="FH488">
        <v>464721019</v>
      </c>
    </row>
    <row r="489" spans="1:164" ht="17.25">
      <c r="A489" s="72">
        <v>461914147</v>
      </c>
      <c r="B489" s="304" t="s">
        <v>922</v>
      </c>
      <c r="C489" s="72"/>
      <c r="D489" s="72"/>
      <c r="E489" s="72"/>
      <c r="F489" s="72"/>
      <c r="G489" s="307"/>
      <c r="H489" s="307"/>
      <c r="I489" s="72">
        <v>4841</v>
      </c>
      <c r="J489" s="72">
        <v>4606</v>
      </c>
      <c r="K489" s="258">
        <f t="shared" si="111"/>
        <v>4728</v>
      </c>
      <c r="L489" s="258">
        <f t="shared" si="100"/>
        <v>9709</v>
      </c>
      <c r="M489" s="308">
        <v>1</v>
      </c>
      <c r="N489" s="72" t="s">
        <v>1232</v>
      </c>
      <c r="O489" s="72" t="s">
        <v>1233</v>
      </c>
      <c r="P489" s="72" t="s">
        <v>334</v>
      </c>
      <c r="Q489" s="255">
        <v>18593.39</v>
      </c>
      <c r="R489" s="66">
        <v>122</v>
      </c>
      <c r="S489" s="66">
        <f t="shared" si="112"/>
        <v>0</v>
      </c>
      <c r="T489" s="66">
        <v>3472.44</v>
      </c>
      <c r="U489" s="4" t="s">
        <v>1501</v>
      </c>
      <c r="V489" s="5">
        <f t="shared" si="108"/>
        <v>1.0620911037875158E-2</v>
      </c>
      <c r="W489" s="5">
        <f t="shared" si="109"/>
        <v>1.0174888992294845E-3</v>
      </c>
      <c r="X489" s="5" t="s">
        <v>1281</v>
      </c>
      <c r="Y489" s="72" t="str">
        <f t="shared" si="102"/>
        <v>PTP</v>
      </c>
      <c r="Z489" s="72" t="s">
        <v>1330</v>
      </c>
      <c r="AA489" s="72" t="s">
        <v>1330</v>
      </c>
      <c r="AB489" s="304"/>
      <c r="AC489" s="72">
        <v>26</v>
      </c>
      <c r="AD489" s="72" t="s">
        <v>3020</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103"/>
        <v>FLOW</v>
      </c>
      <c r="AQ489" s="307"/>
      <c r="AR489" s="307"/>
      <c r="AS489" s="307"/>
      <c r="AT489" s="307"/>
      <c r="AU489" s="72" t="s">
        <v>1794</v>
      </c>
      <c r="AV489" s="311" t="s">
        <v>923</v>
      </c>
      <c r="AW489" s="304" t="s">
        <v>92</v>
      </c>
      <c r="AX489" s="312">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104"/>
        <v>1</v>
      </c>
      <c r="ES489" s="72">
        <f t="shared" si="105"/>
        <v>1</v>
      </c>
      <c r="ET489" s="72" t="s">
        <v>1126</v>
      </c>
      <c r="EU489" s="7" t="s">
        <v>2812</v>
      </c>
      <c r="EV489" s="7" t="s">
        <v>1111</v>
      </c>
      <c r="EW489" s="7" t="s">
        <v>1804</v>
      </c>
      <c r="EX489" s="183" t="s">
        <v>1810</v>
      </c>
      <c r="EY489" s="314">
        <v>46177</v>
      </c>
      <c r="EZ489" s="314"/>
      <c r="FA489" s="183"/>
      <c r="FB489" s="314"/>
      <c r="FC489" s="7" t="s">
        <v>1130</v>
      </c>
      <c r="FD489" s="7" t="s">
        <v>3371</v>
      </c>
      <c r="FE489" s="7">
        <f t="shared" si="106"/>
        <v>4728</v>
      </c>
      <c r="FF489" s="72">
        <f t="shared" si="107"/>
        <v>9709</v>
      </c>
      <c r="FG489" t="s">
        <v>3517</v>
      </c>
      <c r="FH489">
        <v>461914147</v>
      </c>
    </row>
    <row r="490" spans="1:164" ht="17.25">
      <c r="A490" s="72">
        <v>461828293</v>
      </c>
      <c r="B490" s="304" t="s">
        <v>2072</v>
      </c>
      <c r="C490" s="72" t="s">
        <v>1778</v>
      </c>
      <c r="D490" s="72" t="s">
        <v>3539</v>
      </c>
      <c r="E490" s="72">
        <v>5000</v>
      </c>
      <c r="F490" s="72"/>
      <c r="G490" s="307"/>
      <c r="H490" s="307"/>
      <c r="I490" s="72">
        <v>4833</v>
      </c>
      <c r="J490" s="72">
        <v>4833</v>
      </c>
      <c r="K490" s="258">
        <f t="shared" si="111"/>
        <v>4899</v>
      </c>
      <c r="L490" s="258">
        <f t="shared" si="100"/>
        <v>4812</v>
      </c>
      <c r="M490" s="308">
        <v>1</v>
      </c>
      <c r="N490" s="72" t="s">
        <v>1281</v>
      </c>
      <c r="O490" s="72" t="s">
        <v>1282</v>
      </c>
      <c r="P490" s="72" t="s">
        <v>153</v>
      </c>
      <c r="Q490" s="255">
        <v>18561.93</v>
      </c>
      <c r="R490" s="66">
        <v>66</v>
      </c>
      <c r="S490" s="66">
        <f t="shared" si="112"/>
        <v>0</v>
      </c>
      <c r="T490" s="66">
        <v>4008</v>
      </c>
      <c r="U490" s="4" t="s">
        <v>1130</v>
      </c>
      <c r="V490" s="5">
        <f t="shared" si="108"/>
        <v>3.7577227749711159E-2</v>
      </c>
      <c r="W490" s="5">
        <f t="shared" si="109"/>
        <v>1.0157673088809918E-3</v>
      </c>
      <c r="X490" s="5" t="str">
        <f t="shared" si="101"/>
        <v>STABLE</v>
      </c>
      <c r="Y490" s="72" t="str">
        <f t="shared" si="102"/>
        <v>PAID</v>
      </c>
      <c r="Z490" s="72" t="s">
        <v>1130</v>
      </c>
      <c r="AA490" s="72" t="s">
        <v>1330</v>
      </c>
      <c r="AB490" s="304"/>
      <c r="AC490" s="72">
        <v>19</v>
      </c>
      <c r="AD490" s="72" t="s">
        <v>3020</v>
      </c>
      <c r="AE490" s="309"/>
      <c r="AF490" s="310"/>
      <c r="AG490" s="7"/>
      <c r="AH490" s="72" t="s">
        <v>152</v>
      </c>
      <c r="AI490" s="7"/>
      <c r="AJ490" s="7"/>
      <c r="AK490" s="7"/>
      <c r="AL490" s="7">
        <v>8907</v>
      </c>
      <c r="AM490" s="255">
        <v>18561.93</v>
      </c>
      <c r="AN490" s="258">
        <v>27</v>
      </c>
      <c r="AO490" s="307">
        <v>43</v>
      </c>
      <c r="AP490" s="307" t="str">
        <f t="shared" si="103"/>
        <v>FLOW</v>
      </c>
      <c r="AQ490" s="307"/>
      <c r="AR490" s="307"/>
      <c r="AS490" s="307"/>
      <c r="AT490" s="307"/>
      <c r="AU490" s="72" t="s">
        <v>1130</v>
      </c>
      <c r="AV490" s="311" t="s">
        <v>2218</v>
      </c>
      <c r="AW490" s="304" t="s">
        <v>27</v>
      </c>
      <c r="AX490" s="312">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104"/>
        <v>1</v>
      </c>
      <c r="ES490" s="72">
        <f t="shared" si="105"/>
        <v>1</v>
      </c>
      <c r="ET490" s="72" t="s">
        <v>1123</v>
      </c>
      <c r="EU490" s="7" t="s">
        <v>2813</v>
      </c>
      <c r="EV490" s="7" t="s">
        <v>1111</v>
      </c>
      <c r="EW490" s="7" t="s">
        <v>1821</v>
      </c>
      <c r="EX490" s="183" t="s">
        <v>1821</v>
      </c>
      <c r="EY490" s="314">
        <v>46190</v>
      </c>
      <c r="EZ490" s="314"/>
      <c r="FA490" s="183"/>
      <c r="FB490" s="314"/>
      <c r="FC490" s="7" t="s">
        <v>1130</v>
      </c>
      <c r="FD490" s="7" t="s">
        <v>3342</v>
      </c>
      <c r="FE490" s="7">
        <f t="shared" si="106"/>
        <v>4899</v>
      </c>
      <c r="FF490" s="72">
        <f t="shared" si="107"/>
        <v>9812</v>
      </c>
      <c r="FG490" t="s">
        <v>3517</v>
      </c>
      <c r="FH490">
        <v>461828293</v>
      </c>
    </row>
    <row r="491" spans="1:164" ht="17.25">
      <c r="A491" s="72">
        <v>460557225</v>
      </c>
      <c r="B491" s="304" t="s">
        <v>801</v>
      </c>
      <c r="C491" s="72" t="s">
        <v>1776</v>
      </c>
      <c r="D491" s="72" t="s">
        <v>3519</v>
      </c>
      <c r="E491" s="72">
        <v>3100</v>
      </c>
      <c r="F491" s="72"/>
      <c r="G491" s="307"/>
      <c r="H491" s="307"/>
      <c r="I491" s="72">
        <v>2924</v>
      </c>
      <c r="J491" s="72">
        <v>1844</v>
      </c>
      <c r="K491" s="258">
        <f t="shared" si="111"/>
        <v>1906</v>
      </c>
      <c r="L491" s="258">
        <f t="shared" si="100"/>
        <v>1668</v>
      </c>
      <c r="M491" s="308">
        <v>1</v>
      </c>
      <c r="N491" s="72" t="s">
        <v>1281</v>
      </c>
      <c r="O491" s="72" t="s">
        <v>1282</v>
      </c>
      <c r="P491" s="72" t="s">
        <v>43</v>
      </c>
      <c r="Q491" s="255">
        <v>18473.25</v>
      </c>
      <c r="R491" s="66">
        <v>62</v>
      </c>
      <c r="S491" s="66">
        <f t="shared" si="112"/>
        <v>0</v>
      </c>
      <c r="T491" s="66">
        <v>6300</v>
      </c>
      <c r="U491" s="4" t="s">
        <v>1481</v>
      </c>
      <c r="V491" s="5">
        <f t="shared" si="108"/>
        <v>1.150146574307114E-2</v>
      </c>
      <c r="W491" s="5">
        <f t="shared" si="109"/>
        <v>1.0109144597994812E-3</v>
      </c>
      <c r="X491" s="5" t="str">
        <f t="shared" si="101"/>
        <v>STABLE</v>
      </c>
      <c r="Y491" s="72" t="str">
        <f t="shared" si="102"/>
        <v>PAID</v>
      </c>
      <c r="Z491" s="72" t="s">
        <v>1282</v>
      </c>
      <c r="AA491" s="72" t="s">
        <v>1330</v>
      </c>
      <c r="AB491" s="304"/>
      <c r="AC491" s="72">
        <v>18</v>
      </c>
      <c r="AD491" s="72" t="s">
        <v>3020</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103"/>
        <v>STABLE</v>
      </c>
      <c r="AQ491" s="307"/>
      <c r="AR491" s="307"/>
      <c r="AS491" s="307"/>
      <c r="AT491" s="307"/>
      <c r="AU491" s="72" t="s">
        <v>1794</v>
      </c>
      <c r="AV491" s="311" t="s">
        <v>1110</v>
      </c>
      <c r="AW491" s="304"/>
      <c r="AX491" s="312">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104"/>
        <v>1</v>
      </c>
      <c r="ES491" s="72">
        <f t="shared" si="105"/>
        <v>1</v>
      </c>
      <c r="ET491" s="72" t="s">
        <v>1117</v>
      </c>
      <c r="EU491" s="7" t="e">
        <v>#N/A</v>
      </c>
      <c r="EV491" s="7" t="e">
        <v>#N/A</v>
      </c>
      <c r="EW491" s="7" t="e">
        <v>#N/A</v>
      </c>
      <c r="EX491" s="183" t="e">
        <v>#N/A</v>
      </c>
      <c r="EY491" s="314" t="e">
        <v>#N/A</v>
      </c>
      <c r="EZ491" s="314"/>
      <c r="FA491" s="183"/>
      <c r="FB491" s="314"/>
      <c r="FC491" s="7" t="s">
        <v>1130</v>
      </c>
      <c r="FD491" s="7">
        <v>0</v>
      </c>
      <c r="FE491" s="7">
        <f t="shared" si="106"/>
        <v>1906</v>
      </c>
      <c r="FF491" s="72">
        <f t="shared" si="107"/>
        <v>4768</v>
      </c>
      <c r="FG491" t="s">
        <v>3517</v>
      </c>
      <c r="FH491">
        <v>460557225</v>
      </c>
    </row>
    <row r="492" spans="1:164" ht="17.25">
      <c r="A492" s="72">
        <v>461898596</v>
      </c>
      <c r="B492" s="304" t="s">
        <v>2086</v>
      </c>
      <c r="C492" s="72"/>
      <c r="D492" s="72"/>
      <c r="E492" s="72"/>
      <c r="F492" s="72"/>
      <c r="G492" s="307"/>
      <c r="H492" s="307"/>
      <c r="I492" s="72">
        <v>3953</v>
      </c>
      <c r="J492" s="72">
        <v>7242</v>
      </c>
      <c r="K492" s="258">
        <f t="shared" si="111"/>
        <v>3499</v>
      </c>
      <c r="L492" s="258">
        <f t="shared" si="100"/>
        <v>11527</v>
      </c>
      <c r="M492" s="316">
        <v>2</v>
      </c>
      <c r="N492" s="72" t="s">
        <v>1232</v>
      </c>
      <c r="O492" s="72" t="s">
        <v>1233</v>
      </c>
      <c r="P492" s="72" t="s">
        <v>19</v>
      </c>
      <c r="Q492" s="255">
        <v>18471.28</v>
      </c>
      <c r="R492" s="66">
        <v>210</v>
      </c>
      <c r="S492" s="66">
        <f t="shared" si="112"/>
        <v>0</v>
      </c>
      <c r="T492" s="66">
        <v>4308.91</v>
      </c>
      <c r="U492" s="4" t="s">
        <v>1130</v>
      </c>
      <c r="V492" s="5">
        <f t="shared" si="108"/>
        <v>3.2747110843912568E-2</v>
      </c>
      <c r="W492" s="5">
        <f t="shared" si="109"/>
        <v>4.0897516457967494E-3</v>
      </c>
      <c r="X492" s="5" t="str">
        <f t="shared" si="101"/>
        <v>FLOW</v>
      </c>
      <c r="Y492" s="72" t="str">
        <f t="shared" si="102"/>
        <v>NC</v>
      </c>
      <c r="Z492" s="72" t="s">
        <v>1130</v>
      </c>
      <c r="AA492" s="72" t="s">
        <v>1316</v>
      </c>
      <c r="AB492" s="304" t="s">
        <v>3542</v>
      </c>
      <c r="AC492" s="72"/>
      <c r="AD492" s="72" t="s">
        <v>3022</v>
      </c>
      <c r="AE492" s="309"/>
      <c r="AF492" s="310"/>
      <c r="AG492" s="7"/>
      <c r="AH492" s="72" t="s">
        <v>241</v>
      </c>
      <c r="AI492" s="7"/>
      <c r="AJ492" s="7"/>
      <c r="AK492" s="7"/>
      <c r="AL492" s="7">
        <v>11760.91</v>
      </c>
      <c r="AM492" s="255">
        <v>18471.28</v>
      </c>
      <c r="AN492" s="258">
        <v>57</v>
      </c>
      <c r="AO492" s="307">
        <v>73</v>
      </c>
      <c r="AP492" s="307" t="str">
        <f t="shared" si="103"/>
        <v>FLOW</v>
      </c>
      <c r="AQ492" s="307"/>
      <c r="AR492" s="307"/>
      <c r="AS492" s="307"/>
      <c r="AT492" s="307"/>
      <c r="AU492" s="72" t="s">
        <v>1130</v>
      </c>
      <c r="AV492" s="311" t="s">
        <v>2232</v>
      </c>
      <c r="AW492" s="304" t="s">
        <v>32</v>
      </c>
      <c r="AX492" s="312">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104"/>
        <v>1</v>
      </c>
      <c r="ES492" s="72">
        <f t="shared" si="105"/>
        <v>1</v>
      </c>
      <c r="ET492" s="72" t="s">
        <v>1114</v>
      </c>
      <c r="EU492" s="7" t="s">
        <v>2814</v>
      </c>
      <c r="EV492" s="7" t="s">
        <v>1111</v>
      </c>
      <c r="EW492" s="7" t="s">
        <v>1809</v>
      </c>
      <c r="EX492" s="183" t="s">
        <v>2023</v>
      </c>
      <c r="EY492" s="314">
        <v>46185</v>
      </c>
      <c r="EZ492" s="314"/>
      <c r="FA492" s="183"/>
      <c r="FB492" s="314"/>
      <c r="FC492" s="7" t="s">
        <v>1130</v>
      </c>
      <c r="FD492" s="7" t="s">
        <v>3385</v>
      </c>
      <c r="FE492" s="7">
        <f t="shared" si="106"/>
        <v>3499</v>
      </c>
      <c r="FF492" s="72">
        <f t="shared" si="107"/>
        <v>11527</v>
      </c>
      <c r="FG492" t="s">
        <v>3517</v>
      </c>
      <c r="FH492">
        <v>461898596</v>
      </c>
    </row>
    <row r="493" spans="1:164" ht="17.25">
      <c r="A493" s="72">
        <v>459021769</v>
      </c>
      <c r="B493" s="304" t="s">
        <v>640</v>
      </c>
      <c r="C493" s="72"/>
      <c r="D493" s="72"/>
      <c r="E493" s="72"/>
      <c r="F493" s="72"/>
      <c r="G493" s="307"/>
      <c r="H493" s="307"/>
      <c r="I493" s="72">
        <v>3867</v>
      </c>
      <c r="J493" s="72">
        <v>11601</v>
      </c>
      <c r="K493" s="258">
        <f t="shared" si="111"/>
        <v>608</v>
      </c>
      <c r="L493" s="258">
        <f t="shared" si="100"/>
        <v>16284</v>
      </c>
      <c r="M493" s="316">
        <v>4</v>
      </c>
      <c r="N493" s="72" t="s">
        <v>1232</v>
      </c>
      <c r="O493" s="72" t="s">
        <v>1233</v>
      </c>
      <c r="P493" s="72" t="s">
        <v>35</v>
      </c>
      <c r="Q493" s="255">
        <v>18336.45</v>
      </c>
      <c r="R493" s="66">
        <v>608</v>
      </c>
      <c r="S493" s="66">
        <f t="shared" si="112"/>
        <v>0</v>
      </c>
      <c r="T493" s="66">
        <v>3150</v>
      </c>
      <c r="U493" s="4" t="s">
        <v>1232</v>
      </c>
      <c r="V493" s="5">
        <f t="shared" si="108"/>
        <v>6.2924183470144432E-2</v>
      </c>
      <c r="W493" s="5">
        <f t="shared" si="109"/>
        <v>6.0202033736718738E-3</v>
      </c>
      <c r="X493" s="5" t="str">
        <f t="shared" si="101"/>
        <v>FLOW</v>
      </c>
      <c r="Y493" s="72" t="str">
        <f t="shared" si="102"/>
        <v>NC</v>
      </c>
      <c r="Z493" s="72" t="s">
        <v>1316</v>
      </c>
      <c r="AA493" s="72" t="s">
        <v>1316</v>
      </c>
      <c r="AB493" s="304" t="s">
        <v>3025</v>
      </c>
      <c r="AC493" s="72"/>
      <c r="AD493" s="72" t="s">
        <v>3022</v>
      </c>
      <c r="AE493" s="309"/>
      <c r="AF493" s="310" t="s">
        <v>1798</v>
      </c>
      <c r="AG493" s="7" t="s">
        <v>1130</v>
      </c>
      <c r="AH493" s="72" t="s">
        <v>627</v>
      </c>
      <c r="AI493" s="7" t="s">
        <v>1130</v>
      </c>
      <c r="AJ493" s="7" t="s">
        <v>1130</v>
      </c>
      <c r="AK493" s="7" t="s">
        <v>1130</v>
      </c>
      <c r="AL493" s="7">
        <v>15359</v>
      </c>
      <c r="AM493" s="255">
        <v>18336.45</v>
      </c>
      <c r="AN493" s="258">
        <v>116</v>
      </c>
      <c r="AO493" s="307">
        <v>132</v>
      </c>
      <c r="AP493" s="307" t="str">
        <f t="shared" si="103"/>
        <v>FLOW</v>
      </c>
      <c r="AQ493" s="307"/>
      <c r="AR493" s="307"/>
      <c r="AS493" s="307"/>
      <c r="AT493" s="307"/>
      <c r="AU493" s="72" t="s">
        <v>944</v>
      </c>
      <c r="AV493" s="311" t="s">
        <v>641</v>
      </c>
      <c r="AW493" s="304" t="s">
        <v>395</v>
      </c>
      <c r="AX493" s="312">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104"/>
        <v>1</v>
      </c>
      <c r="ES493" s="72">
        <f t="shared" si="105"/>
        <v>1</v>
      </c>
      <c r="ET493" s="72" t="s">
        <v>1116</v>
      </c>
      <c r="EU493" s="7" t="s">
        <v>2815</v>
      </c>
      <c r="EV493" s="7" t="s">
        <v>1111</v>
      </c>
      <c r="EW493" s="7" t="s">
        <v>1809</v>
      </c>
      <c r="EX493" s="183" t="s">
        <v>1913</v>
      </c>
      <c r="EY493" s="314">
        <v>46176</v>
      </c>
      <c r="EZ493" s="314"/>
      <c r="FA493" s="183"/>
      <c r="FB493" s="314"/>
      <c r="FC493" s="7" t="s">
        <v>1130</v>
      </c>
      <c r="FD493" s="7" t="s">
        <v>3386</v>
      </c>
      <c r="FE493" s="7">
        <f t="shared" si="106"/>
        <v>608</v>
      </c>
      <c r="FF493" s="72">
        <f t="shared" si="107"/>
        <v>16284</v>
      </c>
      <c r="FG493" t="s">
        <v>3517</v>
      </c>
      <c r="FH493">
        <v>459021769</v>
      </c>
    </row>
    <row r="494" spans="1:164" ht="17.25">
      <c r="A494" s="72">
        <v>459691612</v>
      </c>
      <c r="B494" s="304" t="s">
        <v>2075</v>
      </c>
      <c r="C494" s="72"/>
      <c r="D494" s="72"/>
      <c r="E494" s="72"/>
      <c r="F494" s="72"/>
      <c r="G494" s="307"/>
      <c r="H494" s="307"/>
      <c r="I494" s="72">
        <v>3813</v>
      </c>
      <c r="J494" s="72">
        <v>3813</v>
      </c>
      <c r="K494" s="258">
        <f t="shared" si="111"/>
        <v>3813</v>
      </c>
      <c r="L494" s="258">
        <f t="shared" si="100"/>
        <v>7679</v>
      </c>
      <c r="M494" s="308">
        <v>1</v>
      </c>
      <c r="N494" s="72" t="s">
        <v>1232</v>
      </c>
      <c r="O494" s="72" t="s">
        <v>1233</v>
      </c>
      <c r="P494" s="72" t="s">
        <v>23</v>
      </c>
      <c r="Q494" s="255">
        <v>18294.07</v>
      </c>
      <c r="R494" s="66">
        <v>0</v>
      </c>
      <c r="S494" s="66">
        <f t="shared" si="112"/>
        <v>0</v>
      </c>
      <c r="T494" s="66">
        <v>450</v>
      </c>
      <c r="U494" s="4" t="s">
        <v>1130</v>
      </c>
      <c r="V494" s="5">
        <f t="shared" si="108"/>
        <v>2.7567492857478899E-2</v>
      </c>
      <c r="W494" s="5">
        <f t="shared" si="109"/>
        <v>1.0011091655005965E-3</v>
      </c>
      <c r="X494" s="5" t="str">
        <f t="shared" si="101"/>
        <v>FLOW</v>
      </c>
      <c r="Y494" s="72" t="str">
        <f t="shared" si="102"/>
        <v>LMCB</v>
      </c>
      <c r="Z494" s="72" t="s">
        <v>1130</v>
      </c>
      <c r="AA494" s="72" t="s">
        <v>1327</v>
      </c>
      <c r="AB494" s="304" t="s">
        <v>3500</v>
      </c>
      <c r="AC494" s="72"/>
      <c r="AD494" s="72" t="s">
        <v>3023</v>
      </c>
      <c r="AE494" s="309"/>
      <c r="AF494" s="310"/>
      <c r="AG494" s="7"/>
      <c r="AH494" s="72" t="s">
        <v>197</v>
      </c>
      <c r="AI494" s="7"/>
      <c r="AJ494" s="7"/>
      <c r="AK494" s="7"/>
      <c r="AL494" s="7">
        <v>4263</v>
      </c>
      <c r="AM494" s="255">
        <v>18294.07</v>
      </c>
      <c r="AN494" s="258">
        <v>27</v>
      </c>
      <c r="AO494" s="307">
        <v>43</v>
      </c>
      <c r="AP494" s="307" t="str">
        <f t="shared" si="103"/>
        <v>FLOW</v>
      </c>
      <c r="AQ494" s="307"/>
      <c r="AR494" s="307"/>
      <c r="AS494" s="307"/>
      <c r="AT494" s="307"/>
      <c r="AU494" s="72" t="s">
        <v>1130</v>
      </c>
      <c r="AV494" s="311" t="s">
        <v>2221</v>
      </c>
      <c r="AW494" s="304" t="s">
        <v>225</v>
      </c>
      <c r="AX494" s="312">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104"/>
        <v>1</v>
      </c>
      <c r="ES494" s="72">
        <f t="shared" si="105"/>
        <v>1</v>
      </c>
      <c r="ET494" s="72" t="s">
        <v>1115</v>
      </c>
      <c r="EU494" s="7" t="s">
        <v>2816</v>
      </c>
      <c r="EV494" s="7" t="s">
        <v>1111</v>
      </c>
      <c r="EW494" s="7" t="s">
        <v>1802</v>
      </c>
      <c r="EX494" s="183" t="s">
        <v>1980</v>
      </c>
      <c r="EY494" s="314">
        <v>46184</v>
      </c>
      <c r="EZ494" s="314"/>
      <c r="FA494" s="183"/>
      <c r="FB494" s="314"/>
      <c r="FC494" s="7" t="s">
        <v>1130</v>
      </c>
      <c r="FD494" s="7" t="s">
        <v>3387</v>
      </c>
      <c r="FE494" s="7">
        <f t="shared" si="106"/>
        <v>3813</v>
      </c>
      <c r="FF494" s="72">
        <f t="shared" si="107"/>
        <v>7679</v>
      </c>
      <c r="FG494" t="s">
        <v>3517</v>
      </c>
      <c r="FH494">
        <v>459691612</v>
      </c>
    </row>
    <row r="495" spans="1:164" ht="17.25">
      <c r="A495" s="72">
        <v>463845874</v>
      </c>
      <c r="B495" s="304" t="s">
        <v>992</v>
      </c>
      <c r="C495" s="72" t="s">
        <v>1776</v>
      </c>
      <c r="D495" s="72" t="s">
        <v>2058</v>
      </c>
      <c r="E495" s="72">
        <v>12334</v>
      </c>
      <c r="F495" s="72"/>
      <c r="G495" s="307"/>
      <c r="H495" s="307" t="s">
        <v>1142</v>
      </c>
      <c r="I495" s="72">
        <v>3824</v>
      </c>
      <c r="J495" s="72">
        <v>3364</v>
      </c>
      <c r="K495" s="258">
        <f t="shared" si="111"/>
        <v>3450</v>
      </c>
      <c r="L495" s="258">
        <f t="shared" si="100"/>
        <v>-4941</v>
      </c>
      <c r="M495" s="308">
        <v>1</v>
      </c>
      <c r="N495" s="72" t="s">
        <v>1283</v>
      </c>
      <c r="O495" s="72" t="s">
        <v>1282</v>
      </c>
      <c r="P495" s="72" t="s">
        <v>325</v>
      </c>
      <c r="Q495" s="255">
        <v>17954</v>
      </c>
      <c r="R495" s="66">
        <v>86</v>
      </c>
      <c r="S495" s="66">
        <v>4950</v>
      </c>
      <c r="T495" s="66">
        <v>4500</v>
      </c>
      <c r="U495" s="4" t="s">
        <v>1499</v>
      </c>
      <c r="V495" s="5">
        <f t="shared" si="108"/>
        <v>3.0137614282348693E-2</v>
      </c>
      <c r="W495" s="5">
        <f t="shared" si="109"/>
        <v>9.8249946334510096E-4</v>
      </c>
      <c r="X495" s="5" t="str">
        <f t="shared" si="101"/>
        <v>RB</v>
      </c>
      <c r="Y495" s="72" t="str">
        <f t="shared" si="102"/>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103"/>
        <v>RB</v>
      </c>
      <c r="AQ495" s="307"/>
      <c r="AR495" s="307"/>
      <c r="AS495" s="307"/>
      <c r="AT495" s="307"/>
      <c r="AU495" s="72" t="s">
        <v>1794</v>
      </c>
      <c r="AV495" s="311" t="s">
        <v>1060</v>
      </c>
      <c r="AW495" s="304" t="s">
        <v>130</v>
      </c>
      <c r="AX495" s="312">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104"/>
        <v>2</v>
      </c>
      <c r="ES495" s="72">
        <f t="shared" si="105"/>
        <v>1</v>
      </c>
      <c r="ET495" s="72" t="s">
        <v>1128</v>
      </c>
      <c r="EU495" s="7" t="s">
        <v>2817</v>
      </c>
      <c r="EV495" s="7" t="s">
        <v>1111</v>
      </c>
      <c r="EW495" s="7" t="s">
        <v>1849</v>
      </c>
      <c r="EX495" s="183" t="s">
        <v>1997</v>
      </c>
      <c r="EY495" s="314">
        <v>46178</v>
      </c>
      <c r="EZ495" s="314"/>
      <c r="FA495" s="183"/>
      <c r="FB495" s="314"/>
      <c r="FC495" s="7" t="s">
        <v>1130</v>
      </c>
      <c r="FD495" s="7" t="s">
        <v>3328</v>
      </c>
      <c r="FE495" s="7">
        <f t="shared" si="106"/>
        <v>3450</v>
      </c>
      <c r="FF495" s="72">
        <f t="shared" si="107"/>
        <v>7393</v>
      </c>
      <c r="FG495" t="s">
        <v>3517</v>
      </c>
      <c r="FH495">
        <v>463845874</v>
      </c>
    </row>
    <row r="496" spans="1:164" ht="17.25">
      <c r="A496" s="72">
        <v>461099948</v>
      </c>
      <c r="B496" s="304" t="s">
        <v>1573</v>
      </c>
      <c r="C496" s="72"/>
      <c r="D496" s="72"/>
      <c r="E496" s="72"/>
      <c r="F496" s="72"/>
      <c r="G496" s="307"/>
      <c r="H496" s="307"/>
      <c r="I496" s="72">
        <v>2409</v>
      </c>
      <c r="J496" s="72">
        <v>2245</v>
      </c>
      <c r="K496" s="258">
        <f t="shared" si="111"/>
        <v>2296</v>
      </c>
      <c r="L496" s="258">
        <f t="shared" si="100"/>
        <v>4764</v>
      </c>
      <c r="M496" s="308">
        <v>1</v>
      </c>
      <c r="N496" s="72" t="s">
        <v>1232</v>
      </c>
      <c r="O496" s="72" t="s">
        <v>1233</v>
      </c>
      <c r="P496" s="72" t="s">
        <v>43</v>
      </c>
      <c r="Q496" s="255">
        <v>17882.87</v>
      </c>
      <c r="R496" s="66">
        <v>51</v>
      </c>
      <c r="S496" s="66">
        <f t="shared" ref="S496:S559" si="113">IF(H496="CBC COLL",T496,)</f>
        <v>0</v>
      </c>
      <c r="T496" s="66">
        <v>6299</v>
      </c>
      <c r="U496" s="4" t="s">
        <v>1130</v>
      </c>
      <c r="V496" s="5">
        <f t="shared" si="108"/>
        <v>1.1133894506532125E-2</v>
      </c>
      <c r="W496" s="5">
        <f t="shared" si="109"/>
        <v>9.7860700557369953E-4</v>
      </c>
      <c r="X496" s="5" t="s">
        <v>1281</v>
      </c>
      <c r="Y496" s="72" t="str">
        <f t="shared" si="102"/>
        <v>PTP</v>
      </c>
      <c r="Z496" s="72" t="s">
        <v>1130</v>
      </c>
      <c r="AA496" s="72" t="s">
        <v>1330</v>
      </c>
      <c r="AB496" s="304"/>
      <c r="AC496" s="72">
        <v>20</v>
      </c>
      <c r="AD496" s="72" t="s">
        <v>3020</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103"/>
        <v>FLOW</v>
      </c>
      <c r="AQ496" s="307"/>
      <c r="AR496" s="307"/>
      <c r="AS496" s="307"/>
      <c r="AT496" s="307"/>
      <c r="AU496" s="72" t="s">
        <v>944</v>
      </c>
      <c r="AV496" s="311"/>
      <c r="AW496" s="304" t="s">
        <v>591</v>
      </c>
      <c r="AX496" s="312">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104"/>
        <v>1</v>
      </c>
      <c r="ES496" s="72">
        <f t="shared" si="105"/>
        <v>1</v>
      </c>
      <c r="ET496" s="72" t="s">
        <v>1117</v>
      </c>
      <c r="EU496" s="7" t="s">
        <v>2818</v>
      </c>
      <c r="EV496" s="7" t="s">
        <v>1111</v>
      </c>
      <c r="EW496" s="7" t="s">
        <v>1802</v>
      </c>
      <c r="EX496" s="183" t="s">
        <v>1838</v>
      </c>
      <c r="EY496" s="314">
        <v>46179</v>
      </c>
      <c r="EZ496" s="314"/>
      <c r="FA496" s="183"/>
      <c r="FB496" s="314"/>
      <c r="FC496" s="7" t="s">
        <v>1130</v>
      </c>
      <c r="FD496" s="7" t="s">
        <v>3118</v>
      </c>
      <c r="FE496" s="7">
        <f t="shared" si="106"/>
        <v>2296</v>
      </c>
      <c r="FF496" s="72">
        <f t="shared" si="107"/>
        <v>4764</v>
      </c>
      <c r="FG496" t="s">
        <v>3517</v>
      </c>
      <c r="FH496">
        <v>461099948</v>
      </c>
    </row>
    <row r="497" spans="1:164" ht="17.25">
      <c r="A497" s="315">
        <v>461528342</v>
      </c>
      <c r="B497" s="304" t="s">
        <v>1574</v>
      </c>
      <c r="C497" s="72"/>
      <c r="D497" s="72"/>
      <c r="E497" s="72"/>
      <c r="F497" s="72"/>
      <c r="G497" s="307"/>
      <c r="H497" s="307"/>
      <c r="I497" s="72">
        <v>4569</v>
      </c>
      <c r="J497" s="72">
        <v>9134</v>
      </c>
      <c r="K497" s="258">
        <f t="shared" si="111"/>
        <v>4726</v>
      </c>
      <c r="L497" s="258">
        <f t="shared" si="100"/>
        <v>14006</v>
      </c>
      <c r="M497" s="316">
        <v>2</v>
      </c>
      <c r="N497" s="72" t="s">
        <v>1232</v>
      </c>
      <c r="O497" s="72" t="s">
        <v>1233</v>
      </c>
      <c r="P497" s="72" t="s">
        <v>98</v>
      </c>
      <c r="Q497" s="255">
        <v>17590.02</v>
      </c>
      <c r="R497" s="66">
        <v>161</v>
      </c>
      <c r="S497" s="66">
        <f t="shared" si="113"/>
        <v>0</v>
      </c>
      <c r="T497" s="66">
        <v>1800</v>
      </c>
      <c r="U497" s="4" t="s">
        <v>1130</v>
      </c>
      <c r="V497" s="5">
        <f t="shared" si="108"/>
        <v>0.12283789145891445</v>
      </c>
      <c r="W497" s="5">
        <f t="shared" si="109"/>
        <v>3.8946306506423894E-3</v>
      </c>
      <c r="X497" s="5" t="str">
        <f t="shared" si="101"/>
        <v>FLOW</v>
      </c>
      <c r="Y497" s="72" t="str">
        <f t="shared" si="102"/>
        <v>NC</v>
      </c>
      <c r="Z497" s="72" t="s">
        <v>1130</v>
      </c>
      <c r="AA497" s="72" t="s">
        <v>1316</v>
      </c>
      <c r="AB497" s="304" t="s">
        <v>3024</v>
      </c>
      <c r="AC497" s="72"/>
      <c r="AD497" s="72" t="s">
        <v>3022</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103"/>
        <v>FLOW</v>
      </c>
      <c r="AQ497" s="307"/>
      <c r="AR497" s="307"/>
      <c r="AS497" s="307"/>
      <c r="AT497" s="307"/>
      <c r="AU497" s="72" t="s">
        <v>1794</v>
      </c>
      <c r="AV497" s="311" t="s">
        <v>1682</v>
      </c>
      <c r="AW497" s="304" t="s">
        <v>111</v>
      </c>
      <c r="AX497" s="312">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104"/>
        <v>1</v>
      </c>
      <c r="ES497" s="72">
        <f t="shared" si="105"/>
        <v>1</v>
      </c>
      <c r="ET497" s="72" t="s">
        <v>1121</v>
      </c>
      <c r="EU497" s="7" t="s">
        <v>2819</v>
      </c>
      <c r="EV497" s="7" t="s">
        <v>1111</v>
      </c>
      <c r="EW497" s="7" t="s">
        <v>1830</v>
      </c>
      <c r="EX497" s="183" t="s">
        <v>1898</v>
      </c>
      <c r="EY497" s="314">
        <v>46181</v>
      </c>
      <c r="EZ497" s="314"/>
      <c r="FA497" s="183"/>
      <c r="FB497" s="314"/>
      <c r="FC497" s="7" t="s">
        <v>1130</v>
      </c>
      <c r="FD497" s="7" t="s">
        <v>3388</v>
      </c>
      <c r="FE497" s="7">
        <f t="shared" si="106"/>
        <v>4726</v>
      </c>
      <c r="FF497" s="72">
        <f t="shared" si="107"/>
        <v>14006</v>
      </c>
      <c r="FG497" t="s">
        <v>3517</v>
      </c>
      <c r="FH497">
        <v>461528342</v>
      </c>
    </row>
    <row r="498" spans="1:164" ht="17.25">
      <c r="A498" s="72">
        <v>456535616</v>
      </c>
      <c r="B498" s="304" t="s">
        <v>956</v>
      </c>
      <c r="C498" s="72" t="s">
        <v>1800</v>
      </c>
      <c r="D498" s="72" t="s">
        <v>1799</v>
      </c>
      <c r="E498" s="72">
        <v>3160</v>
      </c>
      <c r="F498" s="72"/>
      <c r="G498" s="307"/>
      <c r="H498" s="307"/>
      <c r="I498" s="72">
        <v>3153</v>
      </c>
      <c r="J498" s="72">
        <v>8872.99</v>
      </c>
      <c r="K498" s="258">
        <f t="shared" si="111"/>
        <v>2949.99</v>
      </c>
      <c r="L498" s="258">
        <f t="shared" si="100"/>
        <v>9302.99</v>
      </c>
      <c r="M498" s="316">
        <v>3</v>
      </c>
      <c r="N498" s="72" t="s">
        <v>1281</v>
      </c>
      <c r="O498" s="72" t="s">
        <v>1282</v>
      </c>
      <c r="P498" s="72" t="s">
        <v>43</v>
      </c>
      <c r="Q498" s="255">
        <v>17580.990000000002</v>
      </c>
      <c r="R498" s="66">
        <v>383</v>
      </c>
      <c r="S498" s="66">
        <f t="shared" si="113"/>
        <v>0</v>
      </c>
      <c r="T498" s="66">
        <v>6300</v>
      </c>
      <c r="U498" s="4" t="s">
        <v>1281</v>
      </c>
      <c r="V498" s="5">
        <f t="shared" si="108"/>
        <v>2.6625590449420568E-2</v>
      </c>
      <c r="W498" s="5">
        <f t="shared" si="109"/>
        <v>4.702219963144052E-3</v>
      </c>
      <c r="X498" s="5" t="str">
        <f t="shared" si="101"/>
        <v>STABLE</v>
      </c>
      <c r="Y498" s="72" t="str">
        <f t="shared" si="102"/>
        <v>PAID</v>
      </c>
      <c r="Z498" s="72" t="s">
        <v>1282</v>
      </c>
      <c r="AA498" s="72" t="s">
        <v>1282</v>
      </c>
      <c r="AB498" s="304"/>
      <c r="AC498" s="72"/>
      <c r="AD498" s="72" t="s">
        <v>3020</v>
      </c>
      <c r="AE498" s="309"/>
      <c r="AF498" s="310" t="s">
        <v>1798</v>
      </c>
      <c r="AG498" s="7" t="s">
        <v>1130</v>
      </c>
      <c r="AH498" s="72" t="s">
        <v>781</v>
      </c>
      <c r="AI498" s="7" t="s">
        <v>1130</v>
      </c>
      <c r="AJ498" s="7" t="s">
        <v>1130</v>
      </c>
      <c r="AK498" s="7" t="s">
        <v>1130</v>
      </c>
      <c r="AL498" s="7">
        <v>15555.99</v>
      </c>
      <c r="AM498" s="255">
        <v>17580.990000000002</v>
      </c>
      <c r="AN498" s="258">
        <v>88</v>
      </c>
      <c r="AO498" s="307">
        <v>73</v>
      </c>
      <c r="AP498" s="307" t="str">
        <f t="shared" si="103"/>
        <v>STABLE</v>
      </c>
      <c r="AQ498" s="307"/>
      <c r="AR498" s="307"/>
      <c r="AS498" s="307"/>
      <c r="AT498" s="307"/>
      <c r="AU498" s="72" t="s">
        <v>944</v>
      </c>
      <c r="AV498" s="311" t="s">
        <v>1026</v>
      </c>
      <c r="AW498" s="304" t="s">
        <v>25</v>
      </c>
      <c r="AX498" s="312">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104"/>
        <v>1</v>
      </c>
      <c r="ES498" s="72">
        <f t="shared" si="105"/>
        <v>1</v>
      </c>
      <c r="ET498" s="72" t="s">
        <v>1117</v>
      </c>
      <c r="EU498" s="7" t="s">
        <v>2820</v>
      </c>
      <c r="EV498" s="7" t="s">
        <v>1111</v>
      </c>
      <c r="EW498" s="7" t="s">
        <v>1802</v>
      </c>
      <c r="EX498" s="183" t="s">
        <v>1838</v>
      </c>
      <c r="EY498" s="314">
        <v>46177</v>
      </c>
      <c r="EZ498" s="314"/>
      <c r="FA498" s="183"/>
      <c r="FB498" s="314"/>
      <c r="FC498" s="7" t="s">
        <v>1130</v>
      </c>
      <c r="FD498" s="7" t="s">
        <v>3389</v>
      </c>
      <c r="FE498" s="7">
        <f t="shared" si="106"/>
        <v>2949.99</v>
      </c>
      <c r="FF498" s="72">
        <f t="shared" si="107"/>
        <v>12462.99</v>
      </c>
      <c r="FG498" t="s">
        <v>3517</v>
      </c>
      <c r="FH498">
        <v>456535616</v>
      </c>
    </row>
    <row r="499" spans="1:164" ht="17.25">
      <c r="A499" s="72">
        <v>459780483</v>
      </c>
      <c r="B499" s="304" t="s">
        <v>1575</v>
      </c>
      <c r="C499" s="72"/>
      <c r="D499" s="72"/>
      <c r="E499" s="72"/>
      <c r="F499" s="72"/>
      <c r="G499" s="307"/>
      <c r="H499" s="307"/>
      <c r="I499" s="72">
        <v>3652</v>
      </c>
      <c r="J499" s="72">
        <v>3382</v>
      </c>
      <c r="K499" s="258">
        <f t="shared" si="111"/>
        <v>3406</v>
      </c>
      <c r="L499" s="258">
        <f t="shared" si="100"/>
        <v>7114</v>
      </c>
      <c r="M499" s="308">
        <v>1</v>
      </c>
      <c r="N499" s="72" t="s">
        <v>1232</v>
      </c>
      <c r="O499" s="72" t="s">
        <v>1233</v>
      </c>
      <c r="P499" s="72" t="s">
        <v>74</v>
      </c>
      <c r="Q499" s="255">
        <v>17390.919999999998</v>
      </c>
      <c r="R499" s="66">
        <v>24</v>
      </c>
      <c r="S499" s="66">
        <f t="shared" si="113"/>
        <v>0</v>
      </c>
      <c r="T499" s="66">
        <v>1787</v>
      </c>
      <c r="U499" s="4" t="s">
        <v>1130</v>
      </c>
      <c r="V499" s="5">
        <f t="shared" si="108"/>
        <v>1.7358469036475067E-2</v>
      </c>
      <c r="W499" s="5">
        <f t="shared" si="109"/>
        <v>9.516859511572675E-4</v>
      </c>
      <c r="X499" s="5" t="str">
        <f t="shared" si="101"/>
        <v>FLOW</v>
      </c>
      <c r="Y499" s="72" t="str">
        <f t="shared" si="102"/>
        <v>NC</v>
      </c>
      <c r="Z499" s="72" t="s">
        <v>1130</v>
      </c>
      <c r="AA499" s="72" t="s">
        <v>1316</v>
      </c>
      <c r="AB499" s="304" t="s">
        <v>3024</v>
      </c>
      <c r="AC499" s="72"/>
      <c r="AD499" s="72" t="s">
        <v>3022</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103"/>
        <v>FLOW</v>
      </c>
      <c r="AQ499" s="307"/>
      <c r="AR499" s="307"/>
      <c r="AS499" s="307"/>
      <c r="AT499" s="307"/>
      <c r="AU499" s="72" t="s">
        <v>1794</v>
      </c>
      <c r="AV499" s="311" t="s">
        <v>1683</v>
      </c>
      <c r="AW499" s="304" t="s">
        <v>533</v>
      </c>
      <c r="AX499" s="312">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104"/>
        <v>2</v>
      </c>
      <c r="ES499" s="72">
        <f t="shared" si="105"/>
        <v>1</v>
      </c>
      <c r="ET499" s="72" t="s">
        <v>1120</v>
      </c>
      <c r="EU499" s="7" t="s">
        <v>2821</v>
      </c>
      <c r="EV499" s="7" t="s">
        <v>1111</v>
      </c>
      <c r="EW499" s="7" t="s">
        <v>1830</v>
      </c>
      <c r="EX499" s="183" t="s">
        <v>1954</v>
      </c>
      <c r="EY499" s="314">
        <v>46181</v>
      </c>
      <c r="EZ499" s="314"/>
      <c r="FA499" s="183"/>
      <c r="FB499" s="314"/>
      <c r="FC499" s="7" t="s">
        <v>1130</v>
      </c>
      <c r="FD499" s="7" t="s">
        <v>3213</v>
      </c>
      <c r="FE499" s="7">
        <f t="shared" si="106"/>
        <v>3406</v>
      </c>
      <c r="FF499" s="72">
        <f t="shared" si="107"/>
        <v>7114</v>
      </c>
      <c r="FG499" t="s">
        <v>3517</v>
      </c>
      <c r="FH499">
        <v>459780483</v>
      </c>
    </row>
    <row r="500" spans="1:164" ht="17.25">
      <c r="A500" s="72">
        <v>461841840</v>
      </c>
      <c r="B500" s="304" t="s">
        <v>1576</v>
      </c>
      <c r="C500" s="72"/>
      <c r="D500" s="72"/>
      <c r="E500" s="72"/>
      <c r="F500" s="72"/>
      <c r="G500" s="307"/>
      <c r="H500" s="307"/>
      <c r="I500" s="72">
        <v>4435</v>
      </c>
      <c r="J500" s="72">
        <v>4786</v>
      </c>
      <c r="K500" s="258">
        <f t="shared" si="111"/>
        <v>509</v>
      </c>
      <c r="L500" s="258">
        <f t="shared" si="100"/>
        <v>9470</v>
      </c>
      <c r="M500" s="316">
        <v>2</v>
      </c>
      <c r="N500" s="72" t="s">
        <v>1232</v>
      </c>
      <c r="O500" s="72" t="s">
        <v>1233</v>
      </c>
      <c r="P500" s="72" t="s">
        <v>23</v>
      </c>
      <c r="Q500" s="255">
        <v>17280.509999999998</v>
      </c>
      <c r="R500" s="66">
        <v>158</v>
      </c>
      <c r="S500" s="66">
        <f t="shared" si="113"/>
        <v>0</v>
      </c>
      <c r="T500" s="66">
        <v>5850</v>
      </c>
      <c r="U500" s="4" t="s">
        <v>1130</v>
      </c>
      <c r="V500" s="5">
        <f t="shared" si="108"/>
        <v>5.7790190411385445E-2</v>
      </c>
      <c r="W500" s="5">
        <f t="shared" si="109"/>
        <v>3.8261016135702122E-3</v>
      </c>
      <c r="X500" s="5" t="s">
        <v>1281</v>
      </c>
      <c r="Y500" s="72" t="str">
        <f t="shared" si="102"/>
        <v>PTP</v>
      </c>
      <c r="Z500" s="72" t="s">
        <v>1130</v>
      </c>
      <c r="AA500" s="72" t="s">
        <v>1330</v>
      </c>
      <c r="AB500" s="304"/>
      <c r="AC500" s="72">
        <v>20</v>
      </c>
      <c r="AD500" s="72" t="s">
        <v>3020</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103"/>
        <v>FLOW</v>
      </c>
      <c r="AQ500" s="307"/>
      <c r="AR500" s="307"/>
      <c r="AS500" s="307"/>
      <c r="AT500" s="307"/>
      <c r="AU500" s="72" t="s">
        <v>1794</v>
      </c>
      <c r="AV500" s="311" t="s">
        <v>1684</v>
      </c>
      <c r="AW500" s="304" t="s">
        <v>157</v>
      </c>
      <c r="AX500" s="312">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104"/>
        <v>1</v>
      </c>
      <c r="ES500" s="72">
        <f t="shared" si="105"/>
        <v>1</v>
      </c>
      <c r="ET500" s="72" t="s">
        <v>1115</v>
      </c>
      <c r="EU500" s="7" t="s">
        <v>2822</v>
      </c>
      <c r="EV500" s="7" t="s">
        <v>1111</v>
      </c>
      <c r="EW500" s="7" t="s">
        <v>1807</v>
      </c>
      <c r="EX500" s="183" t="s">
        <v>1998</v>
      </c>
      <c r="EY500" s="314">
        <v>46183</v>
      </c>
      <c r="EZ500" s="314"/>
      <c r="FA500" s="183"/>
      <c r="FB500" s="314"/>
      <c r="FC500" s="7" t="s">
        <v>1130</v>
      </c>
      <c r="FD500" s="7" t="s">
        <v>3390</v>
      </c>
      <c r="FE500" s="7">
        <f t="shared" si="106"/>
        <v>509</v>
      </c>
      <c r="FF500" s="72">
        <f t="shared" si="107"/>
        <v>9470</v>
      </c>
      <c r="FG500" t="s">
        <v>3517</v>
      </c>
      <c r="FH500">
        <v>461841840</v>
      </c>
    </row>
    <row r="501" spans="1:164" ht="17.25">
      <c r="A501" s="72">
        <v>139693319</v>
      </c>
      <c r="B501" s="304" t="s">
        <v>694</v>
      </c>
      <c r="C501" s="72"/>
      <c r="D501" s="72"/>
      <c r="E501" s="72"/>
      <c r="F501" s="72"/>
      <c r="G501" s="307"/>
      <c r="H501" s="307"/>
      <c r="I501" s="72">
        <v>3792</v>
      </c>
      <c r="J501" s="72">
        <v>17887</v>
      </c>
      <c r="K501" s="258">
        <f t="shared" si="111"/>
        <v>866</v>
      </c>
      <c r="L501" s="258">
        <f t="shared" si="100"/>
        <v>23954</v>
      </c>
      <c r="M501" s="316">
        <v>6</v>
      </c>
      <c r="N501" s="72" t="s">
        <v>1232</v>
      </c>
      <c r="O501" s="72" t="s">
        <v>1233</v>
      </c>
      <c r="P501" s="72" t="s">
        <v>325</v>
      </c>
      <c r="Q501" s="255">
        <v>17201.34</v>
      </c>
      <c r="R501" s="66">
        <v>1939</v>
      </c>
      <c r="S501" s="66">
        <f t="shared" si="113"/>
        <v>0</v>
      </c>
      <c r="T501" s="66">
        <v>6300</v>
      </c>
      <c r="U501" s="4" t="s">
        <v>1232</v>
      </c>
      <c r="V501" s="5">
        <f t="shared" si="108"/>
        <v>0.59552477224682998</v>
      </c>
      <c r="W501" s="5">
        <f t="shared" si="109"/>
        <v>7.2257955221612397E-3</v>
      </c>
      <c r="X501" s="5" t="str">
        <f t="shared" si="101"/>
        <v>FLOW</v>
      </c>
      <c r="Y501" s="72" t="str">
        <f t="shared" si="102"/>
        <v>NC</v>
      </c>
      <c r="Z501" s="72" t="s">
        <v>1316</v>
      </c>
      <c r="AA501" s="72" t="s">
        <v>1316</v>
      </c>
      <c r="AB501" s="304" t="s">
        <v>3025</v>
      </c>
      <c r="AC501" s="72"/>
      <c r="AD501" s="72" t="s">
        <v>3022</v>
      </c>
      <c r="AE501" s="309"/>
      <c r="AF501" s="310" t="s">
        <v>1798</v>
      </c>
      <c r="AG501" s="7" t="s">
        <v>1130</v>
      </c>
      <c r="AH501" s="72" t="s">
        <v>695</v>
      </c>
      <c r="AI501" s="7" t="s">
        <v>1130</v>
      </c>
      <c r="AJ501" s="7" t="s">
        <v>1130</v>
      </c>
      <c r="AK501" s="7" t="s">
        <v>1130</v>
      </c>
      <c r="AL501" s="7">
        <v>26126</v>
      </c>
      <c r="AM501" s="255">
        <v>17201.34</v>
      </c>
      <c r="AN501" s="258">
        <v>177</v>
      </c>
      <c r="AO501" s="307">
        <v>193</v>
      </c>
      <c r="AP501" s="307" t="str">
        <f t="shared" si="103"/>
        <v>FLOW</v>
      </c>
      <c r="AQ501" s="307"/>
      <c r="AR501" s="307"/>
      <c r="AS501" s="307"/>
      <c r="AT501" s="307"/>
      <c r="AU501" s="72" t="s">
        <v>944</v>
      </c>
      <c r="AV501" s="311" t="s">
        <v>696</v>
      </c>
      <c r="AW501" s="304" t="s">
        <v>92</v>
      </c>
      <c r="AX501" s="312">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104"/>
        <v>3</v>
      </c>
      <c r="ES501" s="72">
        <f t="shared" si="105"/>
        <v>1</v>
      </c>
      <c r="ET501" s="72" t="s">
        <v>1128</v>
      </c>
      <c r="EU501" s="7" t="s">
        <v>2823</v>
      </c>
      <c r="EV501" s="7" t="s">
        <v>1111</v>
      </c>
      <c r="EW501" s="7" t="s">
        <v>1809</v>
      </c>
      <c r="EX501" s="183" t="s">
        <v>1999</v>
      </c>
      <c r="EY501" s="314">
        <v>46178</v>
      </c>
      <c r="EZ501" s="314"/>
      <c r="FA501" s="183"/>
      <c r="FB501" s="314"/>
      <c r="FC501" s="7" t="s">
        <v>1130</v>
      </c>
      <c r="FD501" s="7" t="s">
        <v>3391</v>
      </c>
      <c r="FE501" s="7">
        <f t="shared" si="106"/>
        <v>866</v>
      </c>
      <c r="FF501" s="72">
        <f t="shared" si="107"/>
        <v>23954</v>
      </c>
      <c r="FG501" t="s">
        <v>3517</v>
      </c>
      <c r="FH501">
        <v>139693319</v>
      </c>
    </row>
    <row r="502" spans="1:164" ht="17.25">
      <c r="A502" s="72">
        <v>454823699</v>
      </c>
      <c r="B502" s="304" t="s">
        <v>672</v>
      </c>
      <c r="C502" s="72"/>
      <c r="D502" s="72"/>
      <c r="E502" s="72"/>
      <c r="F502" s="72"/>
      <c r="G502" s="307"/>
      <c r="H502" s="307"/>
      <c r="I502" s="72">
        <v>3033</v>
      </c>
      <c r="J502" s="72">
        <v>3022</v>
      </c>
      <c r="K502" s="258">
        <f t="shared" si="111"/>
        <v>3072</v>
      </c>
      <c r="L502" s="258">
        <f t="shared" si="100"/>
        <v>6183</v>
      </c>
      <c r="M502" s="308">
        <v>1</v>
      </c>
      <c r="N502" s="72" t="s">
        <v>1232</v>
      </c>
      <c r="O502" s="72" t="s">
        <v>1233</v>
      </c>
      <c r="P502" s="72" t="s">
        <v>35</v>
      </c>
      <c r="Q502" s="255">
        <v>17194</v>
      </c>
      <c r="R502" s="66">
        <v>50</v>
      </c>
      <c r="S502" s="66">
        <f t="shared" si="113"/>
        <v>0</v>
      </c>
      <c r="T502" s="66">
        <v>4405.99</v>
      </c>
      <c r="U502" s="4" t="s">
        <v>1493</v>
      </c>
      <c r="V502" s="5">
        <f t="shared" si="108"/>
        <v>7.4150546706969649E-3</v>
      </c>
      <c r="W502" s="5">
        <f t="shared" si="109"/>
        <v>9.4090986814947448E-4</v>
      </c>
      <c r="X502" s="5" t="s">
        <v>1281</v>
      </c>
      <c r="Y502" s="72" t="str">
        <f t="shared" si="102"/>
        <v>MPTP</v>
      </c>
      <c r="Z502" s="72" t="s">
        <v>1326</v>
      </c>
      <c r="AA502" s="72" t="s">
        <v>1328</v>
      </c>
      <c r="AB502" s="304" t="s">
        <v>3563</v>
      </c>
      <c r="AC502" s="72">
        <v>26</v>
      </c>
      <c r="AD502" s="72" t="s">
        <v>3023</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103"/>
        <v>FLOW</v>
      </c>
      <c r="AQ502" s="307"/>
      <c r="AR502" s="307"/>
      <c r="AS502" s="307"/>
      <c r="AT502" s="307"/>
      <c r="AU502" s="72" t="s">
        <v>944</v>
      </c>
      <c r="AV502" s="311" t="s">
        <v>1024</v>
      </c>
      <c r="AW502" s="304" t="s">
        <v>1082</v>
      </c>
      <c r="AX502" s="312">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104"/>
        <v>1</v>
      </c>
      <c r="ES502" s="72">
        <f t="shared" si="105"/>
        <v>1</v>
      </c>
      <c r="ET502" s="72" t="s">
        <v>1116</v>
      </c>
      <c r="EU502" s="7" t="s">
        <v>2824</v>
      </c>
      <c r="EV502" s="7" t="s">
        <v>1111</v>
      </c>
      <c r="EW502" s="7" t="s">
        <v>1802</v>
      </c>
      <c r="EX502" s="183" t="s">
        <v>2000</v>
      </c>
      <c r="EY502" s="314">
        <v>46179</v>
      </c>
      <c r="EZ502" s="314"/>
      <c r="FA502" s="183"/>
      <c r="FB502" s="314"/>
      <c r="FC502" s="7" t="s">
        <v>1130</v>
      </c>
      <c r="FD502" s="7" t="s">
        <v>3172</v>
      </c>
      <c r="FE502" s="7">
        <f t="shared" si="106"/>
        <v>3072</v>
      </c>
      <c r="FF502" s="72">
        <f t="shared" si="107"/>
        <v>6183</v>
      </c>
      <c r="FG502" t="s">
        <v>3517</v>
      </c>
      <c r="FH502">
        <v>454823699</v>
      </c>
    </row>
    <row r="503" spans="1:164" ht="17.25">
      <c r="A503" s="72">
        <v>460097350</v>
      </c>
      <c r="B503" s="304" t="s">
        <v>1577</v>
      </c>
      <c r="C503" s="72" t="s">
        <v>1776</v>
      </c>
      <c r="D503" s="72" t="s">
        <v>1799</v>
      </c>
      <c r="E503" s="72">
        <v>6000</v>
      </c>
      <c r="F503" s="72"/>
      <c r="G503" s="307"/>
      <c r="H503" s="307"/>
      <c r="I503" s="72">
        <v>3035</v>
      </c>
      <c r="J503" s="72">
        <v>3070</v>
      </c>
      <c r="K503" s="258">
        <f t="shared" si="111"/>
        <v>41</v>
      </c>
      <c r="L503" s="258">
        <f t="shared" si="100"/>
        <v>160</v>
      </c>
      <c r="M503" s="316">
        <v>2</v>
      </c>
      <c r="N503" s="72" t="s">
        <v>1283</v>
      </c>
      <c r="O503" s="72" t="s">
        <v>1282</v>
      </c>
      <c r="P503" s="72" t="s">
        <v>43</v>
      </c>
      <c r="Q503" s="255">
        <v>17153.009999999998</v>
      </c>
      <c r="R503" s="66">
        <v>6</v>
      </c>
      <c r="S503" s="66">
        <f t="shared" si="113"/>
        <v>0</v>
      </c>
      <c r="T503" s="66">
        <v>0</v>
      </c>
      <c r="U503" s="4" t="s">
        <v>1130</v>
      </c>
      <c r="V503" s="5">
        <f t="shared" si="108"/>
        <v>1.918615987986717E-2</v>
      </c>
      <c r="W503" s="5">
        <f t="shared" si="109"/>
        <v>3.7978716622707308E-3</v>
      </c>
      <c r="X503" s="5" t="str">
        <f t="shared" si="101"/>
        <v>RB</v>
      </c>
      <c r="Y503" s="72" t="str">
        <f t="shared" si="102"/>
        <v>PAID</v>
      </c>
      <c r="Z503" s="72" t="s">
        <v>1130</v>
      </c>
      <c r="AA503" s="72" t="s">
        <v>1282</v>
      </c>
      <c r="AB503" s="304"/>
      <c r="AC503" s="72"/>
      <c r="AD503" s="72" t="s">
        <v>3020</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103"/>
        <v>STABLE</v>
      </c>
      <c r="AQ503" s="307"/>
      <c r="AR503" s="307"/>
      <c r="AS503" s="307"/>
      <c r="AT503" s="307"/>
      <c r="AU503" s="72" t="s">
        <v>1794</v>
      </c>
      <c r="AV503" s="311" t="s">
        <v>1685</v>
      </c>
      <c r="AW503" s="304" t="s">
        <v>45</v>
      </c>
      <c r="AX503" s="312">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104"/>
        <v>1</v>
      </c>
      <c r="ES503" s="72">
        <f t="shared" si="105"/>
        <v>1</v>
      </c>
      <c r="ET503" s="72" t="s">
        <v>1117</v>
      </c>
      <c r="EU503" s="7" t="s">
        <v>2825</v>
      </c>
      <c r="EV503" s="7" t="s">
        <v>1111</v>
      </c>
      <c r="EW503" s="7" t="s">
        <v>1802</v>
      </c>
      <c r="EX503" s="183" t="s">
        <v>1842</v>
      </c>
      <c r="EY503" s="314">
        <v>46177</v>
      </c>
      <c r="EZ503" s="314"/>
      <c r="FA503" s="183"/>
      <c r="FB503" s="314"/>
      <c r="FC503" s="7" t="s">
        <v>1130</v>
      </c>
      <c r="FD503" s="7" t="s">
        <v>3092</v>
      </c>
      <c r="FE503" s="7">
        <f t="shared" si="106"/>
        <v>41</v>
      </c>
      <c r="FF503" s="72">
        <f t="shared" si="107"/>
        <v>6160</v>
      </c>
      <c r="FG503" t="s">
        <v>3517</v>
      </c>
      <c r="FH503">
        <v>460097350</v>
      </c>
    </row>
    <row r="504" spans="1:164" ht="17.25">
      <c r="A504" s="72">
        <v>458762564</v>
      </c>
      <c r="B504" s="304" t="s">
        <v>2134</v>
      </c>
      <c r="C504" s="72" t="s">
        <v>1776</v>
      </c>
      <c r="D504" s="72" t="s">
        <v>3018</v>
      </c>
      <c r="E504" s="72">
        <v>19309</v>
      </c>
      <c r="F504" s="72"/>
      <c r="G504" s="307"/>
      <c r="H504" s="307" t="s">
        <v>3513</v>
      </c>
      <c r="I504" s="72">
        <v>5807</v>
      </c>
      <c r="J504" s="72">
        <v>5807</v>
      </c>
      <c r="K504" s="258">
        <f t="shared" si="111"/>
        <v>5815</v>
      </c>
      <c r="L504" s="258">
        <f t="shared" si="100"/>
        <v>-7607</v>
      </c>
      <c r="M504" s="308">
        <v>1</v>
      </c>
      <c r="N504" s="72" t="s">
        <v>1283</v>
      </c>
      <c r="O504" s="72" t="s">
        <v>1282</v>
      </c>
      <c r="P504" s="72" t="s">
        <v>74</v>
      </c>
      <c r="Q504" s="255">
        <v>16954</v>
      </c>
      <c r="R504" s="66">
        <v>8</v>
      </c>
      <c r="S504" s="66">
        <f t="shared" si="113"/>
        <v>0</v>
      </c>
      <c r="T504" s="66">
        <v>1350</v>
      </c>
      <c r="U504" s="4" t="s">
        <v>1130</v>
      </c>
      <c r="V504" s="5">
        <f t="shared" si="108"/>
        <v>1.6922364316804307E-2</v>
      </c>
      <c r="W504" s="5">
        <f t="shared" si="109"/>
        <v>9.2777631177190826E-4</v>
      </c>
      <c r="X504" s="5" t="str">
        <f t="shared" si="101"/>
        <v>RB</v>
      </c>
      <c r="Y504" s="72" t="str">
        <f t="shared" si="102"/>
        <v>PAID</v>
      </c>
      <c r="Z504" s="72" t="s">
        <v>1130</v>
      </c>
      <c r="AA504" s="72" t="s">
        <v>1282</v>
      </c>
      <c r="AB504" s="304" t="s">
        <v>3024</v>
      </c>
      <c r="AC504" s="72"/>
      <c r="AD504" s="72" t="s">
        <v>3023</v>
      </c>
      <c r="AE504" s="309"/>
      <c r="AF504" s="310"/>
      <c r="AG504" s="7"/>
      <c r="AH504" s="72" t="s">
        <v>678</v>
      </c>
      <c r="AI504" s="7"/>
      <c r="AJ504" s="7"/>
      <c r="AK504" s="7"/>
      <c r="AL504" s="7">
        <v>7165</v>
      </c>
      <c r="AM504" s="255">
        <v>16954</v>
      </c>
      <c r="AN504" s="258">
        <v>27</v>
      </c>
      <c r="AO504" s="307">
        <v>0</v>
      </c>
      <c r="AP504" s="307" t="str">
        <f t="shared" si="103"/>
        <v>RB</v>
      </c>
      <c r="AQ504" s="307"/>
      <c r="AR504" s="307"/>
      <c r="AS504" s="307"/>
      <c r="AT504" s="307"/>
      <c r="AU504" s="72" t="s">
        <v>1130</v>
      </c>
      <c r="AV504" s="311" t="s">
        <v>2278</v>
      </c>
      <c r="AW504" s="304" t="s">
        <v>75</v>
      </c>
      <c r="AX504" s="312">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104"/>
        <v>1</v>
      </c>
      <c r="ES504" s="72">
        <f t="shared" si="105"/>
        <v>1</v>
      </c>
      <c r="ET504" s="72" t="s">
        <v>1120</v>
      </c>
      <c r="EU504" s="7" t="s">
        <v>2826</v>
      </c>
      <c r="EV504" s="7" t="s">
        <v>1111</v>
      </c>
      <c r="EW504" s="7" t="s">
        <v>1802</v>
      </c>
      <c r="EX504" s="183" t="s">
        <v>3606</v>
      </c>
      <c r="EY504" s="314">
        <v>46184</v>
      </c>
      <c r="EZ504" s="314"/>
      <c r="FA504" s="183"/>
      <c r="FB504" s="314"/>
      <c r="FC504" s="7" t="s">
        <v>1130</v>
      </c>
      <c r="FD504" s="7" t="s">
        <v>3285</v>
      </c>
      <c r="FE504" s="7">
        <f t="shared" si="106"/>
        <v>5815</v>
      </c>
      <c r="FF504" s="72">
        <f t="shared" si="107"/>
        <v>11702</v>
      </c>
      <c r="FG504" t="s">
        <v>3517</v>
      </c>
      <c r="FH504">
        <v>458762564</v>
      </c>
    </row>
    <row r="505" spans="1:164" ht="17.25">
      <c r="A505" s="72">
        <v>458111295</v>
      </c>
      <c r="B505" s="304" t="s">
        <v>339</v>
      </c>
      <c r="C505" s="72"/>
      <c r="D505" s="72"/>
      <c r="E505" s="72"/>
      <c r="F505" s="72"/>
      <c r="G505" s="307"/>
      <c r="H505" s="307"/>
      <c r="I505" s="72">
        <v>5795</v>
      </c>
      <c r="J505" s="72">
        <v>17385</v>
      </c>
      <c r="K505" s="258">
        <f t="shared" si="111"/>
        <v>805</v>
      </c>
      <c r="L505" s="258">
        <f t="shared" si="100"/>
        <v>23180</v>
      </c>
      <c r="M505" s="316">
        <v>4</v>
      </c>
      <c r="N505" s="72" t="s">
        <v>1232</v>
      </c>
      <c r="O505" s="72" t="s">
        <v>1233</v>
      </c>
      <c r="P505" s="72" t="s">
        <v>334</v>
      </c>
      <c r="Q505" s="255">
        <v>16914.650000000001</v>
      </c>
      <c r="R505" s="66">
        <v>805</v>
      </c>
      <c r="S505" s="66">
        <f t="shared" si="113"/>
        <v>0</v>
      </c>
      <c r="T505" s="66">
        <v>6300</v>
      </c>
      <c r="U505" s="4" t="s">
        <v>1499</v>
      </c>
      <c r="V505" s="5">
        <f t="shared" si="108"/>
        <v>6.1102618941698078E-2</v>
      </c>
      <c r="W505" s="5">
        <f t="shared" si="109"/>
        <v>5.5533995399588776E-3</v>
      </c>
      <c r="X505" s="5" t="str">
        <f t="shared" si="101"/>
        <v>FLOW</v>
      </c>
      <c r="Y505" s="72" t="str">
        <f t="shared" si="102"/>
        <v>LMCB</v>
      </c>
      <c r="Z505" s="72" t="s">
        <v>1327</v>
      </c>
      <c r="AA505" s="72" t="s">
        <v>1327</v>
      </c>
      <c r="AB505" s="304"/>
      <c r="AC505" s="72"/>
      <c r="AD505" s="72"/>
      <c r="AE505" s="309"/>
      <c r="AF505" s="310" t="s">
        <v>1798</v>
      </c>
      <c r="AG505" s="7" t="s">
        <v>1130</v>
      </c>
      <c r="AH505" s="72" t="s">
        <v>338</v>
      </c>
      <c r="AI505" s="7" t="s">
        <v>1130</v>
      </c>
      <c r="AJ505" s="7" t="s">
        <v>1130</v>
      </c>
      <c r="AK505" s="7" t="s">
        <v>1130</v>
      </c>
      <c r="AL505" s="7">
        <v>24490</v>
      </c>
      <c r="AM505" s="255">
        <v>16914.650000000001</v>
      </c>
      <c r="AN505" s="258">
        <v>116</v>
      </c>
      <c r="AO505" s="307">
        <v>132</v>
      </c>
      <c r="AP505" s="307" t="str">
        <f t="shared" si="103"/>
        <v>FLOW</v>
      </c>
      <c r="AQ505" s="307"/>
      <c r="AR505" s="307"/>
      <c r="AS505" s="307"/>
      <c r="AT505" s="307"/>
      <c r="AU505" s="72" t="s">
        <v>944</v>
      </c>
      <c r="AV505" s="311" t="s">
        <v>340</v>
      </c>
      <c r="AW505" s="304" t="s">
        <v>75</v>
      </c>
      <c r="AX505" s="312">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104"/>
        <v>1</v>
      </c>
      <c r="ES505" s="72">
        <f t="shared" si="105"/>
        <v>1</v>
      </c>
      <c r="ET505" s="72" t="s">
        <v>1126</v>
      </c>
      <c r="EU505" s="7" t="e">
        <v>#N/A</v>
      </c>
      <c r="EV505" s="7" t="e">
        <v>#N/A</v>
      </c>
      <c r="EW505" s="7" t="e">
        <v>#N/A</v>
      </c>
      <c r="EX505" s="183" t="e">
        <v>#N/A</v>
      </c>
      <c r="EY505" s="314" t="e">
        <v>#N/A</v>
      </c>
      <c r="EZ505" s="314"/>
      <c r="FA505" s="183"/>
      <c r="FB505" s="314"/>
      <c r="FC505" s="7" t="s">
        <v>1130</v>
      </c>
      <c r="FD505" s="7">
        <v>0</v>
      </c>
      <c r="FE505" s="7">
        <f t="shared" si="106"/>
        <v>805</v>
      </c>
      <c r="FF505" s="72">
        <f t="shared" si="107"/>
        <v>23180</v>
      </c>
      <c r="FG505" t="s">
        <v>3517</v>
      </c>
      <c r="FH505">
        <v>458111295</v>
      </c>
    </row>
    <row r="506" spans="1:164" ht="17.25">
      <c r="A506" s="72">
        <v>458645849</v>
      </c>
      <c r="B506" s="304" t="s">
        <v>149</v>
      </c>
      <c r="C506" s="72"/>
      <c r="D506" s="72"/>
      <c r="E506" s="72"/>
      <c r="F506" s="72"/>
      <c r="G506" s="307"/>
      <c r="H506" s="307" t="s">
        <v>1791</v>
      </c>
      <c r="I506" s="72">
        <v>4448</v>
      </c>
      <c r="J506" s="72">
        <v>8164</v>
      </c>
      <c r="K506" s="258">
        <f t="shared" ref="K506:K537" si="114">IF((J506+R506)&lt;=I506+R506,(J506+R506),((I506-(I506*(M506+1)-(I506+J506)))+R506))</f>
        <v>3942</v>
      </c>
      <c r="L506" s="258">
        <f t="shared" si="100"/>
        <v>12612</v>
      </c>
      <c r="M506" s="316">
        <v>2</v>
      </c>
      <c r="N506" s="72" t="s">
        <v>1283</v>
      </c>
      <c r="O506" s="72" t="s">
        <v>1233</v>
      </c>
      <c r="P506" s="72" t="s">
        <v>114</v>
      </c>
      <c r="Q506" s="255">
        <v>16635</v>
      </c>
      <c r="R506" s="66">
        <v>226</v>
      </c>
      <c r="S506" s="66">
        <f t="shared" si="113"/>
        <v>0</v>
      </c>
      <c r="T506" s="66">
        <v>3257</v>
      </c>
      <c r="U506" s="4" t="s">
        <v>1232</v>
      </c>
      <c r="V506" s="5">
        <f t="shared" si="108"/>
        <v>7.6748697267566446E-2</v>
      </c>
      <c r="W506" s="5">
        <f t="shared" si="109"/>
        <v>3.6831783518970498E-3</v>
      </c>
      <c r="X506" s="5" t="str">
        <f t="shared" si="101"/>
        <v>RB</v>
      </c>
      <c r="Y506" s="72" t="str">
        <f t="shared" si="102"/>
        <v>PAID</v>
      </c>
      <c r="Z506" s="72" t="s">
        <v>1330</v>
      </c>
      <c r="AA506" s="72" t="s">
        <v>1282</v>
      </c>
      <c r="AB506" s="304"/>
      <c r="AC506" s="72">
        <v>25</v>
      </c>
      <c r="AD506" s="72" t="s">
        <v>3020</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103"/>
        <v>STABLE</v>
      </c>
      <c r="AQ506" s="307"/>
      <c r="AR506" s="307"/>
      <c r="AS506" s="307"/>
      <c r="AT506" s="307"/>
      <c r="AU506" s="72" t="s">
        <v>1794</v>
      </c>
      <c r="AV506" s="311" t="s">
        <v>150</v>
      </c>
      <c r="AW506" s="304" t="s">
        <v>151</v>
      </c>
      <c r="AX506" s="312">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104"/>
        <v>1</v>
      </c>
      <c r="ES506" s="72">
        <f t="shared" si="105"/>
        <v>1</v>
      </c>
      <c r="ET506" s="72" t="s">
        <v>1122</v>
      </c>
      <c r="EU506" s="7" t="e">
        <v>#N/A</v>
      </c>
      <c r="EV506" s="7" t="e">
        <v>#N/A</v>
      </c>
      <c r="EW506" s="7" t="e">
        <v>#N/A</v>
      </c>
      <c r="EX506" s="183" t="e">
        <v>#N/A</v>
      </c>
      <c r="EY506" s="314" t="e">
        <v>#N/A</v>
      </c>
      <c r="EZ506" s="314"/>
      <c r="FA506" s="183"/>
      <c r="FB506" s="314"/>
      <c r="FC506" s="7" t="s">
        <v>1130</v>
      </c>
      <c r="FD506" s="7">
        <v>0</v>
      </c>
      <c r="FE506" s="7">
        <f t="shared" si="106"/>
        <v>3942</v>
      </c>
      <c r="FF506" s="72">
        <f t="shared" si="107"/>
        <v>12612</v>
      </c>
      <c r="FG506" t="s">
        <v>3517</v>
      </c>
      <c r="FH506">
        <v>458645849</v>
      </c>
    </row>
    <row r="507" spans="1:164" ht="17.25">
      <c r="A507" s="72">
        <v>459445373</v>
      </c>
      <c r="B507" s="304" t="s">
        <v>1578</v>
      </c>
      <c r="C507" s="72"/>
      <c r="D507" s="72"/>
      <c r="E507" s="72"/>
      <c r="F507" s="72"/>
      <c r="G507" s="307"/>
      <c r="H507" s="307"/>
      <c r="I507" s="72">
        <v>4550</v>
      </c>
      <c r="J507" s="72">
        <v>3280</v>
      </c>
      <c r="K507" s="258">
        <f t="shared" si="114"/>
        <v>3361</v>
      </c>
      <c r="L507" s="258">
        <f t="shared" si="100"/>
        <v>7991</v>
      </c>
      <c r="M507" s="308">
        <v>1</v>
      </c>
      <c r="N507" s="72" t="s">
        <v>1232</v>
      </c>
      <c r="O507" s="72" t="s">
        <v>1233</v>
      </c>
      <c r="P507" s="72" t="s">
        <v>74</v>
      </c>
      <c r="Q507" s="255">
        <v>16508.55</v>
      </c>
      <c r="R507" s="66">
        <v>81</v>
      </c>
      <c r="S507" s="66">
        <f t="shared" si="113"/>
        <v>0</v>
      </c>
      <c r="T507" s="66">
        <v>6300</v>
      </c>
      <c r="U507" s="4" t="s">
        <v>1130</v>
      </c>
      <c r="V507" s="5">
        <f t="shared" si="108"/>
        <v>1.6477745513871635E-2</v>
      </c>
      <c r="W507" s="5">
        <f t="shared" si="109"/>
        <v>9.0339988390362948E-4</v>
      </c>
      <c r="X507" s="5" t="s">
        <v>1281</v>
      </c>
      <c r="Y507" s="72" t="str">
        <f t="shared" si="102"/>
        <v>PTP</v>
      </c>
      <c r="Z507" s="72" t="s">
        <v>1130</v>
      </c>
      <c r="AA507" s="72" t="s">
        <v>1330</v>
      </c>
      <c r="AB507" s="304"/>
      <c r="AC507" s="72">
        <v>18</v>
      </c>
      <c r="AD507" s="72" t="s">
        <v>3020</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103"/>
        <v>FLOW</v>
      </c>
      <c r="AQ507" s="307"/>
      <c r="AR507" s="307"/>
      <c r="AS507" s="307"/>
      <c r="AT507" s="307"/>
      <c r="AU507" s="72" t="s">
        <v>1794</v>
      </c>
      <c r="AV507" s="311" t="s">
        <v>1686</v>
      </c>
      <c r="AW507" s="304" t="s">
        <v>17</v>
      </c>
      <c r="AX507" s="312">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104"/>
        <v>3</v>
      </c>
      <c r="ES507" s="72">
        <f t="shared" si="105"/>
        <v>1</v>
      </c>
      <c r="ET507" s="72" t="s">
        <v>1120</v>
      </c>
      <c r="EU507" s="7" t="s">
        <v>2827</v>
      </c>
      <c r="EV507" s="7" t="s">
        <v>1111</v>
      </c>
      <c r="EW507" s="7" t="s">
        <v>1802</v>
      </c>
      <c r="EX507" s="183" t="s">
        <v>2001</v>
      </c>
      <c r="EY507" s="314">
        <v>46177</v>
      </c>
      <c r="EZ507" s="314"/>
      <c r="FA507" s="183"/>
      <c r="FB507" s="314"/>
      <c r="FC507" s="7" t="s">
        <v>1130</v>
      </c>
      <c r="FD507" s="7" t="s">
        <v>3392</v>
      </c>
      <c r="FE507" s="7">
        <f t="shared" si="106"/>
        <v>3361</v>
      </c>
      <c r="FF507" s="72">
        <f t="shared" si="107"/>
        <v>7991</v>
      </c>
      <c r="FG507" t="s">
        <v>3517</v>
      </c>
      <c r="FH507">
        <v>459445373</v>
      </c>
    </row>
    <row r="508" spans="1:164" ht="17.25">
      <c r="A508" s="72">
        <v>463650409</v>
      </c>
      <c r="B508" s="304" t="s">
        <v>2090</v>
      </c>
      <c r="C508" s="72" t="s">
        <v>1776</v>
      </c>
      <c r="D508" s="72" t="s">
        <v>2348</v>
      </c>
      <c r="E508" s="72">
        <v>4303</v>
      </c>
      <c r="F508" s="72"/>
      <c r="G508" s="307"/>
      <c r="H508" s="307"/>
      <c r="I508" s="72">
        <v>4409</v>
      </c>
      <c r="J508" s="72">
        <v>3755</v>
      </c>
      <c r="K508" s="258">
        <f t="shared" si="114"/>
        <v>3796</v>
      </c>
      <c r="L508" s="258">
        <f t="shared" si="100"/>
        <v>3945</v>
      </c>
      <c r="M508" s="308">
        <v>1</v>
      </c>
      <c r="N508" s="72" t="s">
        <v>1281</v>
      </c>
      <c r="O508" s="72" t="s">
        <v>1282</v>
      </c>
      <c r="P508" s="72" t="s">
        <v>19</v>
      </c>
      <c r="Q508" s="255">
        <v>16469</v>
      </c>
      <c r="R508" s="66">
        <v>41</v>
      </c>
      <c r="S508" s="66">
        <f t="shared" si="113"/>
        <v>0</v>
      </c>
      <c r="T508" s="66">
        <v>5345</v>
      </c>
      <c r="U508" s="4" t="s">
        <v>1130</v>
      </c>
      <c r="V508" s="5">
        <f t="shared" si="108"/>
        <v>6.6828915917914516E-3</v>
      </c>
      <c r="W508" s="5">
        <f t="shared" si="109"/>
        <v>9.0123558325890982E-4</v>
      </c>
      <c r="X508" s="5" t="str">
        <f t="shared" si="101"/>
        <v>STABLE</v>
      </c>
      <c r="Y508" s="72" t="str">
        <f t="shared" si="102"/>
        <v>PAID</v>
      </c>
      <c r="Z508" s="72" t="s">
        <v>1130</v>
      </c>
      <c r="AA508" s="72" t="s">
        <v>1282</v>
      </c>
      <c r="AB508" s="304" t="s">
        <v>3025</v>
      </c>
      <c r="AC508" s="72"/>
      <c r="AD508" s="72" t="s">
        <v>3023</v>
      </c>
      <c r="AE508" s="309"/>
      <c r="AF508" s="310"/>
      <c r="AG508" s="7"/>
      <c r="AH508" s="72" t="s">
        <v>266</v>
      </c>
      <c r="AI508" s="7"/>
      <c r="AJ508" s="7"/>
      <c r="AK508" s="7"/>
      <c r="AL508" s="7">
        <v>9141</v>
      </c>
      <c r="AM508" s="255">
        <v>16469</v>
      </c>
      <c r="AN508" s="258">
        <v>27</v>
      </c>
      <c r="AO508" s="307">
        <v>12</v>
      </c>
      <c r="AP508" s="307" t="str">
        <f t="shared" si="103"/>
        <v>STABLE</v>
      </c>
      <c r="AQ508" s="307"/>
      <c r="AR508" s="307"/>
      <c r="AS508" s="307"/>
      <c r="AT508" s="307"/>
      <c r="AU508" s="72" t="s">
        <v>1130</v>
      </c>
      <c r="AV508" s="311" t="s">
        <v>2236</v>
      </c>
      <c r="AW508" s="304" t="s">
        <v>32</v>
      </c>
      <c r="AX508" s="312">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104"/>
        <v>1</v>
      </c>
      <c r="ES508" s="72">
        <f t="shared" si="105"/>
        <v>1</v>
      </c>
      <c r="ET508" s="72" t="s">
        <v>1114</v>
      </c>
      <c r="EU508" s="7" t="s">
        <v>2828</v>
      </c>
      <c r="EV508" s="7" t="s">
        <v>1111</v>
      </c>
      <c r="EW508" s="7" t="s">
        <v>1809</v>
      </c>
      <c r="EX508" s="183" t="s">
        <v>3607</v>
      </c>
      <c r="EY508" s="314">
        <v>46185</v>
      </c>
      <c r="EZ508" s="314"/>
      <c r="FA508" s="183"/>
      <c r="FB508" s="314"/>
      <c r="FC508" s="7" t="s">
        <v>1130</v>
      </c>
      <c r="FD508" s="7" t="s">
        <v>3393</v>
      </c>
      <c r="FE508" s="7">
        <f t="shared" si="106"/>
        <v>3796</v>
      </c>
      <c r="FF508" s="72">
        <f t="shared" si="107"/>
        <v>8248</v>
      </c>
      <c r="FG508" t="s">
        <v>3517</v>
      </c>
      <c r="FH508">
        <v>463650409</v>
      </c>
    </row>
    <row r="509" spans="1:164" ht="17.25">
      <c r="A509" s="72">
        <v>460109573</v>
      </c>
      <c r="B509" s="304" t="s">
        <v>1579</v>
      </c>
      <c r="C509" s="72"/>
      <c r="D509" s="72"/>
      <c r="E509" s="72"/>
      <c r="F509" s="72"/>
      <c r="G509" s="307"/>
      <c r="H509" s="307"/>
      <c r="I509" s="72">
        <v>2845</v>
      </c>
      <c r="J509" s="72">
        <v>3152.65</v>
      </c>
      <c r="K509" s="258">
        <f t="shared" si="114"/>
        <v>322.64999999999964</v>
      </c>
      <c r="L509" s="258">
        <f t="shared" si="100"/>
        <v>6063.65</v>
      </c>
      <c r="M509" s="316">
        <v>2</v>
      </c>
      <c r="N509" s="72" t="s">
        <v>1232</v>
      </c>
      <c r="O509" s="72" t="s">
        <v>1233</v>
      </c>
      <c r="P509" s="72" t="s">
        <v>43</v>
      </c>
      <c r="Q509" s="255">
        <v>16448.14</v>
      </c>
      <c r="R509" s="66">
        <v>15</v>
      </c>
      <c r="S509" s="66">
        <f t="shared" si="113"/>
        <v>0</v>
      </c>
      <c r="T509" s="66">
        <v>1800</v>
      </c>
      <c r="U509" s="4" t="s">
        <v>1130</v>
      </c>
      <c r="V509" s="5">
        <f t="shared" si="108"/>
        <v>1.8397741490644406E-2</v>
      </c>
      <c r="W509" s="5">
        <f t="shared" si="109"/>
        <v>3.6418054209180605E-3</v>
      </c>
      <c r="X509" s="5" t="s">
        <v>1281</v>
      </c>
      <c r="Y509" s="72" t="str">
        <f t="shared" si="102"/>
        <v>PTP</v>
      </c>
      <c r="Z509" s="72" t="s">
        <v>1130</v>
      </c>
      <c r="AA509" s="72" t="s">
        <v>1330</v>
      </c>
      <c r="AB509" s="304"/>
      <c r="AC509" s="72"/>
      <c r="AD509" s="72" t="s">
        <v>3020</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103"/>
        <v>FLOW</v>
      </c>
      <c r="AQ509" s="307"/>
      <c r="AR509" s="307"/>
      <c r="AS509" s="307"/>
      <c r="AT509" s="307"/>
      <c r="AU509" s="72" t="s">
        <v>1794</v>
      </c>
      <c r="AV509" s="311" t="s">
        <v>1687</v>
      </c>
      <c r="AW509" s="304" t="s">
        <v>649</v>
      </c>
      <c r="AX509" s="312">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104"/>
        <v>1</v>
      </c>
      <c r="ES509" s="72">
        <f t="shared" si="105"/>
        <v>1</v>
      </c>
      <c r="ET509" s="72" t="s">
        <v>1117</v>
      </c>
      <c r="EU509" s="7" t="s">
        <v>2829</v>
      </c>
      <c r="EV509" s="7" t="s">
        <v>1111</v>
      </c>
      <c r="EW509" s="7" t="s">
        <v>1802</v>
      </c>
      <c r="EX509" s="183" t="s">
        <v>1842</v>
      </c>
      <c r="EY509" s="314">
        <v>46178</v>
      </c>
      <c r="EZ509" s="314"/>
      <c r="FA509" s="183"/>
      <c r="FB509" s="314"/>
      <c r="FC509" s="7" t="s">
        <v>1130</v>
      </c>
      <c r="FD509" s="7" t="s">
        <v>3394</v>
      </c>
      <c r="FE509" s="7">
        <f t="shared" si="106"/>
        <v>322.64999999999964</v>
      </c>
      <c r="FF509" s="72">
        <f t="shared" si="107"/>
        <v>6063.65</v>
      </c>
      <c r="FG509" t="s">
        <v>3517</v>
      </c>
      <c r="FH509">
        <v>460109573</v>
      </c>
    </row>
    <row r="510" spans="1:164" ht="17.25">
      <c r="A510" s="72">
        <v>465971898</v>
      </c>
      <c r="B510" s="304" t="s">
        <v>1435</v>
      </c>
      <c r="C510" s="72" t="s">
        <v>1776</v>
      </c>
      <c r="D510" s="72" t="s">
        <v>1801</v>
      </c>
      <c r="E510" s="72">
        <v>6720</v>
      </c>
      <c r="F510" s="72"/>
      <c r="G510" s="307"/>
      <c r="H510" s="307"/>
      <c r="I510" s="72">
        <v>2240</v>
      </c>
      <c r="J510" s="72">
        <v>4480</v>
      </c>
      <c r="K510" s="258">
        <f t="shared" si="114"/>
        <v>2284</v>
      </c>
      <c r="L510" s="258">
        <f t="shared" si="100"/>
        <v>88</v>
      </c>
      <c r="M510" s="316">
        <v>2</v>
      </c>
      <c r="N510" s="72" t="s">
        <v>1283</v>
      </c>
      <c r="O510" s="72" t="s">
        <v>1282</v>
      </c>
      <c r="P510" s="72" t="s">
        <v>66</v>
      </c>
      <c r="Q510" s="255">
        <v>16438</v>
      </c>
      <c r="R510" s="66">
        <v>44</v>
      </c>
      <c r="S510" s="66">
        <f t="shared" si="113"/>
        <v>0</v>
      </c>
      <c r="T510" s="66">
        <v>900</v>
      </c>
      <c r="U510" s="4" t="s">
        <v>1232</v>
      </c>
      <c r="V510" s="5">
        <f t="shared" si="108"/>
        <v>5.6842114508678279E-2</v>
      </c>
      <c r="W510" s="5">
        <f t="shared" si="109"/>
        <v>3.6395603094970664E-3</v>
      </c>
      <c r="X510" s="5" t="str">
        <f t="shared" si="101"/>
        <v>RB</v>
      </c>
      <c r="Y510" s="72" t="str">
        <f t="shared" si="102"/>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103"/>
        <v>STABLE</v>
      </c>
      <c r="AQ510" s="307"/>
      <c r="AR510" s="307"/>
      <c r="AS510" s="307"/>
      <c r="AT510" s="307"/>
      <c r="AU510" s="72" t="s">
        <v>1794</v>
      </c>
      <c r="AV510" s="311" t="s">
        <v>1436</v>
      </c>
      <c r="AW510" s="304" t="s">
        <v>1437</v>
      </c>
      <c r="AX510" s="312">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104"/>
        <v>1</v>
      </c>
      <c r="ES510" s="72">
        <f t="shared" si="105"/>
        <v>1</v>
      </c>
      <c r="ET510" s="72" t="s">
        <v>1119</v>
      </c>
      <c r="EU510" s="7" t="s">
        <v>2830</v>
      </c>
      <c r="EV510" s="7" t="s">
        <v>1111</v>
      </c>
      <c r="EW510" s="7" t="s">
        <v>1807</v>
      </c>
      <c r="EX510" s="183" t="s">
        <v>1819</v>
      </c>
      <c r="EY510" s="314">
        <v>46182</v>
      </c>
      <c r="EZ510" s="314"/>
      <c r="FA510" s="183"/>
      <c r="FB510" s="314"/>
      <c r="FC510" s="7" t="s">
        <v>1130</v>
      </c>
      <c r="FD510" s="7" t="s">
        <v>3285</v>
      </c>
      <c r="FE510" s="7">
        <f t="shared" si="106"/>
        <v>2284</v>
      </c>
      <c r="FF510" s="72">
        <f t="shared" si="107"/>
        <v>6808</v>
      </c>
      <c r="FG510" t="s">
        <v>3517</v>
      </c>
      <c r="FH510">
        <v>465971898</v>
      </c>
    </row>
    <row r="511" spans="1:164" ht="17.25">
      <c r="A511" s="72">
        <v>464487568</v>
      </c>
      <c r="B511" s="304" t="s">
        <v>436</v>
      </c>
      <c r="C511" s="72" t="s">
        <v>1776</v>
      </c>
      <c r="D511" s="72" t="s">
        <v>3561</v>
      </c>
      <c r="E511" s="72">
        <v>2603</v>
      </c>
      <c r="F511" s="72"/>
      <c r="G511" s="307"/>
      <c r="H511" s="307"/>
      <c r="I511" s="72">
        <v>2496</v>
      </c>
      <c r="J511" s="72">
        <v>2240</v>
      </c>
      <c r="K511" s="258">
        <f t="shared" si="114"/>
        <v>2303</v>
      </c>
      <c r="L511" s="258">
        <f t="shared" si="100"/>
        <v>2251</v>
      </c>
      <c r="M511" s="308">
        <v>1</v>
      </c>
      <c r="N511" s="72" t="s">
        <v>1281</v>
      </c>
      <c r="O511" s="72" t="s">
        <v>1282</v>
      </c>
      <c r="P511" s="72" t="s">
        <v>35</v>
      </c>
      <c r="Q511" s="255">
        <v>16402</v>
      </c>
      <c r="R511" s="66">
        <v>63</v>
      </c>
      <c r="S511" s="66">
        <f t="shared" si="113"/>
        <v>0</v>
      </c>
      <c r="T511" s="66">
        <v>2700</v>
      </c>
      <c r="U511" s="4" t="s">
        <v>1482</v>
      </c>
      <c r="V511" s="5">
        <f t="shared" si="108"/>
        <v>7.073498121947866E-3</v>
      </c>
      <c r="W511" s="5">
        <f t="shared" si="109"/>
        <v>8.9756913210350584E-4</v>
      </c>
      <c r="X511" s="5" t="s">
        <v>1281</v>
      </c>
      <c r="Y511" s="72" t="str">
        <f t="shared" si="102"/>
        <v>PAID</v>
      </c>
      <c r="Z511" s="72" t="s">
        <v>1328</v>
      </c>
      <c r="AA511" s="72" t="s">
        <v>1330</v>
      </c>
      <c r="AB511" s="304"/>
      <c r="AC511" s="72">
        <v>25</v>
      </c>
      <c r="AD511" s="72" t="s">
        <v>3020</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103"/>
        <v>FLOW</v>
      </c>
      <c r="AQ511" s="307"/>
      <c r="AR511" s="307"/>
      <c r="AS511" s="307"/>
      <c r="AT511" s="307"/>
      <c r="AU511" s="72" t="s">
        <v>1794</v>
      </c>
      <c r="AV511" s="311" t="s">
        <v>437</v>
      </c>
      <c r="AW511" s="304" t="s">
        <v>178</v>
      </c>
      <c r="AX511" s="312">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104"/>
        <v>1</v>
      </c>
      <c r="ES511" s="72">
        <f t="shared" si="105"/>
        <v>1</v>
      </c>
      <c r="ET511" s="72" t="s">
        <v>1116</v>
      </c>
      <c r="EU511" s="7" t="s">
        <v>2831</v>
      </c>
      <c r="EV511" s="7" t="s">
        <v>1111</v>
      </c>
      <c r="EW511" s="7" t="s">
        <v>1807</v>
      </c>
      <c r="EX511" s="183" t="s">
        <v>1816</v>
      </c>
      <c r="EY511" s="314">
        <v>46201</v>
      </c>
      <c r="EZ511" s="314"/>
      <c r="FA511" s="183"/>
      <c r="FB511" s="314"/>
      <c r="FC511" s="7" t="s">
        <v>1130</v>
      </c>
      <c r="FD511" s="7" t="s">
        <v>3395</v>
      </c>
      <c r="FE511" s="7">
        <f t="shared" si="106"/>
        <v>2303</v>
      </c>
      <c r="FF511" s="72">
        <f t="shared" si="107"/>
        <v>4854</v>
      </c>
      <c r="FG511" t="s">
        <v>3517</v>
      </c>
      <c r="FH511">
        <v>464487568</v>
      </c>
    </row>
    <row r="512" spans="1:164" ht="17.25">
      <c r="A512" s="72">
        <v>135586566</v>
      </c>
      <c r="B512" s="304" t="s">
        <v>850</v>
      </c>
      <c r="C512" s="72" t="s">
        <v>1776</v>
      </c>
      <c r="D512" s="72" t="s">
        <v>3561</v>
      </c>
      <c r="E512" s="72">
        <v>5140</v>
      </c>
      <c r="F512" s="72"/>
      <c r="G512" s="307"/>
      <c r="H512" s="307"/>
      <c r="I512" s="72">
        <v>2466</v>
      </c>
      <c r="J512" s="72">
        <v>2259</v>
      </c>
      <c r="K512" s="258">
        <f t="shared" si="114"/>
        <v>2307</v>
      </c>
      <c r="L512" s="258">
        <f t="shared" ref="L512:L575" si="115">FF512-E512</f>
        <v>-317</v>
      </c>
      <c r="M512" s="308">
        <v>1</v>
      </c>
      <c r="N512" s="72" t="s">
        <v>1283</v>
      </c>
      <c r="O512" s="72" t="s">
        <v>1282</v>
      </c>
      <c r="P512" s="72" t="s">
        <v>334</v>
      </c>
      <c r="Q512" s="255">
        <v>16376.58</v>
      </c>
      <c r="R512" s="66">
        <v>48</v>
      </c>
      <c r="S512" s="66">
        <f t="shared" si="113"/>
        <v>0</v>
      </c>
      <c r="T512" s="66">
        <v>3150</v>
      </c>
      <c r="U512" s="4" t="s">
        <v>1490</v>
      </c>
      <c r="V512" s="5">
        <f t="shared" si="108"/>
        <v>9.3546254494014033E-3</v>
      </c>
      <c r="W512" s="5">
        <f t="shared" si="109"/>
        <v>8.9617806959051529E-4</v>
      </c>
      <c r="X512" s="5" t="s">
        <v>1281</v>
      </c>
      <c r="Y512" s="72" t="str">
        <f t="shared" ref="Y512:Y575" si="116">IF(OR(N512="STABLE", N512="RB" ),"PAID",AA512)</f>
        <v>PAID</v>
      </c>
      <c r="Z512" s="72" t="s">
        <v>1330</v>
      </c>
      <c r="AA512" s="72" t="s">
        <v>1330</v>
      </c>
      <c r="AB512" s="304"/>
      <c r="AC512" s="72">
        <v>26</v>
      </c>
      <c r="AD512" s="72" t="s">
        <v>3020</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7">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8">BC512+BF512+BI512+BL512+BO512+BR512+BU512+BX512+CA512+CD512+CG512+CJ512+CM512+CP512+CS512+CV512+CY512+DB512+DE512+DH512+DK512+DN512+DQ512+DT512+DW512+DZ512+EC512+EF512+EI512+EL512+EO512</f>
        <v>2</v>
      </c>
      <c r="ES512" s="72">
        <f t="shared" ref="ES512:ES575" si="119">IF(ER512&gt;0,1,"")</f>
        <v>1</v>
      </c>
      <c r="ET512" s="72" t="s">
        <v>1126</v>
      </c>
      <c r="EU512" s="7" t="s">
        <v>2832</v>
      </c>
      <c r="EV512" s="7" t="s">
        <v>1111</v>
      </c>
      <c r="EW512" s="7" t="s">
        <v>1804</v>
      </c>
      <c r="EX512" s="183" t="s">
        <v>1810</v>
      </c>
      <c r="EY512" s="314">
        <v>46178</v>
      </c>
      <c r="EZ512" s="314"/>
      <c r="FA512" s="183"/>
      <c r="FB512" s="314"/>
      <c r="FC512" s="7" t="s">
        <v>1130</v>
      </c>
      <c r="FD512" s="7" t="s">
        <v>3334</v>
      </c>
      <c r="FE512" s="7">
        <f t="shared" si="106"/>
        <v>2307</v>
      </c>
      <c r="FF512" s="72">
        <f t="shared" si="107"/>
        <v>4823</v>
      </c>
      <c r="FG512" t="s">
        <v>3517</v>
      </c>
      <c r="FH512">
        <v>135586566</v>
      </c>
    </row>
    <row r="513" spans="1:164" ht="17.25">
      <c r="A513" s="72">
        <v>463022170</v>
      </c>
      <c r="B513" s="304" t="s">
        <v>2175</v>
      </c>
      <c r="C513" s="72"/>
      <c r="D513" s="72"/>
      <c r="E513" s="72"/>
      <c r="F513" s="72"/>
      <c r="G513" s="307"/>
      <c r="H513" s="307"/>
      <c r="I513" s="72">
        <v>5571</v>
      </c>
      <c r="J513" s="72">
        <v>11142</v>
      </c>
      <c r="K513" s="258">
        <f t="shared" si="114"/>
        <v>5887</v>
      </c>
      <c r="L513" s="258">
        <f t="shared" si="115"/>
        <v>17215</v>
      </c>
      <c r="M513" s="316">
        <v>2</v>
      </c>
      <c r="N513" s="72" t="s">
        <v>1232</v>
      </c>
      <c r="O513" s="72" t="s">
        <v>1233</v>
      </c>
      <c r="P513" s="72" t="s">
        <v>350</v>
      </c>
      <c r="Q513" s="255">
        <v>16172</v>
      </c>
      <c r="R513" s="66">
        <v>316</v>
      </c>
      <c r="S513" s="66">
        <f t="shared" si="113"/>
        <v>0</v>
      </c>
      <c r="T513" s="66">
        <v>4950</v>
      </c>
      <c r="U513" s="4" t="s">
        <v>1130</v>
      </c>
      <c r="V513" s="5">
        <f t="shared" si="108"/>
        <v>4.1633521008554795E-2</v>
      </c>
      <c r="W513" s="5">
        <f t="shared" si="109"/>
        <v>3.5806648816879526E-3</v>
      </c>
      <c r="X513" s="5" t="s">
        <v>1281</v>
      </c>
      <c r="Y513" s="72" t="str">
        <f t="shared" si="116"/>
        <v>PTP</v>
      </c>
      <c r="Z513" s="72" t="s">
        <v>1130</v>
      </c>
      <c r="AA513" s="72" t="s">
        <v>1330</v>
      </c>
      <c r="AB513" s="304"/>
      <c r="AC513" s="72">
        <v>20</v>
      </c>
      <c r="AD513" s="72" t="s">
        <v>3020</v>
      </c>
      <c r="AE513" s="309"/>
      <c r="AF513" s="310"/>
      <c r="AG513" s="7"/>
      <c r="AH513" s="72" t="s">
        <v>890</v>
      </c>
      <c r="AI513" s="7"/>
      <c r="AJ513" s="7"/>
      <c r="AK513" s="7"/>
      <c r="AL513" s="7">
        <v>16408</v>
      </c>
      <c r="AM513" s="255">
        <v>16172</v>
      </c>
      <c r="AN513" s="258">
        <v>57</v>
      </c>
      <c r="AO513" s="307">
        <v>73</v>
      </c>
      <c r="AP513" s="307" t="str">
        <f t="shared" si="117"/>
        <v>FLOW</v>
      </c>
      <c r="AQ513" s="307"/>
      <c r="AR513" s="307"/>
      <c r="AS513" s="307"/>
      <c r="AT513" s="307"/>
      <c r="AU513" s="72" t="s">
        <v>1130</v>
      </c>
      <c r="AV513" s="311" t="s">
        <v>2317</v>
      </c>
      <c r="AW513" s="304" t="s">
        <v>108</v>
      </c>
      <c r="AX513" s="312">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8"/>
        <v>1</v>
      </c>
      <c r="ES513" s="72">
        <f t="shared" si="119"/>
        <v>1</v>
      </c>
      <c r="ET513" s="72" t="s">
        <v>1127</v>
      </c>
      <c r="EU513" s="7" t="s">
        <v>2833</v>
      </c>
      <c r="EV513" s="7" t="s">
        <v>1111</v>
      </c>
      <c r="EW513" s="7" t="s">
        <v>1809</v>
      </c>
      <c r="EX513" s="183" t="s">
        <v>1852</v>
      </c>
      <c r="EY513" s="314">
        <v>46184</v>
      </c>
      <c r="EZ513" s="314"/>
      <c r="FA513" s="183"/>
      <c r="FB513" s="314"/>
      <c r="FC513" s="7" t="s">
        <v>1130</v>
      </c>
      <c r="FD513" s="7" t="s">
        <v>3396</v>
      </c>
      <c r="FE513" s="7">
        <f t="shared" ref="FE513:FE576" si="120">IF((J513+R513)&lt;=I513+R513,(J513+R513),((I513-(I513*(M513+1)-(I513+J513)))+R513))</f>
        <v>5887</v>
      </c>
      <c r="FF513" s="72">
        <f t="shared" ref="FF513:FF576" si="121">I513+J513+FD513</f>
        <v>17215</v>
      </c>
      <c r="FG513" t="s">
        <v>3517</v>
      </c>
      <c r="FH513">
        <v>463022170</v>
      </c>
    </row>
    <row r="514" spans="1:164" ht="17.25">
      <c r="A514" s="72">
        <v>460138753</v>
      </c>
      <c r="B514" s="304" t="s">
        <v>2060</v>
      </c>
      <c r="C514" s="72" t="s">
        <v>1776</v>
      </c>
      <c r="D514" s="72" t="s">
        <v>2348</v>
      </c>
      <c r="E514" s="72">
        <f>5754+46</f>
        <v>5800</v>
      </c>
      <c r="F514" s="72"/>
      <c r="G514" s="307"/>
      <c r="H514" s="307"/>
      <c r="I514" s="72">
        <v>2845</v>
      </c>
      <c r="J514" s="72">
        <v>2845</v>
      </c>
      <c r="K514" s="258">
        <f t="shared" si="114"/>
        <v>2845</v>
      </c>
      <c r="L514" s="258">
        <f t="shared" si="115"/>
        <v>-64</v>
      </c>
      <c r="M514" s="308">
        <v>1</v>
      </c>
      <c r="N514" s="72" t="s">
        <v>1283</v>
      </c>
      <c r="O514" s="72" t="s">
        <v>1282</v>
      </c>
      <c r="P514" s="72" t="s">
        <v>23</v>
      </c>
      <c r="Q514" s="255">
        <v>16140.49</v>
      </c>
      <c r="R514" s="66">
        <v>0</v>
      </c>
      <c r="S514" s="66">
        <f t="shared" si="113"/>
        <v>0</v>
      </c>
      <c r="T514" s="66">
        <v>2693</v>
      </c>
      <c r="U514" s="4" t="s">
        <v>1130</v>
      </c>
      <c r="V514" s="5">
        <f t="shared" ref="V514:V577" si="122">Q514/SUMIFS($Q:$Q,$M:$M,M514,$P:$P,P514)</f>
        <v>2.4322244464529193E-2</v>
      </c>
      <c r="W514" s="5">
        <f t="shared" ref="W514:W577" si="123">Q514/SUMIFS($Q:$Q,$M:$M,M514)</f>
        <v>8.8325848073560025E-4</v>
      </c>
      <c r="X514" s="5" t="str">
        <f t="shared" ref="X514:X575" si="124">N514</f>
        <v>RB</v>
      </c>
      <c r="Y514" s="72" t="str">
        <f t="shared" si="116"/>
        <v>PAID</v>
      </c>
      <c r="Z514" s="72" t="s">
        <v>1130</v>
      </c>
      <c r="AA514" s="72" t="s">
        <v>1282</v>
      </c>
      <c r="AB514" s="304"/>
      <c r="AC514" s="72"/>
      <c r="AD514" s="72"/>
      <c r="AE514" s="309"/>
      <c r="AF514" s="310"/>
      <c r="AG514" s="7"/>
      <c r="AH514" s="72" t="s">
        <v>2180</v>
      </c>
      <c r="AI514" s="7"/>
      <c r="AJ514" s="7"/>
      <c r="AK514" s="7"/>
      <c r="AL514" s="7">
        <v>5538</v>
      </c>
      <c r="AM514" s="255">
        <v>16140.49</v>
      </c>
      <c r="AN514" s="258">
        <v>27</v>
      </c>
      <c r="AO514" s="307">
        <v>0</v>
      </c>
      <c r="AP514" s="307" t="str">
        <f t="shared" si="117"/>
        <v>RB</v>
      </c>
      <c r="AQ514" s="307"/>
      <c r="AR514" s="307"/>
      <c r="AS514" s="307"/>
      <c r="AT514" s="307"/>
      <c r="AU514" s="72" t="s">
        <v>1130</v>
      </c>
      <c r="AV514" s="311" t="s">
        <v>2207</v>
      </c>
      <c r="AW514" s="304" t="s">
        <v>32</v>
      </c>
      <c r="AX514" s="312">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8"/>
        <v>2</v>
      </c>
      <c r="ES514" s="72">
        <f t="shared" si="119"/>
        <v>1</v>
      </c>
      <c r="ET514" s="72" t="s">
        <v>1115</v>
      </c>
      <c r="EU514" s="7" t="s">
        <v>2834</v>
      </c>
      <c r="EV514" s="7" t="s">
        <v>1111</v>
      </c>
      <c r="EW514" s="7" t="s">
        <v>1821</v>
      </c>
      <c r="EX514" s="183" t="s">
        <v>1821</v>
      </c>
      <c r="EY514" s="314">
        <v>46184</v>
      </c>
      <c r="EZ514" s="314"/>
      <c r="FA514" s="183"/>
      <c r="FB514" s="314"/>
      <c r="FC514" s="7" t="s">
        <v>1130</v>
      </c>
      <c r="FD514" s="7" t="s">
        <v>3380</v>
      </c>
      <c r="FE514" s="7">
        <f t="shared" si="120"/>
        <v>2845</v>
      </c>
      <c r="FF514" s="72">
        <f t="shared" si="121"/>
        <v>5736</v>
      </c>
      <c r="FG514" t="s">
        <v>3517</v>
      </c>
      <c r="FH514">
        <v>460138753</v>
      </c>
    </row>
    <row r="515" spans="1:164" ht="17.25">
      <c r="A515" s="72">
        <v>466394730</v>
      </c>
      <c r="B515" s="304" t="s">
        <v>2154</v>
      </c>
      <c r="C515" s="72"/>
      <c r="D515" s="72"/>
      <c r="E515" s="72"/>
      <c r="F515" s="72"/>
      <c r="G515" s="307"/>
      <c r="H515" s="307"/>
      <c r="I515" s="72">
        <v>5558</v>
      </c>
      <c r="J515" s="72">
        <v>5558</v>
      </c>
      <c r="K515" s="258">
        <f t="shared" si="114"/>
        <v>5561</v>
      </c>
      <c r="L515" s="258">
        <f t="shared" si="115"/>
        <v>11212</v>
      </c>
      <c r="M515" s="308">
        <v>1</v>
      </c>
      <c r="N515" s="72" t="s">
        <v>1232</v>
      </c>
      <c r="O515" s="72" t="s">
        <v>1233</v>
      </c>
      <c r="P515" s="72" t="s">
        <v>43</v>
      </c>
      <c r="Q515" s="255">
        <v>16134</v>
      </c>
      <c r="R515" s="66">
        <v>3</v>
      </c>
      <c r="S515" s="66">
        <f t="shared" si="113"/>
        <v>0</v>
      </c>
      <c r="T515" s="66">
        <v>523</v>
      </c>
      <c r="U515" s="4" t="s">
        <v>1130</v>
      </c>
      <c r="V515" s="5">
        <f t="shared" si="122"/>
        <v>1.0045046123378927E-2</v>
      </c>
      <c r="W515" s="5">
        <f t="shared" si="123"/>
        <v>8.8290332748189022E-4</v>
      </c>
      <c r="X515" s="5" t="str">
        <f t="shared" si="124"/>
        <v>FLOW</v>
      </c>
      <c r="Y515" s="72" t="str">
        <f t="shared" si="116"/>
        <v>NC</v>
      </c>
      <c r="Z515" s="72" t="s">
        <v>1130</v>
      </c>
      <c r="AA515" s="72" t="s">
        <v>1316</v>
      </c>
      <c r="AB515" s="304" t="s">
        <v>3025</v>
      </c>
      <c r="AC515" s="72"/>
      <c r="AD515" s="72" t="s">
        <v>3022</v>
      </c>
      <c r="AE515" s="309"/>
      <c r="AF515" s="310"/>
      <c r="AG515" s="7"/>
      <c r="AH515" s="72" t="s">
        <v>781</v>
      </c>
      <c r="AI515" s="7"/>
      <c r="AJ515" s="7"/>
      <c r="AK515" s="7"/>
      <c r="AL515" s="7">
        <v>6084</v>
      </c>
      <c r="AM515" s="255">
        <v>16134</v>
      </c>
      <c r="AN515" s="258">
        <v>26</v>
      </c>
      <c r="AO515" s="307">
        <v>42</v>
      </c>
      <c r="AP515" s="307" t="str">
        <f t="shared" si="117"/>
        <v>FLOW</v>
      </c>
      <c r="AQ515" s="307"/>
      <c r="AR515" s="307"/>
      <c r="AS515" s="307"/>
      <c r="AT515" s="307"/>
      <c r="AU515" s="72" t="s">
        <v>1130</v>
      </c>
      <c r="AV515" s="311" t="s">
        <v>2297</v>
      </c>
      <c r="AW515" s="304" t="s">
        <v>2344</v>
      </c>
      <c r="AX515" s="312">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8"/>
        <v>1</v>
      </c>
      <c r="ES515" s="72">
        <f t="shared" si="119"/>
        <v>1</v>
      </c>
      <c r="ET515" s="72" t="s">
        <v>1117</v>
      </c>
      <c r="EU515" s="7" t="s">
        <v>2835</v>
      </c>
      <c r="EV515" s="7" t="s">
        <v>1111</v>
      </c>
      <c r="EW515" s="7" t="s">
        <v>1809</v>
      </c>
      <c r="EX515" s="183" t="s">
        <v>1939</v>
      </c>
      <c r="EY515" s="314">
        <v>46184</v>
      </c>
      <c r="EZ515" s="314"/>
      <c r="FA515" s="183"/>
      <c r="FB515" s="314"/>
      <c r="FC515" s="7" t="s">
        <v>1130</v>
      </c>
      <c r="FD515" s="7" t="s">
        <v>3180</v>
      </c>
      <c r="FE515" s="7">
        <f t="shared" si="120"/>
        <v>5561</v>
      </c>
      <c r="FF515" s="72">
        <f t="shared" si="121"/>
        <v>11212</v>
      </c>
      <c r="FG515" t="s">
        <v>3517</v>
      </c>
      <c r="FH515">
        <v>466394730</v>
      </c>
    </row>
    <row r="516" spans="1:164" ht="17.25">
      <c r="A516" s="72">
        <v>459750261</v>
      </c>
      <c r="B516" s="304" t="s">
        <v>2092</v>
      </c>
      <c r="C516" s="72" t="s">
        <v>1776</v>
      </c>
      <c r="D516" s="72" t="s">
        <v>2348</v>
      </c>
      <c r="E516" s="72">
        <f>3000+410</f>
        <v>3410</v>
      </c>
      <c r="F516" s="72"/>
      <c r="G516" s="307"/>
      <c r="H516" s="307"/>
      <c r="I516" s="72">
        <v>3370</v>
      </c>
      <c r="J516" s="72">
        <v>3341</v>
      </c>
      <c r="K516" s="258">
        <f t="shared" si="114"/>
        <v>3406</v>
      </c>
      <c r="L516" s="258">
        <f t="shared" si="115"/>
        <v>3362</v>
      </c>
      <c r="M516" s="308">
        <v>1</v>
      </c>
      <c r="N516" s="72" t="s">
        <v>1281</v>
      </c>
      <c r="O516" s="72" t="s">
        <v>1282</v>
      </c>
      <c r="P516" s="72" t="s">
        <v>23</v>
      </c>
      <c r="Q516" s="255">
        <v>16059.4</v>
      </c>
      <c r="R516" s="66">
        <v>65</v>
      </c>
      <c r="S516" s="66">
        <f t="shared" si="113"/>
        <v>0</v>
      </c>
      <c r="T516" s="66">
        <v>6300</v>
      </c>
      <c r="U516" s="4" t="s">
        <v>1130</v>
      </c>
      <c r="V516" s="5">
        <f t="shared" si="122"/>
        <v>2.4200049239747997E-2</v>
      </c>
      <c r="W516" s="5">
        <f t="shared" si="123"/>
        <v>8.7882098037453003E-4</v>
      </c>
      <c r="X516" s="5" t="str">
        <f t="shared" si="124"/>
        <v>STABLE</v>
      </c>
      <c r="Y516" s="72" t="str">
        <f t="shared" si="116"/>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7"/>
        <v>STABLE</v>
      </c>
      <c r="AQ516" s="307"/>
      <c r="AR516" s="307"/>
      <c r="AS516" s="307"/>
      <c r="AT516" s="307"/>
      <c r="AU516" s="72" t="s">
        <v>1130</v>
      </c>
      <c r="AV516" s="311" t="s">
        <v>2238</v>
      </c>
      <c r="AW516" s="304" t="s">
        <v>102</v>
      </c>
      <c r="AX516" s="312">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8"/>
        <v>1</v>
      </c>
      <c r="ES516" s="72">
        <f t="shared" si="119"/>
        <v>1</v>
      </c>
      <c r="ET516" s="72" t="s">
        <v>1115</v>
      </c>
      <c r="EU516" s="7" t="s">
        <v>2836</v>
      </c>
      <c r="EV516" s="7" t="s">
        <v>1111</v>
      </c>
      <c r="EW516" s="7" t="s">
        <v>1807</v>
      </c>
      <c r="EX516" s="183" t="s">
        <v>3608</v>
      </c>
      <c r="EY516" s="314">
        <v>46184</v>
      </c>
      <c r="EZ516" s="314"/>
      <c r="FA516" s="183"/>
      <c r="FB516" s="314"/>
      <c r="FC516" s="7" t="s">
        <v>1130</v>
      </c>
      <c r="FD516" s="7" t="s">
        <v>3323</v>
      </c>
      <c r="FE516" s="7">
        <f t="shared" si="120"/>
        <v>3406</v>
      </c>
      <c r="FF516" s="72">
        <f t="shared" si="121"/>
        <v>6772</v>
      </c>
      <c r="FG516" t="s">
        <v>3517</v>
      </c>
      <c r="FH516">
        <v>459750261</v>
      </c>
    </row>
    <row r="517" spans="1:164" ht="17.25">
      <c r="A517" s="72">
        <v>462901902</v>
      </c>
      <c r="B517" s="304" t="s">
        <v>626</v>
      </c>
      <c r="C517" s="72" t="s">
        <v>1776</v>
      </c>
      <c r="D517" s="72" t="s">
        <v>3018</v>
      </c>
      <c r="E517" s="72">
        <v>10000</v>
      </c>
      <c r="F517" s="72"/>
      <c r="G517" s="307"/>
      <c r="H517" s="307"/>
      <c r="I517" s="72">
        <v>4441</v>
      </c>
      <c r="J517" s="72">
        <v>16360</v>
      </c>
      <c r="K517" s="258">
        <f t="shared" si="114"/>
        <v>3712</v>
      </c>
      <c r="L517" s="258">
        <f t="shared" si="115"/>
        <v>11536</v>
      </c>
      <c r="M517" s="316">
        <v>4</v>
      </c>
      <c r="N517" s="72" t="s">
        <v>1281</v>
      </c>
      <c r="O517" s="72" t="s">
        <v>1282</v>
      </c>
      <c r="P517" s="72" t="s">
        <v>35</v>
      </c>
      <c r="Q517" s="255">
        <v>15860</v>
      </c>
      <c r="R517" s="66">
        <v>675</v>
      </c>
      <c r="S517" s="66">
        <f t="shared" si="113"/>
        <v>0</v>
      </c>
      <c r="T517" s="66">
        <v>2929</v>
      </c>
      <c r="U517" s="4" t="s">
        <v>1232</v>
      </c>
      <c r="V517" s="5">
        <f t="shared" si="122"/>
        <v>5.4425886681254587E-2</v>
      </c>
      <c r="W517" s="5">
        <f t="shared" si="123"/>
        <v>5.2071379959826415E-3</v>
      </c>
      <c r="X517" s="5" t="str">
        <f t="shared" si="124"/>
        <v>STABLE</v>
      </c>
      <c r="Y517" s="72" t="str">
        <f t="shared" si="116"/>
        <v>PAID</v>
      </c>
      <c r="Z517" s="72" t="s">
        <v>1331</v>
      </c>
      <c r="AA517" s="72" t="s">
        <v>1282</v>
      </c>
      <c r="AB517" s="304"/>
      <c r="AC517" s="72"/>
      <c r="AD517" s="72" t="s">
        <v>3020</v>
      </c>
      <c r="AE517" s="309"/>
      <c r="AF517" s="310" t="s">
        <v>1798</v>
      </c>
      <c r="AG517" s="7" t="s">
        <v>1130</v>
      </c>
      <c r="AH517" s="72" t="s">
        <v>627</v>
      </c>
      <c r="AI517" s="7" t="s">
        <v>1130</v>
      </c>
      <c r="AJ517" s="7" t="s">
        <v>1130</v>
      </c>
      <c r="AK517" s="7" t="s">
        <v>1130</v>
      </c>
      <c r="AL517" s="7">
        <v>19964</v>
      </c>
      <c r="AM517" s="255">
        <v>15860</v>
      </c>
      <c r="AN517" s="258">
        <v>116</v>
      </c>
      <c r="AO517" s="307">
        <v>73</v>
      </c>
      <c r="AP517" s="307" t="str">
        <f t="shared" si="117"/>
        <v>STABLE</v>
      </c>
      <c r="AQ517" s="307"/>
      <c r="AR517" s="307"/>
      <c r="AS517" s="307"/>
      <c r="AT517" s="307"/>
      <c r="AU517" s="72" t="s">
        <v>944</v>
      </c>
      <c r="AV517" s="311" t="s">
        <v>628</v>
      </c>
      <c r="AW517" s="304" t="s">
        <v>51</v>
      </c>
      <c r="AX517" s="312">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8"/>
        <v>1</v>
      </c>
      <c r="ES517" s="72">
        <f t="shared" si="119"/>
        <v>1</v>
      </c>
      <c r="ET517" s="72" t="s">
        <v>1116</v>
      </c>
      <c r="EU517" s="7" t="s">
        <v>2837</v>
      </c>
      <c r="EV517" s="7" t="s">
        <v>1111</v>
      </c>
      <c r="EW517" s="7" t="s">
        <v>1802</v>
      </c>
      <c r="EX517" s="183" t="s">
        <v>2002</v>
      </c>
      <c r="EY517" s="314">
        <v>46182</v>
      </c>
      <c r="EZ517" s="314"/>
      <c r="FA517" s="183"/>
      <c r="FB517" s="314"/>
      <c r="FC517" s="7" t="s">
        <v>1130</v>
      </c>
      <c r="FD517" s="7" t="s">
        <v>3162</v>
      </c>
      <c r="FE517" s="7">
        <f t="shared" si="120"/>
        <v>3712</v>
      </c>
      <c r="FF517" s="72">
        <f t="shared" si="121"/>
        <v>21536</v>
      </c>
      <c r="FG517" t="s">
        <v>3517</v>
      </c>
      <c r="FH517">
        <v>462901902</v>
      </c>
    </row>
    <row r="518" spans="1:164" ht="17.25">
      <c r="A518" s="315">
        <v>459836925</v>
      </c>
      <c r="B518" s="304" t="s">
        <v>673</v>
      </c>
      <c r="C518" s="72" t="s">
        <v>1776</v>
      </c>
      <c r="D518" s="72" t="s">
        <v>3017</v>
      </c>
      <c r="E518" s="72">
        <v>3453</v>
      </c>
      <c r="F518" s="72"/>
      <c r="G518" s="307"/>
      <c r="H518" s="307"/>
      <c r="I518" s="72">
        <v>3191</v>
      </c>
      <c r="J518" s="72">
        <v>593</v>
      </c>
      <c r="K518" s="258">
        <f t="shared" si="114"/>
        <v>621</v>
      </c>
      <c r="L518" s="258">
        <f t="shared" si="115"/>
        <v>331</v>
      </c>
      <c r="M518" s="308">
        <v>1</v>
      </c>
      <c r="N518" s="72" t="s">
        <v>1281</v>
      </c>
      <c r="O518" s="72" t="s">
        <v>1282</v>
      </c>
      <c r="P518" s="72" t="s">
        <v>35</v>
      </c>
      <c r="Q518" s="255">
        <v>15837</v>
      </c>
      <c r="R518" s="66">
        <v>28</v>
      </c>
      <c r="S518" s="66">
        <f t="shared" si="113"/>
        <v>0</v>
      </c>
      <c r="T518" s="66">
        <v>6300</v>
      </c>
      <c r="U518" s="4" t="s">
        <v>1478</v>
      </c>
      <c r="V518" s="5">
        <f t="shared" si="122"/>
        <v>6.829837200176098E-3</v>
      </c>
      <c r="W518" s="5">
        <f t="shared" si="123"/>
        <v>8.66650551464652E-4</v>
      </c>
      <c r="X518" s="5" t="str">
        <f t="shared" si="124"/>
        <v>STABLE</v>
      </c>
      <c r="Y518" s="72" t="str">
        <f t="shared" si="116"/>
        <v>PAID</v>
      </c>
      <c r="Z518" s="72" t="s">
        <v>1328</v>
      </c>
      <c r="AA518" s="72" t="s">
        <v>1282</v>
      </c>
      <c r="AB518" s="304"/>
      <c r="AC518" s="72"/>
      <c r="AD518" s="72" t="s">
        <v>3023</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7"/>
        <v>STABLE</v>
      </c>
      <c r="AQ518" s="307"/>
      <c r="AR518" s="307"/>
      <c r="AS518" s="307"/>
      <c r="AT518" s="307"/>
      <c r="AU518" s="72" t="s">
        <v>1794</v>
      </c>
      <c r="AV518" s="311" t="s">
        <v>675</v>
      </c>
      <c r="AW518" s="304" t="s">
        <v>676</v>
      </c>
      <c r="AX518" s="312">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8"/>
        <v>1</v>
      </c>
      <c r="ES518" s="72">
        <f t="shared" si="119"/>
        <v>1</v>
      </c>
      <c r="ET518" s="72" t="s">
        <v>1116</v>
      </c>
      <c r="EU518" s="7" t="e">
        <v>#N/A</v>
      </c>
      <c r="EV518" s="7" t="e">
        <v>#N/A</v>
      </c>
      <c r="EW518" s="7" t="e">
        <v>#N/A</v>
      </c>
      <c r="EX518" s="183" t="e">
        <v>#N/A</v>
      </c>
      <c r="EY518" s="314" t="e">
        <v>#N/A</v>
      </c>
      <c r="EZ518" s="314"/>
      <c r="FA518" s="183"/>
      <c r="FB518" s="314"/>
      <c r="FC518" s="7" t="s">
        <v>1130</v>
      </c>
      <c r="FD518" s="7">
        <v>0</v>
      </c>
      <c r="FE518" s="7">
        <f t="shared" si="120"/>
        <v>621</v>
      </c>
      <c r="FF518" s="72">
        <f t="shared" si="121"/>
        <v>3784</v>
      </c>
      <c r="FG518" t="s">
        <v>3517</v>
      </c>
      <c r="FH518">
        <v>459836925</v>
      </c>
    </row>
    <row r="519" spans="1:164" ht="17.25">
      <c r="A519" s="72">
        <v>126147108</v>
      </c>
      <c r="B519" s="304" t="s">
        <v>612</v>
      </c>
      <c r="C519" s="72"/>
      <c r="D519" s="72"/>
      <c r="E519" s="72"/>
      <c r="F519" s="72"/>
      <c r="G519" s="307"/>
      <c r="H519" s="307"/>
      <c r="I519" s="72">
        <v>9255</v>
      </c>
      <c r="J519" s="72">
        <v>15877.19</v>
      </c>
      <c r="K519" s="258">
        <f t="shared" si="114"/>
        <v>-29384.809999999998</v>
      </c>
      <c r="L519" s="258">
        <f t="shared" si="115"/>
        <v>26317.190000000002</v>
      </c>
      <c r="M519" s="316">
        <v>6</v>
      </c>
      <c r="N519" s="72" t="s">
        <v>1232</v>
      </c>
      <c r="O519" s="72" t="s">
        <v>1233</v>
      </c>
      <c r="P519" s="72" t="s">
        <v>350</v>
      </c>
      <c r="Q519" s="255">
        <v>15777.82</v>
      </c>
      <c r="R519" s="66">
        <v>1013</v>
      </c>
      <c r="S519" s="66">
        <f t="shared" si="113"/>
        <v>0</v>
      </c>
      <c r="T519" s="66">
        <v>1800</v>
      </c>
      <c r="U519" s="4" t="s">
        <v>1232</v>
      </c>
      <c r="V519" s="5">
        <f t="shared" si="122"/>
        <v>9.3415549585791624E-2</v>
      </c>
      <c r="W519" s="5">
        <f t="shared" si="123"/>
        <v>6.6278151065827457E-3</v>
      </c>
      <c r="X519" s="5" t="str">
        <f t="shared" si="124"/>
        <v>FLOW</v>
      </c>
      <c r="Y519" s="72" t="str">
        <f t="shared" si="116"/>
        <v>LMCB</v>
      </c>
      <c r="Z519" s="72" t="s">
        <v>1327</v>
      </c>
      <c r="AA519" s="72" t="s">
        <v>1327</v>
      </c>
      <c r="AB519" s="304" t="s">
        <v>3520</v>
      </c>
      <c r="AC519" s="72"/>
      <c r="AD519" s="72" t="s">
        <v>3022</v>
      </c>
      <c r="AE519" s="309"/>
      <c r="AF519" s="310" t="s">
        <v>1798</v>
      </c>
      <c r="AG519" s="7" t="s">
        <v>1130</v>
      </c>
      <c r="AH519" s="72" t="s">
        <v>613</v>
      </c>
      <c r="AI519" s="7" t="s">
        <v>1130</v>
      </c>
      <c r="AJ519" s="7" t="s">
        <v>1130</v>
      </c>
      <c r="AK519" s="7" t="s">
        <v>1130</v>
      </c>
      <c r="AL519" s="7">
        <v>18690.189999999999</v>
      </c>
      <c r="AM519" s="255">
        <v>15777.82</v>
      </c>
      <c r="AN519" s="258">
        <v>178</v>
      </c>
      <c r="AO519" s="307">
        <v>194</v>
      </c>
      <c r="AP519" s="307" t="str">
        <f t="shared" si="117"/>
        <v>FLOW</v>
      </c>
      <c r="AQ519" s="307"/>
      <c r="AR519" s="307"/>
      <c r="AS519" s="307"/>
      <c r="AT519" s="307"/>
      <c r="AU519" s="72" t="s">
        <v>944</v>
      </c>
      <c r="AV519" s="311" t="s">
        <v>614</v>
      </c>
      <c r="AW519" s="304" t="s">
        <v>615</v>
      </c>
      <c r="AX519" s="312">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8"/>
        <v>1</v>
      </c>
      <c r="ES519" s="72">
        <f t="shared" si="119"/>
        <v>1</v>
      </c>
      <c r="ET519" s="72" t="s">
        <v>1127</v>
      </c>
      <c r="EU519" s="7" t="s">
        <v>2838</v>
      </c>
      <c r="EV519" s="7" t="s">
        <v>1111</v>
      </c>
      <c r="EW519" s="7" t="s">
        <v>1802</v>
      </c>
      <c r="EX519" s="183" t="s">
        <v>1823</v>
      </c>
      <c r="EY519" s="314">
        <v>46177</v>
      </c>
      <c r="EZ519" s="314"/>
      <c r="FA519" s="183"/>
      <c r="FB519" s="314"/>
      <c r="FC519" s="7" t="s">
        <v>1130</v>
      </c>
      <c r="FD519" s="7" t="s">
        <v>3397</v>
      </c>
      <c r="FE519" s="7">
        <f t="shared" si="120"/>
        <v>-29384.809999999998</v>
      </c>
      <c r="FF519" s="72">
        <f t="shared" si="121"/>
        <v>26317.190000000002</v>
      </c>
      <c r="FG519" t="s">
        <v>3517</v>
      </c>
      <c r="FH519">
        <v>126147108</v>
      </c>
    </row>
    <row r="520" spans="1:164" ht="17.25">
      <c r="A520" s="72">
        <v>459748188</v>
      </c>
      <c r="B520" s="304" t="s">
        <v>2123</v>
      </c>
      <c r="C520" s="72"/>
      <c r="D520" s="72"/>
      <c r="E520" s="72"/>
      <c r="F520" s="72"/>
      <c r="G520" s="307"/>
      <c r="H520" s="307" t="s">
        <v>2350</v>
      </c>
      <c r="I520" s="72">
        <v>3283</v>
      </c>
      <c r="J520" s="72">
        <v>3288</v>
      </c>
      <c r="K520" s="258">
        <f t="shared" si="114"/>
        <v>152</v>
      </c>
      <c r="L520" s="258">
        <f t="shared" si="115"/>
        <v>6771</v>
      </c>
      <c r="M520" s="316">
        <v>2</v>
      </c>
      <c r="N520" s="72" t="s">
        <v>1281</v>
      </c>
      <c r="O520" s="72" t="s">
        <v>1233</v>
      </c>
      <c r="P520" s="72" t="s">
        <v>231</v>
      </c>
      <c r="Q520" s="255">
        <v>15648.83</v>
      </c>
      <c r="R520" s="66">
        <v>147</v>
      </c>
      <c r="S520" s="66">
        <f t="shared" si="113"/>
        <v>0</v>
      </c>
      <c r="T520" s="66">
        <v>1350</v>
      </c>
      <c r="U520" s="4" t="s">
        <v>1130</v>
      </c>
      <c r="V520" s="5">
        <f t="shared" si="122"/>
        <v>4.259401774144897E-2</v>
      </c>
      <c r="W520" s="5">
        <f t="shared" si="123"/>
        <v>3.464829088579327E-3</v>
      </c>
      <c r="X520" s="5" t="str">
        <f t="shared" si="124"/>
        <v>STABLE</v>
      </c>
      <c r="Y520" s="72" t="str">
        <f t="shared" si="116"/>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7"/>
        <v>STABLE</v>
      </c>
      <c r="AQ520" s="307"/>
      <c r="AR520" s="307"/>
      <c r="AS520" s="307"/>
      <c r="AT520" s="307"/>
      <c r="AU520" s="72" t="s">
        <v>1130</v>
      </c>
      <c r="AV520" s="311" t="s">
        <v>2267</v>
      </c>
      <c r="AW520" s="304" t="s">
        <v>130</v>
      </c>
      <c r="AX520" s="312">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8"/>
        <v>1</v>
      </c>
      <c r="ES520" s="72">
        <f t="shared" si="119"/>
        <v>1</v>
      </c>
      <c r="ET520" s="72" t="s">
        <v>1112</v>
      </c>
      <c r="EU520" s="7" t="s">
        <v>2839</v>
      </c>
      <c r="EV520" s="7" t="s">
        <v>1111</v>
      </c>
      <c r="EW520" s="7" t="s">
        <v>1832</v>
      </c>
      <c r="EX520" s="183" t="s">
        <v>1993</v>
      </c>
      <c r="EY520" s="314">
        <v>46177</v>
      </c>
      <c r="EZ520" s="314"/>
      <c r="FA520" s="183"/>
      <c r="FB520" s="314"/>
      <c r="FC520" s="7" t="s">
        <v>1130</v>
      </c>
      <c r="FD520" s="7" t="s">
        <v>3087</v>
      </c>
      <c r="FE520" s="7">
        <f t="shared" si="120"/>
        <v>152</v>
      </c>
      <c r="FF520" s="72">
        <f t="shared" si="121"/>
        <v>6771</v>
      </c>
      <c r="FG520" t="s">
        <v>3517</v>
      </c>
      <c r="FH520">
        <v>459748188</v>
      </c>
    </row>
    <row r="521" spans="1:164" ht="17.25">
      <c r="A521" s="72">
        <v>457900568</v>
      </c>
      <c r="B521" s="304" t="s">
        <v>765</v>
      </c>
      <c r="C521" s="72"/>
      <c r="D521" s="72"/>
      <c r="E521" s="72"/>
      <c r="F521" s="72"/>
      <c r="G521" s="307"/>
      <c r="H521" s="307"/>
      <c r="I521" s="72">
        <v>4053</v>
      </c>
      <c r="J521" s="72">
        <v>16188</v>
      </c>
      <c r="K521" s="258">
        <f t="shared" si="114"/>
        <v>4574</v>
      </c>
      <c r="L521" s="258">
        <f t="shared" si="115"/>
        <v>21110</v>
      </c>
      <c r="M521" s="316">
        <v>4</v>
      </c>
      <c r="N521" s="72" t="s">
        <v>1232</v>
      </c>
      <c r="O521" s="72" t="s">
        <v>1233</v>
      </c>
      <c r="P521" s="72" t="s">
        <v>98</v>
      </c>
      <c r="Q521" s="255">
        <v>15411</v>
      </c>
      <c r="R521" s="66">
        <v>545</v>
      </c>
      <c r="S521" s="66">
        <f t="shared" si="113"/>
        <v>0</v>
      </c>
      <c r="T521" s="66">
        <v>1800</v>
      </c>
      <c r="U521" s="4" t="s">
        <v>1232</v>
      </c>
      <c r="V521" s="5">
        <f t="shared" si="122"/>
        <v>1</v>
      </c>
      <c r="W521" s="5">
        <f t="shared" si="123"/>
        <v>5.059722803032061E-3</v>
      </c>
      <c r="X521" s="5" t="str">
        <f t="shared" si="124"/>
        <v>FLOW</v>
      </c>
      <c r="Y521" s="72" t="str">
        <f t="shared" si="116"/>
        <v>OS</v>
      </c>
      <c r="Z521" s="72" t="s">
        <v>2057</v>
      </c>
      <c r="AA521" s="72" t="s">
        <v>2057</v>
      </c>
      <c r="AB521" s="304" t="s">
        <v>3510</v>
      </c>
      <c r="AC521" s="72"/>
      <c r="AD521" s="72" t="s">
        <v>3022</v>
      </c>
      <c r="AE521" s="309"/>
      <c r="AF521" s="310" t="s">
        <v>1798</v>
      </c>
      <c r="AG521" s="7" t="s">
        <v>1130</v>
      </c>
      <c r="AH521" s="72" t="s">
        <v>758</v>
      </c>
      <c r="AI521" s="7" t="s">
        <v>1130</v>
      </c>
      <c r="AJ521" s="7" t="s">
        <v>1130</v>
      </c>
      <c r="AK521" s="7" t="s">
        <v>1130</v>
      </c>
      <c r="AL521" s="7">
        <v>18533</v>
      </c>
      <c r="AM521" s="255">
        <v>15411</v>
      </c>
      <c r="AN521" s="258">
        <v>116</v>
      </c>
      <c r="AO521" s="307">
        <v>132</v>
      </c>
      <c r="AP521" s="307" t="str">
        <f t="shared" si="117"/>
        <v>FLOW</v>
      </c>
      <c r="AQ521" s="307"/>
      <c r="AR521" s="307"/>
      <c r="AS521" s="307"/>
      <c r="AT521" s="307"/>
      <c r="AU521" s="72" t="s">
        <v>944</v>
      </c>
      <c r="AV521" s="311" t="s">
        <v>766</v>
      </c>
      <c r="AW521" s="304" t="s">
        <v>253</v>
      </c>
      <c r="AX521" s="312">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8"/>
        <v>1</v>
      </c>
      <c r="ES521" s="72">
        <f t="shared" si="119"/>
        <v>1</v>
      </c>
      <c r="ET521" s="72" t="s">
        <v>1121</v>
      </c>
      <c r="EU521" s="7" t="s">
        <v>2840</v>
      </c>
      <c r="EV521" s="7" t="s">
        <v>1111</v>
      </c>
      <c r="EW521" s="7" t="s">
        <v>1802</v>
      </c>
      <c r="EX521" s="183" t="s">
        <v>1862</v>
      </c>
      <c r="EY521" s="314">
        <v>46177</v>
      </c>
      <c r="EZ521" s="314"/>
      <c r="FA521" s="183"/>
      <c r="FB521" s="314"/>
      <c r="FC521" s="7" t="s">
        <v>1130</v>
      </c>
      <c r="FD521" s="7" t="s">
        <v>3398</v>
      </c>
      <c r="FE521" s="7">
        <f t="shared" si="120"/>
        <v>4574</v>
      </c>
      <c r="FF521" s="72">
        <f t="shared" si="121"/>
        <v>21110</v>
      </c>
      <c r="FG521" t="s">
        <v>3517</v>
      </c>
      <c r="FH521">
        <v>457900568</v>
      </c>
    </row>
    <row r="522" spans="1:164" ht="17.25">
      <c r="A522" s="72">
        <v>461914236</v>
      </c>
      <c r="B522" s="304" t="s">
        <v>2109</v>
      </c>
      <c r="C522" s="72"/>
      <c r="D522" s="72"/>
      <c r="E522" s="72"/>
      <c r="F522" s="72"/>
      <c r="G522" s="307"/>
      <c r="H522" s="307"/>
      <c r="I522" s="72">
        <v>3993</v>
      </c>
      <c r="J522" s="72">
        <v>3988</v>
      </c>
      <c r="K522" s="258">
        <f t="shared" si="114"/>
        <v>4054</v>
      </c>
      <c r="L522" s="258">
        <f t="shared" si="115"/>
        <v>8170</v>
      </c>
      <c r="M522" s="308">
        <v>1</v>
      </c>
      <c r="N522" s="72" t="s">
        <v>1232</v>
      </c>
      <c r="O522" s="72" t="s">
        <v>1233</v>
      </c>
      <c r="P522" s="72" t="s">
        <v>325</v>
      </c>
      <c r="Q522" s="255">
        <v>15338</v>
      </c>
      <c r="R522" s="66">
        <v>66</v>
      </c>
      <c r="S522" s="66">
        <f t="shared" si="113"/>
        <v>0</v>
      </c>
      <c r="T522" s="66">
        <v>1405.9</v>
      </c>
      <c r="U522" s="4" t="s">
        <v>1130</v>
      </c>
      <c r="V522" s="5">
        <f t="shared" si="122"/>
        <v>2.5746392328320388E-2</v>
      </c>
      <c r="W522" s="5">
        <f t="shared" si="123"/>
        <v>8.3934369882962892E-4</v>
      </c>
      <c r="X522" s="5" t="str">
        <f t="shared" si="124"/>
        <v>FLOW</v>
      </c>
      <c r="Y522" s="72" t="str">
        <f t="shared" si="116"/>
        <v>NC</v>
      </c>
      <c r="Z522" s="72" t="s">
        <v>1130</v>
      </c>
      <c r="AA522" s="72" t="s">
        <v>1316</v>
      </c>
      <c r="AB522" s="304" t="s">
        <v>3024</v>
      </c>
      <c r="AC522" s="72"/>
      <c r="AD522" s="72" t="s">
        <v>3022</v>
      </c>
      <c r="AE522" s="309"/>
      <c r="AF522" s="310"/>
      <c r="AG522" s="7"/>
      <c r="AH522" s="72" t="s">
        <v>438</v>
      </c>
      <c r="AI522" s="7"/>
      <c r="AJ522" s="7"/>
      <c r="AK522" s="7"/>
      <c r="AL522" s="7">
        <v>5459.9</v>
      </c>
      <c r="AM522" s="255">
        <v>15338</v>
      </c>
      <c r="AN522" s="258">
        <v>27</v>
      </c>
      <c r="AO522" s="307">
        <v>43</v>
      </c>
      <c r="AP522" s="307" t="str">
        <f t="shared" si="117"/>
        <v>FLOW</v>
      </c>
      <c r="AQ522" s="307"/>
      <c r="AR522" s="307"/>
      <c r="AS522" s="307"/>
      <c r="AT522" s="307"/>
      <c r="AU522" s="72" t="s">
        <v>1130</v>
      </c>
      <c r="AV522" s="311" t="s">
        <v>2254</v>
      </c>
      <c r="AW522" s="304" t="s">
        <v>54</v>
      </c>
      <c r="AX522" s="312">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8"/>
        <v>1</v>
      </c>
      <c r="ES522" s="72">
        <f t="shared" si="119"/>
        <v>1</v>
      </c>
      <c r="ET522" s="72" t="s">
        <v>1128</v>
      </c>
      <c r="EU522" s="7" t="s">
        <v>2841</v>
      </c>
      <c r="EV522" s="7" t="s">
        <v>1111</v>
      </c>
      <c r="EW522" s="7" t="s">
        <v>1849</v>
      </c>
      <c r="EX522" s="183" t="s">
        <v>3609</v>
      </c>
      <c r="EY522" s="314">
        <v>46185</v>
      </c>
      <c r="EZ522" s="314"/>
      <c r="FA522" s="183"/>
      <c r="FB522" s="314"/>
      <c r="FC522" s="7" t="s">
        <v>1130</v>
      </c>
      <c r="FD522" s="7" t="s">
        <v>3399</v>
      </c>
      <c r="FE522" s="7">
        <f t="shared" si="120"/>
        <v>4054</v>
      </c>
      <c r="FF522" s="72">
        <f t="shared" si="121"/>
        <v>8170</v>
      </c>
      <c r="FG522" t="s">
        <v>3517</v>
      </c>
      <c r="FH522">
        <v>461914236</v>
      </c>
    </row>
    <row r="523" spans="1:164" ht="17.25">
      <c r="A523" s="72">
        <v>467004508</v>
      </c>
      <c r="B523" s="304" t="s">
        <v>2178</v>
      </c>
      <c r="C523" s="72"/>
      <c r="D523" s="72"/>
      <c r="E523" s="72"/>
      <c r="F523" s="72"/>
      <c r="G523" s="307"/>
      <c r="H523" s="307"/>
      <c r="I523" s="72">
        <v>1000</v>
      </c>
      <c r="J523" s="72">
        <v>1000</v>
      </c>
      <c r="K523" s="258">
        <f t="shared" si="114"/>
        <v>1000</v>
      </c>
      <c r="L523" s="258">
        <f t="shared" si="115"/>
        <v>2020</v>
      </c>
      <c r="M523" s="308">
        <v>1</v>
      </c>
      <c r="N523" s="72" t="s">
        <v>1232</v>
      </c>
      <c r="O523" s="72" t="s">
        <v>1233</v>
      </c>
      <c r="P523" s="72" t="s">
        <v>334</v>
      </c>
      <c r="Q523" s="255">
        <v>15045</v>
      </c>
      <c r="R523" s="66">
        <v>0</v>
      </c>
      <c r="S523" s="66">
        <f t="shared" si="113"/>
        <v>0</v>
      </c>
      <c r="T523" s="66">
        <v>450</v>
      </c>
      <c r="U523" s="4" t="s">
        <v>1130</v>
      </c>
      <c r="V523" s="5">
        <f t="shared" si="122"/>
        <v>8.5940006940548094E-3</v>
      </c>
      <c r="W523" s="5">
        <f t="shared" si="123"/>
        <v>8.2330981541868346E-4</v>
      </c>
      <c r="X523" s="5" t="str">
        <f t="shared" si="124"/>
        <v>FLOW</v>
      </c>
      <c r="Y523" s="72" t="str">
        <f t="shared" si="116"/>
        <v>NC</v>
      </c>
      <c r="Z523" s="72" t="s">
        <v>1130</v>
      </c>
      <c r="AA523" s="72" t="s">
        <v>1316</v>
      </c>
      <c r="AB523" s="304" t="s">
        <v>3024</v>
      </c>
      <c r="AC523" s="72"/>
      <c r="AD523" s="72" t="s">
        <v>3022</v>
      </c>
      <c r="AE523" s="309"/>
      <c r="AF523" s="310"/>
      <c r="AG523" s="7"/>
      <c r="AH523" s="72" t="s">
        <v>909</v>
      </c>
      <c r="AI523" s="7"/>
      <c r="AJ523" s="7"/>
      <c r="AK523" s="7"/>
      <c r="AL523" s="7">
        <v>1450</v>
      </c>
      <c r="AM523" s="255">
        <v>15045</v>
      </c>
      <c r="AN523" s="258">
        <v>26</v>
      </c>
      <c r="AO523" s="307">
        <v>42</v>
      </c>
      <c r="AP523" s="307" t="str">
        <f t="shared" si="117"/>
        <v>FLOW</v>
      </c>
      <c r="AQ523" s="307"/>
      <c r="AR523" s="307"/>
      <c r="AS523" s="307"/>
      <c r="AT523" s="307"/>
      <c r="AU523" s="72" t="s">
        <v>1130</v>
      </c>
      <c r="AV523" s="311" t="s">
        <v>2320</v>
      </c>
      <c r="AW523" s="304" t="s">
        <v>190</v>
      </c>
      <c r="AX523" s="312">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8"/>
        <v>2</v>
      </c>
      <c r="ES523" s="72">
        <f t="shared" si="119"/>
        <v>1</v>
      </c>
      <c r="ET523" s="72" t="s">
        <v>1126</v>
      </c>
      <c r="EU523" s="7" t="s">
        <v>3496</v>
      </c>
      <c r="EV523" s="7" t="s">
        <v>1111</v>
      </c>
      <c r="EW523" s="7" t="s">
        <v>1849</v>
      </c>
      <c r="EX523" s="183" t="s">
        <v>1810</v>
      </c>
      <c r="EY523" s="314">
        <v>46188</v>
      </c>
      <c r="EZ523" s="314"/>
      <c r="FA523" s="183"/>
      <c r="FB523" s="314"/>
      <c r="FC523" s="7" t="s">
        <v>1130</v>
      </c>
      <c r="FD523" s="7" t="s">
        <v>1250</v>
      </c>
      <c r="FE523" s="7">
        <f t="shared" si="120"/>
        <v>1000</v>
      </c>
      <c r="FF523" s="72">
        <f t="shared" si="121"/>
        <v>2020</v>
      </c>
      <c r="FG523" t="s">
        <v>3517</v>
      </c>
      <c r="FH523">
        <v>467004508</v>
      </c>
    </row>
    <row r="524" spans="1:164" ht="17.25">
      <c r="A524" s="72">
        <v>459565125</v>
      </c>
      <c r="B524" s="304" t="s">
        <v>2129</v>
      </c>
      <c r="C524" s="72"/>
      <c r="D524" s="72"/>
      <c r="E524" s="72"/>
      <c r="F524" s="72"/>
      <c r="G524" s="307"/>
      <c r="H524" s="307"/>
      <c r="I524" s="72">
        <v>3152</v>
      </c>
      <c r="J524" s="72">
        <v>3152</v>
      </c>
      <c r="K524" s="258">
        <f t="shared" si="114"/>
        <v>3212</v>
      </c>
      <c r="L524" s="258">
        <f t="shared" si="115"/>
        <v>6421</v>
      </c>
      <c r="M524" s="308">
        <v>1</v>
      </c>
      <c r="N524" s="72" t="s">
        <v>1232</v>
      </c>
      <c r="O524" s="72" t="s">
        <v>1233</v>
      </c>
      <c r="P524" s="72" t="s">
        <v>43</v>
      </c>
      <c r="Q524" s="255">
        <v>14946</v>
      </c>
      <c r="R524" s="66">
        <v>60</v>
      </c>
      <c r="S524" s="66">
        <f t="shared" si="113"/>
        <v>0</v>
      </c>
      <c r="T524" s="66">
        <v>5873</v>
      </c>
      <c r="U524" s="4" t="s">
        <v>1130</v>
      </c>
      <c r="V524" s="5">
        <f t="shared" si="122"/>
        <v>9.3053960183476798E-3</v>
      </c>
      <c r="W524" s="5">
        <f t="shared" si="123"/>
        <v>8.1789222341293742E-4</v>
      </c>
      <c r="X524" s="5" t="s">
        <v>1281</v>
      </c>
      <c r="Y524" s="72" t="str">
        <f t="shared" si="116"/>
        <v>MPTP</v>
      </c>
      <c r="Z524" s="72" t="s">
        <v>1130</v>
      </c>
      <c r="AA524" s="72" t="s">
        <v>1328</v>
      </c>
      <c r="AB524" s="304" t="s">
        <v>3025</v>
      </c>
      <c r="AC524" s="72">
        <v>20</v>
      </c>
      <c r="AD524" s="72" t="s">
        <v>3023</v>
      </c>
      <c r="AE524" s="309"/>
      <c r="AF524" s="310"/>
      <c r="AG524" s="7"/>
      <c r="AH524" s="72" t="s">
        <v>2196</v>
      </c>
      <c r="AI524" s="7"/>
      <c r="AJ524" s="7"/>
      <c r="AK524" s="7"/>
      <c r="AL524" s="7">
        <v>9085</v>
      </c>
      <c r="AM524" s="255">
        <v>14946</v>
      </c>
      <c r="AN524" s="258">
        <v>27</v>
      </c>
      <c r="AO524" s="307">
        <v>43</v>
      </c>
      <c r="AP524" s="307" t="str">
        <f t="shared" si="117"/>
        <v>FLOW</v>
      </c>
      <c r="AQ524" s="307"/>
      <c r="AR524" s="307"/>
      <c r="AS524" s="307"/>
      <c r="AT524" s="307"/>
      <c r="AU524" s="72" t="s">
        <v>1130</v>
      </c>
      <c r="AV524" s="311" t="s">
        <v>2273</v>
      </c>
      <c r="AW524" s="304" t="s">
        <v>45</v>
      </c>
      <c r="AX524" s="312">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8"/>
        <v>1</v>
      </c>
      <c r="ES524" s="72">
        <f t="shared" si="119"/>
        <v>1</v>
      </c>
      <c r="ET524" s="72" t="s">
        <v>1117</v>
      </c>
      <c r="EU524" s="7" t="s">
        <v>2842</v>
      </c>
      <c r="EV524" s="7" t="s">
        <v>1111</v>
      </c>
      <c r="EW524" s="7" t="s">
        <v>1809</v>
      </c>
      <c r="EX524" s="183" t="s">
        <v>1939</v>
      </c>
      <c r="EY524" s="314">
        <v>46185</v>
      </c>
      <c r="EZ524" s="314"/>
      <c r="FA524" s="183"/>
      <c r="FB524" s="314"/>
      <c r="FC524" s="7" t="s">
        <v>1130</v>
      </c>
      <c r="FD524" s="7" t="s">
        <v>3218</v>
      </c>
      <c r="FE524" s="7">
        <f t="shared" si="120"/>
        <v>3212</v>
      </c>
      <c r="FF524" s="72">
        <f t="shared" si="121"/>
        <v>6421</v>
      </c>
      <c r="FG524" t="s">
        <v>3517</v>
      </c>
      <c r="FH524">
        <v>459565125</v>
      </c>
    </row>
    <row r="525" spans="1:164" ht="17.25">
      <c r="A525" s="72">
        <v>463286136</v>
      </c>
      <c r="B525" s="304" t="s">
        <v>840</v>
      </c>
      <c r="C525" s="72"/>
      <c r="D525" s="72"/>
      <c r="E525" s="72"/>
      <c r="F525" s="72"/>
      <c r="G525" s="307"/>
      <c r="H525" s="307"/>
      <c r="I525" s="72">
        <v>5122</v>
      </c>
      <c r="J525" s="72">
        <v>5116</v>
      </c>
      <c r="K525" s="258">
        <f t="shared" si="114"/>
        <v>5267</v>
      </c>
      <c r="L525" s="258">
        <f t="shared" si="115"/>
        <v>10517</v>
      </c>
      <c r="M525" s="308">
        <v>1</v>
      </c>
      <c r="N525" s="72" t="s">
        <v>1232</v>
      </c>
      <c r="O525" s="72" t="s">
        <v>1233</v>
      </c>
      <c r="P525" s="72" t="s">
        <v>19</v>
      </c>
      <c r="Q525" s="255">
        <v>14868</v>
      </c>
      <c r="R525" s="66">
        <v>151</v>
      </c>
      <c r="S525" s="66">
        <f t="shared" si="113"/>
        <v>0</v>
      </c>
      <c r="T525" s="66">
        <v>6286</v>
      </c>
      <c r="U525" s="4" t="s">
        <v>1483</v>
      </c>
      <c r="V525" s="5">
        <f t="shared" si="122"/>
        <v>6.0332280154687772E-3</v>
      </c>
      <c r="W525" s="5">
        <f t="shared" si="123"/>
        <v>8.1362381759022835E-4</v>
      </c>
      <c r="X525" s="5" t="s">
        <v>1281</v>
      </c>
      <c r="Y525" s="72" t="str">
        <f t="shared" si="116"/>
        <v>MPTP</v>
      </c>
      <c r="Z525" s="72" t="s">
        <v>1282</v>
      </c>
      <c r="AA525" s="72" t="s">
        <v>1328</v>
      </c>
      <c r="AB525" s="304" t="s">
        <v>3542</v>
      </c>
      <c r="AC525" s="72"/>
      <c r="AD525" s="72" t="s">
        <v>3023</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7"/>
        <v>FLOW</v>
      </c>
      <c r="AQ525" s="307"/>
      <c r="AR525" s="307"/>
      <c r="AS525" s="307"/>
      <c r="AT525" s="307"/>
      <c r="AU525" s="72" t="s">
        <v>1794</v>
      </c>
      <c r="AV525" s="311" t="s">
        <v>841</v>
      </c>
      <c r="AW525" s="304" t="s">
        <v>76</v>
      </c>
      <c r="AX525" s="312">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8"/>
        <v>2</v>
      </c>
      <c r="ES525" s="72">
        <f t="shared" si="119"/>
        <v>1</v>
      </c>
      <c r="ET525" s="72" t="s">
        <v>1114</v>
      </c>
      <c r="EU525" s="7" t="s">
        <v>2843</v>
      </c>
      <c r="EV525" s="7" t="s">
        <v>1111</v>
      </c>
      <c r="EW525" s="7" t="s">
        <v>1849</v>
      </c>
      <c r="EX525" s="183" t="s">
        <v>2003</v>
      </c>
      <c r="EY525" s="314">
        <v>46176</v>
      </c>
      <c r="EZ525" s="314"/>
      <c r="FA525" s="183"/>
      <c r="FB525" s="314"/>
      <c r="FC525" s="7" t="s">
        <v>1130</v>
      </c>
      <c r="FD525" s="7" t="s">
        <v>3400</v>
      </c>
      <c r="FE525" s="7">
        <f t="shared" si="120"/>
        <v>5267</v>
      </c>
      <c r="FF525" s="72">
        <f t="shared" si="121"/>
        <v>10517</v>
      </c>
      <c r="FG525" t="s">
        <v>3517</v>
      </c>
      <c r="FH525">
        <v>463286136</v>
      </c>
    </row>
    <row r="526" spans="1:164" ht="17.25">
      <c r="A526" s="72">
        <v>460859858</v>
      </c>
      <c r="B526" s="304" t="s">
        <v>688</v>
      </c>
      <c r="C526" s="72" t="s">
        <v>1776</v>
      </c>
      <c r="D526" s="72" t="s">
        <v>3499</v>
      </c>
      <c r="E526" s="72">
        <v>4100</v>
      </c>
      <c r="F526" s="72"/>
      <c r="G526" s="307"/>
      <c r="H526" s="307"/>
      <c r="I526" s="72">
        <v>3900</v>
      </c>
      <c r="J526" s="72">
        <v>11194</v>
      </c>
      <c r="K526" s="258">
        <f t="shared" si="114"/>
        <v>3896</v>
      </c>
      <c r="L526" s="258">
        <f t="shared" si="115"/>
        <v>10994</v>
      </c>
      <c r="M526" s="316">
        <v>3</v>
      </c>
      <c r="N526" s="72" t="s">
        <v>1281</v>
      </c>
      <c r="O526" s="72" t="s">
        <v>1282</v>
      </c>
      <c r="P526" s="72" t="s">
        <v>35</v>
      </c>
      <c r="Q526" s="255">
        <v>14743</v>
      </c>
      <c r="R526" s="66">
        <v>502</v>
      </c>
      <c r="S526" s="66">
        <f t="shared" si="113"/>
        <v>0</v>
      </c>
      <c r="T526" s="66">
        <v>3150</v>
      </c>
      <c r="U526" s="4" t="s">
        <v>1484</v>
      </c>
      <c r="V526" s="5">
        <f t="shared" si="122"/>
        <v>0.32214574456462364</v>
      </c>
      <c r="W526" s="5">
        <f t="shared" si="123"/>
        <v>3.9431698053768735E-3</v>
      </c>
      <c r="X526" s="5" t="str">
        <f t="shared" si="124"/>
        <v>STABLE</v>
      </c>
      <c r="Y526" s="72" t="str">
        <f t="shared" si="116"/>
        <v>PAID</v>
      </c>
      <c r="Z526" s="72" t="s">
        <v>1326</v>
      </c>
      <c r="AA526" s="72" t="s">
        <v>1282</v>
      </c>
      <c r="AB526" s="304"/>
      <c r="AC526" s="72"/>
      <c r="AD526" s="72" t="s">
        <v>3020</v>
      </c>
      <c r="AE526" s="309"/>
      <c r="AF526" s="310" t="s">
        <v>1798</v>
      </c>
      <c r="AG526" s="7" t="s">
        <v>1130</v>
      </c>
      <c r="AH526" s="72" t="s">
        <v>689</v>
      </c>
      <c r="AI526" s="7" t="s">
        <v>1130</v>
      </c>
      <c r="AJ526" s="7" t="s">
        <v>1130</v>
      </c>
      <c r="AK526" s="7" t="s">
        <v>1130</v>
      </c>
      <c r="AL526" s="7">
        <v>14846</v>
      </c>
      <c r="AM526" s="255">
        <v>14743</v>
      </c>
      <c r="AN526" s="258">
        <v>88</v>
      </c>
      <c r="AO526" s="307">
        <v>73</v>
      </c>
      <c r="AP526" s="307" t="str">
        <f t="shared" si="117"/>
        <v>STABLE</v>
      </c>
      <c r="AQ526" s="307"/>
      <c r="AR526" s="307"/>
      <c r="AS526" s="307"/>
      <c r="AT526" s="307"/>
      <c r="AU526" s="72" t="s">
        <v>944</v>
      </c>
      <c r="AV526" s="311" t="s">
        <v>690</v>
      </c>
      <c r="AW526" s="304" t="s">
        <v>691</v>
      </c>
      <c r="AX526" s="312">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8"/>
        <v>0</v>
      </c>
      <c r="ES526" s="72" t="str">
        <f t="shared" si="119"/>
        <v/>
      </c>
      <c r="ET526" s="72" t="s">
        <v>1116</v>
      </c>
      <c r="EU526" s="7" t="e">
        <v>#N/A</v>
      </c>
      <c r="EV526" s="7" t="e">
        <v>#N/A</v>
      </c>
      <c r="EW526" s="7" t="e">
        <v>#N/A</v>
      </c>
      <c r="EX526" s="183" t="e">
        <v>#N/A</v>
      </c>
      <c r="EY526" s="314" t="e">
        <v>#N/A</v>
      </c>
      <c r="EZ526" s="314"/>
      <c r="FA526" s="183"/>
      <c r="FB526" s="314"/>
      <c r="FC526" s="7" t="s">
        <v>1130</v>
      </c>
      <c r="FD526" s="7">
        <v>0</v>
      </c>
      <c r="FE526" s="7">
        <f t="shared" si="120"/>
        <v>3896</v>
      </c>
      <c r="FF526" s="72">
        <f t="shared" si="121"/>
        <v>15094</v>
      </c>
      <c r="FG526" t="s">
        <v>3518</v>
      </c>
      <c r="FH526">
        <v>460859858</v>
      </c>
    </row>
    <row r="527" spans="1:164" ht="17.25">
      <c r="A527" s="72">
        <v>94397306</v>
      </c>
      <c r="B527" s="304" t="s">
        <v>1405</v>
      </c>
      <c r="C527" s="72" t="s">
        <v>1776</v>
      </c>
      <c r="D527" s="72" t="s">
        <v>1790</v>
      </c>
      <c r="E527" s="72">
        <v>5133</v>
      </c>
      <c r="F527" s="72"/>
      <c r="G527" s="307"/>
      <c r="H527" s="307"/>
      <c r="I527" s="72">
        <v>5053</v>
      </c>
      <c r="J527" s="72">
        <v>10148</v>
      </c>
      <c r="K527" s="258">
        <f t="shared" si="114"/>
        <v>5175</v>
      </c>
      <c r="L527" s="258">
        <f t="shared" si="115"/>
        <v>10309</v>
      </c>
      <c r="M527" s="316">
        <v>2</v>
      </c>
      <c r="N527" s="72" t="s">
        <v>1281</v>
      </c>
      <c r="O527" s="72" t="s">
        <v>1282</v>
      </c>
      <c r="P527" s="72" t="s">
        <v>231</v>
      </c>
      <c r="Q527" s="255">
        <v>14731.53</v>
      </c>
      <c r="R527" s="66">
        <v>80</v>
      </c>
      <c r="S527" s="66">
        <f t="shared" si="113"/>
        <v>0</v>
      </c>
      <c r="T527" s="66">
        <v>5845</v>
      </c>
      <c r="U527" s="4" t="s">
        <v>1232</v>
      </c>
      <c r="V527" s="5">
        <f t="shared" si="122"/>
        <v>4.0097250093373608E-2</v>
      </c>
      <c r="W527" s="5">
        <f t="shared" si="123"/>
        <v>3.2617284271909798E-3</v>
      </c>
      <c r="X527" s="5" t="str">
        <f t="shared" si="124"/>
        <v>STABLE</v>
      </c>
      <c r="Y527" s="72" t="str">
        <f t="shared" si="116"/>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7"/>
        <v>STABLE</v>
      </c>
      <c r="AQ527" s="307"/>
      <c r="AR527" s="307"/>
      <c r="AS527" s="307"/>
      <c r="AT527" s="307"/>
      <c r="AU527" s="72" t="s">
        <v>1794</v>
      </c>
      <c r="AV527" s="311" t="s">
        <v>1406</v>
      </c>
      <c r="AW527" s="304" t="s">
        <v>430</v>
      </c>
      <c r="AX527" s="312">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8"/>
        <v>2</v>
      </c>
      <c r="ES527" s="72">
        <f t="shared" si="119"/>
        <v>1</v>
      </c>
      <c r="ET527" s="72" t="s">
        <v>1112</v>
      </c>
      <c r="EU527" s="7" t="s">
        <v>2844</v>
      </c>
      <c r="EV527" s="7" t="s">
        <v>1111</v>
      </c>
      <c r="EW527" s="7" t="s">
        <v>1821</v>
      </c>
      <c r="EX527" s="183" t="s">
        <v>1866</v>
      </c>
      <c r="EY527" s="314">
        <v>46177</v>
      </c>
      <c r="EZ527" s="314"/>
      <c r="FA527" s="183"/>
      <c r="FB527" s="314"/>
      <c r="FC527" s="7" t="s">
        <v>1130</v>
      </c>
      <c r="FD527" s="7" t="s">
        <v>3222</v>
      </c>
      <c r="FE527" s="7">
        <f t="shared" si="120"/>
        <v>5175</v>
      </c>
      <c r="FF527" s="72">
        <f t="shared" si="121"/>
        <v>15442</v>
      </c>
      <c r="FG527" t="s">
        <v>3517</v>
      </c>
      <c r="FH527">
        <v>94397306</v>
      </c>
    </row>
    <row r="528" spans="1:164" ht="17.25">
      <c r="A528" s="72">
        <v>459188219</v>
      </c>
      <c r="B528" s="304" t="s">
        <v>1396</v>
      </c>
      <c r="C528" s="72" t="s">
        <v>1776</v>
      </c>
      <c r="D528" s="72" t="s">
        <v>3560</v>
      </c>
      <c r="E528" s="72">
        <f>3200+3200</f>
        <v>6400</v>
      </c>
      <c r="F528" s="72"/>
      <c r="G528" s="307"/>
      <c r="H528" s="307"/>
      <c r="I528" s="72">
        <v>3107</v>
      </c>
      <c r="J528" s="72">
        <v>6141</v>
      </c>
      <c r="K528" s="258">
        <f t="shared" si="114"/>
        <v>3227</v>
      </c>
      <c r="L528" s="258">
        <f t="shared" si="115"/>
        <v>2848</v>
      </c>
      <c r="M528" s="316">
        <v>2</v>
      </c>
      <c r="N528" s="72" t="s">
        <v>1283</v>
      </c>
      <c r="O528" s="72" t="s">
        <v>1282</v>
      </c>
      <c r="P528" s="72" t="s">
        <v>66</v>
      </c>
      <c r="Q528" s="255">
        <v>14730</v>
      </c>
      <c r="R528" s="66">
        <v>193</v>
      </c>
      <c r="S528" s="66">
        <f t="shared" si="113"/>
        <v>0</v>
      </c>
      <c r="T528" s="66">
        <v>5361</v>
      </c>
      <c r="U528" s="4" t="s">
        <v>1232</v>
      </c>
      <c r="V528" s="5">
        <f t="shared" si="122"/>
        <v>5.0935901369560228E-2</v>
      </c>
      <c r="W528" s="5">
        <f t="shared" si="123"/>
        <v>3.2613896677753857E-3</v>
      </c>
      <c r="X528" s="5" t="str">
        <f t="shared" si="124"/>
        <v>RB</v>
      </c>
      <c r="Y528" s="72" t="str">
        <f t="shared" si="116"/>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7"/>
        <v>STABLE</v>
      </c>
      <c r="AQ528" s="307"/>
      <c r="AR528" s="307"/>
      <c r="AS528" s="307"/>
      <c r="AT528" s="307"/>
      <c r="AU528" s="72" t="s">
        <v>1794</v>
      </c>
      <c r="AV528" s="311" t="s">
        <v>1398</v>
      </c>
      <c r="AW528" s="304" t="s">
        <v>533</v>
      </c>
      <c r="AX528" s="312">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8"/>
        <v>0</v>
      </c>
      <c r="ES528" s="72" t="str">
        <f t="shared" si="119"/>
        <v/>
      </c>
      <c r="ET528" s="72" t="s">
        <v>1119</v>
      </c>
      <c r="EU528" s="7" t="e">
        <v>#N/A</v>
      </c>
      <c r="EV528" s="7" t="e">
        <v>#N/A</v>
      </c>
      <c r="EW528" s="7" t="e">
        <v>#N/A</v>
      </c>
      <c r="EX528" s="183" t="e">
        <v>#N/A</v>
      </c>
      <c r="EY528" s="314" t="e">
        <v>#N/A</v>
      </c>
      <c r="EZ528" s="314"/>
      <c r="FA528" s="183"/>
      <c r="FB528" s="314"/>
      <c r="FC528" s="7" t="s">
        <v>1130</v>
      </c>
      <c r="FD528" s="7">
        <v>0</v>
      </c>
      <c r="FE528" s="7">
        <f t="shared" si="120"/>
        <v>3227</v>
      </c>
      <c r="FF528" s="72">
        <f t="shared" si="121"/>
        <v>9248</v>
      </c>
      <c r="FG528" t="s">
        <v>3518</v>
      </c>
      <c r="FH528">
        <v>459188219</v>
      </c>
    </row>
    <row r="529" spans="1:164" ht="17.25">
      <c r="A529" s="72">
        <v>459074627</v>
      </c>
      <c r="B529" s="304" t="s">
        <v>1580</v>
      </c>
      <c r="C529" s="72" t="s">
        <v>1776</v>
      </c>
      <c r="D529" s="72" t="s">
        <v>1790</v>
      </c>
      <c r="E529" s="72">
        <v>3925</v>
      </c>
      <c r="F529" s="72"/>
      <c r="G529" s="307"/>
      <c r="H529" s="307" t="s">
        <v>1142</v>
      </c>
      <c r="I529" s="72">
        <v>3797</v>
      </c>
      <c r="J529" s="72">
        <v>3911</v>
      </c>
      <c r="K529" s="258">
        <f t="shared" si="114"/>
        <v>126</v>
      </c>
      <c r="L529" s="258">
        <f t="shared" si="115"/>
        <v>3851</v>
      </c>
      <c r="M529" s="316">
        <v>2</v>
      </c>
      <c r="N529" s="72" t="s">
        <v>1283</v>
      </c>
      <c r="O529" s="72" t="s">
        <v>1282</v>
      </c>
      <c r="P529" s="72" t="s">
        <v>325</v>
      </c>
      <c r="Q529" s="255">
        <v>14648</v>
      </c>
      <c r="R529" s="66">
        <v>12</v>
      </c>
      <c r="S529" s="66">
        <f t="shared" si="113"/>
        <v>4939</v>
      </c>
      <c r="T529" s="66">
        <v>4939</v>
      </c>
      <c r="U529" s="4" t="s">
        <v>1130</v>
      </c>
      <c r="V529" s="5">
        <f t="shared" si="122"/>
        <v>0.10449536223358694</v>
      </c>
      <c r="W529" s="5">
        <f t="shared" si="123"/>
        <v>3.2432339343906212E-3</v>
      </c>
      <c r="X529" s="5" t="str">
        <f t="shared" si="124"/>
        <v>RB</v>
      </c>
      <c r="Y529" s="72" t="str">
        <f t="shared" si="116"/>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7"/>
        <v>STABLE</v>
      </c>
      <c r="AQ529" s="307"/>
      <c r="AR529" s="307"/>
      <c r="AS529" s="307"/>
      <c r="AT529" s="307"/>
      <c r="AU529" s="72" t="s">
        <v>1794</v>
      </c>
      <c r="AV529" s="311" t="s">
        <v>1688</v>
      </c>
      <c r="AW529" s="304" t="s">
        <v>27</v>
      </c>
      <c r="AX529" s="312">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8"/>
        <v>2</v>
      </c>
      <c r="ES529" s="72">
        <f t="shared" si="119"/>
        <v>1</v>
      </c>
      <c r="ET529" s="72" t="s">
        <v>1128</v>
      </c>
      <c r="EU529" s="7" t="s">
        <v>2845</v>
      </c>
      <c r="EV529" s="7" t="s">
        <v>1111</v>
      </c>
      <c r="EW529" s="7" t="s">
        <v>1807</v>
      </c>
      <c r="EX529" s="183" t="s">
        <v>2004</v>
      </c>
      <c r="EY529" s="314">
        <v>46190</v>
      </c>
      <c r="EZ529" s="314"/>
      <c r="FA529" s="183"/>
      <c r="FB529" s="314"/>
      <c r="FC529" s="7" t="s">
        <v>1130</v>
      </c>
      <c r="FD529" s="7" t="s">
        <v>3091</v>
      </c>
      <c r="FE529" s="7">
        <f t="shared" si="120"/>
        <v>126</v>
      </c>
      <c r="FF529" s="72">
        <f t="shared" si="121"/>
        <v>7776</v>
      </c>
      <c r="FG529" t="s">
        <v>3517</v>
      </c>
      <c r="FH529">
        <v>459074627</v>
      </c>
    </row>
    <row r="530" spans="1:164" ht="17.25">
      <c r="A530" s="72">
        <v>463481628</v>
      </c>
      <c r="B530" s="304" t="s">
        <v>2138</v>
      </c>
      <c r="C530" s="72" t="s">
        <v>1776</v>
      </c>
      <c r="D530" s="72" t="s">
        <v>2348</v>
      </c>
      <c r="E530" s="72">
        <f>5006+200</f>
        <v>5206</v>
      </c>
      <c r="F530" s="72"/>
      <c r="G530" s="307"/>
      <c r="H530" s="307"/>
      <c r="I530" s="72">
        <v>5006</v>
      </c>
      <c r="J530" s="72">
        <v>5006</v>
      </c>
      <c r="K530" s="258">
        <f t="shared" si="114"/>
        <v>5087</v>
      </c>
      <c r="L530" s="258">
        <f t="shared" si="115"/>
        <v>4889</v>
      </c>
      <c r="M530" s="308">
        <v>1</v>
      </c>
      <c r="N530" s="72" t="s">
        <v>1281</v>
      </c>
      <c r="O530" s="72" t="s">
        <v>1282</v>
      </c>
      <c r="P530" s="72" t="s">
        <v>325</v>
      </c>
      <c r="Q530" s="255">
        <v>14518</v>
      </c>
      <c r="R530" s="66">
        <v>81</v>
      </c>
      <c r="S530" s="66">
        <f t="shared" si="113"/>
        <v>0</v>
      </c>
      <c r="T530" s="66">
        <v>4015</v>
      </c>
      <c r="U530" s="4" t="s">
        <v>1130</v>
      </c>
      <c r="V530" s="5">
        <f t="shared" si="122"/>
        <v>2.4369938963525583E-2</v>
      </c>
      <c r="W530" s="5">
        <f t="shared" si="123"/>
        <v>7.9447071453961089E-4</v>
      </c>
      <c r="X530" s="5" t="str">
        <f t="shared" si="124"/>
        <v>STABLE</v>
      </c>
      <c r="Y530" s="72" t="str">
        <f t="shared" si="116"/>
        <v>PAID</v>
      </c>
      <c r="Z530" s="72" t="s">
        <v>1130</v>
      </c>
      <c r="AA530" s="72" t="s">
        <v>1282</v>
      </c>
      <c r="AB530" s="304"/>
      <c r="AC530" s="72"/>
      <c r="AD530" s="72" t="s">
        <v>3020</v>
      </c>
      <c r="AE530" s="309" t="s">
        <v>3550</v>
      </c>
      <c r="AF530" s="310"/>
      <c r="AG530" s="7"/>
      <c r="AH530" s="72" t="s">
        <v>708</v>
      </c>
      <c r="AI530" s="7"/>
      <c r="AJ530" s="7"/>
      <c r="AK530" s="7"/>
      <c r="AL530" s="7">
        <v>9102</v>
      </c>
      <c r="AM530" s="255">
        <v>14518</v>
      </c>
      <c r="AN530" s="258">
        <v>27</v>
      </c>
      <c r="AO530" s="307">
        <v>12</v>
      </c>
      <c r="AP530" s="307" t="str">
        <f t="shared" si="117"/>
        <v>STABLE</v>
      </c>
      <c r="AQ530" s="307"/>
      <c r="AR530" s="307"/>
      <c r="AS530" s="307"/>
      <c r="AT530" s="307"/>
      <c r="AU530" s="72" t="s">
        <v>1130</v>
      </c>
      <c r="AV530" s="311" t="s">
        <v>2282</v>
      </c>
      <c r="AW530" s="304" t="s">
        <v>562</v>
      </c>
      <c r="AX530" s="312">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8"/>
        <v>1</v>
      </c>
      <c r="ES530" s="72">
        <f t="shared" si="119"/>
        <v>1</v>
      </c>
      <c r="ET530" s="72" t="s">
        <v>1128</v>
      </c>
      <c r="EU530" s="7" t="s">
        <v>2846</v>
      </c>
      <c r="EV530" s="7" t="s">
        <v>1111</v>
      </c>
      <c r="EW530" s="7" t="s">
        <v>1849</v>
      </c>
      <c r="EX530" s="183" t="s">
        <v>1997</v>
      </c>
      <c r="EY530" s="314">
        <v>46184</v>
      </c>
      <c r="EZ530" s="314"/>
      <c r="FA530" s="183"/>
      <c r="FB530" s="314"/>
      <c r="FC530" s="7" t="s">
        <v>1130</v>
      </c>
      <c r="FD530" s="7" t="s">
        <v>3356</v>
      </c>
      <c r="FE530" s="7">
        <f t="shared" si="120"/>
        <v>5087</v>
      </c>
      <c r="FF530" s="72">
        <f t="shared" si="121"/>
        <v>10095</v>
      </c>
      <c r="FG530" t="s">
        <v>3517</v>
      </c>
      <c r="FH530">
        <v>463481628</v>
      </c>
    </row>
    <row r="531" spans="1:164" ht="17.25">
      <c r="A531" s="72">
        <v>465402369</v>
      </c>
      <c r="B531" s="304" t="s">
        <v>55</v>
      </c>
      <c r="C531" s="72"/>
      <c r="D531" s="72"/>
      <c r="E531" s="72"/>
      <c r="F531" s="72"/>
      <c r="G531" s="307"/>
      <c r="H531" s="307"/>
      <c r="I531" s="72">
        <v>1317</v>
      </c>
      <c r="J531" s="72">
        <v>3845</v>
      </c>
      <c r="K531" s="258">
        <f t="shared" si="114"/>
        <v>1317</v>
      </c>
      <c r="L531" s="258">
        <f t="shared" si="115"/>
        <v>5334</v>
      </c>
      <c r="M531" s="316">
        <v>3</v>
      </c>
      <c r="N531" s="72" t="s">
        <v>1232</v>
      </c>
      <c r="O531" s="72" t="s">
        <v>1233</v>
      </c>
      <c r="P531" s="72" t="s">
        <v>15</v>
      </c>
      <c r="Q531" s="255">
        <v>14515</v>
      </c>
      <c r="R531" s="66">
        <v>106</v>
      </c>
      <c r="S531" s="66">
        <f t="shared" si="113"/>
        <v>0</v>
      </c>
      <c r="T531" s="66">
        <v>2904.53</v>
      </c>
      <c r="U531" s="4" t="s">
        <v>1505</v>
      </c>
      <c r="V531" s="5">
        <f t="shared" si="122"/>
        <v>4.4986639603398534E-2</v>
      </c>
      <c r="W531" s="5">
        <f t="shared" si="123"/>
        <v>3.8821888167296561E-3</v>
      </c>
      <c r="X531" s="5" t="s">
        <v>1281</v>
      </c>
      <c r="Y531" s="72" t="str">
        <f t="shared" si="116"/>
        <v>PAD</v>
      </c>
      <c r="Z531" s="72" t="s">
        <v>1327</v>
      </c>
      <c r="AA531" s="72" t="s">
        <v>3504</v>
      </c>
      <c r="AB531" s="304"/>
      <c r="AC531" s="72"/>
      <c r="AD531" s="72" t="s">
        <v>3020</v>
      </c>
      <c r="AE531" s="309"/>
      <c r="AF531" s="310" t="s">
        <v>1798</v>
      </c>
      <c r="AG531" s="7" t="s">
        <v>1130</v>
      </c>
      <c r="AH531" s="72" t="s">
        <v>49</v>
      </c>
      <c r="AI531" s="7" t="s">
        <v>1130</v>
      </c>
      <c r="AJ531" s="7" t="s">
        <v>1130</v>
      </c>
      <c r="AK531" s="7" t="s">
        <v>1130</v>
      </c>
      <c r="AL531" s="7">
        <v>6855.53</v>
      </c>
      <c r="AM531" s="255">
        <v>14515</v>
      </c>
      <c r="AN531" s="258">
        <v>87</v>
      </c>
      <c r="AO531" s="307">
        <v>103</v>
      </c>
      <c r="AP531" s="307" t="str">
        <f t="shared" si="117"/>
        <v>FLOW</v>
      </c>
      <c r="AQ531" s="307"/>
      <c r="AR531" s="307"/>
      <c r="AS531" s="307"/>
      <c r="AT531" s="307"/>
      <c r="AU531" s="72" t="s">
        <v>944</v>
      </c>
      <c r="AV531" s="311" t="s">
        <v>56</v>
      </c>
      <c r="AW531" s="304" t="s">
        <v>57</v>
      </c>
      <c r="AX531" s="312">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8"/>
        <v>2</v>
      </c>
      <c r="ES531" s="72">
        <f t="shared" si="119"/>
        <v>1</v>
      </c>
      <c r="ET531" s="72" t="s">
        <v>1113</v>
      </c>
      <c r="EU531" s="7" t="s">
        <v>2847</v>
      </c>
      <c r="EV531" s="7" t="s">
        <v>1111</v>
      </c>
      <c r="EW531" s="7" t="s">
        <v>1802</v>
      </c>
      <c r="EX531" s="183" t="s">
        <v>2005</v>
      </c>
      <c r="EY531" s="314">
        <v>46176</v>
      </c>
      <c r="EZ531" s="314"/>
      <c r="FA531" s="183"/>
      <c r="FB531" s="314"/>
      <c r="FC531" s="7" t="s">
        <v>3554</v>
      </c>
      <c r="FD531" s="7" t="s">
        <v>3353</v>
      </c>
      <c r="FE531" s="7">
        <f t="shared" si="120"/>
        <v>1317</v>
      </c>
      <c r="FF531" s="72">
        <f t="shared" si="121"/>
        <v>5334</v>
      </c>
      <c r="FG531" t="s">
        <v>3517</v>
      </c>
      <c r="FH531">
        <v>465402369</v>
      </c>
    </row>
    <row r="532" spans="1:164" ht="17.25">
      <c r="A532" s="72">
        <v>458545884</v>
      </c>
      <c r="B532" s="304" t="s">
        <v>609</v>
      </c>
      <c r="C532" s="72" t="s">
        <v>1776</v>
      </c>
      <c r="D532" s="72" t="s">
        <v>3561</v>
      </c>
      <c r="E532" s="72">
        <f>3817+130</f>
        <v>3947</v>
      </c>
      <c r="F532" s="72"/>
      <c r="G532" s="307"/>
      <c r="H532" s="307" t="s">
        <v>3553</v>
      </c>
      <c r="I532" s="72">
        <v>3817</v>
      </c>
      <c r="J532" s="72">
        <v>11002</v>
      </c>
      <c r="K532" s="258">
        <f t="shared" si="114"/>
        <v>3871</v>
      </c>
      <c r="L532" s="258">
        <f t="shared" si="115"/>
        <v>11580</v>
      </c>
      <c r="M532" s="316">
        <v>3</v>
      </c>
      <c r="N532" s="72" t="s">
        <v>1281</v>
      </c>
      <c r="O532" s="72" t="s">
        <v>1282</v>
      </c>
      <c r="P532" s="72" t="s">
        <v>43</v>
      </c>
      <c r="Q532" s="255">
        <v>14451.24</v>
      </c>
      <c r="R532" s="66">
        <v>503</v>
      </c>
      <c r="S532" s="66">
        <f t="shared" si="113"/>
        <v>0</v>
      </c>
      <c r="T532" s="66">
        <v>6185</v>
      </c>
      <c r="U532" s="4" t="s">
        <v>1281</v>
      </c>
      <c r="V532" s="5">
        <f t="shared" si="122"/>
        <v>2.1885729855160855E-2</v>
      </c>
      <c r="W532" s="5">
        <f t="shared" si="123"/>
        <v>3.8651355367465569E-3</v>
      </c>
      <c r="X532" s="5" t="str">
        <f t="shared" si="124"/>
        <v>STABLE</v>
      </c>
      <c r="Y532" s="72" t="str">
        <f t="shared" si="116"/>
        <v>PAID</v>
      </c>
      <c r="Z532" s="72" t="s">
        <v>1282</v>
      </c>
      <c r="AA532" s="72" t="s">
        <v>1326</v>
      </c>
      <c r="AB532" s="304"/>
      <c r="AC532" s="72">
        <v>20</v>
      </c>
      <c r="AD532" s="72" t="s">
        <v>3020</v>
      </c>
      <c r="AE532" s="309"/>
      <c r="AF532" s="310" t="s">
        <v>1798</v>
      </c>
      <c r="AG532" s="7" t="s">
        <v>1130</v>
      </c>
      <c r="AH532" s="72" t="s">
        <v>610</v>
      </c>
      <c r="AI532" s="7" t="s">
        <v>1130</v>
      </c>
      <c r="AJ532" s="7" t="s">
        <v>1130</v>
      </c>
      <c r="AK532" s="7" t="s">
        <v>1130</v>
      </c>
      <c r="AL532" s="7">
        <v>17690</v>
      </c>
      <c r="AM532" s="255">
        <v>14451.24</v>
      </c>
      <c r="AN532" s="258">
        <v>88</v>
      </c>
      <c r="AO532" s="307">
        <v>73</v>
      </c>
      <c r="AP532" s="307" t="str">
        <f t="shared" si="117"/>
        <v>STABLE</v>
      </c>
      <c r="AQ532" s="307"/>
      <c r="AR532" s="307"/>
      <c r="AS532" s="307"/>
      <c r="AT532" s="307"/>
      <c r="AU532" s="72" t="s">
        <v>944</v>
      </c>
      <c r="AV532" s="311" t="s">
        <v>611</v>
      </c>
      <c r="AW532" s="304" t="s">
        <v>158</v>
      </c>
      <c r="AX532" s="312">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8"/>
        <v>1</v>
      </c>
      <c r="ES532" s="72">
        <f t="shared" si="119"/>
        <v>1</v>
      </c>
      <c r="ET532" s="72" t="s">
        <v>1117</v>
      </c>
      <c r="EU532" s="7" t="s">
        <v>2848</v>
      </c>
      <c r="EV532" s="7" t="s">
        <v>1111</v>
      </c>
      <c r="EW532" s="7" t="s">
        <v>1802</v>
      </c>
      <c r="EX532" s="183" t="s">
        <v>2006</v>
      </c>
      <c r="EY532" s="314">
        <v>46177</v>
      </c>
      <c r="EZ532" s="314"/>
      <c r="FA532" s="183"/>
      <c r="FB532" s="314"/>
      <c r="FC532" s="7" t="s">
        <v>1130</v>
      </c>
      <c r="FD532" s="7" t="s">
        <v>3401</v>
      </c>
      <c r="FE532" s="7">
        <f t="shared" si="120"/>
        <v>3871</v>
      </c>
      <c r="FF532" s="72">
        <f t="shared" si="121"/>
        <v>15527</v>
      </c>
      <c r="FG532" t="s">
        <v>3517</v>
      </c>
      <c r="FH532">
        <v>458545884</v>
      </c>
    </row>
    <row r="533" spans="1:164" ht="17.25">
      <c r="A533" s="72">
        <v>457308586</v>
      </c>
      <c r="B533" s="304" t="s">
        <v>706</v>
      </c>
      <c r="C533" s="72" t="s">
        <v>1776</v>
      </c>
      <c r="D533" s="72" t="s">
        <v>1777</v>
      </c>
      <c r="E533" s="72">
        <f>7232+363</f>
        <v>7595</v>
      </c>
      <c r="F533" s="72"/>
      <c r="G533" s="307"/>
      <c r="H533" s="307"/>
      <c r="I533" s="72">
        <v>7229</v>
      </c>
      <c r="J533" s="72">
        <v>14458</v>
      </c>
      <c r="K533" s="258">
        <f t="shared" si="114"/>
        <v>320</v>
      </c>
      <c r="L533" s="258">
        <f t="shared" si="115"/>
        <v>14517</v>
      </c>
      <c r="M533" s="316">
        <v>3</v>
      </c>
      <c r="N533" s="72" t="s">
        <v>1281</v>
      </c>
      <c r="O533" s="72" t="s">
        <v>1282</v>
      </c>
      <c r="P533" s="72" t="s">
        <v>19</v>
      </c>
      <c r="Q533" s="255">
        <v>14201</v>
      </c>
      <c r="R533" s="66">
        <v>320</v>
      </c>
      <c r="S533" s="66">
        <f t="shared" si="113"/>
        <v>0</v>
      </c>
      <c r="T533" s="66">
        <v>4006</v>
      </c>
      <c r="U533" s="4" t="s">
        <v>1232</v>
      </c>
      <c r="V533" s="5">
        <f t="shared" si="122"/>
        <v>2.370511577130514E-2</v>
      </c>
      <c r="W533" s="5">
        <f t="shared" si="123"/>
        <v>3.7982062271014706E-3</v>
      </c>
      <c r="X533" s="5" t="str">
        <f t="shared" si="124"/>
        <v>STABLE</v>
      </c>
      <c r="Y533" s="72" t="str">
        <f t="shared" si="116"/>
        <v>PAID</v>
      </c>
      <c r="Z533" s="72" t="s">
        <v>1328</v>
      </c>
      <c r="AA533" s="72" t="s">
        <v>1282</v>
      </c>
      <c r="AB533" s="304"/>
      <c r="AC533" s="72"/>
      <c r="AD533" s="72" t="s">
        <v>3020</v>
      </c>
      <c r="AE533" s="309"/>
      <c r="AF533" s="310" t="s">
        <v>1798</v>
      </c>
      <c r="AG533" s="7" t="s">
        <v>1130</v>
      </c>
      <c r="AH533" s="72" t="s">
        <v>1769</v>
      </c>
      <c r="AI533" s="7" t="s">
        <v>1130</v>
      </c>
      <c r="AJ533" s="7" t="s">
        <v>1130</v>
      </c>
      <c r="AK533" s="7" t="s">
        <v>1130</v>
      </c>
      <c r="AL533" s="7">
        <v>18784</v>
      </c>
      <c r="AM533" s="255">
        <v>14201</v>
      </c>
      <c r="AN533" s="258">
        <v>88</v>
      </c>
      <c r="AO533" s="307">
        <v>73</v>
      </c>
      <c r="AP533" s="307" t="str">
        <f t="shared" si="117"/>
        <v>STABLE</v>
      </c>
      <c r="AQ533" s="307"/>
      <c r="AR533" s="307"/>
      <c r="AS533" s="307"/>
      <c r="AT533" s="307"/>
      <c r="AU533" s="72" t="s">
        <v>1794</v>
      </c>
      <c r="AV533" s="311" t="s">
        <v>707</v>
      </c>
      <c r="AW533" s="304" t="s">
        <v>493</v>
      </c>
      <c r="AX533" s="312">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8"/>
        <v>1</v>
      </c>
      <c r="ES533" s="72">
        <f t="shared" si="119"/>
        <v>1</v>
      </c>
      <c r="ET533" s="72" t="s">
        <v>1114</v>
      </c>
      <c r="EU533" s="7" t="s">
        <v>2849</v>
      </c>
      <c r="EV533" s="7" t="s">
        <v>1111</v>
      </c>
      <c r="EW533" s="7" t="s">
        <v>1804</v>
      </c>
      <c r="EX533" s="183" t="s">
        <v>2007</v>
      </c>
      <c r="EY533" s="314">
        <v>46174</v>
      </c>
      <c r="EZ533" s="314"/>
      <c r="FA533" s="183"/>
      <c r="FB533" s="314"/>
      <c r="FC533" s="7" t="s">
        <v>1130</v>
      </c>
      <c r="FD533" s="7" t="s">
        <v>3402</v>
      </c>
      <c r="FE533" s="7">
        <f t="shared" si="120"/>
        <v>320</v>
      </c>
      <c r="FF533" s="72">
        <f t="shared" si="121"/>
        <v>22112</v>
      </c>
      <c r="FG533" t="s">
        <v>3517</v>
      </c>
      <c r="FH533">
        <v>457308586</v>
      </c>
    </row>
    <row r="534" spans="1:164" ht="17.25">
      <c r="A534" s="72">
        <v>462695298</v>
      </c>
      <c r="B534" s="304" t="s">
        <v>482</v>
      </c>
      <c r="C534" s="72"/>
      <c r="D534" s="72"/>
      <c r="E534" s="72"/>
      <c r="F534" s="72"/>
      <c r="G534" s="307"/>
      <c r="H534" s="307"/>
      <c r="I534" s="72">
        <v>4905</v>
      </c>
      <c r="J534" s="72">
        <v>14361</v>
      </c>
      <c r="K534" s="258">
        <f t="shared" si="114"/>
        <v>5165</v>
      </c>
      <c r="L534" s="258">
        <f t="shared" si="115"/>
        <v>20137</v>
      </c>
      <c r="M534" s="316">
        <v>3</v>
      </c>
      <c r="N534" s="72" t="s">
        <v>1232</v>
      </c>
      <c r="O534" s="72" t="s">
        <v>1233</v>
      </c>
      <c r="P534" s="72" t="s">
        <v>204</v>
      </c>
      <c r="Q534" s="255">
        <v>14102</v>
      </c>
      <c r="R534" s="66">
        <v>614</v>
      </c>
      <c r="S534" s="66">
        <f t="shared" si="113"/>
        <v>0</v>
      </c>
      <c r="T534" s="66">
        <v>2250</v>
      </c>
      <c r="U534" s="4" t="s">
        <v>1278</v>
      </c>
      <c r="V534" s="5">
        <f t="shared" si="122"/>
        <v>5.8968028556883989E-2</v>
      </c>
      <c r="W534" s="5">
        <f t="shared" si="123"/>
        <v>3.7717276399257052E-3</v>
      </c>
      <c r="X534" s="5" t="s">
        <v>1281</v>
      </c>
      <c r="Y534" s="72" t="str">
        <f t="shared" si="116"/>
        <v>BPTP</v>
      </c>
      <c r="Z534" s="72" t="s">
        <v>1282</v>
      </c>
      <c r="AA534" s="72" t="s">
        <v>1326</v>
      </c>
      <c r="AB534" s="304"/>
      <c r="AC534" s="72">
        <v>26</v>
      </c>
      <c r="AD534" s="72" t="s">
        <v>3020</v>
      </c>
      <c r="AE534" s="309"/>
      <c r="AF534" s="310" t="s">
        <v>1798</v>
      </c>
      <c r="AG534" s="7" t="s">
        <v>1130</v>
      </c>
      <c r="AH534" s="72" t="s">
        <v>480</v>
      </c>
      <c r="AI534" s="7" t="s">
        <v>1130</v>
      </c>
      <c r="AJ534" s="7" t="s">
        <v>1130</v>
      </c>
      <c r="AK534" s="7" t="s">
        <v>1130</v>
      </c>
      <c r="AL534" s="7">
        <v>17225</v>
      </c>
      <c r="AM534" s="255">
        <v>14102</v>
      </c>
      <c r="AN534" s="258">
        <v>88</v>
      </c>
      <c r="AO534" s="307">
        <v>104</v>
      </c>
      <c r="AP534" s="307" t="str">
        <f t="shared" si="117"/>
        <v>FLOW</v>
      </c>
      <c r="AQ534" s="307"/>
      <c r="AR534" s="307"/>
      <c r="AS534" s="307"/>
      <c r="AT534" s="307"/>
      <c r="AU534" s="72" t="s">
        <v>1794</v>
      </c>
      <c r="AV534" s="311" t="s">
        <v>483</v>
      </c>
      <c r="AW534" s="304" t="s">
        <v>102</v>
      </c>
      <c r="AX534" s="312">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8"/>
        <v>1</v>
      </c>
      <c r="ES534" s="72">
        <f t="shared" si="119"/>
        <v>1</v>
      </c>
      <c r="ET534" s="72" t="s">
        <v>1124</v>
      </c>
      <c r="EU534" s="7" t="s">
        <v>2850</v>
      </c>
      <c r="EV534" s="7" t="s">
        <v>1111</v>
      </c>
      <c r="EW534" s="7" t="s">
        <v>1802</v>
      </c>
      <c r="EX534" s="183" t="s">
        <v>2008</v>
      </c>
      <c r="EY534" s="314">
        <v>46175</v>
      </c>
      <c r="EZ534" s="314"/>
      <c r="FA534" s="183"/>
      <c r="FB534" s="314"/>
      <c r="FC534" s="7" t="s">
        <v>1130</v>
      </c>
      <c r="FD534" s="7" t="s">
        <v>3403</v>
      </c>
      <c r="FE534" s="7">
        <f t="shared" si="120"/>
        <v>5165</v>
      </c>
      <c r="FF534" s="72">
        <f t="shared" si="121"/>
        <v>20137</v>
      </c>
      <c r="FG534" t="s">
        <v>3517</v>
      </c>
      <c r="FH534">
        <v>462695298</v>
      </c>
    </row>
    <row r="535" spans="1:164" ht="17.25">
      <c r="A535" s="72">
        <v>142456496</v>
      </c>
      <c r="B535" s="304" t="s">
        <v>700</v>
      </c>
      <c r="C535" s="72"/>
      <c r="D535" s="72"/>
      <c r="E535" s="72"/>
      <c r="F535" s="72"/>
      <c r="G535" s="307"/>
      <c r="H535" s="307"/>
      <c r="I535" s="72">
        <v>3125</v>
      </c>
      <c r="J535" s="72">
        <v>11290</v>
      </c>
      <c r="K535" s="258">
        <f t="shared" si="114"/>
        <v>2305</v>
      </c>
      <c r="L535" s="258">
        <f t="shared" si="115"/>
        <v>14973</v>
      </c>
      <c r="M535" s="316">
        <v>4</v>
      </c>
      <c r="N535" s="72" t="s">
        <v>1232</v>
      </c>
      <c r="O535" s="72" t="s">
        <v>1233</v>
      </c>
      <c r="P535" s="72" t="s">
        <v>325</v>
      </c>
      <c r="Q535" s="255">
        <v>13966.14</v>
      </c>
      <c r="R535" s="66">
        <v>390</v>
      </c>
      <c r="S535" s="66">
        <f t="shared" si="113"/>
        <v>0</v>
      </c>
      <c r="T535" s="66">
        <v>0</v>
      </c>
      <c r="U535" s="4" t="s">
        <v>1232</v>
      </c>
      <c r="V535" s="5">
        <f t="shared" si="122"/>
        <v>0.1338481858989484</v>
      </c>
      <c r="W535" s="5">
        <f t="shared" si="123"/>
        <v>4.5853479351332287E-3</v>
      </c>
      <c r="X535" s="5" t="str">
        <f t="shared" si="124"/>
        <v>FLOW</v>
      </c>
      <c r="Y535" s="72" t="str">
        <f t="shared" si="116"/>
        <v>BPTP</v>
      </c>
      <c r="Z535" s="72" t="s">
        <v>1330</v>
      </c>
      <c r="AA535" s="72" t="s">
        <v>1326</v>
      </c>
      <c r="AB535" s="304" t="s">
        <v>3506</v>
      </c>
      <c r="AC535" s="72"/>
      <c r="AD535" s="72" t="s">
        <v>3020</v>
      </c>
      <c r="AE535" s="309"/>
      <c r="AF535" s="310" t="s">
        <v>1798</v>
      </c>
      <c r="AG535" s="7" t="s">
        <v>1130</v>
      </c>
      <c r="AH535" s="72" t="s">
        <v>698</v>
      </c>
      <c r="AI535" s="7" t="s">
        <v>1130</v>
      </c>
      <c r="AJ535" s="7" t="s">
        <v>1130</v>
      </c>
      <c r="AK535" s="7" t="s">
        <v>1130</v>
      </c>
      <c r="AL535" s="7">
        <v>11680</v>
      </c>
      <c r="AM535" s="255">
        <v>13966.14</v>
      </c>
      <c r="AN535" s="258">
        <v>115</v>
      </c>
      <c r="AO535" s="307">
        <v>131</v>
      </c>
      <c r="AP535" s="307" t="str">
        <f t="shared" si="117"/>
        <v>FLOW</v>
      </c>
      <c r="AQ535" s="307"/>
      <c r="AR535" s="307"/>
      <c r="AS535" s="307"/>
      <c r="AT535" s="307"/>
      <c r="AU535" s="72" t="s">
        <v>944</v>
      </c>
      <c r="AV535" s="311" t="s">
        <v>701</v>
      </c>
      <c r="AW535" s="304" t="s">
        <v>99</v>
      </c>
      <c r="AX535" s="312">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8"/>
        <v>6</v>
      </c>
      <c r="ES535" s="72">
        <f t="shared" si="119"/>
        <v>1</v>
      </c>
      <c r="ET535" s="72" t="s">
        <v>1128</v>
      </c>
      <c r="EU535" s="7" t="s">
        <v>2851</v>
      </c>
      <c r="EV535" s="7" t="s">
        <v>1111</v>
      </c>
      <c r="EW535" s="7" t="s">
        <v>1802</v>
      </c>
      <c r="EX535" s="183" t="s">
        <v>2009</v>
      </c>
      <c r="EY535" s="314">
        <v>46181</v>
      </c>
      <c r="EZ535" s="314"/>
      <c r="FA535" s="183"/>
      <c r="FB535" s="314"/>
      <c r="FC535" s="7" t="s">
        <v>1130</v>
      </c>
      <c r="FD535" s="7" t="s">
        <v>3404</v>
      </c>
      <c r="FE535" s="7">
        <f t="shared" si="120"/>
        <v>2305</v>
      </c>
      <c r="FF535" s="72">
        <f t="shared" si="121"/>
        <v>14973</v>
      </c>
      <c r="FG535" t="s">
        <v>3517</v>
      </c>
      <c r="FH535">
        <v>142456496</v>
      </c>
    </row>
    <row r="536" spans="1:164" ht="17.25">
      <c r="A536" s="72">
        <v>458063666</v>
      </c>
      <c r="B536" s="304" t="s">
        <v>155</v>
      </c>
      <c r="C536" s="72"/>
      <c r="D536" s="72"/>
      <c r="E536" s="72"/>
      <c r="F536" s="72"/>
      <c r="G536" s="307"/>
      <c r="H536" s="307"/>
      <c r="I536" s="72">
        <v>6040</v>
      </c>
      <c r="J536" s="72">
        <v>14063</v>
      </c>
      <c r="K536" s="258">
        <f t="shared" si="114"/>
        <v>2545</v>
      </c>
      <c r="L536" s="258">
        <f t="shared" si="115"/>
        <v>20861</v>
      </c>
      <c r="M536" s="316">
        <v>3</v>
      </c>
      <c r="N536" s="72" t="s">
        <v>1232</v>
      </c>
      <c r="O536" s="72" t="s">
        <v>1233</v>
      </c>
      <c r="P536" s="72" t="s">
        <v>153</v>
      </c>
      <c r="Q536" s="255">
        <v>13817.2</v>
      </c>
      <c r="R536" s="66">
        <v>562</v>
      </c>
      <c r="S536" s="66">
        <f t="shared" si="113"/>
        <v>0</v>
      </c>
      <c r="T536" s="66">
        <v>0</v>
      </c>
      <c r="U536" s="4" t="s">
        <v>1281</v>
      </c>
      <c r="V536" s="5">
        <f t="shared" si="122"/>
        <v>1</v>
      </c>
      <c r="W536" s="5">
        <f t="shared" si="123"/>
        <v>3.6955548962119881E-3</v>
      </c>
      <c r="X536" s="5" t="str">
        <f t="shared" si="124"/>
        <v>FLOW</v>
      </c>
      <c r="Y536" s="72" t="str">
        <f t="shared" si="116"/>
        <v>NC</v>
      </c>
      <c r="Z536" s="72" t="s">
        <v>1316</v>
      </c>
      <c r="AA536" s="72" t="s">
        <v>1316</v>
      </c>
      <c r="AB536" s="304" t="s">
        <v>3024</v>
      </c>
      <c r="AC536" s="72"/>
      <c r="AD536" s="72" t="s">
        <v>3022</v>
      </c>
      <c r="AE536" s="309"/>
      <c r="AF536" s="310" t="s">
        <v>1798</v>
      </c>
      <c r="AG536" s="7" t="s">
        <v>1130</v>
      </c>
      <c r="AH536" s="72" t="s">
        <v>152</v>
      </c>
      <c r="AI536" s="7" t="s">
        <v>1130</v>
      </c>
      <c r="AJ536" s="7" t="s">
        <v>1130</v>
      </c>
      <c r="AK536" s="7" t="s">
        <v>1130</v>
      </c>
      <c r="AL536" s="7">
        <v>14625</v>
      </c>
      <c r="AM536" s="255">
        <v>13817.2</v>
      </c>
      <c r="AN536" s="258">
        <v>88</v>
      </c>
      <c r="AO536" s="307">
        <v>104</v>
      </c>
      <c r="AP536" s="307" t="str">
        <f t="shared" si="117"/>
        <v>FLOW</v>
      </c>
      <c r="AQ536" s="307"/>
      <c r="AR536" s="307"/>
      <c r="AS536" s="307"/>
      <c r="AT536" s="307"/>
      <c r="AU536" s="72" t="s">
        <v>944</v>
      </c>
      <c r="AV536" s="311" t="s">
        <v>156</v>
      </c>
      <c r="AW536" s="304" t="s">
        <v>86</v>
      </c>
      <c r="AX536" s="312">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8"/>
        <v>1</v>
      </c>
      <c r="ES536" s="72">
        <f t="shared" si="119"/>
        <v>1</v>
      </c>
      <c r="ET536" s="72" t="s">
        <v>1123</v>
      </c>
      <c r="EU536" s="7" t="s">
        <v>2852</v>
      </c>
      <c r="EV536" s="7" t="s">
        <v>1111</v>
      </c>
      <c r="EW536" s="7" t="s">
        <v>1830</v>
      </c>
      <c r="EX536" s="183" t="s">
        <v>1938</v>
      </c>
      <c r="EY536" s="314">
        <v>46176</v>
      </c>
      <c r="EZ536" s="314"/>
      <c r="FA536" s="183"/>
      <c r="FB536" s="314"/>
      <c r="FC536" s="7" t="s">
        <v>1130</v>
      </c>
      <c r="FD536" s="7" t="s">
        <v>3405</v>
      </c>
      <c r="FE536" s="7">
        <f t="shared" si="120"/>
        <v>2545</v>
      </c>
      <c r="FF536" s="72">
        <f t="shared" si="121"/>
        <v>20861</v>
      </c>
      <c r="FG536" t="s">
        <v>3517</v>
      </c>
      <c r="FH536">
        <v>458063666</v>
      </c>
    </row>
    <row r="537" spans="1:164" ht="17.25">
      <c r="A537" s="72">
        <v>458751236</v>
      </c>
      <c r="B537" s="304" t="s">
        <v>467</v>
      </c>
      <c r="C537" s="72" t="s">
        <v>1778</v>
      </c>
      <c r="D537" s="72" t="s">
        <v>2058</v>
      </c>
      <c r="E537" s="72">
        <v>4700</v>
      </c>
      <c r="F537" s="72"/>
      <c r="G537" s="307"/>
      <c r="H537" s="307"/>
      <c r="I537" s="72">
        <v>4655</v>
      </c>
      <c r="J537" s="72">
        <v>4374</v>
      </c>
      <c r="K537" s="258">
        <f t="shared" si="114"/>
        <v>4459</v>
      </c>
      <c r="L537" s="258">
        <f t="shared" si="115"/>
        <v>4420</v>
      </c>
      <c r="M537" s="308">
        <v>1</v>
      </c>
      <c r="N537" s="72" t="s">
        <v>1281</v>
      </c>
      <c r="O537" s="72" t="s">
        <v>1282</v>
      </c>
      <c r="P537" s="72" t="s">
        <v>50</v>
      </c>
      <c r="Q537" s="255">
        <v>13494</v>
      </c>
      <c r="R537" s="66">
        <v>85</v>
      </c>
      <c r="S537" s="66">
        <f t="shared" si="113"/>
        <v>0</v>
      </c>
      <c r="T537" s="66">
        <v>6300</v>
      </c>
      <c r="U537" s="4" t="s">
        <v>1482</v>
      </c>
      <c r="V537" s="5">
        <f t="shared" si="122"/>
        <v>1.1624258582019804E-2</v>
      </c>
      <c r="W537" s="5">
        <f t="shared" si="123"/>
        <v>7.3843420732866167E-4</v>
      </c>
      <c r="X537" s="5" t="str">
        <f t="shared" si="124"/>
        <v>STABLE</v>
      </c>
      <c r="Y537" s="72" t="str">
        <f t="shared" si="116"/>
        <v>PAID</v>
      </c>
      <c r="Z537" s="72" t="s">
        <v>1282</v>
      </c>
      <c r="AA537" s="72" t="s">
        <v>1282</v>
      </c>
      <c r="AB537" s="304"/>
      <c r="AC537" s="72"/>
      <c r="AD537" s="72" t="s">
        <v>3020</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7"/>
        <v>STABLE</v>
      </c>
      <c r="AQ537" s="307"/>
      <c r="AR537" s="307"/>
      <c r="AS537" s="307"/>
      <c r="AT537" s="307"/>
      <c r="AU537" s="72" t="s">
        <v>1794</v>
      </c>
      <c r="AV537" s="311" t="s">
        <v>468</v>
      </c>
      <c r="AW537" s="304" t="s">
        <v>385</v>
      </c>
      <c r="AX537" s="312">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8"/>
        <v>2</v>
      </c>
      <c r="ES537" s="72">
        <f t="shared" si="119"/>
        <v>1</v>
      </c>
      <c r="ET537" s="72" t="s">
        <v>1118</v>
      </c>
      <c r="EU537" s="7" t="s">
        <v>2853</v>
      </c>
      <c r="EV537" s="7" t="s">
        <v>1111</v>
      </c>
      <c r="EW537" s="7" t="s">
        <v>1807</v>
      </c>
      <c r="EX537" s="183" t="s">
        <v>1894</v>
      </c>
      <c r="EY537" s="314">
        <v>46188</v>
      </c>
      <c r="EZ537" s="314"/>
      <c r="FA537" s="183"/>
      <c r="FB537" s="314"/>
      <c r="FC537" s="7" t="s">
        <v>1130</v>
      </c>
      <c r="FD537" s="7" t="s">
        <v>3406</v>
      </c>
      <c r="FE537" s="7">
        <f t="shared" si="120"/>
        <v>4459</v>
      </c>
      <c r="FF537" s="72">
        <f t="shared" si="121"/>
        <v>9120</v>
      </c>
      <c r="FG537" t="s">
        <v>3517</v>
      </c>
      <c r="FH537">
        <v>458751236</v>
      </c>
    </row>
    <row r="538" spans="1:164" ht="17.25">
      <c r="A538" s="72">
        <v>457133918</v>
      </c>
      <c r="B538" s="304" t="s">
        <v>679</v>
      </c>
      <c r="C538" s="72"/>
      <c r="D538" s="72"/>
      <c r="E538" s="72"/>
      <c r="F538" s="72"/>
      <c r="G538" s="307"/>
      <c r="H538" s="307" t="s">
        <v>2351</v>
      </c>
      <c r="I538" s="72">
        <v>6692</v>
      </c>
      <c r="J538" s="72">
        <v>13284</v>
      </c>
      <c r="K538" s="258">
        <f>J538-I538+R538</f>
        <v>7152</v>
      </c>
      <c r="L538" s="258">
        <f t="shared" si="115"/>
        <v>19976</v>
      </c>
      <c r="M538" s="316">
        <v>4</v>
      </c>
      <c r="N538" s="72" t="s">
        <v>1283</v>
      </c>
      <c r="O538" s="72" t="s">
        <v>1233</v>
      </c>
      <c r="P538" s="72" t="s">
        <v>74</v>
      </c>
      <c r="Q538" s="255">
        <v>13105.56</v>
      </c>
      <c r="R538" s="66">
        <v>560</v>
      </c>
      <c r="S538" s="66">
        <f t="shared" si="113"/>
        <v>0</v>
      </c>
      <c r="T538" s="66">
        <v>900</v>
      </c>
      <c r="U538" s="4" t="s">
        <v>1130</v>
      </c>
      <c r="V538" s="5">
        <f t="shared" si="122"/>
        <v>6.2496840718216096E-2</v>
      </c>
      <c r="W538" s="5">
        <f t="shared" si="123"/>
        <v>4.3028032430410005E-3</v>
      </c>
      <c r="X538" s="5" t="str">
        <f t="shared" si="124"/>
        <v>RB</v>
      </c>
      <c r="Y538" s="72" t="str">
        <f t="shared" si="116"/>
        <v>PAID</v>
      </c>
      <c r="Z538" s="72" t="s">
        <v>1130</v>
      </c>
      <c r="AA538" s="72" t="s">
        <v>1282</v>
      </c>
      <c r="AB538" s="304"/>
      <c r="AC538" s="72"/>
      <c r="AD538" s="72"/>
      <c r="AE538" s="309"/>
      <c r="AF538" s="310" t="s">
        <v>1798</v>
      </c>
      <c r="AG538" s="7" t="s">
        <v>1130</v>
      </c>
      <c r="AH538" s="72" t="s">
        <v>678</v>
      </c>
      <c r="AI538" s="7" t="s">
        <v>1130</v>
      </c>
      <c r="AJ538" s="7" t="s">
        <v>1130</v>
      </c>
      <c r="AK538" s="7" t="s">
        <v>1130</v>
      </c>
      <c r="AL538" s="7">
        <v>14744</v>
      </c>
      <c r="AM538" s="255">
        <v>13105.56</v>
      </c>
      <c r="AN538" s="258">
        <v>116</v>
      </c>
      <c r="AO538" s="307">
        <v>0</v>
      </c>
      <c r="AP538" s="307" t="str">
        <f t="shared" si="117"/>
        <v>RB</v>
      </c>
      <c r="AQ538" s="307"/>
      <c r="AR538" s="307"/>
      <c r="AS538" s="307"/>
      <c r="AT538" s="307"/>
      <c r="AU538" s="72" t="s">
        <v>944</v>
      </c>
      <c r="AV538" s="311" t="s">
        <v>680</v>
      </c>
      <c r="AW538" s="304" t="s">
        <v>75</v>
      </c>
      <c r="AX538" s="312">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8"/>
        <v>1</v>
      </c>
      <c r="ES538" s="72">
        <f t="shared" si="119"/>
        <v>1</v>
      </c>
      <c r="ET538" s="72" t="s">
        <v>1120</v>
      </c>
      <c r="EU538" s="7" t="s">
        <v>2854</v>
      </c>
      <c r="EV538" s="7" t="s">
        <v>1111</v>
      </c>
      <c r="EW538" s="7" t="s">
        <v>1809</v>
      </c>
      <c r="EX538" s="183" t="s">
        <v>1887</v>
      </c>
      <c r="EY538" s="314">
        <v>46177</v>
      </c>
      <c r="EZ538" s="314"/>
      <c r="FA538" s="183"/>
      <c r="FB538" s="314"/>
      <c r="FC538" s="7" t="s">
        <v>1130</v>
      </c>
      <c r="FD538" s="7" t="s">
        <v>3123</v>
      </c>
      <c r="FE538" s="7">
        <f t="shared" si="120"/>
        <v>-6232</v>
      </c>
      <c r="FF538" s="72">
        <f t="shared" si="121"/>
        <v>19976</v>
      </c>
      <c r="FG538" t="s">
        <v>3517</v>
      </c>
      <c r="FH538">
        <v>457133918</v>
      </c>
    </row>
    <row r="539" spans="1:164" ht="17.25">
      <c r="A539" s="72">
        <v>129678051</v>
      </c>
      <c r="B539" s="304" t="s">
        <v>1349</v>
      </c>
      <c r="C539" s="72"/>
      <c r="D539" s="72"/>
      <c r="E539" s="72"/>
      <c r="F539" s="72"/>
      <c r="G539" s="307"/>
      <c r="H539" s="307"/>
      <c r="I539" s="72">
        <v>6682</v>
      </c>
      <c r="J539" s="72">
        <v>13175</v>
      </c>
      <c r="K539" s="258">
        <f t="shared" ref="K539:K568" si="125">IF((J539+R539)&lt;=I539+R539,(J539+R539),((I539-(I539*(M539+1)-(I539+J539)))+R539))</f>
        <v>6664</v>
      </c>
      <c r="L539" s="258">
        <f t="shared" si="115"/>
        <v>20176</v>
      </c>
      <c r="M539" s="316">
        <v>2</v>
      </c>
      <c r="N539" s="72" t="s">
        <v>1232</v>
      </c>
      <c r="O539" s="72" t="s">
        <v>1233</v>
      </c>
      <c r="P539" s="72" t="s">
        <v>74</v>
      </c>
      <c r="Q539" s="255">
        <v>13101.15</v>
      </c>
      <c r="R539" s="66">
        <v>171</v>
      </c>
      <c r="S539" s="66">
        <f t="shared" si="113"/>
        <v>0</v>
      </c>
      <c r="T539" s="66">
        <v>5400</v>
      </c>
      <c r="U539" s="4" t="s">
        <v>1232</v>
      </c>
      <c r="V539" s="5">
        <f t="shared" si="122"/>
        <v>0.12300261521915781</v>
      </c>
      <c r="W539" s="5">
        <f t="shared" si="123"/>
        <v>2.9007437369976572E-3</v>
      </c>
      <c r="X539" s="5" t="str">
        <f t="shared" si="124"/>
        <v>FLOW</v>
      </c>
      <c r="Y539" s="72" t="str">
        <f t="shared" si="116"/>
        <v>NC</v>
      </c>
      <c r="Z539" s="72" t="s">
        <v>1316</v>
      </c>
      <c r="AA539" s="72" t="s">
        <v>1316</v>
      </c>
      <c r="AB539" s="304" t="s">
        <v>3025</v>
      </c>
      <c r="AC539" s="72"/>
      <c r="AD539" s="72" t="s">
        <v>3022</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7"/>
        <v>FLOW</v>
      </c>
      <c r="AQ539" s="307"/>
      <c r="AR539" s="307"/>
      <c r="AS539" s="307"/>
      <c r="AT539" s="307"/>
      <c r="AU539" s="72" t="s">
        <v>944</v>
      </c>
      <c r="AV539" s="311" t="s">
        <v>1350</v>
      </c>
      <c r="AW539" s="304" t="s">
        <v>1351</v>
      </c>
      <c r="AX539" s="312">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8"/>
        <v>2</v>
      </c>
      <c r="ES539" s="72">
        <f t="shared" si="119"/>
        <v>1</v>
      </c>
      <c r="ET539" s="72" t="s">
        <v>1120</v>
      </c>
      <c r="EU539" s="7" t="s">
        <v>2855</v>
      </c>
      <c r="EV539" s="7" t="s">
        <v>1111</v>
      </c>
      <c r="EW539" s="7" t="s">
        <v>1809</v>
      </c>
      <c r="EX539" s="183" t="s">
        <v>1912</v>
      </c>
      <c r="EY539" s="314">
        <v>46177</v>
      </c>
      <c r="EZ539" s="314"/>
      <c r="FA539" s="183"/>
      <c r="FB539" s="314"/>
      <c r="FC539" s="7" t="s">
        <v>1130</v>
      </c>
      <c r="FD539" s="7" t="s">
        <v>3055</v>
      </c>
      <c r="FE539" s="7">
        <f t="shared" si="120"/>
        <v>6664</v>
      </c>
      <c r="FF539" s="72">
        <f t="shared" si="121"/>
        <v>20176</v>
      </c>
      <c r="FG539" t="s">
        <v>3517</v>
      </c>
      <c r="FH539">
        <v>129678051</v>
      </c>
    </row>
    <row r="540" spans="1:164" ht="17.25">
      <c r="A540" s="72">
        <v>140932285</v>
      </c>
      <c r="B540" s="304" t="s">
        <v>1381</v>
      </c>
      <c r="C540" s="72"/>
      <c r="D540" s="72"/>
      <c r="E540" s="72"/>
      <c r="F540" s="72"/>
      <c r="G540" s="307"/>
      <c r="H540" s="307"/>
      <c r="I540" s="72">
        <v>4489</v>
      </c>
      <c r="J540" s="72">
        <v>13376</v>
      </c>
      <c r="K540" s="258">
        <f t="shared" si="125"/>
        <v>4715</v>
      </c>
      <c r="L540" s="258">
        <f t="shared" si="115"/>
        <v>18369</v>
      </c>
      <c r="M540" s="316">
        <v>3</v>
      </c>
      <c r="N540" s="72" t="s">
        <v>1232</v>
      </c>
      <c r="O540" s="72" t="s">
        <v>1233</v>
      </c>
      <c r="P540" s="72" t="s">
        <v>334</v>
      </c>
      <c r="Q540" s="255">
        <v>13099.43</v>
      </c>
      <c r="R540" s="66">
        <v>317</v>
      </c>
      <c r="S540" s="66">
        <f t="shared" si="113"/>
        <v>0</v>
      </c>
      <c r="T540" s="66">
        <v>6503</v>
      </c>
      <c r="U540" s="4" t="s">
        <v>1232</v>
      </c>
      <c r="V540" s="5">
        <f t="shared" si="122"/>
        <v>2.7242073974017292E-2</v>
      </c>
      <c r="W540" s="5">
        <f t="shared" si="123"/>
        <v>3.5035797899781577E-3</v>
      </c>
      <c r="X540" s="5" t="str">
        <f t="shared" si="124"/>
        <v>FLOW</v>
      </c>
      <c r="Y540" s="72" t="str">
        <f t="shared" si="116"/>
        <v>OS</v>
      </c>
      <c r="Z540" s="72" t="s">
        <v>1316</v>
      </c>
      <c r="AA540" s="72" t="s">
        <v>2057</v>
      </c>
      <c r="AB540" s="304" t="s">
        <v>3529</v>
      </c>
      <c r="AC540" s="72"/>
      <c r="AD540" s="72" t="s">
        <v>3022</v>
      </c>
      <c r="AE540" s="309"/>
      <c r="AF540" s="310" t="s">
        <v>1798</v>
      </c>
      <c r="AG540" s="7" t="s">
        <v>1130</v>
      </c>
      <c r="AH540" s="72" t="s">
        <v>333</v>
      </c>
      <c r="AI540" s="7" t="s">
        <v>1130</v>
      </c>
      <c r="AJ540" s="7" t="s">
        <v>1130</v>
      </c>
      <c r="AK540" s="7" t="s">
        <v>1130</v>
      </c>
      <c r="AL540" s="7">
        <v>20196</v>
      </c>
      <c r="AM540" s="255">
        <v>13099.43</v>
      </c>
      <c r="AN540" s="258">
        <v>87</v>
      </c>
      <c r="AO540" s="307">
        <v>103</v>
      </c>
      <c r="AP540" s="307" t="str">
        <f t="shared" si="117"/>
        <v>FLOW</v>
      </c>
      <c r="AQ540" s="307"/>
      <c r="AR540" s="307"/>
      <c r="AS540" s="307"/>
      <c r="AT540" s="307"/>
      <c r="AU540" s="72" t="s">
        <v>944</v>
      </c>
      <c r="AV540" s="311" t="s">
        <v>1382</v>
      </c>
      <c r="AW540" s="304" t="s">
        <v>1383</v>
      </c>
      <c r="AX540" s="312">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8"/>
        <v>1</v>
      </c>
      <c r="ES540" s="72">
        <f t="shared" si="119"/>
        <v>1</v>
      </c>
      <c r="ET540" s="72" t="s">
        <v>1126</v>
      </c>
      <c r="EU540" s="7" t="s">
        <v>2856</v>
      </c>
      <c r="EV540" s="7" t="s">
        <v>1111</v>
      </c>
      <c r="EW540" s="7" t="s">
        <v>1804</v>
      </c>
      <c r="EX540" s="183" t="s">
        <v>1810</v>
      </c>
      <c r="EY540" s="314">
        <v>46175</v>
      </c>
      <c r="EZ540" s="314"/>
      <c r="FA540" s="183"/>
      <c r="FB540" s="314"/>
      <c r="FC540" s="7" t="s">
        <v>1130</v>
      </c>
      <c r="FD540" s="7" t="s">
        <v>3407</v>
      </c>
      <c r="FE540" s="7">
        <f t="shared" si="120"/>
        <v>4715</v>
      </c>
      <c r="FF540" s="72">
        <f t="shared" si="121"/>
        <v>18369</v>
      </c>
      <c r="FG540" t="s">
        <v>3517</v>
      </c>
      <c r="FH540">
        <v>140932285</v>
      </c>
    </row>
    <row r="541" spans="1:164" ht="17.25">
      <c r="A541" s="72">
        <v>462898516</v>
      </c>
      <c r="B541" s="304" t="s">
        <v>1581</v>
      </c>
      <c r="C541" s="72" t="s">
        <v>1776</v>
      </c>
      <c r="D541" s="72" t="s">
        <v>3017</v>
      </c>
      <c r="E541" s="72">
        <v>4650</v>
      </c>
      <c r="F541" s="72"/>
      <c r="G541" s="307"/>
      <c r="H541" s="307"/>
      <c r="I541" s="72">
        <v>4514</v>
      </c>
      <c r="J541" s="72">
        <v>13425</v>
      </c>
      <c r="K541" s="258">
        <f t="shared" si="125"/>
        <v>4842</v>
      </c>
      <c r="L541" s="258">
        <f t="shared" si="115"/>
        <v>13878</v>
      </c>
      <c r="M541" s="316">
        <v>3</v>
      </c>
      <c r="N541" s="72" t="s">
        <v>1281</v>
      </c>
      <c r="O541" s="72" t="s">
        <v>1282</v>
      </c>
      <c r="P541" s="72" t="s">
        <v>334</v>
      </c>
      <c r="Q541" s="255">
        <v>13057</v>
      </c>
      <c r="R541" s="66">
        <v>445</v>
      </c>
      <c r="S541" s="66">
        <f t="shared" si="113"/>
        <v>0</v>
      </c>
      <c r="T541" s="66">
        <v>5333.03</v>
      </c>
      <c r="U541" s="4" t="s">
        <v>1130</v>
      </c>
      <c r="V541" s="5">
        <f t="shared" si="122"/>
        <v>2.7153834928599473E-2</v>
      </c>
      <c r="W541" s="5">
        <f t="shared" si="123"/>
        <v>3.4922314419592918E-3</v>
      </c>
      <c r="X541" s="5" t="str">
        <f t="shared" si="124"/>
        <v>STABLE</v>
      </c>
      <c r="Y541" s="72" t="str">
        <f t="shared" si="116"/>
        <v>PAID</v>
      </c>
      <c r="Z541" s="72" t="s">
        <v>1130</v>
      </c>
      <c r="AA541" s="72" t="s">
        <v>1282</v>
      </c>
      <c r="AB541" s="304"/>
      <c r="AC541" s="72"/>
      <c r="AD541" s="72" t="s">
        <v>3020</v>
      </c>
      <c r="AE541" s="309"/>
      <c r="AF541" s="310" t="s">
        <v>1798</v>
      </c>
      <c r="AG541" s="7" t="s">
        <v>1130</v>
      </c>
      <c r="AH541" s="72" t="s">
        <v>909</v>
      </c>
      <c r="AI541" s="7" t="s">
        <v>1130</v>
      </c>
      <c r="AJ541" s="7" t="s">
        <v>1130</v>
      </c>
      <c r="AK541" s="7" t="s">
        <v>1130</v>
      </c>
      <c r="AL541" s="7">
        <v>19203.03</v>
      </c>
      <c r="AM541" s="255">
        <v>13057</v>
      </c>
      <c r="AN541" s="258">
        <v>88</v>
      </c>
      <c r="AO541" s="307">
        <v>73</v>
      </c>
      <c r="AP541" s="307" t="str">
        <f t="shared" si="117"/>
        <v>STABLE</v>
      </c>
      <c r="AQ541" s="307"/>
      <c r="AR541" s="307"/>
      <c r="AS541" s="307"/>
      <c r="AT541" s="307"/>
      <c r="AU541" s="72" t="s">
        <v>944</v>
      </c>
      <c r="AV541" s="311" t="s">
        <v>1689</v>
      </c>
      <c r="AW541" s="304" t="s">
        <v>99</v>
      </c>
      <c r="AX541" s="312">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8"/>
        <v>1</v>
      </c>
      <c r="ES541" s="72">
        <f t="shared" si="119"/>
        <v>1</v>
      </c>
      <c r="ET541" s="72" t="s">
        <v>1126</v>
      </c>
      <c r="EU541" s="7" t="s">
        <v>2857</v>
      </c>
      <c r="EV541" s="7" t="s">
        <v>1111</v>
      </c>
      <c r="EW541" s="7" t="s">
        <v>1802</v>
      </c>
      <c r="EX541" s="183" t="s">
        <v>1871</v>
      </c>
      <c r="EY541" s="314">
        <v>46177</v>
      </c>
      <c r="EZ541" s="314"/>
      <c r="FA541" s="183"/>
      <c r="FB541" s="314"/>
      <c r="FC541" s="7" t="s">
        <v>1130</v>
      </c>
      <c r="FD541" s="7" t="s">
        <v>3408</v>
      </c>
      <c r="FE541" s="7">
        <f t="shared" si="120"/>
        <v>4842</v>
      </c>
      <c r="FF541" s="72">
        <f t="shared" si="121"/>
        <v>18528</v>
      </c>
      <c r="FG541" t="s">
        <v>3517</v>
      </c>
      <c r="FH541">
        <v>462898516</v>
      </c>
    </row>
    <row r="542" spans="1:164" ht="17.25">
      <c r="A542" s="72">
        <v>463989879</v>
      </c>
      <c r="B542" s="304" t="s">
        <v>2066</v>
      </c>
      <c r="C542" s="72"/>
      <c r="D542" s="72"/>
      <c r="E542" s="72"/>
      <c r="F542" s="72"/>
      <c r="G542" s="307"/>
      <c r="H542" s="307" t="s">
        <v>3513</v>
      </c>
      <c r="I542" s="72">
        <v>2728</v>
      </c>
      <c r="J542" s="72">
        <v>2708</v>
      </c>
      <c r="K542" s="258">
        <f t="shared" si="125"/>
        <v>2713</v>
      </c>
      <c r="L542" s="258">
        <f t="shared" si="115"/>
        <v>5486</v>
      </c>
      <c r="M542" s="308">
        <v>1</v>
      </c>
      <c r="N542" s="72" t="s">
        <v>1283</v>
      </c>
      <c r="O542" s="72" t="s">
        <v>1233</v>
      </c>
      <c r="P542" s="72" t="s">
        <v>74</v>
      </c>
      <c r="Q542" s="255">
        <v>12985</v>
      </c>
      <c r="R542" s="66">
        <v>5</v>
      </c>
      <c r="S542" s="66">
        <f t="shared" si="113"/>
        <v>0</v>
      </c>
      <c r="T542" s="66">
        <v>900</v>
      </c>
      <c r="U542" s="4" t="s">
        <v>1130</v>
      </c>
      <c r="V542" s="5">
        <f t="shared" si="122"/>
        <v>1.2960770358246072E-2</v>
      </c>
      <c r="W542" s="5">
        <f t="shared" si="123"/>
        <v>7.1058012317790661E-4</v>
      </c>
      <c r="X542" s="5" t="str">
        <f t="shared" si="124"/>
        <v>RB</v>
      </c>
      <c r="Y542" s="72" t="str">
        <f t="shared" si="116"/>
        <v>PAID</v>
      </c>
      <c r="Z542" s="72" t="s">
        <v>1130</v>
      </c>
      <c r="AA542" s="72" t="s">
        <v>1282</v>
      </c>
      <c r="AB542" s="304"/>
      <c r="AC542" s="72"/>
      <c r="AD542" s="72" t="s">
        <v>3022</v>
      </c>
      <c r="AE542" s="309"/>
      <c r="AF542" s="310"/>
      <c r="AG542" s="7"/>
      <c r="AH542" s="72" t="s">
        <v>84</v>
      </c>
      <c r="AI542" s="7"/>
      <c r="AJ542" s="7"/>
      <c r="AK542" s="7"/>
      <c r="AL542" s="7">
        <v>3613</v>
      </c>
      <c r="AM542" s="255">
        <v>12985</v>
      </c>
      <c r="AN542" s="258">
        <v>26</v>
      </c>
      <c r="AO542" s="307">
        <v>0</v>
      </c>
      <c r="AP542" s="307" t="str">
        <f t="shared" si="117"/>
        <v>RB</v>
      </c>
      <c r="AQ542" s="307"/>
      <c r="AR542" s="307"/>
      <c r="AS542" s="307"/>
      <c r="AT542" s="307"/>
      <c r="AU542" s="72" t="s">
        <v>1130</v>
      </c>
      <c r="AV542" s="311" t="s">
        <v>2212</v>
      </c>
      <c r="AW542" s="304" t="s">
        <v>1090</v>
      </c>
      <c r="AX542" s="312">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8"/>
        <v>1</v>
      </c>
      <c r="ES542" s="72">
        <f t="shared" si="119"/>
        <v>1</v>
      </c>
      <c r="ET542" s="72" t="s">
        <v>1120</v>
      </c>
      <c r="EU542" s="7" t="s">
        <v>2858</v>
      </c>
      <c r="EV542" s="7" t="s">
        <v>1111</v>
      </c>
      <c r="EW542" s="7" t="s">
        <v>1830</v>
      </c>
      <c r="EX542" s="183" t="s">
        <v>3610</v>
      </c>
      <c r="EY542" s="314">
        <v>46184</v>
      </c>
      <c r="EZ542" s="314"/>
      <c r="FA542" s="183"/>
      <c r="FB542" s="314"/>
      <c r="FC542" s="7" t="s">
        <v>1130</v>
      </c>
      <c r="FD542" s="7" t="s">
        <v>3409</v>
      </c>
      <c r="FE542" s="7">
        <f t="shared" si="120"/>
        <v>2713</v>
      </c>
      <c r="FF542" s="72">
        <f t="shared" si="121"/>
        <v>5486</v>
      </c>
      <c r="FG542" t="s">
        <v>3517</v>
      </c>
      <c r="FH542">
        <v>463989879</v>
      </c>
    </row>
    <row r="543" spans="1:164" ht="17.25">
      <c r="A543" s="72">
        <v>458739499</v>
      </c>
      <c r="B543" s="304" t="s">
        <v>1456</v>
      </c>
      <c r="C543" s="72"/>
      <c r="D543" s="72"/>
      <c r="E543" s="72"/>
      <c r="F543" s="72"/>
      <c r="G543" s="307"/>
      <c r="H543" s="307"/>
      <c r="I543" s="72">
        <v>3402</v>
      </c>
      <c r="J543" s="72">
        <v>6804</v>
      </c>
      <c r="K543" s="258">
        <f t="shared" si="125"/>
        <v>3540</v>
      </c>
      <c r="L543" s="258">
        <f t="shared" si="115"/>
        <v>10477</v>
      </c>
      <c r="M543" s="316">
        <v>2</v>
      </c>
      <c r="N543" s="72" t="s">
        <v>1232</v>
      </c>
      <c r="O543" s="72" t="s">
        <v>1233</v>
      </c>
      <c r="P543" s="72" t="s">
        <v>43</v>
      </c>
      <c r="Q543" s="255">
        <v>12964</v>
      </c>
      <c r="R543" s="66">
        <v>138</v>
      </c>
      <c r="S543" s="66">
        <f t="shared" si="113"/>
        <v>0</v>
      </c>
      <c r="T543" s="66">
        <v>5393</v>
      </c>
      <c r="U543" s="4" t="s">
        <v>1232</v>
      </c>
      <c r="V543" s="5">
        <f t="shared" si="122"/>
        <v>1.4500625644280391E-2</v>
      </c>
      <c r="W543" s="5">
        <f t="shared" si="123"/>
        <v>2.8703771658547253E-3</v>
      </c>
      <c r="X543" s="5" t="str">
        <f t="shared" si="124"/>
        <v>FLOW</v>
      </c>
      <c r="Y543" s="72" t="str">
        <f t="shared" si="116"/>
        <v>BPTP</v>
      </c>
      <c r="Z543" s="72" t="s">
        <v>1330</v>
      </c>
      <c r="AA543" s="72" t="s">
        <v>1326</v>
      </c>
      <c r="AB543" s="304" t="s">
        <v>3506</v>
      </c>
      <c r="AC543" s="72">
        <v>25</v>
      </c>
      <c r="AD543" s="72" t="s">
        <v>3020</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7"/>
        <v>FLOW</v>
      </c>
      <c r="AQ543" s="307"/>
      <c r="AR543" s="307"/>
      <c r="AS543" s="307"/>
      <c r="AT543" s="307"/>
      <c r="AU543" s="72" t="s">
        <v>1794</v>
      </c>
      <c r="AV543" s="311" t="s">
        <v>1457</v>
      </c>
      <c r="AW543" s="304" t="s">
        <v>25</v>
      </c>
      <c r="AX543" s="312">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8"/>
        <v>1</v>
      </c>
      <c r="ES543" s="72">
        <f t="shared" si="119"/>
        <v>1</v>
      </c>
      <c r="ET543" s="72" t="s">
        <v>1117</v>
      </c>
      <c r="EU543" s="7" t="s">
        <v>2859</v>
      </c>
      <c r="EV543" s="7" t="s">
        <v>1111</v>
      </c>
      <c r="EW543" s="7" t="s">
        <v>1802</v>
      </c>
      <c r="EX543" s="183" t="s">
        <v>1838</v>
      </c>
      <c r="EY543" s="314">
        <v>46179</v>
      </c>
      <c r="EZ543" s="314"/>
      <c r="FA543" s="183"/>
      <c r="FB543" s="314"/>
      <c r="FC543" s="7" t="s">
        <v>1130</v>
      </c>
      <c r="FD543" s="7" t="s">
        <v>3410</v>
      </c>
      <c r="FE543" s="7">
        <f t="shared" si="120"/>
        <v>3540</v>
      </c>
      <c r="FF543" s="72">
        <f t="shared" si="121"/>
        <v>10477</v>
      </c>
      <c r="FG543" t="s">
        <v>3517</v>
      </c>
      <c r="FH543">
        <v>458739499</v>
      </c>
    </row>
    <row r="544" spans="1:164" ht="17.25">
      <c r="A544" s="72">
        <v>459755661</v>
      </c>
      <c r="B544" s="304" t="s">
        <v>429</v>
      </c>
      <c r="C544" s="72" t="s">
        <v>1778</v>
      </c>
      <c r="D544" s="72" t="s">
        <v>3499</v>
      </c>
      <c r="E544" s="72">
        <v>3000</v>
      </c>
      <c r="F544" s="72"/>
      <c r="G544" s="307"/>
      <c r="H544" s="307"/>
      <c r="I544" s="72">
        <v>2850</v>
      </c>
      <c r="J544" s="72">
        <v>1999</v>
      </c>
      <c r="K544" s="258">
        <f t="shared" si="125"/>
        <v>2058</v>
      </c>
      <c r="L544" s="258">
        <f t="shared" si="115"/>
        <v>1978</v>
      </c>
      <c r="M544" s="308">
        <v>1</v>
      </c>
      <c r="N544" s="72" t="s">
        <v>1281</v>
      </c>
      <c r="O544" s="72" t="s">
        <v>1282</v>
      </c>
      <c r="P544" s="72" t="s">
        <v>35</v>
      </c>
      <c r="Q544" s="255">
        <v>12909.02</v>
      </c>
      <c r="R544" s="66">
        <v>59</v>
      </c>
      <c r="S544" s="66">
        <f t="shared" si="113"/>
        <v>0</v>
      </c>
      <c r="T544" s="66">
        <v>6240</v>
      </c>
      <c r="U544" s="4" t="s">
        <v>1493</v>
      </c>
      <c r="V544" s="5">
        <f t="shared" si="122"/>
        <v>5.5671216148145009E-3</v>
      </c>
      <c r="W544" s="5">
        <f t="shared" si="123"/>
        <v>7.0642225812137546E-4</v>
      </c>
      <c r="X544" s="5" t="str">
        <f t="shared" si="124"/>
        <v>STABLE</v>
      </c>
      <c r="Y544" s="72" t="str">
        <f t="shared" si="116"/>
        <v>PAID</v>
      </c>
      <c r="Z544" s="72" t="s">
        <v>1330</v>
      </c>
      <c r="AA544" s="72" t="s">
        <v>1282</v>
      </c>
      <c r="AB544" s="304"/>
      <c r="AC544" s="72"/>
      <c r="AD544" s="72" t="s">
        <v>3020</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7"/>
        <v>STABLE</v>
      </c>
      <c r="AQ544" s="307"/>
      <c r="AR544" s="307"/>
      <c r="AS544" s="307"/>
      <c r="AT544" s="307"/>
      <c r="AU544" s="72" t="s">
        <v>1794</v>
      </c>
      <c r="AV544" s="311"/>
      <c r="AW544" s="304" t="s">
        <v>87</v>
      </c>
      <c r="AX544" s="312">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8"/>
        <v>4</v>
      </c>
      <c r="ES544" s="72">
        <f t="shared" si="119"/>
        <v>1</v>
      </c>
      <c r="ET544" s="72" t="s">
        <v>1116</v>
      </c>
      <c r="EU544" s="7" t="s">
        <v>2860</v>
      </c>
      <c r="EV544" s="7" t="s">
        <v>1111</v>
      </c>
      <c r="EW544" s="7" t="s">
        <v>1807</v>
      </c>
      <c r="EX544" s="183" t="s">
        <v>1819</v>
      </c>
      <c r="EY544" s="314">
        <v>46202</v>
      </c>
      <c r="EZ544" s="314"/>
      <c r="FA544" s="183"/>
      <c r="FB544" s="314"/>
      <c r="FC544" s="7" t="s">
        <v>1130</v>
      </c>
      <c r="FD544" s="7" t="s">
        <v>3411</v>
      </c>
      <c r="FE544" s="7">
        <f t="shared" si="120"/>
        <v>2058</v>
      </c>
      <c r="FF544" s="72">
        <f t="shared" si="121"/>
        <v>4978</v>
      </c>
      <c r="FG544" t="s">
        <v>3517</v>
      </c>
      <c r="FH544">
        <v>459755661</v>
      </c>
    </row>
    <row r="545" spans="1:164" ht="17.25">
      <c r="A545" s="72">
        <v>465002328</v>
      </c>
      <c r="B545" s="304" t="s">
        <v>2061</v>
      </c>
      <c r="C545" s="72" t="s">
        <v>1776</v>
      </c>
      <c r="D545" s="72" t="s">
        <v>3519</v>
      </c>
      <c r="E545" s="72">
        <f>4500+75</f>
        <v>4575</v>
      </c>
      <c r="F545" s="72"/>
      <c r="G545" s="307"/>
      <c r="H545" s="307"/>
      <c r="I545" s="72">
        <v>4483</v>
      </c>
      <c r="J545" s="72">
        <v>4482</v>
      </c>
      <c r="K545" s="258">
        <f t="shared" si="125"/>
        <v>4573</v>
      </c>
      <c r="L545" s="258">
        <f t="shared" si="115"/>
        <v>4575</v>
      </c>
      <c r="M545" s="308">
        <v>1</v>
      </c>
      <c r="N545" s="72" t="s">
        <v>1281</v>
      </c>
      <c r="O545" s="72" t="s">
        <v>1282</v>
      </c>
      <c r="P545" s="72" t="s">
        <v>43</v>
      </c>
      <c r="Q545" s="255">
        <v>12905</v>
      </c>
      <c r="R545" s="66">
        <v>91</v>
      </c>
      <c r="S545" s="66">
        <f t="shared" si="113"/>
        <v>0</v>
      </c>
      <c r="T545" s="66">
        <v>3288.51</v>
      </c>
      <c r="U545" s="4" t="s">
        <v>1130</v>
      </c>
      <c r="V545" s="5">
        <f t="shared" si="122"/>
        <v>8.0346671762864183E-3</v>
      </c>
      <c r="W545" s="5">
        <f t="shared" si="123"/>
        <v>7.062022710520512E-4</v>
      </c>
      <c r="X545" s="5" t="str">
        <f t="shared" si="124"/>
        <v>STABLE</v>
      </c>
      <c r="Y545" s="72" t="str">
        <f t="shared" si="116"/>
        <v>PAID</v>
      </c>
      <c r="Z545" s="72" t="s">
        <v>1130</v>
      </c>
      <c r="AA545" s="72" t="s">
        <v>1330</v>
      </c>
      <c r="AB545" s="304"/>
      <c r="AC545" s="72">
        <v>18</v>
      </c>
      <c r="AD545" s="72" t="s">
        <v>3020</v>
      </c>
      <c r="AE545" s="309"/>
      <c r="AF545" s="310"/>
      <c r="AG545" s="7"/>
      <c r="AH545" s="72" t="s">
        <v>1101</v>
      </c>
      <c r="AI545" s="7"/>
      <c r="AJ545" s="7"/>
      <c r="AK545" s="7"/>
      <c r="AL545" s="7">
        <v>7861.51</v>
      </c>
      <c r="AM545" s="255">
        <v>12905</v>
      </c>
      <c r="AN545" s="258">
        <v>27</v>
      </c>
      <c r="AO545" s="307">
        <v>12</v>
      </c>
      <c r="AP545" s="307" t="str">
        <f t="shared" si="117"/>
        <v>STABLE</v>
      </c>
      <c r="AQ545" s="307"/>
      <c r="AR545" s="307"/>
      <c r="AS545" s="307"/>
      <c r="AT545" s="307"/>
      <c r="AU545" s="72" t="s">
        <v>1130</v>
      </c>
      <c r="AV545" s="311" t="s">
        <v>2208</v>
      </c>
      <c r="AW545" s="304" t="s">
        <v>54</v>
      </c>
      <c r="AX545" s="312">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8"/>
        <v>1</v>
      </c>
      <c r="ES545" s="72">
        <f t="shared" si="119"/>
        <v>1</v>
      </c>
      <c r="ET545" s="72" t="s">
        <v>1117</v>
      </c>
      <c r="EU545" s="7" t="s">
        <v>2861</v>
      </c>
      <c r="EV545" s="7" t="s">
        <v>1111</v>
      </c>
      <c r="EW545" s="7" t="s">
        <v>1802</v>
      </c>
      <c r="EX545" s="183" t="s">
        <v>1897</v>
      </c>
      <c r="EY545" s="314">
        <v>46185</v>
      </c>
      <c r="EZ545" s="314"/>
      <c r="FA545" s="183"/>
      <c r="FB545" s="314"/>
      <c r="FC545" s="7" t="s">
        <v>1130</v>
      </c>
      <c r="FD545" s="7" t="s">
        <v>3412</v>
      </c>
      <c r="FE545" s="7">
        <f t="shared" si="120"/>
        <v>4573</v>
      </c>
      <c r="FF545" s="72">
        <f t="shared" si="121"/>
        <v>9150</v>
      </c>
      <c r="FG545" t="s">
        <v>3517</v>
      </c>
      <c r="FH545">
        <v>465002328</v>
      </c>
    </row>
    <row r="546" spans="1:164" ht="17.25">
      <c r="A546" s="72">
        <v>460840197</v>
      </c>
      <c r="B546" s="304" t="s">
        <v>320</v>
      </c>
      <c r="C546" s="72" t="s">
        <v>1776</v>
      </c>
      <c r="D546" s="72" t="s">
        <v>2058</v>
      </c>
      <c r="E546" s="72">
        <v>3730</v>
      </c>
      <c r="F546" s="72"/>
      <c r="G546" s="307"/>
      <c r="H546" s="307" t="s">
        <v>2350</v>
      </c>
      <c r="I546" s="72">
        <v>3730</v>
      </c>
      <c r="J546" s="72">
        <v>9250</v>
      </c>
      <c r="K546" s="258">
        <f t="shared" si="125"/>
        <v>2222</v>
      </c>
      <c r="L546" s="258">
        <f t="shared" si="115"/>
        <v>9695</v>
      </c>
      <c r="M546" s="316">
        <v>3</v>
      </c>
      <c r="N546" s="72" t="s">
        <v>1281</v>
      </c>
      <c r="O546" s="72" t="s">
        <v>1233</v>
      </c>
      <c r="P546" s="72" t="s">
        <v>316</v>
      </c>
      <c r="Q546" s="255">
        <v>12625</v>
      </c>
      <c r="R546" s="66">
        <v>432</v>
      </c>
      <c r="S546" s="66">
        <f t="shared" si="113"/>
        <v>0</v>
      </c>
      <c r="T546" s="66">
        <v>6300</v>
      </c>
      <c r="U546" s="4" t="s">
        <v>1334</v>
      </c>
      <c r="V546" s="5">
        <f t="shared" si="122"/>
        <v>0.14328192207733251</v>
      </c>
      <c r="W546" s="5">
        <f t="shared" si="123"/>
        <v>3.3766885161014061E-3</v>
      </c>
      <c r="X546" s="5" t="str">
        <f t="shared" si="124"/>
        <v>STABLE</v>
      </c>
      <c r="Y546" s="72" t="str">
        <f t="shared" si="116"/>
        <v>PAID</v>
      </c>
      <c r="Z546" s="72" t="s">
        <v>1282</v>
      </c>
      <c r="AA546" s="72" t="s">
        <v>1282</v>
      </c>
      <c r="AB546" s="304"/>
      <c r="AC546" s="72"/>
      <c r="AD546" s="72" t="s">
        <v>3023</v>
      </c>
      <c r="AE546" s="309"/>
      <c r="AF546" s="310" t="s">
        <v>1798</v>
      </c>
      <c r="AG546" s="7" t="s">
        <v>1130</v>
      </c>
      <c r="AH546" s="72" t="s">
        <v>315</v>
      </c>
      <c r="AI546" s="7" t="s">
        <v>1130</v>
      </c>
      <c r="AJ546" s="7" t="s">
        <v>1130</v>
      </c>
      <c r="AK546" s="7" t="s">
        <v>1130</v>
      </c>
      <c r="AL546" s="7">
        <v>15982</v>
      </c>
      <c r="AM546" s="255">
        <v>12625</v>
      </c>
      <c r="AN546" s="258">
        <v>88</v>
      </c>
      <c r="AO546" s="307">
        <v>73</v>
      </c>
      <c r="AP546" s="307" t="str">
        <f t="shared" si="117"/>
        <v>STABLE</v>
      </c>
      <c r="AQ546" s="307"/>
      <c r="AR546" s="307"/>
      <c r="AS546" s="307"/>
      <c r="AT546" s="307"/>
      <c r="AU546" s="72" t="s">
        <v>944</v>
      </c>
      <c r="AV546" s="311" t="s">
        <v>321</v>
      </c>
      <c r="AW546" s="304" t="s">
        <v>27</v>
      </c>
      <c r="AX546" s="312">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8"/>
        <v>2</v>
      </c>
      <c r="ES546" s="72">
        <f t="shared" si="119"/>
        <v>1</v>
      </c>
      <c r="ET546" s="72" t="s">
        <v>1125</v>
      </c>
      <c r="EU546" s="7" t="s">
        <v>2862</v>
      </c>
      <c r="EV546" s="7" t="s">
        <v>1111</v>
      </c>
      <c r="EW546" s="7" t="s">
        <v>1802</v>
      </c>
      <c r="EX546" s="183" t="s">
        <v>2010</v>
      </c>
      <c r="EY546" s="314">
        <v>46178</v>
      </c>
      <c r="EZ546" s="314"/>
      <c r="FA546" s="183"/>
      <c r="FB546" s="314"/>
      <c r="FC546" s="7" t="s">
        <v>1130</v>
      </c>
      <c r="FD546" s="7" t="s">
        <v>3413</v>
      </c>
      <c r="FE546" s="7">
        <f t="shared" si="120"/>
        <v>2222</v>
      </c>
      <c r="FF546" s="72">
        <f t="shared" si="121"/>
        <v>13425</v>
      </c>
      <c r="FG546" t="s">
        <v>3517</v>
      </c>
      <c r="FH546">
        <v>460840197</v>
      </c>
    </row>
    <row r="547" spans="1:164" ht="17.25">
      <c r="A547" s="72">
        <v>459133250</v>
      </c>
      <c r="B547" s="304" t="s">
        <v>1582</v>
      </c>
      <c r="C547" s="72"/>
      <c r="D547" s="72"/>
      <c r="E547" s="72"/>
      <c r="F547" s="72"/>
      <c r="G547" s="307"/>
      <c r="H547" s="307"/>
      <c r="I547" s="72">
        <v>3259</v>
      </c>
      <c r="J547" s="72">
        <v>3375</v>
      </c>
      <c r="K547" s="258">
        <f t="shared" si="125"/>
        <v>163</v>
      </c>
      <c r="L547" s="258">
        <f t="shared" si="115"/>
        <v>6741</v>
      </c>
      <c r="M547" s="316">
        <v>2</v>
      </c>
      <c r="N547" s="72" t="s">
        <v>1232</v>
      </c>
      <c r="O547" s="72" t="s">
        <v>1233</v>
      </c>
      <c r="P547" s="72" t="s">
        <v>74</v>
      </c>
      <c r="Q547" s="255">
        <v>12585</v>
      </c>
      <c r="R547" s="66">
        <v>47</v>
      </c>
      <c r="S547" s="66">
        <f t="shared" si="113"/>
        <v>0</v>
      </c>
      <c r="T547" s="66">
        <v>6270</v>
      </c>
      <c r="U547" s="4" t="s">
        <v>1130</v>
      </c>
      <c r="V547" s="5">
        <f t="shared" si="122"/>
        <v>0.1181566436941109</v>
      </c>
      <c r="W547" s="5">
        <f t="shared" si="123"/>
        <v>2.7864622517958745E-3</v>
      </c>
      <c r="X547" s="5" t="str">
        <f t="shared" si="124"/>
        <v>FLOW</v>
      </c>
      <c r="Y547" s="72" t="str">
        <f t="shared" si="116"/>
        <v>LMCB</v>
      </c>
      <c r="Z547" s="72" t="s">
        <v>1130</v>
      </c>
      <c r="AA547" s="72" t="s">
        <v>1327</v>
      </c>
      <c r="AB547" s="304" t="s">
        <v>3557</v>
      </c>
      <c r="AC547" s="72"/>
      <c r="AD547" s="72" t="s">
        <v>3022</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7"/>
        <v>FLOW</v>
      </c>
      <c r="AQ547" s="307"/>
      <c r="AR547" s="307"/>
      <c r="AS547" s="307"/>
      <c r="AT547" s="307"/>
      <c r="AU547" s="72" t="s">
        <v>1794</v>
      </c>
      <c r="AV547" s="311" t="s">
        <v>1690</v>
      </c>
      <c r="AW547" s="304" t="s">
        <v>1738</v>
      </c>
      <c r="AX547" s="312">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8"/>
        <v>1</v>
      </c>
      <c r="ES547" s="72">
        <f t="shared" si="119"/>
        <v>1</v>
      </c>
      <c r="ET547" s="72" t="s">
        <v>1120</v>
      </c>
      <c r="EU547" s="7" t="s">
        <v>2863</v>
      </c>
      <c r="EV547" s="7" t="s">
        <v>1111</v>
      </c>
      <c r="EW547" s="7" t="s">
        <v>1802</v>
      </c>
      <c r="EX547" s="183" t="s">
        <v>2001</v>
      </c>
      <c r="EY547" s="314">
        <v>46178</v>
      </c>
      <c r="EZ547" s="314"/>
      <c r="FA547" s="183"/>
      <c r="FB547" s="314"/>
      <c r="FC547" s="7" t="s">
        <v>1130</v>
      </c>
      <c r="FD547" s="7" t="s">
        <v>3099</v>
      </c>
      <c r="FE547" s="7">
        <f t="shared" si="120"/>
        <v>163</v>
      </c>
      <c r="FF547" s="72">
        <f t="shared" si="121"/>
        <v>6741</v>
      </c>
      <c r="FG547" t="s">
        <v>3517</v>
      </c>
      <c r="FH547">
        <v>459133250</v>
      </c>
    </row>
    <row r="548" spans="1:164" ht="17.25">
      <c r="A548" s="72">
        <v>458188534</v>
      </c>
      <c r="B548" s="304" t="s">
        <v>958</v>
      </c>
      <c r="C548" s="72"/>
      <c r="D548" s="72"/>
      <c r="E548" s="72"/>
      <c r="F548" s="72"/>
      <c r="G548" s="307"/>
      <c r="H548" s="307"/>
      <c r="I548" s="72">
        <v>3298</v>
      </c>
      <c r="J548" s="72">
        <v>13114</v>
      </c>
      <c r="K548" s="258">
        <f t="shared" si="125"/>
        <v>3734</v>
      </c>
      <c r="L548" s="258">
        <f t="shared" si="115"/>
        <v>17183</v>
      </c>
      <c r="M548" s="316">
        <v>4</v>
      </c>
      <c r="N548" s="72" t="s">
        <v>1232</v>
      </c>
      <c r="O548" s="72" t="s">
        <v>1233</v>
      </c>
      <c r="P548" s="72" t="s">
        <v>43</v>
      </c>
      <c r="Q548" s="255">
        <v>12571.97</v>
      </c>
      <c r="R548" s="66">
        <v>514</v>
      </c>
      <c r="S548" s="66">
        <f t="shared" si="113"/>
        <v>0</v>
      </c>
      <c r="T548" s="66">
        <v>5850</v>
      </c>
      <c r="U548" s="4" t="s">
        <v>1232</v>
      </c>
      <c r="V548" s="5">
        <f t="shared" si="122"/>
        <v>6.5490495130057447E-2</v>
      </c>
      <c r="W548" s="5">
        <f t="shared" si="123"/>
        <v>4.1276155530487954E-3</v>
      </c>
      <c r="X548" s="5" t="str">
        <f t="shared" si="124"/>
        <v>FLOW</v>
      </c>
      <c r="Y548" s="72" t="str">
        <f t="shared" si="116"/>
        <v>NC</v>
      </c>
      <c r="Z548" s="72" t="s">
        <v>1316</v>
      </c>
      <c r="AA548" s="72" t="s">
        <v>1316</v>
      </c>
      <c r="AB548" s="304" t="s">
        <v>3024</v>
      </c>
      <c r="AC548" s="72"/>
      <c r="AD548" s="72" t="s">
        <v>3022</v>
      </c>
      <c r="AE548" s="309"/>
      <c r="AF548" s="310" t="s">
        <v>1798</v>
      </c>
      <c r="AG548" s="7" t="s">
        <v>1130</v>
      </c>
      <c r="AH548" s="72" t="s">
        <v>1097</v>
      </c>
      <c r="AI548" s="7" t="s">
        <v>1130</v>
      </c>
      <c r="AJ548" s="7" t="s">
        <v>1130</v>
      </c>
      <c r="AK548" s="7" t="s">
        <v>1130</v>
      </c>
      <c r="AL548" s="7">
        <v>19478</v>
      </c>
      <c r="AM548" s="255">
        <v>12571.97</v>
      </c>
      <c r="AN548" s="258">
        <v>116</v>
      </c>
      <c r="AO548" s="307">
        <v>132</v>
      </c>
      <c r="AP548" s="307" t="str">
        <f t="shared" si="117"/>
        <v>FLOW</v>
      </c>
      <c r="AQ548" s="307"/>
      <c r="AR548" s="307"/>
      <c r="AS548" s="307"/>
      <c r="AT548" s="307"/>
      <c r="AU548" s="72" t="s">
        <v>944</v>
      </c>
      <c r="AV548" s="311" t="s">
        <v>1028</v>
      </c>
      <c r="AW548" s="304" t="s">
        <v>1083</v>
      </c>
      <c r="AX548" s="312">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8"/>
        <v>1</v>
      </c>
      <c r="ES548" s="72">
        <f t="shared" si="119"/>
        <v>1</v>
      </c>
      <c r="ET548" s="72" t="s">
        <v>1117</v>
      </c>
      <c r="EU548" s="7" t="s">
        <v>2864</v>
      </c>
      <c r="EV548" s="7" t="s">
        <v>1111</v>
      </c>
      <c r="EW548" s="7" t="s">
        <v>1804</v>
      </c>
      <c r="EX548" s="183" t="s">
        <v>1812</v>
      </c>
      <c r="EY548" s="314">
        <v>46177</v>
      </c>
      <c r="EZ548" s="314"/>
      <c r="FA548" s="183"/>
      <c r="FB548" s="314"/>
      <c r="FC548" s="7" t="s">
        <v>1130</v>
      </c>
      <c r="FD548" s="7" t="s">
        <v>3414</v>
      </c>
      <c r="FE548" s="7">
        <f t="shared" si="120"/>
        <v>3734</v>
      </c>
      <c r="FF548" s="72">
        <f t="shared" si="121"/>
        <v>17183</v>
      </c>
      <c r="FG548" t="s">
        <v>3517</v>
      </c>
      <c r="FH548">
        <v>458188534</v>
      </c>
    </row>
    <row r="549" spans="1:164" ht="17.25">
      <c r="A549" s="72">
        <v>458430421</v>
      </c>
      <c r="B549" s="304" t="s">
        <v>28</v>
      </c>
      <c r="C549" s="72" t="s">
        <v>1776</v>
      </c>
      <c r="D549" s="72" t="s">
        <v>1788</v>
      </c>
      <c r="E549" s="72">
        <v>3203</v>
      </c>
      <c r="F549" s="72"/>
      <c r="G549" s="307"/>
      <c r="H549" s="307"/>
      <c r="I549" s="72">
        <v>3038</v>
      </c>
      <c r="J549" s="72">
        <v>9077</v>
      </c>
      <c r="K549" s="258">
        <f t="shared" si="125"/>
        <v>3475</v>
      </c>
      <c r="L549" s="258">
        <f t="shared" si="115"/>
        <v>9388</v>
      </c>
      <c r="M549" s="316">
        <v>3</v>
      </c>
      <c r="N549" s="72" t="s">
        <v>1281</v>
      </c>
      <c r="O549" s="72" t="s">
        <v>1282</v>
      </c>
      <c r="P549" s="72" t="s">
        <v>23</v>
      </c>
      <c r="Q549" s="255">
        <v>11622.25</v>
      </c>
      <c r="R549" s="66">
        <v>474</v>
      </c>
      <c r="S549" s="66">
        <f t="shared" si="113"/>
        <v>0</v>
      </c>
      <c r="T549" s="66">
        <v>6300</v>
      </c>
      <c r="U549" s="4" t="s">
        <v>1332</v>
      </c>
      <c r="V549" s="5">
        <f t="shared" si="122"/>
        <v>3.8761674193491365E-2</v>
      </c>
      <c r="W549" s="5">
        <f t="shared" si="123"/>
        <v>3.1084925232680843E-3</v>
      </c>
      <c r="X549" s="5" t="str">
        <f t="shared" si="124"/>
        <v>STABLE</v>
      </c>
      <c r="Y549" s="72" t="str">
        <f t="shared" si="116"/>
        <v>PAID</v>
      </c>
      <c r="Z549" s="72" t="s">
        <v>1282</v>
      </c>
      <c r="AA549" s="72" t="s">
        <v>1282</v>
      </c>
      <c r="AB549" s="304"/>
      <c r="AC549" s="72"/>
      <c r="AD549" s="72" t="s">
        <v>3023</v>
      </c>
      <c r="AE549" s="309"/>
      <c r="AF549" s="310" t="s">
        <v>1798</v>
      </c>
      <c r="AG549" s="7" t="s">
        <v>1130</v>
      </c>
      <c r="AH549" s="72" t="s">
        <v>26</v>
      </c>
      <c r="AI549" s="7" t="s">
        <v>1130</v>
      </c>
      <c r="AJ549" s="7" t="s">
        <v>1130</v>
      </c>
      <c r="AK549" s="7" t="s">
        <v>1130</v>
      </c>
      <c r="AL549" s="7">
        <v>15851</v>
      </c>
      <c r="AM549" s="255">
        <v>11622.25</v>
      </c>
      <c r="AN549" s="258">
        <v>88</v>
      </c>
      <c r="AO549" s="307">
        <v>73</v>
      </c>
      <c r="AP549" s="307" t="str">
        <f t="shared" si="117"/>
        <v>STABLE</v>
      </c>
      <c r="AQ549" s="307"/>
      <c r="AR549" s="307"/>
      <c r="AS549" s="307"/>
      <c r="AT549" s="307"/>
      <c r="AU549" s="72" t="s">
        <v>1794</v>
      </c>
      <c r="AV549" s="311" t="s">
        <v>29</v>
      </c>
      <c r="AW549" s="304" t="s">
        <v>25</v>
      </c>
      <c r="AX549" s="312">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8"/>
        <v>1</v>
      </c>
      <c r="ES549" s="72">
        <f t="shared" si="119"/>
        <v>1</v>
      </c>
      <c r="ET549" s="72" t="s">
        <v>1115</v>
      </c>
      <c r="EU549" s="7" t="s">
        <v>2865</v>
      </c>
      <c r="EV549" s="7" t="s">
        <v>1111</v>
      </c>
      <c r="EW549" s="7" t="s">
        <v>1807</v>
      </c>
      <c r="EX549" s="183" t="s">
        <v>2011</v>
      </c>
      <c r="EY549" s="314">
        <v>46175</v>
      </c>
      <c r="EZ549" s="314"/>
      <c r="FA549" s="183"/>
      <c r="FB549" s="314"/>
      <c r="FC549" s="7" t="s">
        <v>1130</v>
      </c>
      <c r="FD549" s="7" t="s">
        <v>3415</v>
      </c>
      <c r="FE549" s="7">
        <f t="shared" si="120"/>
        <v>3475</v>
      </c>
      <c r="FF549" s="72">
        <f t="shared" si="121"/>
        <v>12591</v>
      </c>
      <c r="FG549" t="s">
        <v>3517</v>
      </c>
      <c r="FH549">
        <v>458430421</v>
      </c>
    </row>
    <row r="550" spans="1:164" ht="17.25">
      <c r="A550" s="72">
        <v>140151869</v>
      </c>
      <c r="B550" s="304" t="s">
        <v>1583</v>
      </c>
      <c r="C550" s="72"/>
      <c r="D550" s="72"/>
      <c r="E550" s="72"/>
      <c r="F550" s="72"/>
      <c r="G550" s="307"/>
      <c r="H550" s="307"/>
      <c r="I550" s="72">
        <v>2969</v>
      </c>
      <c r="J550" s="72">
        <v>11869</v>
      </c>
      <c r="K550" s="258">
        <f t="shared" si="125"/>
        <v>447</v>
      </c>
      <c r="L550" s="258">
        <f t="shared" si="115"/>
        <v>15467</v>
      </c>
      <c r="M550" s="316">
        <v>5</v>
      </c>
      <c r="N550" s="72" t="s">
        <v>1232</v>
      </c>
      <c r="O550" s="72" t="s">
        <v>1233</v>
      </c>
      <c r="P550" s="72" t="s">
        <v>325</v>
      </c>
      <c r="Q550" s="255">
        <v>11450.34</v>
      </c>
      <c r="R550" s="66">
        <v>454</v>
      </c>
      <c r="S550" s="66">
        <f t="shared" si="113"/>
        <v>0</v>
      </c>
      <c r="T550" s="66">
        <v>1870.88</v>
      </c>
      <c r="U550" s="4" t="s">
        <v>1130</v>
      </c>
      <c r="V550" s="5">
        <f t="shared" si="122"/>
        <v>1</v>
      </c>
      <c r="W550" s="5">
        <f t="shared" si="123"/>
        <v>5.5736301852460984E-3</v>
      </c>
      <c r="X550" s="5" t="str">
        <f t="shared" si="124"/>
        <v>FLOW</v>
      </c>
      <c r="Y550" s="72" t="str">
        <f t="shared" si="116"/>
        <v>NC</v>
      </c>
      <c r="Z550" s="72" t="s">
        <v>1130</v>
      </c>
      <c r="AA550" s="72" t="s">
        <v>1316</v>
      </c>
      <c r="AB550" s="304"/>
      <c r="AC550" s="72"/>
      <c r="AD550" s="72" t="s">
        <v>3022</v>
      </c>
      <c r="AE550" s="309"/>
      <c r="AF550" s="310" t="s">
        <v>1798</v>
      </c>
      <c r="AG550" s="7" t="s">
        <v>1130</v>
      </c>
      <c r="AH550" s="72" t="s">
        <v>1754</v>
      </c>
      <c r="AI550" s="7" t="s">
        <v>1130</v>
      </c>
      <c r="AJ550" s="7" t="s">
        <v>1130</v>
      </c>
      <c r="AK550" s="7" t="s">
        <v>1130</v>
      </c>
      <c r="AL550" s="7">
        <v>14193.88</v>
      </c>
      <c r="AM550" s="255">
        <v>11450.34</v>
      </c>
      <c r="AN550" s="258">
        <v>146</v>
      </c>
      <c r="AO550" s="307">
        <v>162</v>
      </c>
      <c r="AP550" s="307" t="str">
        <f t="shared" si="117"/>
        <v>FLOW</v>
      </c>
      <c r="AQ550" s="307"/>
      <c r="AR550" s="307"/>
      <c r="AS550" s="307"/>
      <c r="AT550" s="307"/>
      <c r="AU550" s="72" t="s">
        <v>944</v>
      </c>
      <c r="AV550" s="311" t="s">
        <v>1691</v>
      </c>
      <c r="AW550" s="304" t="s">
        <v>54</v>
      </c>
      <c r="AX550" s="312">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8"/>
        <v>2</v>
      </c>
      <c r="ES550" s="72">
        <f t="shared" si="119"/>
        <v>1</v>
      </c>
      <c r="ET550" s="72" t="s">
        <v>1128</v>
      </c>
      <c r="EU550" s="7" t="s">
        <v>2866</v>
      </c>
      <c r="EV550" s="7" t="s">
        <v>1111</v>
      </c>
      <c r="EW550" s="7" t="s">
        <v>1942</v>
      </c>
      <c r="EX550" s="183" t="s">
        <v>2012</v>
      </c>
      <c r="EY550" s="314">
        <v>46178</v>
      </c>
      <c r="EZ550" s="314"/>
      <c r="FA550" s="183"/>
      <c r="FB550" s="314"/>
      <c r="FC550" s="7" t="s">
        <v>1130</v>
      </c>
      <c r="FD550" s="7" t="s">
        <v>3416</v>
      </c>
      <c r="FE550" s="7">
        <f t="shared" si="120"/>
        <v>447</v>
      </c>
      <c r="FF550" s="72">
        <f t="shared" si="121"/>
        <v>15467</v>
      </c>
      <c r="FG550" t="s">
        <v>3517</v>
      </c>
      <c r="FH550">
        <v>140151869</v>
      </c>
    </row>
    <row r="551" spans="1:164" ht="17.25">
      <c r="A551" s="72">
        <v>465718124</v>
      </c>
      <c r="B551" s="304" t="s">
        <v>290</v>
      </c>
      <c r="C551" s="72"/>
      <c r="D551" s="72"/>
      <c r="E551" s="72"/>
      <c r="F551" s="72"/>
      <c r="G551" s="307"/>
      <c r="H551" s="307"/>
      <c r="I551" s="72">
        <v>2406</v>
      </c>
      <c r="J551" s="72">
        <v>2372</v>
      </c>
      <c r="K551" s="258">
        <f t="shared" si="125"/>
        <v>2422</v>
      </c>
      <c r="L551" s="258">
        <f t="shared" si="115"/>
        <v>4860</v>
      </c>
      <c r="M551" s="308">
        <v>1</v>
      </c>
      <c r="N551" s="72" t="s">
        <v>1232</v>
      </c>
      <c r="O551" s="72" t="s">
        <v>1233</v>
      </c>
      <c r="P551" s="72" t="s">
        <v>23</v>
      </c>
      <c r="Q551" s="255">
        <v>11353</v>
      </c>
      <c r="R551" s="66">
        <v>50</v>
      </c>
      <c r="S551" s="66">
        <f t="shared" si="113"/>
        <v>0</v>
      </c>
      <c r="T551" s="66">
        <v>3150</v>
      </c>
      <c r="U551" s="4" t="s">
        <v>1483</v>
      </c>
      <c r="V551" s="5">
        <f t="shared" si="122"/>
        <v>1.710793423283927E-2</v>
      </c>
      <c r="W551" s="5">
        <f t="shared" si="123"/>
        <v>6.2127193981045619E-4</v>
      </c>
      <c r="X551" s="5" t="s">
        <v>1281</v>
      </c>
      <c r="Y551" s="72" t="str">
        <f t="shared" si="116"/>
        <v>PTP</v>
      </c>
      <c r="Z551" s="72" t="s">
        <v>1330</v>
      </c>
      <c r="AA551" s="72" t="s">
        <v>1330</v>
      </c>
      <c r="AB551" s="304"/>
      <c r="AC551" s="72">
        <v>17</v>
      </c>
      <c r="AD551" s="72" t="s">
        <v>3020</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7"/>
        <v>FLOW</v>
      </c>
      <c r="AQ551" s="307"/>
      <c r="AR551" s="307"/>
      <c r="AS551" s="307"/>
      <c r="AT551" s="307"/>
      <c r="AU551" s="72" t="s">
        <v>1794</v>
      </c>
      <c r="AV551" s="311" t="s">
        <v>291</v>
      </c>
      <c r="AW551" s="304" t="s">
        <v>97</v>
      </c>
      <c r="AX551" s="312">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8"/>
        <v>1</v>
      </c>
      <c r="ES551" s="72">
        <f t="shared" si="119"/>
        <v>1</v>
      </c>
      <c r="ET551" s="72" t="s">
        <v>1115</v>
      </c>
      <c r="EU551" s="7" t="s">
        <v>2867</v>
      </c>
      <c r="EV551" s="7" t="s">
        <v>1111</v>
      </c>
      <c r="EW551" s="7" t="s">
        <v>1807</v>
      </c>
      <c r="EX551" s="183" t="s">
        <v>2013</v>
      </c>
      <c r="EY551" s="314">
        <v>46182</v>
      </c>
      <c r="EZ551" s="314"/>
      <c r="FA551" s="183"/>
      <c r="FB551" s="314"/>
      <c r="FC551" s="7" t="s">
        <v>1130</v>
      </c>
      <c r="FD551" s="7" t="s">
        <v>3295</v>
      </c>
      <c r="FE551" s="7">
        <f t="shared" si="120"/>
        <v>2422</v>
      </c>
      <c r="FF551" s="72">
        <f t="shared" si="121"/>
        <v>4860</v>
      </c>
      <c r="FG551" t="s">
        <v>3517</v>
      </c>
      <c r="FH551">
        <v>465718124</v>
      </c>
    </row>
    <row r="552" spans="1:164" ht="17.25">
      <c r="A552" s="72">
        <v>140926524</v>
      </c>
      <c r="B552" s="304" t="s">
        <v>176</v>
      </c>
      <c r="C552" s="72" t="s">
        <v>1776</v>
      </c>
      <c r="D552" s="72" t="s">
        <v>1799</v>
      </c>
      <c r="E552" s="72">
        <f>3173+676</f>
        <v>3849</v>
      </c>
      <c r="F552" s="72"/>
      <c r="G552" s="307"/>
      <c r="H552" s="307"/>
      <c r="I552" s="72">
        <v>3170</v>
      </c>
      <c r="J552" s="72">
        <v>11669</v>
      </c>
      <c r="K552" s="258">
        <f t="shared" si="125"/>
        <v>2740</v>
      </c>
      <c r="L552" s="258">
        <f t="shared" si="115"/>
        <v>11666</v>
      </c>
      <c r="M552" s="316">
        <v>4</v>
      </c>
      <c r="N552" s="72" t="s">
        <v>1281</v>
      </c>
      <c r="O552" s="72" t="s">
        <v>1282</v>
      </c>
      <c r="P552" s="72" t="s">
        <v>153</v>
      </c>
      <c r="Q552" s="255">
        <v>11338.31</v>
      </c>
      <c r="R552" s="66">
        <v>581</v>
      </c>
      <c r="S552" s="66">
        <f t="shared" si="113"/>
        <v>0</v>
      </c>
      <c r="T552" s="66">
        <v>6300</v>
      </c>
      <c r="U552" s="4" t="s">
        <v>1232</v>
      </c>
      <c r="V552" s="5">
        <f t="shared" si="122"/>
        <v>4.6083327091105887E-2</v>
      </c>
      <c r="W552" s="5">
        <f t="shared" si="123"/>
        <v>3.7225816400523293E-3</v>
      </c>
      <c r="X552" s="5" t="str">
        <f t="shared" si="124"/>
        <v>STABLE</v>
      </c>
      <c r="Y552" s="72" t="str">
        <f t="shared" si="116"/>
        <v>PAID</v>
      </c>
      <c r="Z552" s="72" t="s">
        <v>1330</v>
      </c>
      <c r="AA552" s="72" t="s">
        <v>1282</v>
      </c>
      <c r="AB552" s="304"/>
      <c r="AC552" s="72"/>
      <c r="AD552" s="72" t="s">
        <v>3020</v>
      </c>
      <c r="AE552" s="309"/>
      <c r="AF552" s="310" t="s">
        <v>1798</v>
      </c>
      <c r="AG552" s="7" t="s">
        <v>1130</v>
      </c>
      <c r="AH552" s="72" t="s">
        <v>152</v>
      </c>
      <c r="AI552" s="7" t="s">
        <v>1130</v>
      </c>
      <c r="AJ552" s="7" t="s">
        <v>1130</v>
      </c>
      <c r="AK552" s="7" t="s">
        <v>1130</v>
      </c>
      <c r="AL552" s="7">
        <v>18550</v>
      </c>
      <c r="AM552" s="255">
        <v>11338.31</v>
      </c>
      <c r="AN552" s="258">
        <v>115</v>
      </c>
      <c r="AO552" s="307">
        <v>103</v>
      </c>
      <c r="AP552" s="307" t="str">
        <f t="shared" si="117"/>
        <v>STABLE</v>
      </c>
      <c r="AQ552" s="307"/>
      <c r="AR552" s="307"/>
      <c r="AS552" s="307"/>
      <c r="AT552" s="307"/>
      <c r="AU552" s="72" t="s">
        <v>944</v>
      </c>
      <c r="AV552" s="311" t="s">
        <v>177</v>
      </c>
      <c r="AW552" s="304" t="s">
        <v>32</v>
      </c>
      <c r="AX552" s="312">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8"/>
        <v>1</v>
      </c>
      <c r="ES552" s="72">
        <f t="shared" si="119"/>
        <v>1</v>
      </c>
      <c r="ET552" s="72" t="s">
        <v>1123</v>
      </c>
      <c r="EU552" s="7" t="s">
        <v>2868</v>
      </c>
      <c r="EV552" s="7" t="s">
        <v>1111</v>
      </c>
      <c r="EW552" s="7" t="s">
        <v>1807</v>
      </c>
      <c r="EX552" s="183" t="s">
        <v>1808</v>
      </c>
      <c r="EY552" s="314">
        <v>46183</v>
      </c>
      <c r="EZ552" s="314"/>
      <c r="FA552" s="183"/>
      <c r="FB552" s="314"/>
      <c r="FC552" s="7" t="s">
        <v>1130</v>
      </c>
      <c r="FD552" s="7" t="s">
        <v>3417</v>
      </c>
      <c r="FE552" s="7">
        <f t="shared" si="120"/>
        <v>2740</v>
      </c>
      <c r="FF552" s="72">
        <f t="shared" si="121"/>
        <v>15515</v>
      </c>
      <c r="FG552" t="s">
        <v>3517</v>
      </c>
      <c r="FH552">
        <v>140926524</v>
      </c>
    </row>
    <row r="553" spans="1:164" ht="17.25">
      <c r="A553" s="72">
        <v>118808490</v>
      </c>
      <c r="B553" s="304" t="s">
        <v>2167</v>
      </c>
      <c r="C553" s="72" t="s">
        <v>1776</v>
      </c>
      <c r="D553" s="72" t="s">
        <v>3018</v>
      </c>
      <c r="E553" s="72">
        <v>67100</v>
      </c>
      <c r="F553" s="72"/>
      <c r="G553" s="307"/>
      <c r="H553" s="307" t="s">
        <v>3513</v>
      </c>
      <c r="I553" s="72">
        <v>5612</v>
      </c>
      <c r="J553" s="72">
        <v>5612</v>
      </c>
      <c r="K553" s="258">
        <f t="shared" si="125"/>
        <v>5641</v>
      </c>
      <c r="L553" s="258">
        <f t="shared" si="115"/>
        <v>-55789</v>
      </c>
      <c r="M553" s="308">
        <v>1</v>
      </c>
      <c r="N553" s="72" t="s">
        <v>1283</v>
      </c>
      <c r="O553" s="72" t="s">
        <v>1282</v>
      </c>
      <c r="P553" s="72" t="s">
        <v>334</v>
      </c>
      <c r="Q553" s="255">
        <v>11052.48</v>
      </c>
      <c r="R553" s="66">
        <v>29</v>
      </c>
      <c r="S553" s="66">
        <f t="shared" si="113"/>
        <v>0</v>
      </c>
      <c r="T553" s="66">
        <v>450</v>
      </c>
      <c r="U553" s="4" t="s">
        <v>1130</v>
      </c>
      <c r="V553" s="5">
        <f t="shared" si="122"/>
        <v>6.3133945357944105E-3</v>
      </c>
      <c r="W553" s="5">
        <f t="shared" si="123"/>
        <v>6.0482653829968026E-4</v>
      </c>
      <c r="X553" s="5" t="str">
        <f t="shared" si="124"/>
        <v>RB</v>
      </c>
      <c r="Y553" s="72" t="str">
        <f t="shared" si="116"/>
        <v>PAID</v>
      </c>
      <c r="Z553" s="72" t="s">
        <v>1130</v>
      </c>
      <c r="AA553" s="72" t="s">
        <v>1282</v>
      </c>
      <c r="AB553" s="304"/>
      <c r="AC553" s="72"/>
      <c r="AD553" s="72" t="s">
        <v>3020</v>
      </c>
      <c r="AE553" s="309"/>
      <c r="AF553" s="310"/>
      <c r="AG553" s="7"/>
      <c r="AH553" s="72" t="s">
        <v>2206</v>
      </c>
      <c r="AI553" s="7"/>
      <c r="AJ553" s="7"/>
      <c r="AK553" s="7"/>
      <c r="AL553" s="7">
        <v>6091</v>
      </c>
      <c r="AM553" s="255">
        <v>11052.48</v>
      </c>
      <c r="AN553" s="258">
        <v>26</v>
      </c>
      <c r="AO553" s="307">
        <v>0</v>
      </c>
      <c r="AP553" s="307" t="str">
        <f t="shared" si="117"/>
        <v>RB</v>
      </c>
      <c r="AQ553" s="307"/>
      <c r="AR553" s="307"/>
      <c r="AS553" s="307"/>
      <c r="AT553" s="307"/>
      <c r="AU553" s="72" t="s">
        <v>1130</v>
      </c>
      <c r="AV553" s="311" t="s">
        <v>2309</v>
      </c>
      <c r="AW553" s="304" t="s">
        <v>2346</v>
      </c>
      <c r="AX553" s="312">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8"/>
        <v>1</v>
      </c>
      <c r="ES553" s="72">
        <f t="shared" si="119"/>
        <v>1</v>
      </c>
      <c r="ET553" s="72" t="s">
        <v>1126</v>
      </c>
      <c r="EU553" s="7" t="s">
        <v>3497</v>
      </c>
      <c r="EV553" s="7" t="s">
        <v>1111</v>
      </c>
      <c r="EW553" s="7" t="s">
        <v>1807</v>
      </c>
      <c r="EX553" s="183" t="s">
        <v>1816</v>
      </c>
      <c r="EY553" s="314">
        <v>46190</v>
      </c>
      <c r="EZ553" s="314"/>
      <c r="FA553" s="183"/>
      <c r="FB553" s="314"/>
      <c r="FC553" s="7" t="s">
        <v>1130</v>
      </c>
      <c r="FD553" s="7" t="s">
        <v>3269</v>
      </c>
      <c r="FE553" s="7">
        <f t="shared" si="120"/>
        <v>5641</v>
      </c>
      <c r="FF553" s="72">
        <f t="shared" si="121"/>
        <v>11311</v>
      </c>
      <c r="FG553" t="s">
        <v>3517</v>
      </c>
      <c r="FH553">
        <v>118808490</v>
      </c>
    </row>
    <row r="554" spans="1:164" ht="17.25">
      <c r="A554" s="72">
        <v>463281065</v>
      </c>
      <c r="B554" s="304" t="s">
        <v>2179</v>
      </c>
      <c r="C554" s="72"/>
      <c r="D554" s="72"/>
      <c r="E554" s="72"/>
      <c r="F554" s="72"/>
      <c r="G554" s="307"/>
      <c r="H554" s="307" t="s">
        <v>3552</v>
      </c>
      <c r="I554" s="72">
        <v>3806</v>
      </c>
      <c r="J554" s="72">
        <v>3709</v>
      </c>
      <c r="K554" s="258">
        <f t="shared" si="125"/>
        <v>3713</v>
      </c>
      <c r="L554" s="258">
        <f t="shared" si="115"/>
        <v>7515</v>
      </c>
      <c r="M554" s="308">
        <v>1</v>
      </c>
      <c r="N554" s="72" t="s">
        <v>1283</v>
      </c>
      <c r="O554" s="72" t="s">
        <v>1233</v>
      </c>
      <c r="P554" s="72" t="s">
        <v>231</v>
      </c>
      <c r="Q554" s="255">
        <v>11047</v>
      </c>
      <c r="R554" s="66">
        <v>4</v>
      </c>
      <c r="S554" s="66">
        <f t="shared" si="113"/>
        <v>0</v>
      </c>
      <c r="T554" s="66">
        <v>450</v>
      </c>
      <c r="U554" s="4" t="s">
        <v>1130</v>
      </c>
      <c r="V554" s="5">
        <f t="shared" si="122"/>
        <v>1.2132553689817421E-2</v>
      </c>
      <c r="W554" s="5">
        <f t="shared" si="123"/>
        <v>6.045266554290592E-4</v>
      </c>
      <c r="X554" s="5" t="str">
        <f t="shared" si="124"/>
        <v>RB</v>
      </c>
      <c r="Y554" s="72" t="str">
        <f t="shared" si="116"/>
        <v>PAID</v>
      </c>
      <c r="Z554" s="72" t="s">
        <v>1130</v>
      </c>
      <c r="AA554" s="72" t="s">
        <v>1282</v>
      </c>
      <c r="AB554" s="304"/>
      <c r="AC554" s="72"/>
      <c r="AD554" s="72"/>
      <c r="AE554" s="309"/>
      <c r="AF554" s="310"/>
      <c r="AG554" s="7"/>
      <c r="AH554" s="72" t="s">
        <v>2205</v>
      </c>
      <c r="AI554" s="7"/>
      <c r="AJ554" s="7"/>
      <c r="AK554" s="7"/>
      <c r="AL554" s="7">
        <v>4163</v>
      </c>
      <c r="AM554" s="255">
        <v>11047</v>
      </c>
      <c r="AN554" s="258">
        <v>27</v>
      </c>
      <c r="AO554" s="307">
        <v>0</v>
      </c>
      <c r="AP554" s="307" t="str">
        <f t="shared" si="117"/>
        <v>RB</v>
      </c>
      <c r="AQ554" s="307"/>
      <c r="AR554" s="307"/>
      <c r="AS554" s="307"/>
      <c r="AT554" s="307"/>
      <c r="AU554" s="72" t="s">
        <v>1130</v>
      </c>
      <c r="AV554" s="311" t="s">
        <v>2321</v>
      </c>
      <c r="AW554" s="304" t="s">
        <v>2347</v>
      </c>
      <c r="AX554" s="312">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8"/>
        <v>0</v>
      </c>
      <c r="ES554" s="72" t="str">
        <f t="shared" si="119"/>
        <v/>
      </c>
      <c r="ET554" s="72" t="s">
        <v>1112</v>
      </c>
      <c r="EU554" s="7" t="e">
        <v>#N/A</v>
      </c>
      <c r="EV554" s="7" t="e">
        <v>#N/A</v>
      </c>
      <c r="EW554" s="7" t="e">
        <v>#N/A</v>
      </c>
      <c r="EX554" s="183" t="e">
        <v>#N/A</v>
      </c>
      <c r="EY554" s="314" t="e">
        <v>#N/A</v>
      </c>
      <c r="EZ554" s="314"/>
      <c r="FA554" s="183"/>
      <c r="FB554" s="314"/>
      <c r="FC554" s="7" t="s">
        <v>1130</v>
      </c>
      <c r="FD554" s="7">
        <v>0</v>
      </c>
      <c r="FE554" s="7">
        <f t="shared" si="120"/>
        <v>3713</v>
      </c>
      <c r="FF554" s="72">
        <f t="shared" si="121"/>
        <v>7515</v>
      </c>
      <c r="FG554" t="s">
        <v>3518</v>
      </c>
      <c r="FH554">
        <v>463281065</v>
      </c>
    </row>
    <row r="555" spans="1:164" ht="17.25">
      <c r="A555" s="72">
        <v>463254087</v>
      </c>
      <c r="B555" s="304" t="s">
        <v>982</v>
      </c>
      <c r="C555" s="72"/>
      <c r="D555" s="72"/>
      <c r="E555" s="72"/>
      <c r="F555" s="72"/>
      <c r="G555" s="307"/>
      <c r="H555" s="307"/>
      <c r="I555" s="72">
        <v>4397</v>
      </c>
      <c r="J555" s="72">
        <v>6794</v>
      </c>
      <c r="K555" s="258">
        <f t="shared" si="125"/>
        <v>2541</v>
      </c>
      <c r="L555" s="258">
        <f t="shared" si="115"/>
        <v>11449</v>
      </c>
      <c r="M555" s="316">
        <v>2</v>
      </c>
      <c r="N555" s="72" t="s">
        <v>1232</v>
      </c>
      <c r="O555" s="72" t="s">
        <v>1233</v>
      </c>
      <c r="P555" s="72" t="s">
        <v>325</v>
      </c>
      <c r="Q555" s="255">
        <v>10977</v>
      </c>
      <c r="R555" s="66">
        <v>144</v>
      </c>
      <c r="S555" s="66">
        <f t="shared" si="113"/>
        <v>0</v>
      </c>
      <c r="T555" s="66">
        <v>900</v>
      </c>
      <c r="U555" s="4" t="s">
        <v>1232</v>
      </c>
      <c r="V555" s="5">
        <f t="shared" si="122"/>
        <v>7.8307317807078364E-2</v>
      </c>
      <c r="W555" s="5">
        <f t="shared" si="123"/>
        <v>2.4304327483482967E-3</v>
      </c>
      <c r="X555" s="5" t="str">
        <f t="shared" si="124"/>
        <v>FLOW</v>
      </c>
      <c r="Y555" s="72" t="str">
        <f t="shared" si="116"/>
        <v>NC</v>
      </c>
      <c r="Z555" s="72" t="s">
        <v>1316</v>
      </c>
      <c r="AA555" s="72" t="s">
        <v>1316</v>
      </c>
      <c r="AB555" s="304" t="s">
        <v>3024</v>
      </c>
      <c r="AC555" s="72"/>
      <c r="AD555" s="72" t="s">
        <v>3022</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7"/>
        <v>FLOW</v>
      </c>
      <c r="AQ555" s="307"/>
      <c r="AR555" s="307"/>
      <c r="AS555" s="307"/>
      <c r="AT555" s="307"/>
      <c r="AU555" s="72" t="s">
        <v>1794</v>
      </c>
      <c r="AV555" s="311" t="s">
        <v>1051</v>
      </c>
      <c r="AW555" s="304" t="s">
        <v>401</v>
      </c>
      <c r="AX555" s="312">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8"/>
        <v>1</v>
      </c>
      <c r="ES555" s="72">
        <f t="shared" si="119"/>
        <v>1</v>
      </c>
      <c r="ET555" s="72" t="s">
        <v>1128</v>
      </c>
      <c r="EU555" s="7" t="s">
        <v>2869</v>
      </c>
      <c r="EV555" s="7" t="s">
        <v>1111</v>
      </c>
      <c r="EW555" s="7" t="s">
        <v>1830</v>
      </c>
      <c r="EX555" s="183" t="s">
        <v>2014</v>
      </c>
      <c r="EY555" s="314">
        <v>46179</v>
      </c>
      <c r="EZ555" s="314"/>
      <c r="FA555" s="183"/>
      <c r="FB555" s="314"/>
      <c r="FC555" s="7" t="s">
        <v>3554</v>
      </c>
      <c r="FD555" s="7" t="s">
        <v>3418</v>
      </c>
      <c r="FE555" s="7">
        <f t="shared" si="120"/>
        <v>2541</v>
      </c>
      <c r="FF555" s="72">
        <f t="shared" si="121"/>
        <v>11449</v>
      </c>
      <c r="FG555" t="s">
        <v>3517</v>
      </c>
      <c r="FH555">
        <v>463254087</v>
      </c>
    </row>
    <row r="556" spans="1:164" ht="17.25">
      <c r="A556" s="72">
        <v>459315274</v>
      </c>
      <c r="B556" s="304" t="s">
        <v>2157</v>
      </c>
      <c r="C556" s="72"/>
      <c r="D556" s="72"/>
      <c r="E556" s="72"/>
      <c r="F556" s="72"/>
      <c r="G556" s="307"/>
      <c r="H556" s="307"/>
      <c r="I556" s="72">
        <v>2936</v>
      </c>
      <c r="J556" s="72">
        <v>2438</v>
      </c>
      <c r="K556" s="258">
        <f t="shared" si="125"/>
        <v>2438</v>
      </c>
      <c r="L556" s="258">
        <f t="shared" si="115"/>
        <v>5418</v>
      </c>
      <c r="M556" s="308">
        <v>1</v>
      </c>
      <c r="N556" s="72" t="s">
        <v>1232</v>
      </c>
      <c r="O556" s="72" t="s">
        <v>1233</v>
      </c>
      <c r="P556" s="72" t="s">
        <v>74</v>
      </c>
      <c r="Q556" s="255">
        <v>10939.08</v>
      </c>
      <c r="R556" s="66">
        <v>0</v>
      </c>
      <c r="S556" s="66">
        <f t="shared" si="113"/>
        <v>0</v>
      </c>
      <c r="T556" s="66">
        <v>0</v>
      </c>
      <c r="U556" s="4" t="s">
        <v>1130</v>
      </c>
      <c r="V556" s="5">
        <f t="shared" si="122"/>
        <v>1.0918667986945125E-2</v>
      </c>
      <c r="W556" s="5">
        <f t="shared" si="123"/>
        <v>5.9862093291128025E-4</v>
      </c>
      <c r="X556" s="5" t="str">
        <f t="shared" si="124"/>
        <v>FLOW</v>
      </c>
      <c r="Y556" s="72" t="str">
        <f t="shared" si="116"/>
        <v>NC</v>
      </c>
      <c r="Z556" s="72" t="s">
        <v>1130</v>
      </c>
      <c r="AA556" s="72" t="s">
        <v>1316</v>
      </c>
      <c r="AB556" s="304" t="s">
        <v>3024</v>
      </c>
      <c r="AC556" s="72"/>
      <c r="AD556" s="72" t="s">
        <v>3022</v>
      </c>
      <c r="AE556" s="309"/>
      <c r="AF556" s="310"/>
      <c r="AG556" s="7"/>
      <c r="AH556" s="72" t="s">
        <v>806</v>
      </c>
      <c r="AI556" s="7"/>
      <c r="AJ556" s="7"/>
      <c r="AK556" s="7"/>
      <c r="AL556" s="7">
        <v>2438</v>
      </c>
      <c r="AM556" s="255">
        <v>10939.08</v>
      </c>
      <c r="AN556" s="258">
        <v>27</v>
      </c>
      <c r="AO556" s="307">
        <v>43</v>
      </c>
      <c r="AP556" s="307" t="str">
        <f t="shared" si="117"/>
        <v>FLOW</v>
      </c>
      <c r="AQ556" s="307"/>
      <c r="AR556" s="307"/>
      <c r="AS556" s="307"/>
      <c r="AT556" s="307"/>
      <c r="AU556" s="72" t="s">
        <v>1130</v>
      </c>
      <c r="AV556" s="311" t="s">
        <v>2300</v>
      </c>
      <c r="AW556" s="304" t="s">
        <v>25</v>
      </c>
      <c r="AX556" s="312">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8"/>
        <v>1</v>
      </c>
      <c r="ES556" s="72">
        <f t="shared" si="119"/>
        <v>1</v>
      </c>
      <c r="ET556" s="72" t="s">
        <v>1120</v>
      </c>
      <c r="EU556" s="7" t="s">
        <v>2870</v>
      </c>
      <c r="EV556" s="7" t="s">
        <v>1111</v>
      </c>
      <c r="EW556" s="7" t="s">
        <v>1830</v>
      </c>
      <c r="EX556" s="183" t="s">
        <v>3610</v>
      </c>
      <c r="EY556" s="314">
        <v>46184</v>
      </c>
      <c r="EZ556" s="314"/>
      <c r="FA556" s="183"/>
      <c r="FB556" s="314"/>
      <c r="FC556" s="7" t="s">
        <v>1130</v>
      </c>
      <c r="FD556" s="7" t="s">
        <v>3419</v>
      </c>
      <c r="FE556" s="7">
        <f t="shared" si="120"/>
        <v>2438</v>
      </c>
      <c r="FF556" s="72">
        <f t="shared" si="121"/>
        <v>5418</v>
      </c>
      <c r="FG556" t="s">
        <v>3517</v>
      </c>
      <c r="FH556">
        <v>459315274</v>
      </c>
    </row>
    <row r="557" spans="1:164" ht="17.25">
      <c r="A557" s="72">
        <v>458368125</v>
      </c>
      <c r="B557" s="304" t="s">
        <v>192</v>
      </c>
      <c r="C557" s="72" t="s">
        <v>1778</v>
      </c>
      <c r="D557" s="72" t="s">
        <v>1796</v>
      </c>
      <c r="E557" s="72">
        <v>5600</v>
      </c>
      <c r="F557" s="72"/>
      <c r="G557" s="307"/>
      <c r="H557" s="307"/>
      <c r="I557" s="72">
        <v>5482</v>
      </c>
      <c r="J557" s="72">
        <v>5482</v>
      </c>
      <c r="K557" s="258">
        <f t="shared" si="125"/>
        <v>5558</v>
      </c>
      <c r="L557" s="258">
        <f t="shared" si="115"/>
        <v>5439</v>
      </c>
      <c r="M557" s="308">
        <v>1</v>
      </c>
      <c r="N557" s="72" t="s">
        <v>1281</v>
      </c>
      <c r="O557" s="72" t="s">
        <v>1282</v>
      </c>
      <c r="P557" s="72" t="s">
        <v>153</v>
      </c>
      <c r="Q557" s="255">
        <v>10744</v>
      </c>
      <c r="R557" s="66">
        <v>76</v>
      </c>
      <c r="S557" s="66">
        <f t="shared" si="113"/>
        <v>0</v>
      </c>
      <c r="T557" s="66">
        <v>3918</v>
      </c>
      <c r="U557" s="4" t="s">
        <v>1278</v>
      </c>
      <c r="V557" s="5">
        <f t="shared" si="122"/>
        <v>2.1750417922214806E-2</v>
      </c>
      <c r="W557" s="5">
        <f t="shared" si="123"/>
        <v>5.8794554050238187E-4</v>
      </c>
      <c r="X557" s="5" t="str">
        <f t="shared" si="124"/>
        <v>STABLE</v>
      </c>
      <c r="Y557" s="72" t="str">
        <f t="shared" si="116"/>
        <v>PAID</v>
      </c>
      <c r="Z557" s="72" t="s">
        <v>1282</v>
      </c>
      <c r="AA557" s="72" t="s">
        <v>1282</v>
      </c>
      <c r="AB557" s="304"/>
      <c r="AC557" s="72"/>
      <c r="AD557" s="72" t="s">
        <v>3020</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7"/>
        <v>STABLE</v>
      </c>
      <c r="AQ557" s="307"/>
      <c r="AR557" s="307"/>
      <c r="AS557" s="307"/>
      <c r="AT557" s="307"/>
      <c r="AU557" s="72" t="s">
        <v>1794</v>
      </c>
      <c r="AV557" s="311" t="s">
        <v>194</v>
      </c>
      <c r="AW557" s="304" t="s">
        <v>195</v>
      </c>
      <c r="AX557" s="312">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8"/>
        <v>3</v>
      </c>
      <c r="ES557" s="72">
        <f t="shared" si="119"/>
        <v>1</v>
      </c>
      <c r="ET557" s="72" t="s">
        <v>1123</v>
      </c>
      <c r="EU557" s="7" t="s">
        <v>2871</v>
      </c>
      <c r="EV557" s="7" t="s">
        <v>1111</v>
      </c>
      <c r="EW557" s="7" t="s">
        <v>1821</v>
      </c>
      <c r="EX557" s="183" t="s">
        <v>1821</v>
      </c>
      <c r="EY557" s="314">
        <v>46179</v>
      </c>
      <c r="EZ557" s="314"/>
      <c r="FA557" s="183"/>
      <c r="FB557" s="314"/>
      <c r="FC557" s="7" t="s">
        <v>1130</v>
      </c>
      <c r="FD557" s="7" t="s">
        <v>3318</v>
      </c>
      <c r="FE557" s="7">
        <f t="shared" si="120"/>
        <v>5558</v>
      </c>
      <c r="FF557" s="72">
        <f t="shared" si="121"/>
        <v>11039</v>
      </c>
      <c r="FG557" t="s">
        <v>3517</v>
      </c>
      <c r="FH557">
        <v>458368125</v>
      </c>
    </row>
    <row r="558" spans="1:164" ht="17.25">
      <c r="A558" s="72">
        <v>454220390</v>
      </c>
      <c r="B558" s="304" t="s">
        <v>2135</v>
      </c>
      <c r="C558" s="72"/>
      <c r="D558" s="72"/>
      <c r="E558" s="72"/>
      <c r="F558" s="72"/>
      <c r="G558" s="307"/>
      <c r="H558" s="307"/>
      <c r="I558" s="72">
        <v>3127</v>
      </c>
      <c r="J558" s="72">
        <v>1328.19</v>
      </c>
      <c r="K558" s="258">
        <f t="shared" si="125"/>
        <v>1371.19</v>
      </c>
      <c r="L558" s="258">
        <f t="shared" si="115"/>
        <v>4521.1900000000005</v>
      </c>
      <c r="M558" s="308">
        <v>1</v>
      </c>
      <c r="N558" s="72" t="s">
        <v>1232</v>
      </c>
      <c r="O558" s="72" t="s">
        <v>1233</v>
      </c>
      <c r="P558" s="72" t="s">
        <v>350</v>
      </c>
      <c r="Q558" s="255">
        <v>10409.19</v>
      </c>
      <c r="R558" s="66">
        <v>43</v>
      </c>
      <c r="S558" s="66">
        <f t="shared" si="113"/>
        <v>0</v>
      </c>
      <c r="T558" s="66">
        <v>450</v>
      </c>
      <c r="U558" s="4" t="s">
        <v>1130</v>
      </c>
      <c r="V558" s="5">
        <f t="shared" si="122"/>
        <v>1.0286704562896858E-2</v>
      </c>
      <c r="W558" s="5">
        <f t="shared" si="123"/>
        <v>5.696236821241613E-4</v>
      </c>
      <c r="X558" s="5" t="s">
        <v>1281</v>
      </c>
      <c r="Y558" s="72" t="str">
        <f t="shared" si="116"/>
        <v>MPTP</v>
      </c>
      <c r="Z558" s="72" t="s">
        <v>1130</v>
      </c>
      <c r="AA558" s="72" t="s">
        <v>1328</v>
      </c>
      <c r="AB558" s="304" t="s">
        <v>3024</v>
      </c>
      <c r="AC558" s="72">
        <v>28</v>
      </c>
      <c r="AD558" s="72" t="s">
        <v>3023</v>
      </c>
      <c r="AE558" s="309"/>
      <c r="AF558" s="310"/>
      <c r="AG558" s="7"/>
      <c r="AH558" s="72" t="s">
        <v>2198</v>
      </c>
      <c r="AI558" s="7"/>
      <c r="AJ558" s="7"/>
      <c r="AK558" s="7"/>
      <c r="AL558" s="7">
        <v>1821.19</v>
      </c>
      <c r="AM558" s="255">
        <v>10409.19</v>
      </c>
      <c r="AN558" s="258">
        <v>27</v>
      </c>
      <c r="AO558" s="307">
        <v>43</v>
      </c>
      <c r="AP558" s="307" t="str">
        <f t="shared" si="117"/>
        <v>FLOW</v>
      </c>
      <c r="AQ558" s="307"/>
      <c r="AR558" s="307"/>
      <c r="AS558" s="307"/>
      <c r="AT558" s="307"/>
      <c r="AU558" s="72" t="s">
        <v>1130</v>
      </c>
      <c r="AV558" s="311" t="s">
        <v>2279</v>
      </c>
      <c r="AW558" s="304" t="s">
        <v>93</v>
      </c>
      <c r="AX558" s="312">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8"/>
        <v>1</v>
      </c>
      <c r="ES558" s="72">
        <f t="shared" si="119"/>
        <v>1</v>
      </c>
      <c r="ET558" s="72" t="s">
        <v>1127</v>
      </c>
      <c r="EU558" s="7" t="s">
        <v>2872</v>
      </c>
      <c r="EV558" s="7" t="s">
        <v>1111</v>
      </c>
      <c r="EW558" s="7" t="s">
        <v>1830</v>
      </c>
      <c r="EX558" s="183" t="s">
        <v>1891</v>
      </c>
      <c r="EY558" s="314">
        <v>46188</v>
      </c>
      <c r="EZ558" s="314"/>
      <c r="FA558" s="183"/>
      <c r="FB558" s="314"/>
      <c r="FC558" s="7" t="s">
        <v>1130</v>
      </c>
      <c r="FD558" s="7" t="s">
        <v>3394</v>
      </c>
      <c r="FE558" s="7">
        <f t="shared" si="120"/>
        <v>1371.19</v>
      </c>
      <c r="FF558" s="72">
        <f t="shared" si="121"/>
        <v>4521.1900000000005</v>
      </c>
      <c r="FG558" t="s">
        <v>3518</v>
      </c>
      <c r="FH558">
        <v>454220390</v>
      </c>
    </row>
    <row r="559" spans="1:164" ht="17.25">
      <c r="A559" s="72">
        <v>467233620</v>
      </c>
      <c r="B559" s="304" t="s">
        <v>356</v>
      </c>
      <c r="C559" s="72"/>
      <c r="D559" s="72"/>
      <c r="E559" s="72"/>
      <c r="F559" s="72"/>
      <c r="G559" s="307"/>
      <c r="H559" s="307"/>
      <c r="I559" s="72">
        <v>1415</v>
      </c>
      <c r="J559" s="72">
        <v>2830</v>
      </c>
      <c r="K559" s="258">
        <f t="shared" si="125"/>
        <v>1499</v>
      </c>
      <c r="L559" s="258">
        <f t="shared" si="115"/>
        <v>4245</v>
      </c>
      <c r="M559" s="316">
        <v>2</v>
      </c>
      <c r="N559" s="72" t="s">
        <v>1232</v>
      </c>
      <c r="O559" s="72" t="s">
        <v>1233</v>
      </c>
      <c r="P559" s="72" t="s">
        <v>350</v>
      </c>
      <c r="Q559" s="255">
        <v>10383</v>
      </c>
      <c r="R559" s="66">
        <v>84</v>
      </c>
      <c r="S559" s="66">
        <f t="shared" si="113"/>
        <v>0</v>
      </c>
      <c r="T559" s="66">
        <v>1350</v>
      </c>
      <c r="U559" s="4" t="s">
        <v>1500</v>
      </c>
      <c r="V559" s="5">
        <f t="shared" si="122"/>
        <v>2.6730203353439553E-2</v>
      </c>
      <c r="W559" s="5">
        <f t="shared" si="123"/>
        <v>2.2989143870001242E-3</v>
      </c>
      <c r="X559" s="5" t="s">
        <v>1281</v>
      </c>
      <c r="Y559" s="72" t="str">
        <f t="shared" si="116"/>
        <v>MPTP</v>
      </c>
      <c r="Z559" s="72" t="s">
        <v>1316</v>
      </c>
      <c r="AA559" s="72" t="s">
        <v>1328</v>
      </c>
      <c r="AB559" s="304"/>
      <c r="AC559" s="72">
        <v>27</v>
      </c>
      <c r="AD559" s="72" t="s">
        <v>3023</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7"/>
        <v>FLOW</v>
      </c>
      <c r="AQ559" s="307"/>
      <c r="AR559" s="307"/>
      <c r="AS559" s="307"/>
      <c r="AT559" s="307"/>
      <c r="AU559" s="72" t="s">
        <v>1794</v>
      </c>
      <c r="AV559" s="311" t="s">
        <v>357</v>
      </c>
      <c r="AW559" s="304" t="s">
        <v>348</v>
      </c>
      <c r="AX559" s="312">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8"/>
        <v>1</v>
      </c>
      <c r="ES559" s="72">
        <f t="shared" si="119"/>
        <v>1</v>
      </c>
      <c r="ET559" s="72" t="s">
        <v>1127</v>
      </c>
      <c r="EU559" s="7" t="e">
        <v>#N/A</v>
      </c>
      <c r="EV559" s="7" t="e">
        <v>#N/A</v>
      </c>
      <c r="EW559" s="7" t="e">
        <v>#N/A</v>
      </c>
      <c r="EX559" s="183" t="e">
        <v>#N/A</v>
      </c>
      <c r="EY559" s="314" t="e">
        <v>#N/A</v>
      </c>
      <c r="EZ559" s="314"/>
      <c r="FA559" s="183"/>
      <c r="FB559" s="314"/>
      <c r="FC559" s="7" t="s">
        <v>1130</v>
      </c>
      <c r="FD559" s="7">
        <v>0</v>
      </c>
      <c r="FE559" s="7">
        <f t="shared" si="120"/>
        <v>1499</v>
      </c>
      <c r="FF559" s="72">
        <f t="shared" si="121"/>
        <v>4245</v>
      </c>
      <c r="FG559" t="s">
        <v>3517</v>
      </c>
      <c r="FH559">
        <v>467233620</v>
      </c>
    </row>
    <row r="560" spans="1:164" ht="17.25">
      <c r="A560" s="72">
        <v>461449931</v>
      </c>
      <c r="B560" s="304" t="s">
        <v>2155</v>
      </c>
      <c r="C560" s="72"/>
      <c r="D560" s="72"/>
      <c r="E560" s="72"/>
      <c r="F560" s="72"/>
      <c r="G560" s="307"/>
      <c r="H560" s="307"/>
      <c r="I560" s="72">
        <v>3462</v>
      </c>
      <c r="J560" s="72">
        <v>3457</v>
      </c>
      <c r="K560" s="258">
        <f t="shared" si="125"/>
        <v>3508</v>
      </c>
      <c r="L560" s="258">
        <f t="shared" si="115"/>
        <v>7040</v>
      </c>
      <c r="M560" s="308">
        <v>1</v>
      </c>
      <c r="N560" s="72" t="s">
        <v>1232</v>
      </c>
      <c r="O560" s="72" t="s">
        <v>1233</v>
      </c>
      <c r="P560" s="72" t="s">
        <v>43</v>
      </c>
      <c r="Q560" s="255">
        <v>10084.73</v>
      </c>
      <c r="R560" s="66">
        <v>51</v>
      </c>
      <c r="S560" s="66">
        <f t="shared" ref="S560:S623" si="126">IF(H560="CBC COLL",T560,)</f>
        <v>0</v>
      </c>
      <c r="T560" s="66">
        <v>1306</v>
      </c>
      <c r="U560" s="4" t="s">
        <v>1130</v>
      </c>
      <c r="V560" s="5">
        <f t="shared" si="122"/>
        <v>6.2787639761883703E-3</v>
      </c>
      <c r="W560" s="5">
        <f t="shared" si="123"/>
        <v>5.5186820836472311E-4</v>
      </c>
      <c r="X560" s="5" t="s">
        <v>1281</v>
      </c>
      <c r="Y560" s="72" t="str">
        <f t="shared" si="116"/>
        <v>PTP</v>
      </c>
      <c r="Z560" s="72" t="s">
        <v>1130</v>
      </c>
      <c r="AA560" s="72" t="s">
        <v>1330</v>
      </c>
      <c r="AB560" s="304"/>
      <c r="AC560" s="72">
        <v>19</v>
      </c>
      <c r="AD560" s="72" t="s">
        <v>3020</v>
      </c>
      <c r="AE560" s="309"/>
      <c r="AF560" s="310"/>
      <c r="AG560" s="7"/>
      <c r="AH560" s="72" t="s">
        <v>781</v>
      </c>
      <c r="AI560" s="7"/>
      <c r="AJ560" s="7"/>
      <c r="AK560" s="7"/>
      <c r="AL560" s="7">
        <v>4814</v>
      </c>
      <c r="AM560" s="255">
        <v>10084.73</v>
      </c>
      <c r="AN560" s="258">
        <v>27</v>
      </c>
      <c r="AO560" s="307">
        <v>43</v>
      </c>
      <c r="AP560" s="307" t="str">
        <f t="shared" si="117"/>
        <v>FLOW</v>
      </c>
      <c r="AQ560" s="307"/>
      <c r="AR560" s="307"/>
      <c r="AS560" s="307"/>
      <c r="AT560" s="307"/>
      <c r="AU560" s="72" t="s">
        <v>1130</v>
      </c>
      <c r="AV560" s="311" t="s">
        <v>2298</v>
      </c>
      <c r="AW560" s="304" t="s">
        <v>111</v>
      </c>
      <c r="AX560" s="312">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8"/>
        <v>1</v>
      </c>
      <c r="ES560" s="72">
        <f t="shared" si="119"/>
        <v>1</v>
      </c>
      <c r="ET560" s="72" t="s">
        <v>1117</v>
      </c>
      <c r="EU560" s="7" t="s">
        <v>2873</v>
      </c>
      <c r="EV560" s="7" t="s">
        <v>1111</v>
      </c>
      <c r="EW560" s="7" t="s">
        <v>1802</v>
      </c>
      <c r="EX560" s="183" t="s">
        <v>1885</v>
      </c>
      <c r="EY560" s="314">
        <v>46184</v>
      </c>
      <c r="EZ560" s="314"/>
      <c r="FA560" s="183"/>
      <c r="FB560" s="314"/>
      <c r="FC560" s="7" t="s">
        <v>1130</v>
      </c>
      <c r="FD560" s="7" t="s">
        <v>3343</v>
      </c>
      <c r="FE560" s="7">
        <f t="shared" si="120"/>
        <v>3508</v>
      </c>
      <c r="FF560" s="72">
        <f t="shared" si="121"/>
        <v>7040</v>
      </c>
      <c r="FG560" t="s">
        <v>3517</v>
      </c>
      <c r="FH560">
        <v>461449931</v>
      </c>
    </row>
    <row r="561" spans="1:164" ht="17.25">
      <c r="A561" s="72">
        <v>454109710</v>
      </c>
      <c r="B561" s="304" t="s">
        <v>954</v>
      </c>
      <c r="C561" s="72"/>
      <c r="D561" s="72"/>
      <c r="E561" s="72"/>
      <c r="F561" s="72"/>
      <c r="G561" s="307"/>
      <c r="H561" s="307"/>
      <c r="I561" s="72">
        <v>2619</v>
      </c>
      <c r="J561" s="72">
        <v>5217</v>
      </c>
      <c r="K561" s="258">
        <f t="shared" si="125"/>
        <v>2727</v>
      </c>
      <c r="L561" s="258">
        <f t="shared" si="115"/>
        <v>8051</v>
      </c>
      <c r="M561" s="316">
        <v>2</v>
      </c>
      <c r="N561" s="72" t="s">
        <v>1232</v>
      </c>
      <c r="O561" s="72" t="s">
        <v>1233</v>
      </c>
      <c r="P561" s="72" t="s">
        <v>43</v>
      </c>
      <c r="Q561" s="255">
        <v>10061.870000000001</v>
      </c>
      <c r="R561" s="66">
        <v>129</v>
      </c>
      <c r="S561" s="66">
        <f t="shared" si="126"/>
        <v>0</v>
      </c>
      <c r="T561" s="66">
        <v>6232</v>
      </c>
      <c r="U561" s="4" t="s">
        <v>1232</v>
      </c>
      <c r="V561" s="5">
        <f t="shared" si="122"/>
        <v>1.1254505565521102E-2</v>
      </c>
      <c r="W561" s="5">
        <f t="shared" si="123"/>
        <v>2.2278125496604973E-3</v>
      </c>
      <c r="X561" s="5" t="str">
        <f t="shared" si="124"/>
        <v>FLOW</v>
      </c>
      <c r="Y561" s="72" t="str">
        <f t="shared" si="116"/>
        <v>BPTP</v>
      </c>
      <c r="Z561" s="72" t="s">
        <v>1330</v>
      </c>
      <c r="AA561" s="72" t="s">
        <v>1326</v>
      </c>
      <c r="AB561" s="304" t="s">
        <v>3506</v>
      </c>
      <c r="AC561" s="72">
        <v>28</v>
      </c>
      <c r="AD561" s="72" t="s">
        <v>3020</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7"/>
        <v>FLOW</v>
      </c>
      <c r="AQ561" s="307"/>
      <c r="AR561" s="307"/>
      <c r="AS561" s="307"/>
      <c r="AT561" s="307"/>
      <c r="AU561" s="72" t="s">
        <v>944</v>
      </c>
      <c r="AV561" s="311" t="s">
        <v>1023</v>
      </c>
      <c r="AW561" s="304" t="s">
        <v>60</v>
      </c>
      <c r="AX561" s="312">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8"/>
        <v>1</v>
      </c>
      <c r="ES561" s="72">
        <f t="shared" si="119"/>
        <v>1</v>
      </c>
      <c r="ET561" s="72" t="s">
        <v>1117</v>
      </c>
      <c r="EU561" s="7" t="s">
        <v>2874</v>
      </c>
      <c r="EV561" s="7" t="s">
        <v>1111</v>
      </c>
      <c r="EW561" s="7" t="s">
        <v>1802</v>
      </c>
      <c r="EX561" s="183" t="s">
        <v>1838</v>
      </c>
      <c r="EY561" s="314">
        <v>46178</v>
      </c>
      <c r="EZ561" s="314"/>
      <c r="FA561" s="183"/>
      <c r="FB561" s="314"/>
      <c r="FC561" s="7" t="s">
        <v>1130</v>
      </c>
      <c r="FD561" s="7" t="s">
        <v>3044</v>
      </c>
      <c r="FE561" s="7">
        <f t="shared" si="120"/>
        <v>2727</v>
      </c>
      <c r="FF561" s="72">
        <f t="shared" si="121"/>
        <v>8051</v>
      </c>
      <c r="FG561" t="s">
        <v>3517</v>
      </c>
      <c r="FH561">
        <v>454109710</v>
      </c>
    </row>
    <row r="562" spans="1:164" ht="17.25">
      <c r="A562" s="72">
        <v>458642653</v>
      </c>
      <c r="B562" s="304" t="s">
        <v>1447</v>
      </c>
      <c r="C562" s="72" t="s">
        <v>1776</v>
      </c>
      <c r="D562" s="72" t="s">
        <v>2348</v>
      </c>
      <c r="E562" s="72">
        <v>3453</v>
      </c>
      <c r="F562" s="72"/>
      <c r="G562" s="307"/>
      <c r="H562" s="307"/>
      <c r="I562" s="72">
        <v>3450</v>
      </c>
      <c r="J562" s="72">
        <v>3472</v>
      </c>
      <c r="K562" s="258">
        <f t="shared" si="125"/>
        <v>142</v>
      </c>
      <c r="L562" s="258">
        <f t="shared" si="115"/>
        <v>3622</v>
      </c>
      <c r="M562" s="316">
        <v>2</v>
      </c>
      <c r="N562" s="72" t="s">
        <v>1281</v>
      </c>
      <c r="O562" s="72" t="s">
        <v>1282</v>
      </c>
      <c r="P562" s="72" t="s">
        <v>66</v>
      </c>
      <c r="Q562" s="255">
        <v>10010</v>
      </c>
      <c r="R562" s="66">
        <v>120</v>
      </c>
      <c r="S562" s="66">
        <f t="shared" si="126"/>
        <v>0</v>
      </c>
      <c r="T562" s="66">
        <v>6291</v>
      </c>
      <c r="U562" s="4" t="s">
        <v>1482</v>
      </c>
      <c r="V562" s="5">
        <f t="shared" si="122"/>
        <v>3.4614281921880374E-2</v>
      </c>
      <c r="W562" s="5">
        <f t="shared" si="123"/>
        <v>2.2163279412377199E-3</v>
      </c>
      <c r="X562" s="5" t="str">
        <f t="shared" si="124"/>
        <v>STABLE</v>
      </c>
      <c r="Y562" s="72" t="str">
        <f t="shared" si="116"/>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7"/>
        <v>STABLE</v>
      </c>
      <c r="AQ562" s="307"/>
      <c r="AR562" s="307"/>
      <c r="AS562" s="307"/>
      <c r="AT562" s="307"/>
      <c r="AU562" s="72" t="s">
        <v>1794</v>
      </c>
      <c r="AV562" s="311" t="s">
        <v>1448</v>
      </c>
      <c r="AW562" s="304" t="s">
        <v>523</v>
      </c>
      <c r="AX562" s="312">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8"/>
        <v>1</v>
      </c>
      <c r="ES562" s="72">
        <f t="shared" si="119"/>
        <v>1</v>
      </c>
      <c r="ET562" s="72" t="s">
        <v>1119</v>
      </c>
      <c r="EU562" s="7" t="s">
        <v>2875</v>
      </c>
      <c r="EV562" s="7" t="s">
        <v>1111</v>
      </c>
      <c r="EW562" s="7" t="s">
        <v>1807</v>
      </c>
      <c r="EX562" s="183" t="s">
        <v>1819</v>
      </c>
      <c r="EY562" s="314">
        <v>46193</v>
      </c>
      <c r="EZ562" s="314"/>
      <c r="FA562" s="183"/>
      <c r="FB562" s="314"/>
      <c r="FC562" s="7" t="s">
        <v>1130</v>
      </c>
      <c r="FD562" s="7" t="s">
        <v>3201</v>
      </c>
      <c r="FE562" s="7">
        <f t="shared" si="120"/>
        <v>142</v>
      </c>
      <c r="FF562" s="72">
        <f t="shared" si="121"/>
        <v>7075</v>
      </c>
      <c r="FG562" t="s">
        <v>3518</v>
      </c>
      <c r="FH562">
        <v>458642653</v>
      </c>
    </row>
    <row r="563" spans="1:164" ht="17.25">
      <c r="A563" s="72">
        <v>458483656</v>
      </c>
      <c r="B563" s="304" t="s">
        <v>1377</v>
      </c>
      <c r="C563" s="72" t="s">
        <v>1776</v>
      </c>
      <c r="D563" s="72" t="s">
        <v>3539</v>
      </c>
      <c r="E563" s="72">
        <v>11929</v>
      </c>
      <c r="F563" s="72"/>
      <c r="G563" s="307"/>
      <c r="H563" s="307" t="s">
        <v>1142</v>
      </c>
      <c r="I563" s="72">
        <v>3443</v>
      </c>
      <c r="J563" s="72">
        <v>6886</v>
      </c>
      <c r="K563" s="258">
        <f t="shared" si="125"/>
        <v>3564</v>
      </c>
      <c r="L563" s="258">
        <f t="shared" si="115"/>
        <v>-1350</v>
      </c>
      <c r="M563" s="316">
        <v>2</v>
      </c>
      <c r="N563" s="72" t="s">
        <v>1283</v>
      </c>
      <c r="O563" s="72" t="s">
        <v>1282</v>
      </c>
      <c r="P563" s="72" t="s">
        <v>316</v>
      </c>
      <c r="Q563" s="255">
        <v>9951.48</v>
      </c>
      <c r="R563" s="66">
        <v>121</v>
      </c>
      <c r="S563" s="66">
        <v>1350</v>
      </c>
      <c r="T563" s="66">
        <v>900</v>
      </c>
      <c r="U563" s="4" t="s">
        <v>1232</v>
      </c>
      <c r="V563" s="5">
        <f t="shared" si="122"/>
        <v>2.3469061340370394E-2</v>
      </c>
      <c r="W563" s="5">
        <f t="shared" si="123"/>
        <v>2.2033709471197143E-3</v>
      </c>
      <c r="X563" s="5" t="str">
        <f t="shared" si="124"/>
        <v>RB</v>
      </c>
      <c r="Y563" s="72" t="str">
        <f t="shared" si="116"/>
        <v>PAID</v>
      </c>
      <c r="Z563" s="72" t="s">
        <v>1316</v>
      </c>
      <c r="AA563" s="72" t="s">
        <v>1316</v>
      </c>
      <c r="AB563" s="304" t="s">
        <v>3511</v>
      </c>
      <c r="AC563" s="72"/>
      <c r="AD563" s="72" t="s">
        <v>3022</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7"/>
        <v>FLOW</v>
      </c>
      <c r="AQ563" s="307"/>
      <c r="AR563" s="307"/>
      <c r="AS563" s="307"/>
      <c r="AT563" s="307"/>
      <c r="AU563" s="72" t="s">
        <v>1794</v>
      </c>
      <c r="AV563" s="311" t="s">
        <v>1378</v>
      </c>
      <c r="AW563" s="304" t="s">
        <v>99</v>
      </c>
      <c r="AX563" s="312">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8"/>
        <v>3</v>
      </c>
      <c r="ES563" s="72">
        <f t="shared" si="119"/>
        <v>1</v>
      </c>
      <c r="ET563" s="72" t="s">
        <v>1125</v>
      </c>
      <c r="EU563" s="7" t="s">
        <v>2876</v>
      </c>
      <c r="EV563" s="7" t="s">
        <v>1111</v>
      </c>
      <c r="EW563" s="7" t="s">
        <v>1804</v>
      </c>
      <c r="EX563" s="183" t="s">
        <v>1937</v>
      </c>
      <c r="EY563" s="314">
        <v>46178</v>
      </c>
      <c r="EZ563" s="314"/>
      <c r="FA563" s="183"/>
      <c r="FB563" s="314"/>
      <c r="FC563" s="7" t="s">
        <v>3555</v>
      </c>
      <c r="FD563" s="7" t="s">
        <v>3420</v>
      </c>
      <c r="FE563" s="7">
        <f t="shared" si="120"/>
        <v>3564</v>
      </c>
      <c r="FF563" s="72">
        <f t="shared" si="121"/>
        <v>10579</v>
      </c>
      <c r="FG563" t="s">
        <v>3517</v>
      </c>
      <c r="FH563">
        <v>458483656</v>
      </c>
    </row>
    <row r="564" spans="1:164" ht="17.25">
      <c r="A564" s="72">
        <v>458618433</v>
      </c>
      <c r="B564" s="304" t="s">
        <v>1584</v>
      </c>
      <c r="C564" s="72"/>
      <c r="D564" s="72"/>
      <c r="E564" s="72"/>
      <c r="F564" s="72"/>
      <c r="G564" s="307"/>
      <c r="H564" s="307"/>
      <c r="I564" s="72">
        <v>3399</v>
      </c>
      <c r="J564" s="72">
        <v>6798</v>
      </c>
      <c r="K564" s="258">
        <f t="shared" si="125"/>
        <v>3505</v>
      </c>
      <c r="L564" s="258">
        <f t="shared" si="115"/>
        <v>10425</v>
      </c>
      <c r="M564" s="316">
        <v>2</v>
      </c>
      <c r="N564" s="72" t="s">
        <v>1232</v>
      </c>
      <c r="O564" s="72" t="s">
        <v>1233</v>
      </c>
      <c r="P564" s="72" t="s">
        <v>50</v>
      </c>
      <c r="Q564" s="255">
        <v>9840.25</v>
      </c>
      <c r="R564" s="66">
        <v>106</v>
      </c>
      <c r="S564" s="66">
        <f t="shared" si="126"/>
        <v>0</v>
      </c>
      <c r="T564" s="66">
        <v>0</v>
      </c>
      <c r="U564" s="4" t="s">
        <v>1130</v>
      </c>
      <c r="V564" s="5">
        <f t="shared" si="122"/>
        <v>0.13706944884576944</v>
      </c>
      <c r="W564" s="5">
        <f t="shared" si="123"/>
        <v>2.1787433590174298E-3</v>
      </c>
      <c r="X564" s="5" t="str">
        <f t="shared" si="124"/>
        <v>FLOW</v>
      </c>
      <c r="Y564" s="72" t="str">
        <f t="shared" si="116"/>
        <v>NC</v>
      </c>
      <c r="Z564" s="72" t="s">
        <v>1130</v>
      </c>
      <c r="AA564" s="72" t="s">
        <v>1316</v>
      </c>
      <c r="AB564" s="304" t="s">
        <v>3025</v>
      </c>
      <c r="AC564" s="72"/>
      <c r="AD564" s="72" t="s">
        <v>3022</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7"/>
        <v>FLOW</v>
      </c>
      <c r="AQ564" s="307"/>
      <c r="AR564" s="307"/>
      <c r="AS564" s="307"/>
      <c r="AT564" s="307"/>
      <c r="AU564" s="72" t="s">
        <v>1794</v>
      </c>
      <c r="AV564" s="311" t="s">
        <v>1692</v>
      </c>
      <c r="AW564" s="304" t="s">
        <v>130</v>
      </c>
      <c r="AX564" s="312">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8"/>
        <v>1</v>
      </c>
      <c r="ES564" s="72">
        <f t="shared" si="119"/>
        <v>1</v>
      </c>
      <c r="ET564" s="72" t="s">
        <v>1118</v>
      </c>
      <c r="EU564" s="7" t="s">
        <v>2877</v>
      </c>
      <c r="EV564" s="7" t="s">
        <v>1111</v>
      </c>
      <c r="EW564" s="7" t="s">
        <v>1809</v>
      </c>
      <c r="EX564" s="183" t="s">
        <v>1961</v>
      </c>
      <c r="EY564" s="314">
        <v>46178</v>
      </c>
      <c r="EZ564" s="314"/>
      <c r="FA564" s="183"/>
      <c r="FB564" s="314"/>
      <c r="FC564" s="7" t="s">
        <v>1130</v>
      </c>
      <c r="FD564" s="7" t="s">
        <v>3421</v>
      </c>
      <c r="FE564" s="7">
        <f t="shared" si="120"/>
        <v>3505</v>
      </c>
      <c r="FF564" s="72">
        <f t="shared" si="121"/>
        <v>10425</v>
      </c>
      <c r="FG564" t="s">
        <v>3517</v>
      </c>
      <c r="FH564">
        <v>458618433</v>
      </c>
    </row>
    <row r="565" spans="1:164" ht="17.25">
      <c r="A565" s="72">
        <v>458385778</v>
      </c>
      <c r="B565" s="304" t="s">
        <v>1585</v>
      </c>
      <c r="C565" s="72"/>
      <c r="D565" s="72"/>
      <c r="E565" s="72"/>
      <c r="F565" s="72"/>
      <c r="G565" s="307"/>
      <c r="H565" s="307"/>
      <c r="I565" s="72">
        <v>3199</v>
      </c>
      <c r="J565" s="72">
        <v>6281</v>
      </c>
      <c r="K565" s="258">
        <f t="shared" si="125"/>
        <v>3292</v>
      </c>
      <c r="L565" s="258">
        <f t="shared" si="115"/>
        <v>9802</v>
      </c>
      <c r="M565" s="316">
        <v>2</v>
      </c>
      <c r="N565" s="72" t="s">
        <v>1232</v>
      </c>
      <c r="O565" s="72" t="s">
        <v>1233</v>
      </c>
      <c r="P565" s="72" t="s">
        <v>350</v>
      </c>
      <c r="Q565" s="255">
        <v>9262</v>
      </c>
      <c r="R565" s="66">
        <v>210</v>
      </c>
      <c r="S565" s="66">
        <f t="shared" si="126"/>
        <v>0</v>
      </c>
      <c r="T565" s="66">
        <v>0</v>
      </c>
      <c r="U565" s="4" t="s">
        <v>1130</v>
      </c>
      <c r="V565" s="5">
        <f t="shared" si="122"/>
        <v>2.384427848016538E-2</v>
      </c>
      <c r="W565" s="5">
        <f t="shared" si="123"/>
        <v>2.0507122269474284E-3</v>
      </c>
      <c r="X565" s="5" t="s">
        <v>1281</v>
      </c>
      <c r="Y565" s="72" t="str">
        <f t="shared" si="116"/>
        <v>PTP</v>
      </c>
      <c r="Z565" s="72" t="s">
        <v>1130</v>
      </c>
      <c r="AA565" s="72" t="s">
        <v>1330</v>
      </c>
      <c r="AB565" s="304"/>
      <c r="AC565" s="72">
        <v>18</v>
      </c>
      <c r="AD565" s="72" t="s">
        <v>3020</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7"/>
        <v>FLOW</v>
      </c>
      <c r="AQ565" s="307"/>
      <c r="AR565" s="307"/>
      <c r="AS565" s="307"/>
      <c r="AT565" s="307"/>
      <c r="AU565" s="72" t="s">
        <v>1794</v>
      </c>
      <c r="AV565" s="311" t="s">
        <v>1693</v>
      </c>
      <c r="AW565" s="304" t="s">
        <v>54</v>
      </c>
      <c r="AX565" s="312">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8"/>
        <v>2</v>
      </c>
      <c r="ES565" s="72">
        <f t="shared" si="119"/>
        <v>1</v>
      </c>
      <c r="ET565" s="72" t="s">
        <v>1127</v>
      </c>
      <c r="EU565" s="7" t="s">
        <v>2878</v>
      </c>
      <c r="EV565" s="7" t="s">
        <v>1111</v>
      </c>
      <c r="EW565" s="7" t="s">
        <v>1807</v>
      </c>
      <c r="EX565" s="183" t="s">
        <v>2015</v>
      </c>
      <c r="EY565" s="314">
        <v>46178</v>
      </c>
      <c r="EZ565" s="314"/>
      <c r="FA565" s="183"/>
      <c r="FB565" s="314"/>
      <c r="FC565" s="7" t="s">
        <v>1130</v>
      </c>
      <c r="FD565" s="7" t="s">
        <v>3422</v>
      </c>
      <c r="FE565" s="7">
        <f t="shared" si="120"/>
        <v>3292</v>
      </c>
      <c r="FF565" s="72">
        <f t="shared" si="121"/>
        <v>9802</v>
      </c>
      <c r="FG565" t="s">
        <v>3517</v>
      </c>
      <c r="FH565">
        <v>458385778</v>
      </c>
    </row>
    <row r="566" spans="1:164" ht="17.25">
      <c r="A566" s="72">
        <v>458211193</v>
      </c>
      <c r="B566" s="304" t="s">
        <v>21</v>
      </c>
      <c r="C566" s="72"/>
      <c r="D566" s="72"/>
      <c r="E566" s="72"/>
      <c r="F566" s="72"/>
      <c r="G566" s="307"/>
      <c r="H566" s="307"/>
      <c r="I566" s="72">
        <v>3228</v>
      </c>
      <c r="J566" s="72">
        <v>6160</v>
      </c>
      <c r="K566" s="258">
        <f t="shared" si="125"/>
        <v>3200</v>
      </c>
      <c r="L566" s="258">
        <f t="shared" si="115"/>
        <v>9783</v>
      </c>
      <c r="M566" s="316">
        <v>2</v>
      </c>
      <c r="N566" s="72" t="s">
        <v>1232</v>
      </c>
      <c r="O566" s="72" t="s">
        <v>1233</v>
      </c>
      <c r="P566" s="72" t="s">
        <v>23</v>
      </c>
      <c r="Q566" s="255">
        <v>9219</v>
      </c>
      <c r="R566" s="66">
        <v>268</v>
      </c>
      <c r="S566" s="66">
        <f t="shared" si="126"/>
        <v>0</v>
      </c>
      <c r="T566" s="66">
        <v>4500</v>
      </c>
      <c r="U566" s="4" t="s">
        <v>1479</v>
      </c>
      <c r="V566" s="5">
        <f t="shared" si="122"/>
        <v>3.0830557975578411E-2</v>
      </c>
      <c r="W566" s="5">
        <f t="shared" si="123"/>
        <v>2.0411915374895641E-3</v>
      </c>
      <c r="X566" s="5" t="s">
        <v>1281</v>
      </c>
      <c r="Y566" s="72" t="str">
        <f t="shared" si="116"/>
        <v>PTP</v>
      </c>
      <c r="Z566" s="72" t="s">
        <v>1330</v>
      </c>
      <c r="AA566" s="72" t="s">
        <v>1330</v>
      </c>
      <c r="AB566" s="304"/>
      <c r="AC566" s="72">
        <v>20</v>
      </c>
      <c r="AD566" s="72" t="s">
        <v>3020</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7"/>
        <v>FLOW</v>
      </c>
      <c r="AQ566" s="307"/>
      <c r="AR566" s="307"/>
      <c r="AS566" s="307"/>
      <c r="AT566" s="307"/>
      <c r="AU566" s="72" t="s">
        <v>1794</v>
      </c>
      <c r="AV566" s="311" t="s">
        <v>24</v>
      </c>
      <c r="AW566" s="304" t="s">
        <v>25</v>
      </c>
      <c r="AX566" s="312">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8"/>
        <v>2</v>
      </c>
      <c r="ES566" s="72">
        <f t="shared" si="119"/>
        <v>1</v>
      </c>
      <c r="ET566" s="72" t="s">
        <v>1115</v>
      </c>
      <c r="EU566" s="7" t="s">
        <v>2879</v>
      </c>
      <c r="EV566" s="7" t="s">
        <v>1111</v>
      </c>
      <c r="EW566" s="7" t="s">
        <v>1807</v>
      </c>
      <c r="EX566" s="183" t="s">
        <v>2016</v>
      </c>
      <c r="EY566" s="314">
        <v>46183</v>
      </c>
      <c r="EZ566" s="314"/>
      <c r="FA566" s="183"/>
      <c r="FB566" s="314"/>
      <c r="FC566" s="7" t="s">
        <v>1130</v>
      </c>
      <c r="FD566" s="7" t="s">
        <v>3327</v>
      </c>
      <c r="FE566" s="7">
        <f t="shared" si="120"/>
        <v>3200</v>
      </c>
      <c r="FF566" s="72">
        <f t="shared" si="121"/>
        <v>9783</v>
      </c>
      <c r="FG566" t="s">
        <v>3517</v>
      </c>
      <c r="FH566">
        <v>458211193</v>
      </c>
    </row>
    <row r="567" spans="1:164" ht="17.25">
      <c r="A567" s="72">
        <v>462843811</v>
      </c>
      <c r="B567" s="304" t="s">
        <v>1586</v>
      </c>
      <c r="C567" s="72"/>
      <c r="D567" s="72"/>
      <c r="E567" s="72"/>
      <c r="F567" s="72"/>
      <c r="G567" s="307"/>
      <c r="H567" s="307"/>
      <c r="I567" s="72">
        <v>4000</v>
      </c>
      <c r="J567" s="72">
        <v>9231</v>
      </c>
      <c r="K567" s="258">
        <f t="shared" si="125"/>
        <v>1703</v>
      </c>
      <c r="L567" s="258">
        <f t="shared" si="115"/>
        <v>13856</v>
      </c>
      <c r="M567" s="316">
        <v>3</v>
      </c>
      <c r="N567" s="72" t="s">
        <v>1232</v>
      </c>
      <c r="O567" s="72" t="s">
        <v>1233</v>
      </c>
      <c r="P567" s="72" t="s">
        <v>325</v>
      </c>
      <c r="Q567" s="255">
        <v>9034</v>
      </c>
      <c r="R567" s="66">
        <v>472</v>
      </c>
      <c r="S567" s="66">
        <f t="shared" si="126"/>
        <v>0</v>
      </c>
      <c r="T567" s="66">
        <v>3150</v>
      </c>
      <c r="U567" s="4" t="s">
        <v>1130</v>
      </c>
      <c r="V567" s="5">
        <f t="shared" si="122"/>
        <v>0.60834525242893667</v>
      </c>
      <c r="W567" s="5">
        <f t="shared" si="123"/>
        <v>2.416237944907731E-3</v>
      </c>
      <c r="X567" s="5" t="str">
        <f t="shared" si="124"/>
        <v>FLOW</v>
      </c>
      <c r="Y567" s="72" t="str">
        <f t="shared" si="116"/>
        <v>NC</v>
      </c>
      <c r="Z567" s="72" t="s">
        <v>1130</v>
      </c>
      <c r="AA567" s="72" t="s">
        <v>1316</v>
      </c>
      <c r="AB567" s="304" t="s">
        <v>3025</v>
      </c>
      <c r="AC567" s="72"/>
      <c r="AD567" s="72" t="s">
        <v>3022</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7"/>
        <v>FLOW</v>
      </c>
      <c r="AQ567" s="307"/>
      <c r="AR567" s="307"/>
      <c r="AS567" s="307"/>
      <c r="AT567" s="307"/>
      <c r="AU567" s="72" t="s">
        <v>944</v>
      </c>
      <c r="AV567" s="311"/>
      <c r="AW567" s="304" t="s">
        <v>401</v>
      </c>
      <c r="AX567" s="312">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8"/>
        <v>3</v>
      </c>
      <c r="ES567" s="72">
        <f t="shared" si="119"/>
        <v>1</v>
      </c>
      <c r="ET567" s="72" t="s">
        <v>1128</v>
      </c>
      <c r="EU567" s="7" t="s">
        <v>2880</v>
      </c>
      <c r="EV567" s="7" t="s">
        <v>1111</v>
      </c>
      <c r="EW567" s="7" t="s">
        <v>1809</v>
      </c>
      <c r="EX567" s="183" t="s">
        <v>2017</v>
      </c>
      <c r="EY567" s="314">
        <v>46176</v>
      </c>
      <c r="EZ567" s="314"/>
      <c r="FA567" s="183"/>
      <c r="FB567" s="314"/>
      <c r="FC567" s="7" t="s">
        <v>3554</v>
      </c>
      <c r="FD567" s="7" t="s">
        <v>3423</v>
      </c>
      <c r="FE567" s="7">
        <f t="shared" si="120"/>
        <v>1703</v>
      </c>
      <c r="FF567" s="72">
        <f t="shared" si="121"/>
        <v>13856</v>
      </c>
      <c r="FG567" t="s">
        <v>3517</v>
      </c>
      <c r="FH567">
        <v>462843811</v>
      </c>
    </row>
    <row r="568" spans="1:164" ht="17.25">
      <c r="A568" s="72">
        <v>458849195</v>
      </c>
      <c r="B568" s="304" t="s">
        <v>2080</v>
      </c>
      <c r="C568" s="72" t="s">
        <v>1776</v>
      </c>
      <c r="D568" s="72" t="s">
        <v>3018</v>
      </c>
      <c r="E568" s="72">
        <v>3500</v>
      </c>
      <c r="F568" s="72"/>
      <c r="G568" s="307"/>
      <c r="H568" s="307"/>
      <c r="I568" s="72">
        <v>3280</v>
      </c>
      <c r="J568" s="72">
        <v>2601</v>
      </c>
      <c r="K568" s="258">
        <f t="shared" si="125"/>
        <v>2666</v>
      </c>
      <c r="L568" s="258">
        <f t="shared" si="115"/>
        <v>2456</v>
      </c>
      <c r="M568" s="308">
        <v>1</v>
      </c>
      <c r="N568" s="72" t="s">
        <v>1281</v>
      </c>
      <c r="O568" s="72" t="s">
        <v>1282</v>
      </c>
      <c r="P568" s="72" t="s">
        <v>204</v>
      </c>
      <c r="Q568" s="255">
        <v>8983.66</v>
      </c>
      <c r="R568" s="66">
        <v>65</v>
      </c>
      <c r="S568" s="66">
        <f t="shared" si="126"/>
        <v>0</v>
      </c>
      <c r="T568" s="66">
        <v>4050</v>
      </c>
      <c r="U568" s="4" t="s">
        <v>1130</v>
      </c>
      <c r="V568" s="5">
        <f t="shared" si="122"/>
        <v>1.2486327620946557E-2</v>
      </c>
      <c r="W568" s="5">
        <f t="shared" si="123"/>
        <v>4.9161418786202794E-4</v>
      </c>
      <c r="X568" s="5" t="str">
        <f t="shared" si="124"/>
        <v>STABLE</v>
      </c>
      <c r="Y568" s="72" t="str">
        <f t="shared" si="116"/>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7"/>
        <v>STABLE</v>
      </c>
      <c r="AQ568" s="307"/>
      <c r="AR568" s="307"/>
      <c r="AS568" s="307"/>
      <c r="AT568" s="307"/>
      <c r="AU568" s="72" t="s">
        <v>1130</v>
      </c>
      <c r="AV568" s="311" t="s">
        <v>2226</v>
      </c>
      <c r="AW568" s="304" t="s">
        <v>102</v>
      </c>
      <c r="AX568" s="312">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8"/>
        <v>1</v>
      </c>
      <c r="ES568" s="72">
        <f t="shared" si="119"/>
        <v>1</v>
      </c>
      <c r="ET568" s="72" t="s">
        <v>1124</v>
      </c>
      <c r="EU568" s="7" t="s">
        <v>2881</v>
      </c>
      <c r="EV568" s="7" t="s">
        <v>1111</v>
      </c>
      <c r="EW568" s="7" t="s">
        <v>1851</v>
      </c>
      <c r="EX568" s="183" t="s">
        <v>3611</v>
      </c>
      <c r="EY568" s="314">
        <v>46185</v>
      </c>
      <c r="EZ568" s="314"/>
      <c r="FA568" s="183"/>
      <c r="FB568" s="314"/>
      <c r="FC568" s="7" t="s">
        <v>1130</v>
      </c>
      <c r="FD568" s="7" t="s">
        <v>3318</v>
      </c>
      <c r="FE568" s="7">
        <f t="shared" si="120"/>
        <v>2666</v>
      </c>
      <c r="FF568" s="72">
        <f t="shared" si="121"/>
        <v>5956</v>
      </c>
      <c r="FG568" t="s">
        <v>3517</v>
      </c>
      <c r="FH568">
        <v>458849195</v>
      </c>
    </row>
    <row r="569" spans="1:164" ht="17.25">
      <c r="A569" s="72">
        <v>462126435</v>
      </c>
      <c r="B569" s="304" t="s">
        <v>88</v>
      </c>
      <c r="C569" s="72"/>
      <c r="D569" s="72"/>
      <c r="E569" s="72"/>
      <c r="F569" s="72"/>
      <c r="G569" s="307"/>
      <c r="H569" s="307"/>
      <c r="I569" s="72">
        <v>4545</v>
      </c>
      <c r="J569" s="72">
        <v>9090</v>
      </c>
      <c r="K569" s="258">
        <f>J569-I569+R569</f>
        <v>5026</v>
      </c>
      <c r="L569" s="258">
        <f t="shared" si="115"/>
        <v>14286</v>
      </c>
      <c r="M569" s="316">
        <v>4</v>
      </c>
      <c r="N569" s="72" t="s">
        <v>1232</v>
      </c>
      <c r="O569" s="72" t="s">
        <v>1233</v>
      </c>
      <c r="P569" s="72" t="s">
        <v>74</v>
      </c>
      <c r="Q569" s="255">
        <v>8842</v>
      </c>
      <c r="R569" s="66">
        <v>481</v>
      </c>
      <c r="S569" s="66">
        <f t="shared" si="126"/>
        <v>0</v>
      </c>
      <c r="T569" s="66">
        <v>2250</v>
      </c>
      <c r="U569" s="4" t="s">
        <v>1130</v>
      </c>
      <c r="V569" s="5">
        <f t="shared" si="122"/>
        <v>4.2165086087925033E-2</v>
      </c>
      <c r="W569" s="5">
        <f t="shared" si="123"/>
        <v>2.9029958487060857E-3</v>
      </c>
      <c r="X569" s="5" t="str">
        <f t="shared" si="124"/>
        <v>FLOW</v>
      </c>
      <c r="Y569" s="72" t="str">
        <f t="shared" si="116"/>
        <v>NC</v>
      </c>
      <c r="Z569" s="72" t="s">
        <v>1130</v>
      </c>
      <c r="AA569" s="72" t="s">
        <v>1316</v>
      </c>
      <c r="AB569" s="304" t="s">
        <v>3024</v>
      </c>
      <c r="AC569" s="72"/>
      <c r="AD569" s="72" t="s">
        <v>3022</v>
      </c>
      <c r="AE569" s="309"/>
      <c r="AF569" s="310" t="s">
        <v>1798</v>
      </c>
      <c r="AG569" s="7" t="s">
        <v>1130</v>
      </c>
      <c r="AH569" s="72" t="s">
        <v>89</v>
      </c>
      <c r="AI569" s="7" t="s">
        <v>1130</v>
      </c>
      <c r="AJ569" s="7" t="s">
        <v>1130</v>
      </c>
      <c r="AK569" s="7" t="s">
        <v>1130</v>
      </c>
      <c r="AL569" s="7">
        <v>11821</v>
      </c>
      <c r="AM569" s="255">
        <v>8842</v>
      </c>
      <c r="AN569" s="258">
        <v>116</v>
      </c>
      <c r="AO569" s="307">
        <v>132</v>
      </c>
      <c r="AP569" s="307" t="str">
        <f t="shared" si="117"/>
        <v>FLOW</v>
      </c>
      <c r="AQ569" s="307"/>
      <c r="AR569" s="307"/>
      <c r="AS569" s="307"/>
      <c r="AT569" s="307"/>
      <c r="AU569" s="72" t="s">
        <v>944</v>
      </c>
      <c r="AV569" s="311" t="s">
        <v>90</v>
      </c>
      <c r="AW569" s="304" t="s">
        <v>91</v>
      </c>
      <c r="AX569" s="312">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8"/>
        <v>3</v>
      </c>
      <c r="ES569" s="72">
        <f t="shared" si="119"/>
        <v>1</v>
      </c>
      <c r="ET569" s="72" t="s">
        <v>1120</v>
      </c>
      <c r="EU569" s="7" t="s">
        <v>2882</v>
      </c>
      <c r="EV569" s="7" t="s">
        <v>1111</v>
      </c>
      <c r="EW569" s="7" t="s">
        <v>1830</v>
      </c>
      <c r="EX569" s="183" t="s">
        <v>1954</v>
      </c>
      <c r="EY569" s="314">
        <v>46181</v>
      </c>
      <c r="EZ569" s="314"/>
      <c r="FA569" s="183"/>
      <c r="FB569" s="314"/>
      <c r="FC569" s="7" t="s">
        <v>1130</v>
      </c>
      <c r="FD569" s="7" t="s">
        <v>3424</v>
      </c>
      <c r="FE569" s="7">
        <f t="shared" si="120"/>
        <v>-4064</v>
      </c>
      <c r="FF569" s="72">
        <f t="shared" si="121"/>
        <v>14286</v>
      </c>
      <c r="FG569" t="s">
        <v>3517</v>
      </c>
      <c r="FH569">
        <v>462126435</v>
      </c>
    </row>
    <row r="570" spans="1:164" ht="17.25">
      <c r="A570" s="72">
        <v>458203657</v>
      </c>
      <c r="B570" s="304" t="s">
        <v>1339</v>
      </c>
      <c r="C570" s="72"/>
      <c r="D570" s="72"/>
      <c r="E570" s="72"/>
      <c r="F570" s="72"/>
      <c r="G570" s="307"/>
      <c r="H570" s="307"/>
      <c r="I570" s="72">
        <v>3038</v>
      </c>
      <c r="J570" s="72">
        <v>6076</v>
      </c>
      <c r="K570" s="258">
        <f t="shared" ref="K570:K576" si="127">IF((J570+R570)&lt;=I570+R570,(J570+R570),((I570-(I570*(M570+1)-(I570+J570)))+R570))</f>
        <v>3093</v>
      </c>
      <c r="L570" s="258">
        <f t="shared" si="115"/>
        <v>9278</v>
      </c>
      <c r="M570" s="316">
        <v>2</v>
      </c>
      <c r="N570" s="72" t="s">
        <v>1232</v>
      </c>
      <c r="O570" s="72" t="s">
        <v>1233</v>
      </c>
      <c r="P570" s="72" t="s">
        <v>23</v>
      </c>
      <c r="Q570" s="255">
        <v>8792</v>
      </c>
      <c r="R570" s="66">
        <v>55</v>
      </c>
      <c r="S570" s="66">
        <f t="shared" si="126"/>
        <v>0</v>
      </c>
      <c r="T570" s="66">
        <v>900</v>
      </c>
      <c r="U570" s="4" t="s">
        <v>1232</v>
      </c>
      <c r="V570" s="5">
        <f t="shared" si="122"/>
        <v>2.9402567059473413E-2</v>
      </c>
      <c r="W570" s="5">
        <f t="shared" si="123"/>
        <v>1.9466488770591441E-3</v>
      </c>
      <c r="X570" s="5" t="str">
        <f t="shared" si="124"/>
        <v>FLOW</v>
      </c>
      <c r="Y570" s="72" t="str">
        <f t="shared" si="116"/>
        <v>NC</v>
      </c>
      <c r="Z570" s="72" t="s">
        <v>2056</v>
      </c>
      <c r="AA570" s="72" t="s">
        <v>1316</v>
      </c>
      <c r="AB570" s="304" t="s">
        <v>3501</v>
      </c>
      <c r="AC570" s="72"/>
      <c r="AD570" s="72" t="s">
        <v>3022</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7"/>
        <v>FLOW</v>
      </c>
      <c r="AQ570" s="307"/>
      <c r="AR570" s="307"/>
      <c r="AS570" s="307"/>
      <c r="AT570" s="307"/>
      <c r="AU570" s="72" t="s">
        <v>1794</v>
      </c>
      <c r="AV570" s="311" t="s">
        <v>1340</v>
      </c>
      <c r="AW570" s="304" t="s">
        <v>25</v>
      </c>
      <c r="AX570" s="312">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8"/>
        <v>1</v>
      </c>
      <c r="ES570" s="72">
        <f t="shared" si="119"/>
        <v>1</v>
      </c>
      <c r="ET570" s="72" t="s">
        <v>1115</v>
      </c>
      <c r="EU570" s="7" t="s">
        <v>2883</v>
      </c>
      <c r="EV570" s="7" t="s">
        <v>1111</v>
      </c>
      <c r="EW570" s="7" t="s">
        <v>1830</v>
      </c>
      <c r="EX570" s="183" t="s">
        <v>1898</v>
      </c>
      <c r="EY570" s="314">
        <v>46175</v>
      </c>
      <c r="EZ570" s="314"/>
      <c r="FA570" s="183"/>
      <c r="FB570" s="314"/>
      <c r="FC570" s="7" t="s">
        <v>1130</v>
      </c>
      <c r="FD570" s="7" t="s">
        <v>3425</v>
      </c>
      <c r="FE570" s="7">
        <f t="shared" si="120"/>
        <v>3093</v>
      </c>
      <c r="FF570" s="72">
        <f t="shared" si="121"/>
        <v>9278</v>
      </c>
      <c r="FG570" t="s">
        <v>3517</v>
      </c>
      <c r="FH570">
        <v>458203657</v>
      </c>
    </row>
    <row r="571" spans="1:164" ht="17.25">
      <c r="A571" s="72">
        <v>129682413</v>
      </c>
      <c r="B571" s="304" t="s">
        <v>945</v>
      </c>
      <c r="C571" s="72"/>
      <c r="D571" s="72"/>
      <c r="E571" s="72"/>
      <c r="F571" s="72"/>
      <c r="G571" s="307"/>
      <c r="H571" s="307"/>
      <c r="I571" s="72">
        <v>4521</v>
      </c>
      <c r="J571" s="72">
        <v>4120</v>
      </c>
      <c r="K571" s="258">
        <f t="shared" si="127"/>
        <v>4223</v>
      </c>
      <c r="L571" s="258">
        <f t="shared" si="115"/>
        <v>8837</v>
      </c>
      <c r="M571" s="308">
        <v>1</v>
      </c>
      <c r="N571" s="72" t="s">
        <v>1232</v>
      </c>
      <c r="O571" s="72" t="s">
        <v>1233</v>
      </c>
      <c r="P571" s="72" t="s">
        <v>325</v>
      </c>
      <c r="Q571" s="255">
        <v>8583.2099999999991</v>
      </c>
      <c r="R571" s="66">
        <v>103</v>
      </c>
      <c r="S571" s="66">
        <f t="shared" si="126"/>
        <v>0</v>
      </c>
      <c r="T571" s="66">
        <v>6319</v>
      </c>
      <c r="U571" s="4" t="s">
        <v>1497</v>
      </c>
      <c r="V571" s="5">
        <f t="shared" si="122"/>
        <v>1.4407790591756606E-2</v>
      </c>
      <c r="W571" s="5">
        <f t="shared" si="123"/>
        <v>4.6970030181454285E-4</v>
      </c>
      <c r="X571" s="5" t="s">
        <v>1281</v>
      </c>
      <c r="Y571" s="72" t="str">
        <f t="shared" si="116"/>
        <v>PTP</v>
      </c>
      <c r="Z571" s="72" t="s">
        <v>1330</v>
      </c>
      <c r="AA571" s="72" t="s">
        <v>1330</v>
      </c>
      <c r="AB571" s="304"/>
      <c r="AC571" s="72">
        <v>20</v>
      </c>
      <c r="AD571" s="72" t="s">
        <v>3020</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7"/>
        <v>FLOW</v>
      </c>
      <c r="AQ571" s="307"/>
      <c r="AR571" s="307"/>
      <c r="AS571" s="307"/>
      <c r="AT571" s="307"/>
      <c r="AU571" s="72" t="s">
        <v>1794</v>
      </c>
      <c r="AV571" s="311" t="s">
        <v>1014</v>
      </c>
      <c r="AW571" s="304" t="s">
        <v>75</v>
      </c>
      <c r="AX571" s="312">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8"/>
        <v>2</v>
      </c>
      <c r="ES571" s="72">
        <f t="shared" si="119"/>
        <v>1</v>
      </c>
      <c r="ET571" s="72" t="s">
        <v>1128</v>
      </c>
      <c r="EU571" s="7" t="s">
        <v>2884</v>
      </c>
      <c r="EV571" s="7" t="s">
        <v>1111</v>
      </c>
      <c r="EW571" s="7" t="s">
        <v>1807</v>
      </c>
      <c r="EX571" s="183" t="s">
        <v>2018</v>
      </c>
      <c r="EY571" s="314">
        <v>46197</v>
      </c>
      <c r="EZ571" s="314"/>
      <c r="FA571" s="183"/>
      <c r="FB571" s="314"/>
      <c r="FC571" s="7" t="s">
        <v>1130</v>
      </c>
      <c r="FD571" s="7" t="s">
        <v>3426</v>
      </c>
      <c r="FE571" s="7">
        <f t="shared" si="120"/>
        <v>4223</v>
      </c>
      <c r="FF571" s="72">
        <f t="shared" si="121"/>
        <v>8837</v>
      </c>
      <c r="FG571" t="s">
        <v>3517</v>
      </c>
      <c r="FH571">
        <v>129682413</v>
      </c>
    </row>
    <row r="572" spans="1:164" ht="17.25">
      <c r="A572" s="72">
        <v>463865582</v>
      </c>
      <c r="B572" s="304" t="s">
        <v>702</v>
      </c>
      <c r="C572" s="72"/>
      <c r="D572" s="72"/>
      <c r="E572" s="72"/>
      <c r="F572" s="72"/>
      <c r="G572" s="307"/>
      <c r="H572" s="307"/>
      <c r="I572" s="72">
        <v>2918</v>
      </c>
      <c r="J572" s="72">
        <v>8754</v>
      </c>
      <c r="K572" s="258">
        <f t="shared" si="127"/>
        <v>-4591</v>
      </c>
      <c r="L572" s="258">
        <f t="shared" si="115"/>
        <v>13104</v>
      </c>
      <c r="M572" s="316">
        <v>6</v>
      </c>
      <c r="N572" s="72" t="s">
        <v>1232</v>
      </c>
      <c r="O572" s="72" t="s">
        <v>1233</v>
      </c>
      <c r="P572" s="72" t="s">
        <v>325</v>
      </c>
      <c r="Q572" s="255">
        <v>8425</v>
      </c>
      <c r="R572" s="66">
        <v>1245</v>
      </c>
      <c r="S572" s="66">
        <f t="shared" si="126"/>
        <v>0</v>
      </c>
      <c r="T572" s="66">
        <v>5400</v>
      </c>
      <c r="U572" s="4" t="s">
        <v>1477</v>
      </c>
      <c r="V572" s="5">
        <f t="shared" si="122"/>
        <v>0.2916805438517896</v>
      </c>
      <c r="W572" s="5">
        <f t="shared" si="123"/>
        <v>3.539103771811292E-3</v>
      </c>
      <c r="X572" s="5" t="str">
        <f t="shared" si="124"/>
        <v>FLOW</v>
      </c>
      <c r="Y572" s="72" t="str">
        <f t="shared" si="116"/>
        <v>RTP</v>
      </c>
      <c r="Z572" s="72" t="s">
        <v>1331</v>
      </c>
      <c r="AA572" s="72" t="s">
        <v>1331</v>
      </c>
      <c r="AB572" s="304" t="s">
        <v>3556</v>
      </c>
      <c r="AC572" s="72"/>
      <c r="AD572" s="72" t="s">
        <v>3023</v>
      </c>
      <c r="AE572" s="309"/>
      <c r="AF572" s="310" t="s">
        <v>1798</v>
      </c>
      <c r="AG572" s="7" t="s">
        <v>1130</v>
      </c>
      <c r="AH572" s="72" t="s">
        <v>698</v>
      </c>
      <c r="AI572" s="7" t="s">
        <v>1130</v>
      </c>
      <c r="AJ572" s="7" t="s">
        <v>1130</v>
      </c>
      <c r="AK572" s="7" t="s">
        <v>1130</v>
      </c>
      <c r="AL572" s="7">
        <v>15399</v>
      </c>
      <c r="AM572" s="255">
        <v>8425</v>
      </c>
      <c r="AN572" s="258">
        <v>177</v>
      </c>
      <c r="AO572" s="307">
        <v>193</v>
      </c>
      <c r="AP572" s="307" t="str">
        <f t="shared" si="117"/>
        <v>FLOW</v>
      </c>
      <c r="AQ572" s="307"/>
      <c r="AR572" s="307"/>
      <c r="AS572" s="307"/>
      <c r="AT572" s="307"/>
      <c r="AU572" s="72" t="s">
        <v>944</v>
      </c>
      <c r="AV572" s="311" t="s">
        <v>703</v>
      </c>
      <c r="AW572" s="304" t="s">
        <v>54</v>
      </c>
      <c r="AX572" s="312">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8"/>
        <v>4</v>
      </c>
      <c r="ES572" s="72">
        <f t="shared" si="119"/>
        <v>1</v>
      </c>
      <c r="ET572" s="72" t="s">
        <v>1128</v>
      </c>
      <c r="EU572" s="7" t="s">
        <v>2885</v>
      </c>
      <c r="EV572" s="7" t="s">
        <v>1111</v>
      </c>
      <c r="EW572" s="7" t="s">
        <v>1802</v>
      </c>
      <c r="EX572" s="183" t="s">
        <v>2019</v>
      </c>
      <c r="EY572" s="314">
        <v>46181</v>
      </c>
      <c r="EZ572" s="314"/>
      <c r="FA572" s="183"/>
      <c r="FB572" s="314"/>
      <c r="FC572" s="7" t="s">
        <v>1130</v>
      </c>
      <c r="FD572" s="7" t="s">
        <v>3427</v>
      </c>
      <c r="FE572" s="7">
        <f t="shared" si="120"/>
        <v>-4591</v>
      </c>
      <c r="FF572" s="72">
        <f t="shared" si="121"/>
        <v>13104</v>
      </c>
      <c r="FG572" t="s">
        <v>3517</v>
      </c>
      <c r="FH572">
        <v>463865582</v>
      </c>
    </row>
    <row r="573" spans="1:164" ht="17.25">
      <c r="A573" s="315">
        <v>464666998</v>
      </c>
      <c r="B573" s="304" t="s">
        <v>1587</v>
      </c>
      <c r="C573" s="72"/>
      <c r="D573" s="72"/>
      <c r="E573" s="72"/>
      <c r="F573" s="72"/>
      <c r="G573" s="307"/>
      <c r="H573" s="307"/>
      <c r="I573" s="72">
        <v>8521</v>
      </c>
      <c r="J573" s="72">
        <v>8521</v>
      </c>
      <c r="K573" s="258">
        <f t="shared" si="127"/>
        <v>8521</v>
      </c>
      <c r="L573" s="258">
        <f t="shared" si="115"/>
        <v>17143</v>
      </c>
      <c r="M573" s="308">
        <v>1</v>
      </c>
      <c r="N573" s="72" t="s">
        <v>1232</v>
      </c>
      <c r="O573" s="72" t="s">
        <v>1233</v>
      </c>
      <c r="P573" s="72" t="s">
        <v>98</v>
      </c>
      <c r="Q573" s="255">
        <v>8420</v>
      </c>
      <c r="R573" s="66">
        <v>0</v>
      </c>
      <c r="S573" s="66">
        <f t="shared" si="126"/>
        <v>0</v>
      </c>
      <c r="T573" s="66">
        <v>450</v>
      </c>
      <c r="U573" s="4" t="s">
        <v>1130</v>
      </c>
      <c r="V573" s="5">
        <f t="shared" si="122"/>
        <v>1.2361913607783085E-2</v>
      </c>
      <c r="W573" s="5">
        <f t="shared" si="123"/>
        <v>4.6076893624628212E-4</v>
      </c>
      <c r="X573" s="5" t="str">
        <f t="shared" si="124"/>
        <v>FLOW</v>
      </c>
      <c r="Y573" s="72" t="str">
        <f t="shared" si="116"/>
        <v>KIV</v>
      </c>
      <c r="Z573" s="72" t="s">
        <v>1130</v>
      </c>
      <c r="AA573" s="72" t="s">
        <v>3021</v>
      </c>
      <c r="AB573" s="304" t="s">
        <v>3024</v>
      </c>
      <c r="AC573" s="72"/>
      <c r="AD573" s="72" t="s">
        <v>3022</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7"/>
        <v>FLOW</v>
      </c>
      <c r="AQ573" s="307"/>
      <c r="AR573" s="307"/>
      <c r="AS573" s="307"/>
      <c r="AT573" s="307"/>
      <c r="AU573" s="72" t="s">
        <v>1794</v>
      </c>
      <c r="AV573" s="311" t="s">
        <v>1694</v>
      </c>
      <c r="AW573" s="304" t="s">
        <v>1739</v>
      </c>
      <c r="AX573" s="312">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8"/>
        <v>1</v>
      </c>
      <c r="ES573" s="72">
        <f t="shared" si="119"/>
        <v>1</v>
      </c>
      <c r="ET573" s="72" t="s">
        <v>1121</v>
      </c>
      <c r="EU573" s="7" t="s">
        <v>2886</v>
      </c>
      <c r="EV573" s="7" t="s">
        <v>1111</v>
      </c>
      <c r="EW573" s="7" t="s">
        <v>1804</v>
      </c>
      <c r="EX573" s="183" t="s">
        <v>1812</v>
      </c>
      <c r="EY573" s="314">
        <v>46181</v>
      </c>
      <c r="EZ573" s="314"/>
      <c r="FA573" s="183"/>
      <c r="FB573" s="314"/>
      <c r="FC573" s="7" t="s">
        <v>1130</v>
      </c>
      <c r="FD573" s="7" t="s">
        <v>3308</v>
      </c>
      <c r="FE573" s="7">
        <f t="shared" si="120"/>
        <v>8521</v>
      </c>
      <c r="FF573" s="72">
        <f t="shared" si="121"/>
        <v>17143</v>
      </c>
      <c r="FG573" t="s">
        <v>3517</v>
      </c>
      <c r="FH573">
        <v>464666998</v>
      </c>
    </row>
    <row r="574" spans="1:164" ht="17.25">
      <c r="A574" s="72">
        <v>461320967</v>
      </c>
      <c r="B574" s="304" t="s">
        <v>624</v>
      </c>
      <c r="C574" s="72"/>
      <c r="D574" s="72"/>
      <c r="E574" s="72"/>
      <c r="F574" s="72"/>
      <c r="G574" s="307"/>
      <c r="H574" s="307"/>
      <c r="I574" s="72">
        <v>4610</v>
      </c>
      <c r="J574" s="72">
        <v>8421</v>
      </c>
      <c r="K574" s="258">
        <f t="shared" si="127"/>
        <v>-13706</v>
      </c>
      <c r="L574" s="258">
        <f t="shared" si="115"/>
        <v>14084</v>
      </c>
      <c r="M574" s="316">
        <v>6</v>
      </c>
      <c r="N574" s="72" t="s">
        <v>1232</v>
      </c>
      <c r="O574" s="72" t="s">
        <v>1233</v>
      </c>
      <c r="P574" s="72" t="s">
        <v>204</v>
      </c>
      <c r="Q574" s="255">
        <v>8355</v>
      </c>
      <c r="R574" s="66">
        <v>923</v>
      </c>
      <c r="S574" s="66">
        <f t="shared" si="126"/>
        <v>0</v>
      </c>
      <c r="T574" s="66">
        <v>4500</v>
      </c>
      <c r="U574" s="4" t="s">
        <v>1232</v>
      </c>
      <c r="V574" s="5">
        <f t="shared" si="122"/>
        <v>4.9449854828720614E-2</v>
      </c>
      <c r="W574" s="5">
        <f t="shared" si="123"/>
        <v>3.5096987553095956E-3</v>
      </c>
      <c r="X574" s="5" t="str">
        <f t="shared" si="124"/>
        <v>FLOW</v>
      </c>
      <c r="Y574" s="72" t="str">
        <f t="shared" si="116"/>
        <v>NC</v>
      </c>
      <c r="Z574" s="72" t="s">
        <v>1316</v>
      </c>
      <c r="AA574" s="72" t="s">
        <v>1316</v>
      </c>
      <c r="AB574" s="304" t="s">
        <v>3025</v>
      </c>
      <c r="AC574" s="72"/>
      <c r="AD574" s="72" t="s">
        <v>3022</v>
      </c>
      <c r="AE574" s="309"/>
      <c r="AF574" s="310" t="s">
        <v>1798</v>
      </c>
      <c r="AG574" s="7" t="s">
        <v>1130</v>
      </c>
      <c r="AH574" s="72" t="s">
        <v>1410</v>
      </c>
      <c r="AI574" s="7" t="s">
        <v>1130</v>
      </c>
      <c r="AJ574" s="7" t="s">
        <v>1130</v>
      </c>
      <c r="AK574" s="7" t="s">
        <v>1130</v>
      </c>
      <c r="AL574" s="7">
        <v>13844</v>
      </c>
      <c r="AM574" s="255">
        <v>8355</v>
      </c>
      <c r="AN574" s="258">
        <v>178</v>
      </c>
      <c r="AO574" s="307">
        <v>194</v>
      </c>
      <c r="AP574" s="307" t="str">
        <f t="shared" si="117"/>
        <v>FLOW</v>
      </c>
      <c r="AQ574" s="307"/>
      <c r="AR574" s="307"/>
      <c r="AS574" s="307"/>
      <c r="AT574" s="307"/>
      <c r="AU574" s="72" t="s">
        <v>944</v>
      </c>
      <c r="AV574" s="311" t="s">
        <v>625</v>
      </c>
      <c r="AW574" s="304" t="s">
        <v>254</v>
      </c>
      <c r="AX574" s="312">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8"/>
        <v>1</v>
      </c>
      <c r="ES574" s="72">
        <f t="shared" si="119"/>
        <v>1</v>
      </c>
      <c r="ET574" s="72" t="s">
        <v>1124</v>
      </c>
      <c r="EU574" s="7" t="s">
        <v>2887</v>
      </c>
      <c r="EV574" s="7" t="s">
        <v>1111</v>
      </c>
      <c r="EW574" s="7" t="s">
        <v>1809</v>
      </c>
      <c r="EX574" s="183" t="s">
        <v>1890</v>
      </c>
      <c r="EY574" s="314">
        <v>46176</v>
      </c>
      <c r="EZ574" s="314"/>
      <c r="FA574" s="183"/>
      <c r="FB574" s="314"/>
      <c r="FC574" s="7" t="s">
        <v>1130</v>
      </c>
      <c r="FD574" s="7" t="s">
        <v>3428</v>
      </c>
      <c r="FE574" s="7">
        <f t="shared" si="120"/>
        <v>-13706</v>
      </c>
      <c r="FF574" s="72">
        <f t="shared" si="121"/>
        <v>14084</v>
      </c>
      <c r="FG574" t="s">
        <v>3517</v>
      </c>
      <c r="FH574">
        <v>461320967</v>
      </c>
    </row>
    <row r="575" spans="1:164" ht="17.25">
      <c r="A575" s="72">
        <v>457824962</v>
      </c>
      <c r="B575" s="304" t="s">
        <v>2071</v>
      </c>
      <c r="C575" s="72" t="s">
        <v>1776</v>
      </c>
      <c r="D575" s="72" t="s">
        <v>3499</v>
      </c>
      <c r="E575" s="72">
        <v>8993</v>
      </c>
      <c r="F575" s="72"/>
      <c r="G575" s="307"/>
      <c r="H575" s="307" t="s">
        <v>3513</v>
      </c>
      <c r="I575" s="72">
        <v>8383</v>
      </c>
      <c r="J575" s="72">
        <v>8383</v>
      </c>
      <c r="K575" s="258">
        <f t="shared" si="127"/>
        <v>8445</v>
      </c>
      <c r="L575" s="258">
        <f t="shared" si="115"/>
        <v>7933</v>
      </c>
      <c r="M575" s="308">
        <v>1</v>
      </c>
      <c r="N575" s="72" t="s">
        <v>1283</v>
      </c>
      <c r="O575" s="72" t="s">
        <v>1282</v>
      </c>
      <c r="P575" s="72" t="s">
        <v>114</v>
      </c>
      <c r="Q575" s="255">
        <v>8285</v>
      </c>
      <c r="R575" s="66">
        <v>62</v>
      </c>
      <c r="S575" s="66">
        <f t="shared" si="126"/>
        <v>0</v>
      </c>
      <c r="T575" s="66">
        <v>450</v>
      </c>
      <c r="U575" s="4" t="s">
        <v>1130</v>
      </c>
      <c r="V575" s="5">
        <f t="shared" si="122"/>
        <v>9.43950810011197E-3</v>
      </c>
      <c r="W575" s="5">
        <f t="shared" si="123"/>
        <v>4.5338131078390115E-4</v>
      </c>
      <c r="X575" s="5" t="str">
        <f t="shared" si="124"/>
        <v>RB</v>
      </c>
      <c r="Y575" s="72" t="str">
        <f t="shared" si="116"/>
        <v>PAID</v>
      </c>
      <c r="Z575" s="72" t="s">
        <v>1130</v>
      </c>
      <c r="AA575" s="72" t="s">
        <v>3021</v>
      </c>
      <c r="AB575" s="304"/>
      <c r="AC575" s="72"/>
      <c r="AD575" s="72"/>
      <c r="AE575" s="309"/>
      <c r="AF575" s="310"/>
      <c r="AG575" s="7"/>
      <c r="AH575" s="72" t="s">
        <v>113</v>
      </c>
      <c r="AI575" s="7"/>
      <c r="AJ575" s="7"/>
      <c r="AK575" s="7"/>
      <c r="AL575" s="7">
        <v>8895</v>
      </c>
      <c r="AM575" s="255">
        <v>8285</v>
      </c>
      <c r="AN575" s="258">
        <v>27</v>
      </c>
      <c r="AO575" s="307">
        <v>0</v>
      </c>
      <c r="AP575" s="307" t="str">
        <f t="shared" si="117"/>
        <v>RB</v>
      </c>
      <c r="AQ575" s="307"/>
      <c r="AR575" s="307"/>
      <c r="AS575" s="307"/>
      <c r="AT575" s="307"/>
      <c r="AU575" s="72" t="s">
        <v>1130</v>
      </c>
      <c r="AV575" s="311" t="s">
        <v>2217</v>
      </c>
      <c r="AW575" s="304" t="s">
        <v>2326</v>
      </c>
      <c r="AX575" s="312">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8"/>
        <v>1</v>
      </c>
      <c r="ES575" s="72">
        <f t="shared" si="119"/>
        <v>1</v>
      </c>
      <c r="ET575" s="72" t="s">
        <v>1122</v>
      </c>
      <c r="EU575" s="7" t="s">
        <v>2888</v>
      </c>
      <c r="EV575" s="7" t="s">
        <v>1111</v>
      </c>
      <c r="EW575" s="7" t="s">
        <v>1807</v>
      </c>
      <c r="EX575" s="183" t="s">
        <v>3612</v>
      </c>
      <c r="EY575" s="314">
        <v>46189</v>
      </c>
      <c r="EZ575" s="314"/>
      <c r="FA575" s="183"/>
      <c r="FB575" s="314"/>
      <c r="FC575" s="7" t="s">
        <v>1130</v>
      </c>
      <c r="FD575" s="7" t="s">
        <v>3058</v>
      </c>
      <c r="FE575" s="7">
        <f t="shared" si="120"/>
        <v>8445</v>
      </c>
      <c r="FF575" s="72">
        <f t="shared" si="121"/>
        <v>16926</v>
      </c>
      <c r="FG575" t="s">
        <v>3518</v>
      </c>
      <c r="FH575">
        <v>457824962</v>
      </c>
    </row>
    <row r="576" spans="1:164" ht="17.25">
      <c r="A576" s="72">
        <v>453843150</v>
      </c>
      <c r="B576" s="304" t="s">
        <v>1588</v>
      </c>
      <c r="C576" s="72"/>
      <c r="D576" s="72"/>
      <c r="E576" s="72"/>
      <c r="F576" s="72"/>
      <c r="G576" s="307"/>
      <c r="H576" s="307"/>
      <c r="I576" s="72">
        <v>2805</v>
      </c>
      <c r="J576" s="72">
        <v>2805</v>
      </c>
      <c r="K576" s="258">
        <f t="shared" si="127"/>
        <v>2842</v>
      </c>
      <c r="L576" s="258">
        <f t="shared" ref="L576:L639" si="128">FF576-E576</f>
        <v>5691</v>
      </c>
      <c r="M576" s="308">
        <v>1</v>
      </c>
      <c r="N576" s="72" t="s">
        <v>1232</v>
      </c>
      <c r="O576" s="72" t="s">
        <v>1233</v>
      </c>
      <c r="P576" s="72" t="s">
        <v>43</v>
      </c>
      <c r="Q576" s="255">
        <v>8156</v>
      </c>
      <c r="R576" s="66">
        <v>37</v>
      </c>
      <c r="S576" s="66">
        <f t="shared" si="126"/>
        <v>0</v>
      </c>
      <c r="T576" s="66">
        <v>6205</v>
      </c>
      <c r="U576" s="4" t="s">
        <v>1130</v>
      </c>
      <c r="V576" s="5">
        <f t="shared" si="122"/>
        <v>5.0779345594569565E-3</v>
      </c>
      <c r="W576" s="5">
        <f t="shared" si="123"/>
        <v>4.4632202423095928E-4</v>
      </c>
      <c r="X576" s="5" t="s">
        <v>1281</v>
      </c>
      <c r="Y576" s="72" t="str">
        <f t="shared" ref="Y576:Y639" si="129">IF(OR(N576="STABLE", N576="RB" ),"PAID",AA576)</f>
        <v>MPTP</v>
      </c>
      <c r="Z576" s="72" t="s">
        <v>1130</v>
      </c>
      <c r="AA576" s="72" t="s">
        <v>1328</v>
      </c>
      <c r="AB576" s="304" t="s">
        <v>3527</v>
      </c>
      <c r="AC576" s="72"/>
      <c r="AD576" s="72" t="s">
        <v>3023</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30">IF(AO576=0,"RB",IF(AO576&lt;AN576,"STABLE",IF(AO576&gt;AN576,"FLOW","SAME")))</f>
        <v>FLOW</v>
      </c>
      <c r="AQ576" s="307"/>
      <c r="AR576" s="307"/>
      <c r="AS576" s="307"/>
      <c r="AT576" s="307"/>
      <c r="AU576" s="72" t="s">
        <v>1794</v>
      </c>
      <c r="AV576" s="311" t="s">
        <v>1695</v>
      </c>
      <c r="AW576" s="304" t="s">
        <v>99</v>
      </c>
      <c r="AX576" s="312">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31">BC576+BF576+BI576+BL576+BO576+BR576+BU576+BX576+CA576+CD576+CG576+CJ576+CM576+CP576+CS576+CV576+CY576+DB576+DE576+DH576+DK576+DN576+DQ576+DT576+DW576+DZ576+EC576+EF576+EI576+EL576+EO576</f>
        <v>1</v>
      </c>
      <c r="ES576" s="72">
        <f t="shared" ref="ES576:ES639" si="132">IF(ER576&gt;0,1,"")</f>
        <v>1</v>
      </c>
      <c r="ET576" s="72" t="s">
        <v>1117</v>
      </c>
      <c r="EU576" s="7" t="s">
        <v>2889</v>
      </c>
      <c r="EV576" s="7" t="s">
        <v>1111</v>
      </c>
      <c r="EW576" s="7" t="s">
        <v>1802</v>
      </c>
      <c r="EX576" s="183" t="s">
        <v>2020</v>
      </c>
      <c r="EY576" s="314">
        <v>46179</v>
      </c>
      <c r="EZ576" s="314"/>
      <c r="FA576" s="183"/>
      <c r="FB576" s="314"/>
      <c r="FC576" s="7" t="s">
        <v>1130</v>
      </c>
      <c r="FD576" s="7" t="s">
        <v>3146</v>
      </c>
      <c r="FE576" s="7">
        <f t="shared" si="120"/>
        <v>2842</v>
      </c>
      <c r="FF576" s="72">
        <f t="shared" si="121"/>
        <v>5691</v>
      </c>
      <c r="FG576" t="s">
        <v>3517</v>
      </c>
      <c r="FH576">
        <v>453843150</v>
      </c>
    </row>
    <row r="577" spans="1:164" ht="17.25">
      <c r="A577" s="72">
        <v>139863935</v>
      </c>
      <c r="B577" s="304" t="s">
        <v>422</v>
      </c>
      <c r="C577" s="72"/>
      <c r="D577" s="72"/>
      <c r="E577" s="72"/>
      <c r="F577" s="72"/>
      <c r="G577" s="307"/>
      <c r="H577" s="307"/>
      <c r="I577" s="72">
        <v>3047</v>
      </c>
      <c r="J577" s="72">
        <v>8147</v>
      </c>
      <c r="K577" s="258">
        <f>J577-I577+R577</f>
        <v>5892</v>
      </c>
      <c r="L577" s="258">
        <f t="shared" si="128"/>
        <v>12139</v>
      </c>
      <c r="M577" s="316">
        <v>5</v>
      </c>
      <c r="N577" s="72" t="s">
        <v>1232</v>
      </c>
      <c r="O577" s="72" t="s">
        <v>1233</v>
      </c>
      <c r="P577" s="72" t="s">
        <v>35</v>
      </c>
      <c r="Q577" s="255">
        <v>7979.84</v>
      </c>
      <c r="R577" s="66">
        <v>792</v>
      </c>
      <c r="S577" s="66">
        <f t="shared" si="126"/>
        <v>0</v>
      </c>
      <c r="T577" s="66">
        <v>4508</v>
      </c>
      <c r="U577" s="4" t="s">
        <v>1232</v>
      </c>
      <c r="V577" s="5">
        <f t="shared" si="122"/>
        <v>4.6888646750069804E-2</v>
      </c>
      <c r="W577" s="5">
        <f t="shared" si="123"/>
        <v>3.8843106053998593E-3</v>
      </c>
      <c r="X577" s="5" t="str">
        <f t="shared" ref="X577:X635" si="133">N577</f>
        <v>FLOW</v>
      </c>
      <c r="Y577" s="72" t="str">
        <f t="shared" si="129"/>
        <v>NC</v>
      </c>
      <c r="Z577" s="72" t="s">
        <v>1326</v>
      </c>
      <c r="AA577" s="72" t="s">
        <v>1316</v>
      </c>
      <c r="AB577" s="304" t="s">
        <v>3025</v>
      </c>
      <c r="AC577" s="72"/>
      <c r="AD577" s="72" t="s">
        <v>3022</v>
      </c>
      <c r="AE577" s="309"/>
      <c r="AF577" s="310" t="s">
        <v>1798</v>
      </c>
      <c r="AG577" s="7" t="s">
        <v>1130</v>
      </c>
      <c r="AH577" s="72" t="s">
        <v>386</v>
      </c>
      <c r="AI577" s="7" t="s">
        <v>1130</v>
      </c>
      <c r="AJ577" s="7" t="s">
        <v>1130</v>
      </c>
      <c r="AK577" s="7" t="s">
        <v>1130</v>
      </c>
      <c r="AL577" s="7">
        <v>13447</v>
      </c>
      <c r="AM577" s="255">
        <v>7979.84</v>
      </c>
      <c r="AN577" s="258">
        <v>147</v>
      </c>
      <c r="AO577" s="307">
        <v>163</v>
      </c>
      <c r="AP577" s="307" t="str">
        <f t="shared" si="130"/>
        <v>FLOW</v>
      </c>
      <c r="AQ577" s="307"/>
      <c r="AR577" s="307"/>
      <c r="AS577" s="307"/>
      <c r="AT577" s="307"/>
      <c r="AU577" s="72" t="s">
        <v>944</v>
      </c>
      <c r="AV577" s="311" t="s">
        <v>423</v>
      </c>
      <c r="AW577" s="304" t="s">
        <v>239</v>
      </c>
      <c r="AX577" s="312">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31"/>
        <v>1</v>
      </c>
      <c r="ES577" s="72">
        <f t="shared" si="132"/>
        <v>1</v>
      </c>
      <c r="ET577" s="72" t="s">
        <v>1116</v>
      </c>
      <c r="EU577" s="7" t="s">
        <v>2890</v>
      </c>
      <c r="EV577" s="7" t="s">
        <v>1111</v>
      </c>
      <c r="EW577" s="7" t="s">
        <v>1807</v>
      </c>
      <c r="EX577" s="183" t="s">
        <v>1816</v>
      </c>
      <c r="EY577" s="314">
        <v>46203</v>
      </c>
      <c r="EZ577" s="314"/>
      <c r="FA577" s="183"/>
      <c r="FB577" s="314"/>
      <c r="FC577" s="7" t="s">
        <v>1130</v>
      </c>
      <c r="FD577" s="7" t="s">
        <v>3429</v>
      </c>
      <c r="FE577" s="7">
        <f t="shared" ref="FE577:FE640" si="134">IF((J577+R577)&lt;=I577+R577,(J577+R577),((I577-(I577*(M577+1)-(I577+J577)))+R577))</f>
        <v>-3249</v>
      </c>
      <c r="FF577" s="72">
        <f t="shared" ref="FF577:FF640" si="135">I577+J577+FD577</f>
        <v>12139</v>
      </c>
      <c r="FG577" t="s">
        <v>3517</v>
      </c>
      <c r="FH577">
        <v>139863935</v>
      </c>
    </row>
    <row r="578" spans="1:164" ht="17.25">
      <c r="A578" s="72">
        <v>140085711</v>
      </c>
      <c r="B578" s="304" t="s">
        <v>808</v>
      </c>
      <c r="C578" s="72"/>
      <c r="D578" s="72"/>
      <c r="E578" s="72"/>
      <c r="F578" s="72"/>
      <c r="G578" s="307"/>
      <c r="H578" s="307"/>
      <c r="I578" s="72">
        <v>3881</v>
      </c>
      <c r="J578" s="72">
        <v>7951</v>
      </c>
      <c r="K578" s="258">
        <f>J578-I578+R578</f>
        <v>4390</v>
      </c>
      <c r="L578" s="258">
        <f t="shared" si="128"/>
        <v>12264</v>
      </c>
      <c r="M578" s="316">
        <v>4</v>
      </c>
      <c r="N578" s="72" t="s">
        <v>1232</v>
      </c>
      <c r="O578" s="72" t="s">
        <v>1233</v>
      </c>
      <c r="P578" s="72" t="s">
        <v>231</v>
      </c>
      <c r="Q578" s="255">
        <v>7789.19</v>
      </c>
      <c r="R578" s="66">
        <v>320</v>
      </c>
      <c r="S578" s="66">
        <f t="shared" si="126"/>
        <v>0</v>
      </c>
      <c r="T578" s="66">
        <v>4463.82</v>
      </c>
      <c r="U578" s="4" t="s">
        <v>1232</v>
      </c>
      <c r="V578" s="5">
        <f t="shared" ref="V578:V641" si="136">Q578/SUMIFS($Q:$Q,$M:$M,M578,$P:$P,P578)</f>
        <v>7.7079405981548485E-2</v>
      </c>
      <c r="W578" s="5">
        <f t="shared" ref="W578:W641" si="137">Q578/SUMIFS($Q:$Q,$M:$M,M578)</f>
        <v>2.5573384115339238E-3</v>
      </c>
      <c r="X578" s="5" t="s">
        <v>1281</v>
      </c>
      <c r="Y578" s="72" t="str">
        <f t="shared" si="129"/>
        <v>PTP</v>
      </c>
      <c r="Z578" s="72" t="s">
        <v>1330</v>
      </c>
      <c r="AA578" s="72" t="s">
        <v>1330</v>
      </c>
      <c r="AB578" s="304"/>
      <c r="AC578" s="72"/>
      <c r="AD578" s="72"/>
      <c r="AE578" s="309"/>
      <c r="AF578" s="310" t="s">
        <v>1798</v>
      </c>
      <c r="AG578" s="7" t="s">
        <v>1130</v>
      </c>
      <c r="AH578" s="72" t="s">
        <v>809</v>
      </c>
      <c r="AI578" s="7" t="s">
        <v>1130</v>
      </c>
      <c r="AJ578" s="7" t="s">
        <v>1130</v>
      </c>
      <c r="AK578" s="7" t="s">
        <v>1130</v>
      </c>
      <c r="AL578" s="7">
        <v>12734.82</v>
      </c>
      <c r="AM578" s="255">
        <v>7789.19</v>
      </c>
      <c r="AN578" s="258">
        <v>115</v>
      </c>
      <c r="AO578" s="307">
        <v>131</v>
      </c>
      <c r="AP578" s="307" t="str">
        <f t="shared" si="130"/>
        <v>FLOW</v>
      </c>
      <c r="AQ578" s="307"/>
      <c r="AR578" s="307"/>
      <c r="AS578" s="307"/>
      <c r="AT578" s="307"/>
      <c r="AU578" s="72" t="s">
        <v>944</v>
      </c>
      <c r="AV578" s="311" t="s">
        <v>810</v>
      </c>
      <c r="AW578" s="304" t="s">
        <v>151</v>
      </c>
      <c r="AX578" s="312">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31"/>
        <v>0</v>
      </c>
      <c r="ES578" s="72" t="str">
        <f t="shared" si="132"/>
        <v/>
      </c>
      <c r="ET578" s="72" t="s">
        <v>1112</v>
      </c>
      <c r="EU578" s="7" t="s">
        <v>2891</v>
      </c>
      <c r="EV578" s="7" t="s">
        <v>1111</v>
      </c>
      <c r="EW578" s="7" t="e">
        <v>#N/A</v>
      </c>
      <c r="EX578" s="183" t="e">
        <v>#N/A</v>
      </c>
      <c r="EY578" s="314" t="e">
        <v>#N/A</v>
      </c>
      <c r="EZ578" s="314"/>
      <c r="FA578" s="183"/>
      <c r="FB578" s="314"/>
      <c r="FC578" s="7" t="s">
        <v>1130</v>
      </c>
      <c r="FD578" s="7" t="s">
        <v>3430</v>
      </c>
      <c r="FE578" s="7">
        <f t="shared" si="134"/>
        <v>-3372</v>
      </c>
      <c r="FF578" s="72">
        <f t="shared" si="135"/>
        <v>12264</v>
      </c>
      <c r="FG578" t="s">
        <v>3518</v>
      </c>
      <c r="FH578">
        <v>140085711</v>
      </c>
    </row>
    <row r="579" spans="1:164" ht="17.25">
      <c r="A579" s="72">
        <v>458769121</v>
      </c>
      <c r="B579" s="304" t="s">
        <v>1589</v>
      </c>
      <c r="C579" s="72"/>
      <c r="D579" s="72"/>
      <c r="E579" s="72"/>
      <c r="F579" s="72"/>
      <c r="G579" s="307"/>
      <c r="H579" s="307"/>
      <c r="I579" s="72">
        <v>3858</v>
      </c>
      <c r="J579" s="72">
        <v>7716</v>
      </c>
      <c r="K579" s="258">
        <f t="shared" ref="K579:K585" si="138">IF((J579+R579)&lt;=I579+R579,(J579+R579),((I579-(I579*(M579+1)-(I579+J579)))+R579))</f>
        <v>-11000</v>
      </c>
      <c r="L579" s="258">
        <f t="shared" si="128"/>
        <v>12275</v>
      </c>
      <c r="M579" s="316">
        <v>6</v>
      </c>
      <c r="N579" s="72" t="s">
        <v>1232</v>
      </c>
      <c r="O579" s="72" t="s">
        <v>1233</v>
      </c>
      <c r="P579" s="72" t="s">
        <v>50</v>
      </c>
      <c r="Q579" s="255">
        <v>7533</v>
      </c>
      <c r="R579" s="66">
        <v>574</v>
      </c>
      <c r="S579" s="66">
        <f t="shared" si="126"/>
        <v>0</v>
      </c>
      <c r="T579" s="66">
        <v>1350</v>
      </c>
      <c r="U579" s="4" t="s">
        <v>1130</v>
      </c>
      <c r="V579" s="5">
        <f t="shared" si="136"/>
        <v>2.8050746791088405E-2</v>
      </c>
      <c r="W579" s="5">
        <f t="shared" si="137"/>
        <v>3.1643998472468205E-3</v>
      </c>
      <c r="X579" s="5" t="str">
        <f t="shared" si="133"/>
        <v>FLOW</v>
      </c>
      <c r="Y579" s="72" t="str">
        <f t="shared" si="129"/>
        <v>NC</v>
      </c>
      <c r="Z579" s="72" t="s">
        <v>1130</v>
      </c>
      <c r="AA579" s="72" t="s">
        <v>1316</v>
      </c>
      <c r="AB579" s="304" t="s">
        <v>3024</v>
      </c>
      <c r="AC579" s="72"/>
      <c r="AD579" s="72" t="s">
        <v>3022</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30"/>
        <v>FLOW</v>
      </c>
      <c r="AQ579" s="307"/>
      <c r="AR579" s="307"/>
      <c r="AS579" s="307"/>
      <c r="AT579" s="307"/>
      <c r="AU579" s="72" t="s">
        <v>944</v>
      </c>
      <c r="AV579" s="311" t="s">
        <v>1696</v>
      </c>
      <c r="AW579" s="304" t="s">
        <v>27</v>
      </c>
      <c r="AX579" s="312">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31"/>
        <v>1</v>
      </c>
      <c r="ES579" s="72">
        <f t="shared" si="132"/>
        <v>1</v>
      </c>
      <c r="ET579" s="72" t="s">
        <v>1118</v>
      </c>
      <c r="EU579" s="7" t="s">
        <v>2892</v>
      </c>
      <c r="EV579" s="7" t="s">
        <v>1111</v>
      </c>
      <c r="EW579" s="7" t="s">
        <v>1830</v>
      </c>
      <c r="EX579" s="183" t="s">
        <v>1831</v>
      </c>
      <c r="EY579" s="314">
        <v>46182</v>
      </c>
      <c r="EZ579" s="314"/>
      <c r="FA579" s="183"/>
      <c r="FB579" s="314"/>
      <c r="FC579" s="7" t="s">
        <v>1130</v>
      </c>
      <c r="FD579" s="7" t="s">
        <v>3431</v>
      </c>
      <c r="FE579" s="7">
        <f t="shared" si="134"/>
        <v>-11000</v>
      </c>
      <c r="FF579" s="72">
        <f t="shared" si="135"/>
        <v>12275</v>
      </c>
      <c r="FG579" t="s">
        <v>3517</v>
      </c>
      <c r="FH579">
        <v>458769121</v>
      </c>
    </row>
    <row r="580" spans="1:164" ht="17.25">
      <c r="A580" s="72">
        <v>465073670</v>
      </c>
      <c r="B580" s="304" t="s">
        <v>2161</v>
      </c>
      <c r="C580" s="72"/>
      <c r="D580" s="72"/>
      <c r="E580" s="72"/>
      <c r="F580" s="72"/>
      <c r="G580" s="307"/>
      <c r="H580" s="307"/>
      <c r="I580" s="72">
        <v>914</v>
      </c>
      <c r="J580" s="72">
        <v>914</v>
      </c>
      <c r="K580" s="258">
        <f t="shared" si="138"/>
        <v>915</v>
      </c>
      <c r="L580" s="258">
        <f t="shared" si="128"/>
        <v>1847</v>
      </c>
      <c r="M580" s="308">
        <v>1</v>
      </c>
      <c r="N580" s="72" t="s">
        <v>1232</v>
      </c>
      <c r="O580" s="72" t="s">
        <v>1233</v>
      </c>
      <c r="P580" s="72" t="s">
        <v>316</v>
      </c>
      <c r="Q580" s="255">
        <v>7475</v>
      </c>
      <c r="R580" s="66">
        <v>1</v>
      </c>
      <c r="S580" s="66">
        <f t="shared" si="126"/>
        <v>0</v>
      </c>
      <c r="T580" s="66">
        <v>900</v>
      </c>
      <c r="U580" s="4" t="s">
        <v>1130</v>
      </c>
      <c r="V580" s="5">
        <f t="shared" si="136"/>
        <v>1.1464577102425147E-2</v>
      </c>
      <c r="W580" s="5">
        <f t="shared" si="137"/>
        <v>4.090555580096151E-4</v>
      </c>
      <c r="X580" s="5" t="str">
        <f t="shared" si="133"/>
        <v>FLOW</v>
      </c>
      <c r="Y580" s="72" t="str">
        <f t="shared" si="129"/>
        <v>NC</v>
      </c>
      <c r="Z580" s="72" t="s">
        <v>1130</v>
      </c>
      <c r="AA580" s="72" t="s">
        <v>1316</v>
      </c>
      <c r="AB580" s="304" t="s">
        <v>3025</v>
      </c>
      <c r="AC580" s="72"/>
      <c r="AD580" s="72" t="s">
        <v>3022</v>
      </c>
      <c r="AE580" s="309"/>
      <c r="AF580" s="310"/>
      <c r="AG580" s="7"/>
      <c r="AH580" s="72" t="s">
        <v>2205</v>
      </c>
      <c r="AI580" s="7"/>
      <c r="AJ580" s="7"/>
      <c r="AK580" s="7"/>
      <c r="AL580" s="7">
        <v>1815</v>
      </c>
      <c r="AM580" s="255">
        <v>7475</v>
      </c>
      <c r="AN580" s="258">
        <v>26</v>
      </c>
      <c r="AO580" s="307">
        <v>42</v>
      </c>
      <c r="AP580" s="307" t="str">
        <f t="shared" si="130"/>
        <v>FLOW</v>
      </c>
      <c r="AQ580" s="307"/>
      <c r="AR580" s="307"/>
      <c r="AS580" s="307"/>
      <c r="AT580" s="307"/>
      <c r="AU580" s="72" t="s">
        <v>1130</v>
      </c>
      <c r="AV580" s="311" t="s">
        <v>2304</v>
      </c>
      <c r="AW580" s="304" t="s">
        <v>348</v>
      </c>
      <c r="AX580" s="312">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31"/>
        <v>3</v>
      </c>
      <c r="ES580" s="72">
        <f t="shared" si="132"/>
        <v>1</v>
      </c>
      <c r="ET580" s="72" t="s">
        <v>1125</v>
      </c>
      <c r="EU580" s="7" t="s">
        <v>2893</v>
      </c>
      <c r="EV580" s="7" t="s">
        <v>1111</v>
      </c>
      <c r="EW580" s="7" t="s">
        <v>1851</v>
      </c>
      <c r="EX580" s="183" t="s">
        <v>3596</v>
      </c>
      <c r="EY580" s="314">
        <v>46188</v>
      </c>
      <c r="EZ580" s="314"/>
      <c r="FA580" s="183"/>
      <c r="FB580" s="314"/>
      <c r="FC580" s="7" t="s">
        <v>3555</v>
      </c>
      <c r="FD580" s="7" t="s">
        <v>1251</v>
      </c>
      <c r="FE580" s="7">
        <f t="shared" si="134"/>
        <v>915</v>
      </c>
      <c r="FF580" s="72">
        <f t="shared" si="135"/>
        <v>1847</v>
      </c>
      <c r="FG580" t="s">
        <v>3517</v>
      </c>
      <c r="FH580">
        <v>465073670</v>
      </c>
    </row>
    <row r="581" spans="1:164" ht="17.25">
      <c r="A581" s="72">
        <v>460407116</v>
      </c>
      <c r="B581" s="304" t="s">
        <v>964</v>
      </c>
      <c r="C581" s="72"/>
      <c r="D581" s="72"/>
      <c r="E581" s="72"/>
      <c r="F581" s="72"/>
      <c r="G581" s="307"/>
      <c r="H581" s="307"/>
      <c r="I581" s="72">
        <v>3806</v>
      </c>
      <c r="J581" s="72">
        <v>7612</v>
      </c>
      <c r="K581" s="258">
        <f t="shared" si="138"/>
        <v>3986</v>
      </c>
      <c r="L581" s="258">
        <f t="shared" si="128"/>
        <v>11715</v>
      </c>
      <c r="M581" s="316">
        <v>2</v>
      </c>
      <c r="N581" s="72" t="s">
        <v>1232</v>
      </c>
      <c r="O581" s="72" t="s">
        <v>1233</v>
      </c>
      <c r="P581" s="72" t="s">
        <v>43</v>
      </c>
      <c r="Q581" s="255">
        <v>7438</v>
      </c>
      <c r="R581" s="66">
        <v>180</v>
      </c>
      <c r="S581" s="66">
        <f t="shared" si="126"/>
        <v>0</v>
      </c>
      <c r="T581" s="66">
        <v>6299</v>
      </c>
      <c r="U581" s="4" t="s">
        <v>1232</v>
      </c>
      <c r="V581" s="5">
        <f t="shared" si="136"/>
        <v>8.3196277030359121E-3</v>
      </c>
      <c r="W581" s="5">
        <f t="shared" si="137"/>
        <v>1.6468578648277882E-3</v>
      </c>
      <c r="X581" s="5" t="s">
        <v>1281</v>
      </c>
      <c r="Y581" s="72" t="str">
        <f t="shared" si="129"/>
        <v>PTP</v>
      </c>
      <c r="Z581" s="72" t="s">
        <v>1330</v>
      </c>
      <c r="AA581" s="72" t="s">
        <v>1330</v>
      </c>
      <c r="AB581" s="304"/>
      <c r="AC581" s="72">
        <v>26</v>
      </c>
      <c r="AD581" s="72" t="s">
        <v>3020</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30"/>
        <v>FLOW</v>
      </c>
      <c r="AQ581" s="307"/>
      <c r="AR581" s="307"/>
      <c r="AS581" s="307"/>
      <c r="AT581" s="307"/>
      <c r="AU581" s="72" t="s">
        <v>1794</v>
      </c>
      <c r="AV581" s="311"/>
      <c r="AW581" s="304" t="s">
        <v>324</v>
      </c>
      <c r="AX581" s="312">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31"/>
        <v>1</v>
      </c>
      <c r="ES581" s="72">
        <f t="shared" si="132"/>
        <v>1</v>
      </c>
      <c r="ET581" s="72" t="s">
        <v>1117</v>
      </c>
      <c r="EU581" s="7" t="s">
        <v>2894</v>
      </c>
      <c r="EV581" s="7" t="s">
        <v>1111</v>
      </c>
      <c r="EW581" s="7" t="s">
        <v>1802</v>
      </c>
      <c r="EX581" s="183" t="s">
        <v>1897</v>
      </c>
      <c r="EY581" s="314">
        <v>46178</v>
      </c>
      <c r="EZ581" s="314"/>
      <c r="FA581" s="183"/>
      <c r="FB581" s="314"/>
      <c r="FC581" s="7" t="s">
        <v>1130</v>
      </c>
      <c r="FD581" s="7" t="s">
        <v>3150</v>
      </c>
      <c r="FE581" s="7">
        <f t="shared" si="134"/>
        <v>3986</v>
      </c>
      <c r="FF581" s="72">
        <f t="shared" si="135"/>
        <v>11715</v>
      </c>
      <c r="FG581" t="s">
        <v>3517</v>
      </c>
      <c r="FH581">
        <v>460407116</v>
      </c>
    </row>
    <row r="582" spans="1:164" ht="17.25">
      <c r="A582" s="72">
        <v>141806383</v>
      </c>
      <c r="B582" s="304" t="s">
        <v>2168</v>
      </c>
      <c r="C582" s="72" t="s">
        <v>1776</v>
      </c>
      <c r="D582" s="72" t="s">
        <v>3519</v>
      </c>
      <c r="E582" s="72">
        <v>4003</v>
      </c>
      <c r="F582" s="72"/>
      <c r="G582" s="307"/>
      <c r="H582" s="307"/>
      <c r="I582" s="72">
        <v>3865</v>
      </c>
      <c r="J582" s="72">
        <v>3614</v>
      </c>
      <c r="K582" s="258">
        <f t="shared" si="138"/>
        <v>3763</v>
      </c>
      <c r="L582" s="258">
        <f t="shared" si="128"/>
        <v>3683</v>
      </c>
      <c r="M582" s="308">
        <v>1</v>
      </c>
      <c r="N582" s="72" t="s">
        <v>1281</v>
      </c>
      <c r="O582" s="72" t="s">
        <v>1282</v>
      </c>
      <c r="P582" s="72" t="s">
        <v>66</v>
      </c>
      <c r="Q582" s="255">
        <v>7423.53</v>
      </c>
      <c r="R582" s="66">
        <v>149</v>
      </c>
      <c r="S582" s="66">
        <f t="shared" si="126"/>
        <v>0</v>
      </c>
      <c r="T582" s="66">
        <v>2700</v>
      </c>
      <c r="U582" s="4" t="s">
        <v>1130</v>
      </c>
      <c r="V582" s="5">
        <f t="shared" si="136"/>
        <v>7.3323516934276087E-3</v>
      </c>
      <c r="W582" s="5">
        <f t="shared" si="137"/>
        <v>4.0623895739814282E-4</v>
      </c>
      <c r="X582" s="5" t="str">
        <f t="shared" si="133"/>
        <v>STABLE</v>
      </c>
      <c r="Y582" s="72" t="str">
        <f t="shared" si="129"/>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30"/>
        <v>STABLE</v>
      </c>
      <c r="AQ582" s="307"/>
      <c r="AR582" s="307"/>
      <c r="AS582" s="307"/>
      <c r="AT582" s="307"/>
      <c r="AU582" s="72" t="s">
        <v>1130</v>
      </c>
      <c r="AV582" s="311" t="s">
        <v>2310</v>
      </c>
      <c r="AW582" s="304" t="s">
        <v>234</v>
      </c>
      <c r="AX582" s="312">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31"/>
        <v>1</v>
      </c>
      <c r="ES582" s="72">
        <f t="shared" si="132"/>
        <v>1</v>
      </c>
      <c r="ET582" s="72" t="s">
        <v>1119</v>
      </c>
      <c r="EU582" s="7" t="s">
        <v>2895</v>
      </c>
      <c r="EV582" s="7" t="s">
        <v>1111</v>
      </c>
      <c r="EW582" s="7" t="s">
        <v>1807</v>
      </c>
      <c r="EX582" s="183" t="s">
        <v>1819</v>
      </c>
      <c r="EY582" s="314">
        <v>46190</v>
      </c>
      <c r="EZ582" s="314"/>
      <c r="FA582" s="183"/>
      <c r="FB582" s="314"/>
      <c r="FC582" s="7" t="s">
        <v>1130</v>
      </c>
      <c r="FD582" s="7" t="s">
        <v>3052</v>
      </c>
      <c r="FE582" s="7">
        <f t="shared" si="134"/>
        <v>3763</v>
      </c>
      <c r="FF582" s="72">
        <f t="shared" si="135"/>
        <v>7686</v>
      </c>
      <c r="FG582" t="s">
        <v>3518</v>
      </c>
      <c r="FH582">
        <v>141806383</v>
      </c>
    </row>
    <row r="583" spans="1:164" ht="17.25">
      <c r="A583" s="72">
        <v>463209020</v>
      </c>
      <c r="B583" s="304" t="s">
        <v>2165</v>
      </c>
      <c r="C583" s="72" t="s">
        <v>1776</v>
      </c>
      <c r="D583" s="72" t="s">
        <v>3561</v>
      </c>
      <c r="E583" s="72">
        <f>3806+71</f>
        <v>3877</v>
      </c>
      <c r="F583" s="72"/>
      <c r="G583" s="307"/>
      <c r="H583" s="307"/>
      <c r="I583" s="72">
        <v>3806</v>
      </c>
      <c r="J583" s="72">
        <v>3806</v>
      </c>
      <c r="K583" s="258">
        <f t="shared" si="138"/>
        <v>3877</v>
      </c>
      <c r="L583" s="258">
        <f t="shared" si="128"/>
        <v>3877</v>
      </c>
      <c r="M583" s="308">
        <v>1</v>
      </c>
      <c r="N583" s="72" t="s">
        <v>1281</v>
      </c>
      <c r="O583" s="72" t="s">
        <v>1282</v>
      </c>
      <c r="P583" s="72" t="s">
        <v>19</v>
      </c>
      <c r="Q583" s="255">
        <v>7400</v>
      </c>
      <c r="R583" s="66">
        <v>71</v>
      </c>
      <c r="S583" s="66">
        <f t="shared" si="126"/>
        <v>0</v>
      </c>
      <c r="T583" s="66">
        <v>900</v>
      </c>
      <c r="U583" s="4" t="s">
        <v>1130</v>
      </c>
      <c r="V583" s="5">
        <f t="shared" si="136"/>
        <v>3.0028172796925582E-3</v>
      </c>
      <c r="W583" s="5">
        <f t="shared" si="137"/>
        <v>4.0495132164162563E-4</v>
      </c>
      <c r="X583" s="5" t="str">
        <f t="shared" si="133"/>
        <v>STABLE</v>
      </c>
      <c r="Y583" s="72" t="str">
        <f t="shared" si="129"/>
        <v>PAID</v>
      </c>
      <c r="Z583" s="72" t="s">
        <v>1130</v>
      </c>
      <c r="AA583" s="72" t="s">
        <v>1316</v>
      </c>
      <c r="AB583" s="304" t="s">
        <v>3024</v>
      </c>
      <c r="AC583" s="72"/>
      <c r="AD583" s="72" t="s">
        <v>3022</v>
      </c>
      <c r="AE583" s="309"/>
      <c r="AF583" s="310"/>
      <c r="AG583" s="7"/>
      <c r="AH583" s="72" t="s">
        <v>835</v>
      </c>
      <c r="AI583" s="7"/>
      <c r="AJ583" s="7"/>
      <c r="AK583" s="7"/>
      <c r="AL583" s="7">
        <v>4777</v>
      </c>
      <c r="AM583" s="255">
        <v>7400</v>
      </c>
      <c r="AN583" s="258">
        <v>27</v>
      </c>
      <c r="AO583" s="307">
        <v>43</v>
      </c>
      <c r="AP583" s="307" t="str">
        <f t="shared" si="130"/>
        <v>FLOW</v>
      </c>
      <c r="AQ583" s="307"/>
      <c r="AR583" s="307"/>
      <c r="AS583" s="307"/>
      <c r="AT583" s="307"/>
      <c r="AU583" s="72" t="s">
        <v>1130</v>
      </c>
      <c r="AV583" s="311" t="s">
        <v>2307</v>
      </c>
      <c r="AW583" s="304" t="s">
        <v>45</v>
      </c>
      <c r="AX583" s="312">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31"/>
        <v>1</v>
      </c>
      <c r="ES583" s="72">
        <f t="shared" si="132"/>
        <v>1</v>
      </c>
      <c r="ET583" s="72" t="s">
        <v>1114</v>
      </c>
      <c r="EU583" s="7" t="s">
        <v>2896</v>
      </c>
      <c r="EV583" s="7" t="s">
        <v>1111</v>
      </c>
      <c r="EW583" s="7" t="s">
        <v>1830</v>
      </c>
      <c r="EX583" s="183" t="s">
        <v>3613</v>
      </c>
      <c r="EY583" s="314">
        <v>46184</v>
      </c>
      <c r="EZ583" s="314"/>
      <c r="FA583" s="183"/>
      <c r="FB583" s="314"/>
      <c r="FC583" s="7" t="s">
        <v>1130</v>
      </c>
      <c r="FD583" s="7" t="s">
        <v>3369</v>
      </c>
      <c r="FE583" s="7">
        <f t="shared" si="134"/>
        <v>3877</v>
      </c>
      <c r="FF583" s="72">
        <f t="shared" si="135"/>
        <v>7754</v>
      </c>
      <c r="FG583" t="s">
        <v>3517</v>
      </c>
      <c r="FH583">
        <v>463209020</v>
      </c>
    </row>
    <row r="584" spans="1:164" ht="17.25">
      <c r="A584" s="72">
        <v>457860684</v>
      </c>
      <c r="B584" s="304" t="s">
        <v>602</v>
      </c>
      <c r="C584" s="72"/>
      <c r="D584" s="72"/>
      <c r="E584" s="72"/>
      <c r="F584" s="72"/>
      <c r="G584" s="307"/>
      <c r="H584" s="307"/>
      <c r="I584" s="72">
        <v>3786</v>
      </c>
      <c r="J584" s="72">
        <v>7497</v>
      </c>
      <c r="K584" s="258">
        <f t="shared" si="138"/>
        <v>4005</v>
      </c>
      <c r="L584" s="258">
        <f t="shared" si="128"/>
        <v>11745</v>
      </c>
      <c r="M584" s="316">
        <v>2</v>
      </c>
      <c r="N584" s="72" t="s">
        <v>1232</v>
      </c>
      <c r="O584" s="72" t="s">
        <v>1233</v>
      </c>
      <c r="P584" s="72" t="s">
        <v>23</v>
      </c>
      <c r="Q584" s="255">
        <v>7388</v>
      </c>
      <c r="R584" s="66">
        <v>294</v>
      </c>
      <c r="S584" s="66">
        <f t="shared" si="126"/>
        <v>0</v>
      </c>
      <c r="T584" s="66">
        <v>6300</v>
      </c>
      <c r="U584" s="4" t="s">
        <v>1497</v>
      </c>
      <c r="V584" s="5">
        <f t="shared" si="136"/>
        <v>2.4707252665535667E-2</v>
      </c>
      <c r="W584" s="5">
        <f t="shared" si="137"/>
        <v>1.6357872956907365E-3</v>
      </c>
      <c r="X584" s="5" t="s">
        <v>1281</v>
      </c>
      <c r="Y584" s="72" t="str">
        <f t="shared" si="129"/>
        <v>PTP</v>
      </c>
      <c r="Z584" s="72" t="s">
        <v>1330</v>
      </c>
      <c r="AA584" s="72" t="s">
        <v>1330</v>
      </c>
      <c r="AB584" s="304"/>
      <c r="AC584" s="72">
        <v>25</v>
      </c>
      <c r="AD584" s="72" t="s">
        <v>3020</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30"/>
        <v>FLOW</v>
      </c>
      <c r="AQ584" s="307"/>
      <c r="AR584" s="307"/>
      <c r="AS584" s="307"/>
      <c r="AT584" s="307"/>
      <c r="AU584" s="72" t="s">
        <v>1794</v>
      </c>
      <c r="AV584" s="311" t="s">
        <v>603</v>
      </c>
      <c r="AW584" s="304" t="s">
        <v>80</v>
      </c>
      <c r="AX584" s="312">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31"/>
        <v>1</v>
      </c>
      <c r="ES584" s="72">
        <f t="shared" si="132"/>
        <v>1</v>
      </c>
      <c r="ET584" s="72" t="s">
        <v>1115</v>
      </c>
      <c r="EU584" s="7" t="s">
        <v>2897</v>
      </c>
      <c r="EV584" s="7" t="s">
        <v>1111</v>
      </c>
      <c r="EW584" s="7" t="s">
        <v>1802</v>
      </c>
      <c r="EX584" s="183" t="s">
        <v>2021</v>
      </c>
      <c r="EY584" s="314">
        <v>46178</v>
      </c>
      <c r="EZ584" s="314"/>
      <c r="FA584" s="183"/>
      <c r="FB584" s="314"/>
      <c r="FC584" s="7" t="s">
        <v>1130</v>
      </c>
      <c r="FD584" s="7" t="s">
        <v>3432</v>
      </c>
      <c r="FE584" s="7">
        <f t="shared" si="134"/>
        <v>4005</v>
      </c>
      <c r="FF584" s="72">
        <f t="shared" si="135"/>
        <v>11745</v>
      </c>
      <c r="FG584" t="s">
        <v>3517</v>
      </c>
      <c r="FH584">
        <v>457860684</v>
      </c>
    </row>
    <row r="585" spans="1:164" ht="17.25">
      <c r="A585" s="72">
        <v>459019869</v>
      </c>
      <c r="B585" s="304" t="s">
        <v>2111</v>
      </c>
      <c r="C585" s="72"/>
      <c r="D585" s="72"/>
      <c r="E585" s="72"/>
      <c r="F585" s="72"/>
      <c r="G585" s="307"/>
      <c r="H585" s="307" t="s">
        <v>3553</v>
      </c>
      <c r="I585" s="72">
        <v>3352</v>
      </c>
      <c r="J585" s="72">
        <v>852</v>
      </c>
      <c r="K585" s="258">
        <f t="shared" si="138"/>
        <v>869</v>
      </c>
      <c r="L585" s="258">
        <f t="shared" si="128"/>
        <v>4238</v>
      </c>
      <c r="M585" s="308">
        <v>1</v>
      </c>
      <c r="N585" s="72" t="s">
        <v>1281</v>
      </c>
      <c r="O585" s="72" t="s">
        <v>1233</v>
      </c>
      <c r="P585" s="72" t="s">
        <v>43</v>
      </c>
      <c r="Q585" s="255">
        <v>7381.86</v>
      </c>
      <c r="R585" s="66">
        <v>17</v>
      </c>
      <c r="S585" s="66">
        <f t="shared" si="126"/>
        <v>0</v>
      </c>
      <c r="T585" s="66">
        <v>755</v>
      </c>
      <c r="U585" s="4" t="s">
        <v>1130</v>
      </c>
      <c r="V585" s="5">
        <f t="shared" si="136"/>
        <v>4.5959541450555329E-3</v>
      </c>
      <c r="W585" s="5">
        <f t="shared" si="137"/>
        <v>4.039586436720879E-4</v>
      </c>
      <c r="X585" s="5" t="str">
        <f t="shared" si="133"/>
        <v>STABLE</v>
      </c>
      <c r="Y585" s="72" t="str">
        <f t="shared" si="129"/>
        <v>PAID</v>
      </c>
      <c r="Z585" s="72" t="s">
        <v>1130</v>
      </c>
      <c r="AA585" s="72" t="s">
        <v>1330</v>
      </c>
      <c r="AB585" s="304"/>
      <c r="AC585" s="72">
        <v>20</v>
      </c>
      <c r="AD585" s="72" t="s">
        <v>3020</v>
      </c>
      <c r="AE585" s="309"/>
      <c r="AF585" s="310"/>
      <c r="AG585" s="7"/>
      <c r="AH585" s="72" t="s">
        <v>2188</v>
      </c>
      <c r="AI585" s="7"/>
      <c r="AJ585" s="7"/>
      <c r="AK585" s="7"/>
      <c r="AL585" s="7">
        <v>1624</v>
      </c>
      <c r="AM585" s="255">
        <v>7381.86</v>
      </c>
      <c r="AN585" s="258">
        <v>27</v>
      </c>
      <c r="AO585" s="307">
        <v>12</v>
      </c>
      <c r="AP585" s="307" t="str">
        <f t="shared" si="130"/>
        <v>STABLE</v>
      </c>
      <c r="AQ585" s="307"/>
      <c r="AR585" s="307"/>
      <c r="AS585" s="307"/>
      <c r="AT585" s="307"/>
      <c r="AU585" s="72" t="s">
        <v>1130</v>
      </c>
      <c r="AV585" s="311" t="s">
        <v>2256</v>
      </c>
      <c r="AW585" s="304" t="s">
        <v>25</v>
      </c>
      <c r="AX585" s="312">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31"/>
        <v>1</v>
      </c>
      <c r="ES585" s="72">
        <f t="shared" si="132"/>
        <v>1</v>
      </c>
      <c r="ET585" s="72" t="s">
        <v>1117</v>
      </c>
      <c r="EU585" s="7" t="s">
        <v>2898</v>
      </c>
      <c r="EV585" s="7" t="s">
        <v>1111</v>
      </c>
      <c r="EW585" s="7" t="s">
        <v>1802</v>
      </c>
      <c r="EX585" s="183" t="s">
        <v>1838</v>
      </c>
      <c r="EY585" s="314">
        <v>46186</v>
      </c>
      <c r="EZ585" s="314"/>
      <c r="FA585" s="183"/>
      <c r="FB585" s="314"/>
      <c r="FC585" s="7" t="s">
        <v>1130</v>
      </c>
      <c r="FD585" s="7" t="s">
        <v>3433</v>
      </c>
      <c r="FE585" s="7">
        <f t="shared" si="134"/>
        <v>869</v>
      </c>
      <c r="FF585" s="72">
        <f t="shared" si="135"/>
        <v>4238</v>
      </c>
      <c r="FG585" t="s">
        <v>3517</v>
      </c>
      <c r="FH585">
        <v>459019869</v>
      </c>
    </row>
    <row r="586" spans="1:164" ht="17.25">
      <c r="A586" s="72">
        <v>462289057</v>
      </c>
      <c r="B586" s="304" t="s">
        <v>752</v>
      </c>
      <c r="C586" s="72"/>
      <c r="D586" s="72"/>
      <c r="E586" s="72"/>
      <c r="F586" s="72"/>
      <c r="G586" s="307"/>
      <c r="H586" s="307"/>
      <c r="I586" s="72">
        <v>3932</v>
      </c>
      <c r="J586" s="72">
        <v>7337</v>
      </c>
      <c r="K586" s="258">
        <f>J586-I586+R586</f>
        <v>4050</v>
      </c>
      <c r="L586" s="258">
        <f t="shared" si="128"/>
        <v>12048</v>
      </c>
      <c r="M586" s="316">
        <v>4</v>
      </c>
      <c r="N586" s="72" t="s">
        <v>1232</v>
      </c>
      <c r="O586" s="72" t="s">
        <v>1233</v>
      </c>
      <c r="P586" s="72" t="s">
        <v>43</v>
      </c>
      <c r="Q586" s="255">
        <v>7269</v>
      </c>
      <c r="R586" s="66">
        <v>645</v>
      </c>
      <c r="S586" s="66">
        <f t="shared" si="126"/>
        <v>0</v>
      </c>
      <c r="T586" s="66">
        <v>4493</v>
      </c>
      <c r="U586" s="4" t="s">
        <v>1232</v>
      </c>
      <c r="V586" s="5">
        <f t="shared" si="136"/>
        <v>3.7866015358005753E-2</v>
      </c>
      <c r="W586" s="5">
        <f t="shared" si="137"/>
        <v>2.3865501950061678E-3</v>
      </c>
      <c r="X586" s="5" t="s">
        <v>1281</v>
      </c>
      <c r="Y586" s="72" t="str">
        <f t="shared" si="129"/>
        <v>PTP</v>
      </c>
      <c r="Z586" s="72" t="s">
        <v>1331</v>
      </c>
      <c r="AA586" s="72" t="s">
        <v>1330</v>
      </c>
      <c r="AB586" s="304"/>
      <c r="AC586" s="72">
        <v>20</v>
      </c>
      <c r="AD586" s="72" t="s">
        <v>3020</v>
      </c>
      <c r="AE586" s="309"/>
      <c r="AF586" s="310" t="s">
        <v>1798</v>
      </c>
      <c r="AG586" s="7" t="s">
        <v>1130</v>
      </c>
      <c r="AH586" s="72" t="s">
        <v>750</v>
      </c>
      <c r="AI586" s="7" t="s">
        <v>1130</v>
      </c>
      <c r="AJ586" s="7" t="s">
        <v>1130</v>
      </c>
      <c r="AK586" s="7" t="s">
        <v>1130</v>
      </c>
      <c r="AL586" s="7">
        <v>12475</v>
      </c>
      <c r="AM586" s="255">
        <v>7269</v>
      </c>
      <c r="AN586" s="258">
        <v>116</v>
      </c>
      <c r="AO586" s="307">
        <v>132</v>
      </c>
      <c r="AP586" s="307" t="str">
        <f t="shared" si="130"/>
        <v>FLOW</v>
      </c>
      <c r="AQ586" s="307"/>
      <c r="AR586" s="307"/>
      <c r="AS586" s="307"/>
      <c r="AT586" s="307"/>
      <c r="AU586" s="72" t="s">
        <v>944</v>
      </c>
      <c r="AV586" s="311" t="s">
        <v>1046</v>
      </c>
      <c r="AW586" s="304" t="s">
        <v>44</v>
      </c>
      <c r="AX586" s="312">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31"/>
        <v>1</v>
      </c>
      <c r="ES586" s="72">
        <f t="shared" si="132"/>
        <v>1</v>
      </c>
      <c r="ET586" s="72" t="s">
        <v>1117</v>
      </c>
      <c r="EU586" s="7" t="s">
        <v>2899</v>
      </c>
      <c r="EV586" s="7" t="s">
        <v>1111</v>
      </c>
      <c r="EW586" s="7" t="s">
        <v>1802</v>
      </c>
      <c r="EX586" s="183" t="s">
        <v>1811</v>
      </c>
      <c r="EY586" s="314">
        <v>46179</v>
      </c>
      <c r="EZ586" s="314"/>
      <c r="FA586" s="183"/>
      <c r="FB586" s="314"/>
      <c r="FC586" s="7" t="s">
        <v>1130</v>
      </c>
      <c r="FD586" s="7" t="s">
        <v>3434</v>
      </c>
      <c r="FE586" s="7">
        <f t="shared" si="134"/>
        <v>-3814</v>
      </c>
      <c r="FF586" s="72">
        <f t="shared" si="135"/>
        <v>12048</v>
      </c>
      <c r="FG586" t="s">
        <v>3517</v>
      </c>
      <c r="FH586">
        <v>462289057</v>
      </c>
    </row>
    <row r="587" spans="1:164" ht="17.25">
      <c r="A587" s="72">
        <v>460946914</v>
      </c>
      <c r="B587" s="304" t="s">
        <v>2096</v>
      </c>
      <c r="C587" s="72"/>
      <c r="D587" s="72"/>
      <c r="E587" s="72"/>
      <c r="F587" s="72"/>
      <c r="G587" s="307"/>
      <c r="H587" s="307"/>
      <c r="I587" s="72">
        <v>3694</v>
      </c>
      <c r="J587" s="72">
        <v>3595</v>
      </c>
      <c r="K587" s="258">
        <f>IF((J587+R587)&lt;=I587+R587,(J587+R587),((I587-(I587*(M587+1)-(I587+J587)))+R587))</f>
        <v>3660</v>
      </c>
      <c r="L587" s="258">
        <f t="shared" si="128"/>
        <v>7414</v>
      </c>
      <c r="M587" s="308">
        <v>1</v>
      </c>
      <c r="N587" s="72" t="s">
        <v>1232</v>
      </c>
      <c r="O587" s="72" t="s">
        <v>1233</v>
      </c>
      <c r="P587" s="72" t="s">
        <v>316</v>
      </c>
      <c r="Q587" s="255">
        <v>7241</v>
      </c>
      <c r="R587" s="66">
        <v>65</v>
      </c>
      <c r="S587" s="66">
        <f t="shared" si="126"/>
        <v>0</v>
      </c>
      <c r="T587" s="66">
        <v>6300</v>
      </c>
      <c r="U587" s="4" t="s">
        <v>1130</v>
      </c>
      <c r="V587" s="5">
        <f t="shared" si="136"/>
        <v>1.1105685993131836E-2</v>
      </c>
      <c r="W587" s="5">
        <f t="shared" si="137"/>
        <v>3.9625034054148798E-4</v>
      </c>
      <c r="X587" s="5" t="s">
        <v>1281</v>
      </c>
      <c r="Y587" s="72" t="str">
        <f t="shared" si="129"/>
        <v>PTP</v>
      </c>
      <c r="Z587" s="72" t="s">
        <v>1130</v>
      </c>
      <c r="AA587" s="72" t="s">
        <v>1330</v>
      </c>
      <c r="AB587" s="304"/>
      <c r="AC587" s="72">
        <v>16</v>
      </c>
      <c r="AD587" s="72" t="s">
        <v>3020</v>
      </c>
      <c r="AE587" s="309"/>
      <c r="AF587" s="310"/>
      <c r="AG587" s="7"/>
      <c r="AH587" s="72" t="s">
        <v>326</v>
      </c>
      <c r="AI587" s="7"/>
      <c r="AJ587" s="7"/>
      <c r="AK587" s="7"/>
      <c r="AL587" s="7">
        <v>9960</v>
      </c>
      <c r="AM587" s="255">
        <v>7241</v>
      </c>
      <c r="AN587" s="258">
        <v>27</v>
      </c>
      <c r="AO587" s="307">
        <v>43</v>
      </c>
      <c r="AP587" s="307" t="str">
        <f t="shared" si="130"/>
        <v>FLOW</v>
      </c>
      <c r="AQ587" s="307"/>
      <c r="AR587" s="307"/>
      <c r="AS587" s="307"/>
      <c r="AT587" s="307"/>
      <c r="AU587" s="72" t="s">
        <v>1130</v>
      </c>
      <c r="AV587" s="311" t="s">
        <v>2241</v>
      </c>
      <c r="AW587" s="304" t="s">
        <v>234</v>
      </c>
      <c r="AX587" s="312">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31"/>
        <v>3</v>
      </c>
      <c r="ES587" s="72">
        <f t="shared" si="132"/>
        <v>1</v>
      </c>
      <c r="ET587" s="72" t="s">
        <v>1125</v>
      </c>
      <c r="EU587" s="7" t="s">
        <v>2900</v>
      </c>
      <c r="EV587" s="7" t="s">
        <v>1111</v>
      </c>
      <c r="EW587" s="7" t="s">
        <v>1802</v>
      </c>
      <c r="EX587" s="183" t="s">
        <v>3614</v>
      </c>
      <c r="EY587" s="314">
        <v>46191</v>
      </c>
      <c r="EZ587" s="314"/>
      <c r="FA587" s="183"/>
      <c r="FB587" s="314"/>
      <c r="FC587" s="7" t="s">
        <v>1130</v>
      </c>
      <c r="FD587" s="7" t="s">
        <v>3167</v>
      </c>
      <c r="FE587" s="7">
        <f t="shared" si="134"/>
        <v>3660</v>
      </c>
      <c r="FF587" s="72">
        <f t="shared" si="135"/>
        <v>7414</v>
      </c>
      <c r="FG587" t="s">
        <v>3517</v>
      </c>
      <c r="FH587">
        <v>460946914</v>
      </c>
    </row>
    <row r="588" spans="1:164" ht="17.25">
      <c r="A588" s="72">
        <v>459816044</v>
      </c>
      <c r="B588" s="304" t="s">
        <v>1467</v>
      </c>
      <c r="C588" s="72"/>
      <c r="D588" s="72"/>
      <c r="E588" s="72"/>
      <c r="F588" s="72"/>
      <c r="G588" s="307"/>
      <c r="H588" s="307"/>
      <c r="I588" s="72">
        <v>3709</v>
      </c>
      <c r="J588" s="72">
        <v>7202</v>
      </c>
      <c r="K588" s="258">
        <f>J588-I588+R588</f>
        <v>4096</v>
      </c>
      <c r="L588" s="258">
        <f t="shared" si="128"/>
        <v>11646</v>
      </c>
      <c r="M588" s="316">
        <v>4</v>
      </c>
      <c r="N588" s="72" t="s">
        <v>1232</v>
      </c>
      <c r="O588" s="72" t="s">
        <v>1233</v>
      </c>
      <c r="P588" s="72" t="s">
        <v>350</v>
      </c>
      <c r="Q588" s="255">
        <v>7134.97</v>
      </c>
      <c r="R588" s="66">
        <v>603</v>
      </c>
      <c r="S588" s="66">
        <f t="shared" si="126"/>
        <v>0</v>
      </c>
      <c r="T588" s="66">
        <v>2465.1</v>
      </c>
      <c r="U588" s="4" t="s">
        <v>1232</v>
      </c>
      <c r="V588" s="5">
        <f t="shared" si="136"/>
        <v>3.2430212139931656E-2</v>
      </c>
      <c r="W588" s="5">
        <f t="shared" si="137"/>
        <v>2.3425456107942161E-3</v>
      </c>
      <c r="X588" s="5" t="str">
        <f t="shared" si="133"/>
        <v>FLOW</v>
      </c>
      <c r="Y588" s="72" t="str">
        <f t="shared" si="129"/>
        <v>NC</v>
      </c>
      <c r="Z588" s="72" t="s">
        <v>1316</v>
      </c>
      <c r="AA588" s="72" t="s">
        <v>1316</v>
      </c>
      <c r="AB588" s="304" t="s">
        <v>3511</v>
      </c>
      <c r="AC588" s="72"/>
      <c r="AD588" s="72" t="s">
        <v>3022</v>
      </c>
      <c r="AE588" s="309"/>
      <c r="AF588" s="310" t="s">
        <v>1798</v>
      </c>
      <c r="AG588" s="7" t="s">
        <v>1130</v>
      </c>
      <c r="AH588" s="72" t="s">
        <v>806</v>
      </c>
      <c r="AI588" s="7" t="s">
        <v>1130</v>
      </c>
      <c r="AJ588" s="7" t="s">
        <v>1130</v>
      </c>
      <c r="AK588" s="7" t="s">
        <v>1130</v>
      </c>
      <c r="AL588" s="7">
        <v>10270.1</v>
      </c>
      <c r="AM588" s="255">
        <v>7134.97</v>
      </c>
      <c r="AN588" s="258">
        <v>116</v>
      </c>
      <c r="AO588" s="307">
        <v>132</v>
      </c>
      <c r="AP588" s="307" t="str">
        <f t="shared" si="130"/>
        <v>FLOW</v>
      </c>
      <c r="AQ588" s="307"/>
      <c r="AR588" s="307"/>
      <c r="AS588" s="307"/>
      <c r="AT588" s="307"/>
      <c r="AU588" s="72" t="s">
        <v>944</v>
      </c>
      <c r="AV588" s="311" t="s">
        <v>1470</v>
      </c>
      <c r="AW588" s="304" t="s">
        <v>25</v>
      </c>
      <c r="AX588" s="312">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31"/>
        <v>1</v>
      </c>
      <c r="ES588" s="72">
        <f t="shared" si="132"/>
        <v>1</v>
      </c>
      <c r="ET588" s="72" t="s">
        <v>1127</v>
      </c>
      <c r="EU588" s="7" t="s">
        <v>2901</v>
      </c>
      <c r="EV588" s="7" t="s">
        <v>1111</v>
      </c>
      <c r="EW588" s="7" t="s">
        <v>1804</v>
      </c>
      <c r="EX588" s="183" t="s">
        <v>1812</v>
      </c>
      <c r="EY588" s="314">
        <v>46177</v>
      </c>
      <c r="EZ588" s="314"/>
      <c r="FA588" s="183"/>
      <c r="FB588" s="314"/>
      <c r="FC588" s="7" t="s">
        <v>1130</v>
      </c>
      <c r="FD588" s="7" t="s">
        <v>3162</v>
      </c>
      <c r="FE588" s="7">
        <f t="shared" si="134"/>
        <v>-3322</v>
      </c>
      <c r="FF588" s="72">
        <f t="shared" si="135"/>
        <v>11646</v>
      </c>
      <c r="FG588" t="s">
        <v>3517</v>
      </c>
      <c r="FH588">
        <v>459816044</v>
      </c>
    </row>
    <row r="589" spans="1:164" ht="17.25">
      <c r="A589" s="72">
        <v>466444305</v>
      </c>
      <c r="B589" s="304" t="s">
        <v>621</v>
      </c>
      <c r="C589" s="72"/>
      <c r="D589" s="72"/>
      <c r="E589" s="72"/>
      <c r="F589" s="72"/>
      <c r="G589" s="307"/>
      <c r="H589" s="307"/>
      <c r="I589" s="72">
        <v>1880</v>
      </c>
      <c r="J589" s="72">
        <v>3539</v>
      </c>
      <c r="K589" s="258">
        <f>IF((J589+R589)&lt;=I589+R589,(J589+R589),((I589-(I589*(M589+1)-(I589+J589)))+R589))</f>
        <v>1806</v>
      </c>
      <c r="L589" s="258">
        <f t="shared" si="128"/>
        <v>5653</v>
      </c>
      <c r="M589" s="316">
        <v>2</v>
      </c>
      <c r="N589" s="72" t="s">
        <v>1232</v>
      </c>
      <c r="O589" s="72" t="s">
        <v>1233</v>
      </c>
      <c r="P589" s="72" t="s">
        <v>350</v>
      </c>
      <c r="Q589" s="255">
        <v>7116</v>
      </c>
      <c r="R589" s="66">
        <v>147</v>
      </c>
      <c r="S589" s="66">
        <f t="shared" si="126"/>
        <v>0</v>
      </c>
      <c r="T589" s="66">
        <v>2699</v>
      </c>
      <c r="U589" s="4" t="s">
        <v>1505</v>
      </c>
      <c r="V589" s="5">
        <f t="shared" si="136"/>
        <v>1.8319573058179318E-2</v>
      </c>
      <c r="W589" s="5">
        <f t="shared" si="137"/>
        <v>1.5755633995851762E-3</v>
      </c>
      <c r="X589" s="5" t="s">
        <v>1281</v>
      </c>
      <c r="Y589" s="72" t="str">
        <f t="shared" si="129"/>
        <v>PTP</v>
      </c>
      <c r="Z589" s="72" t="s">
        <v>1330</v>
      </c>
      <c r="AA589" s="72" t="s">
        <v>1330</v>
      </c>
      <c r="AB589" s="304"/>
      <c r="AC589" s="72">
        <v>20</v>
      </c>
      <c r="AD589" s="72" t="s">
        <v>3023</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30"/>
        <v>FLOW</v>
      </c>
      <c r="AQ589" s="307"/>
      <c r="AR589" s="307"/>
      <c r="AS589" s="307"/>
      <c r="AT589" s="307"/>
      <c r="AU589" s="72" t="s">
        <v>1794</v>
      </c>
      <c r="AV589" s="311" t="s">
        <v>622</v>
      </c>
      <c r="AW589" s="304" t="s">
        <v>459</v>
      </c>
      <c r="AX589" s="312">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31"/>
        <v>1</v>
      </c>
      <c r="ES589" s="72">
        <f t="shared" si="132"/>
        <v>1</v>
      </c>
      <c r="ET589" s="72" t="s">
        <v>1127</v>
      </c>
      <c r="EU589" s="7" t="s">
        <v>2902</v>
      </c>
      <c r="EV589" s="7" t="s">
        <v>1111</v>
      </c>
      <c r="EW589" s="7" t="s">
        <v>1804</v>
      </c>
      <c r="EX589" s="183" t="s">
        <v>1812</v>
      </c>
      <c r="EY589" s="314">
        <v>46177</v>
      </c>
      <c r="EZ589" s="314"/>
      <c r="FA589" s="183"/>
      <c r="FB589" s="314"/>
      <c r="FC589" s="7" t="s">
        <v>1130</v>
      </c>
      <c r="FD589" s="7" t="s">
        <v>3106</v>
      </c>
      <c r="FE589" s="7">
        <f t="shared" si="134"/>
        <v>1806</v>
      </c>
      <c r="FF589" s="72">
        <f t="shared" si="135"/>
        <v>5653</v>
      </c>
      <c r="FG589" t="s">
        <v>3517</v>
      </c>
      <c r="FH589">
        <v>466444305</v>
      </c>
    </row>
    <row r="590" spans="1:164" ht="17.25">
      <c r="A590" s="72">
        <v>140231764</v>
      </c>
      <c r="B590" s="304" t="s">
        <v>307</v>
      </c>
      <c r="C590" s="72"/>
      <c r="D590" s="72"/>
      <c r="E590" s="72"/>
      <c r="F590" s="72"/>
      <c r="G590" s="307"/>
      <c r="H590" s="307"/>
      <c r="I590" s="72">
        <v>3653</v>
      </c>
      <c r="J590" s="72">
        <v>7306</v>
      </c>
      <c r="K590" s="258">
        <f>IF((J590+R590)&lt;=I590+R590,(J590+R590),((I590-(I590*(M590+1)-(I590+J590)))+R590))</f>
        <v>228</v>
      </c>
      <c r="L590" s="258">
        <f t="shared" si="128"/>
        <v>11324</v>
      </c>
      <c r="M590" s="316">
        <v>3</v>
      </c>
      <c r="N590" s="72" t="s">
        <v>1232</v>
      </c>
      <c r="O590" s="72" t="s">
        <v>1233</v>
      </c>
      <c r="P590" s="72" t="s">
        <v>23</v>
      </c>
      <c r="Q590" s="255">
        <v>7105.45</v>
      </c>
      <c r="R590" s="66">
        <v>228</v>
      </c>
      <c r="S590" s="66">
        <f t="shared" si="126"/>
        <v>0</v>
      </c>
      <c r="T590" s="66">
        <v>1775</v>
      </c>
      <c r="U590" s="4" t="s">
        <v>1232</v>
      </c>
      <c r="V590" s="5">
        <f t="shared" si="136"/>
        <v>2.3697574729346145E-2</v>
      </c>
      <c r="W590" s="5">
        <f t="shared" si="137"/>
        <v>1.9004270429095235E-3</v>
      </c>
      <c r="X590" s="5" t="str">
        <f t="shared" si="133"/>
        <v>FLOW</v>
      </c>
      <c r="Y590" s="72" t="str">
        <f t="shared" si="129"/>
        <v>RTP</v>
      </c>
      <c r="Z590" s="72" t="s">
        <v>1277</v>
      </c>
      <c r="AA590" s="72" t="s">
        <v>1331</v>
      </c>
      <c r="AB590" s="304" t="s">
        <v>3505</v>
      </c>
      <c r="AC590" s="72"/>
      <c r="AD590" s="72" t="s">
        <v>3023</v>
      </c>
      <c r="AE590" s="309"/>
      <c r="AF590" s="310" t="s">
        <v>1798</v>
      </c>
      <c r="AG590" s="7" t="s">
        <v>1130</v>
      </c>
      <c r="AH590" s="72" t="s">
        <v>284</v>
      </c>
      <c r="AI590" s="7" t="s">
        <v>1130</v>
      </c>
      <c r="AJ590" s="7" t="s">
        <v>1130</v>
      </c>
      <c r="AK590" s="7" t="s">
        <v>1130</v>
      </c>
      <c r="AL590" s="7">
        <v>9309</v>
      </c>
      <c r="AM590" s="255">
        <v>7105.45</v>
      </c>
      <c r="AN590" s="258">
        <v>88</v>
      </c>
      <c r="AO590" s="307">
        <v>104</v>
      </c>
      <c r="AP590" s="307" t="str">
        <f t="shared" si="130"/>
        <v>FLOW</v>
      </c>
      <c r="AQ590" s="307"/>
      <c r="AR590" s="307"/>
      <c r="AS590" s="307"/>
      <c r="AT590" s="307"/>
      <c r="AU590" s="72" t="s">
        <v>1794</v>
      </c>
      <c r="AV590" s="311" t="s">
        <v>308</v>
      </c>
      <c r="AW590" s="304" t="s">
        <v>102</v>
      </c>
      <c r="AX590" s="312">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31"/>
        <v>1</v>
      </c>
      <c r="ES590" s="72">
        <f t="shared" si="132"/>
        <v>1</v>
      </c>
      <c r="ET590" s="72" t="s">
        <v>1115</v>
      </c>
      <c r="EU590" s="7" t="s">
        <v>2903</v>
      </c>
      <c r="EV590" s="7" t="s">
        <v>1111</v>
      </c>
      <c r="EW590" s="7" t="s">
        <v>1809</v>
      </c>
      <c r="EX590" s="183" t="s">
        <v>2022</v>
      </c>
      <c r="EY590" s="314">
        <v>46174</v>
      </c>
      <c r="EZ590" s="314"/>
      <c r="FA590" s="183"/>
      <c r="FB590" s="314"/>
      <c r="FC590" s="7" t="s">
        <v>1130</v>
      </c>
      <c r="FD590" s="7" t="s">
        <v>3344</v>
      </c>
      <c r="FE590" s="7">
        <f t="shared" si="134"/>
        <v>228</v>
      </c>
      <c r="FF590" s="72">
        <f t="shared" si="135"/>
        <v>11324</v>
      </c>
      <c r="FG590" t="s">
        <v>3517</v>
      </c>
      <c r="FH590">
        <v>140231764</v>
      </c>
    </row>
    <row r="591" spans="1:164" ht="17.25">
      <c r="A591" s="72">
        <v>458212981</v>
      </c>
      <c r="B591" s="304" t="s">
        <v>100</v>
      </c>
      <c r="C591" s="72"/>
      <c r="D591" s="72"/>
      <c r="E591" s="72"/>
      <c r="F591" s="72"/>
      <c r="G591" s="307"/>
      <c r="H591" s="307"/>
      <c r="I591" s="72">
        <v>3623</v>
      </c>
      <c r="J591" s="72">
        <v>3656</v>
      </c>
      <c r="K591" s="258">
        <f>IF((J591+R591)&lt;=I591+R591,(J591+R591),((I591-(I591*(M591+1)-(I591+J591)))+R591))</f>
        <v>3788</v>
      </c>
      <c r="L591" s="258">
        <f t="shared" si="128"/>
        <v>7505</v>
      </c>
      <c r="M591" s="308">
        <v>1</v>
      </c>
      <c r="N591" s="72" t="s">
        <v>1232</v>
      </c>
      <c r="O591" s="72" t="s">
        <v>1233</v>
      </c>
      <c r="P591" s="72" t="s">
        <v>98</v>
      </c>
      <c r="Q591" s="255">
        <v>7076</v>
      </c>
      <c r="R591" s="66">
        <v>132</v>
      </c>
      <c r="S591" s="66">
        <f t="shared" si="126"/>
        <v>0</v>
      </c>
      <c r="T591" s="66">
        <v>6186</v>
      </c>
      <c r="U591" s="4" t="s">
        <v>1477</v>
      </c>
      <c r="V591" s="5">
        <f t="shared" si="136"/>
        <v>1.0388705544973054E-2</v>
      </c>
      <c r="W591" s="5">
        <f t="shared" si="137"/>
        <v>3.8722102053191123E-4</v>
      </c>
      <c r="X591" s="5" t="s">
        <v>1281</v>
      </c>
      <c r="Y591" s="72" t="str">
        <f t="shared" si="129"/>
        <v>PTP</v>
      </c>
      <c r="Z591" s="72" t="s">
        <v>1330</v>
      </c>
      <c r="AA591" s="72" t="s">
        <v>1330</v>
      </c>
      <c r="AB591" s="304"/>
      <c r="AC591" s="72"/>
      <c r="AD591" s="72" t="s">
        <v>3020</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30"/>
        <v>FLOW</v>
      </c>
      <c r="AQ591" s="307"/>
      <c r="AR591" s="307"/>
      <c r="AS591" s="307"/>
      <c r="AT591" s="307"/>
      <c r="AU591" s="72" t="s">
        <v>1794</v>
      </c>
      <c r="AV591" s="311" t="s">
        <v>101</v>
      </c>
      <c r="AW591" s="304" t="s">
        <v>102</v>
      </c>
      <c r="AX591" s="312">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31"/>
        <v>1</v>
      </c>
      <c r="ES591" s="72">
        <f t="shared" si="132"/>
        <v>1</v>
      </c>
      <c r="ET591" s="72" t="s">
        <v>1121</v>
      </c>
      <c r="EU591" s="7" t="s">
        <v>2904</v>
      </c>
      <c r="EV591" s="7" t="s">
        <v>1111</v>
      </c>
      <c r="EW591" s="7" t="s">
        <v>1807</v>
      </c>
      <c r="EX591" s="183" t="s">
        <v>1846</v>
      </c>
      <c r="EY591" s="314">
        <v>46188</v>
      </c>
      <c r="EZ591" s="314"/>
      <c r="FA591" s="183"/>
      <c r="FB591" s="314"/>
      <c r="FC591" s="7" t="s">
        <v>1130</v>
      </c>
      <c r="FD591" s="7" t="s">
        <v>3260</v>
      </c>
      <c r="FE591" s="7">
        <f t="shared" si="134"/>
        <v>3788</v>
      </c>
      <c r="FF591" s="72">
        <f t="shared" si="135"/>
        <v>7505</v>
      </c>
      <c r="FG591" t="s">
        <v>3517</v>
      </c>
      <c r="FH591">
        <v>458212981</v>
      </c>
    </row>
    <row r="592" spans="1:164" ht="17.25">
      <c r="A592" s="72">
        <v>139827641</v>
      </c>
      <c r="B592" s="304" t="s">
        <v>245</v>
      </c>
      <c r="C592" s="72"/>
      <c r="D592" s="72"/>
      <c r="E592" s="72"/>
      <c r="F592" s="72"/>
      <c r="G592" s="307"/>
      <c r="H592" s="307" t="s">
        <v>3512</v>
      </c>
      <c r="I592" s="72">
        <v>3621</v>
      </c>
      <c r="J592" s="72">
        <v>7280</v>
      </c>
      <c r="K592" s="258">
        <f>J592-I592+R592</f>
        <v>4339</v>
      </c>
      <c r="L592" s="258">
        <f t="shared" si="128"/>
        <v>11644</v>
      </c>
      <c r="M592" s="316">
        <v>4</v>
      </c>
      <c r="N592" s="72" t="s">
        <v>1281</v>
      </c>
      <c r="O592" s="72" t="s">
        <v>1233</v>
      </c>
      <c r="P592" s="72" t="s">
        <v>19</v>
      </c>
      <c r="Q592" s="255">
        <v>7072.44</v>
      </c>
      <c r="R592" s="66">
        <v>680</v>
      </c>
      <c r="S592" s="66">
        <f t="shared" si="126"/>
        <v>0</v>
      </c>
      <c r="T592" s="66">
        <v>6300</v>
      </c>
      <c r="U592" s="4" t="s">
        <v>1281</v>
      </c>
      <c r="V592" s="5">
        <f t="shared" si="136"/>
        <v>1.4589346182161077E-2</v>
      </c>
      <c r="W592" s="5">
        <f t="shared" si="137"/>
        <v>2.3220158290231697E-3</v>
      </c>
      <c r="X592" s="5" t="str">
        <f t="shared" si="133"/>
        <v>STABLE</v>
      </c>
      <c r="Y592" s="72" t="str">
        <f t="shared" si="129"/>
        <v>PAID</v>
      </c>
      <c r="Z592" s="72" t="s">
        <v>1282</v>
      </c>
      <c r="AA592" s="72" t="s">
        <v>1282</v>
      </c>
      <c r="AB592" s="304" t="s">
        <v>3025</v>
      </c>
      <c r="AC592" s="72"/>
      <c r="AD592" s="72" t="s">
        <v>3022</v>
      </c>
      <c r="AE592" s="309" t="s">
        <v>1277</v>
      </c>
      <c r="AF592" s="310" t="s">
        <v>1798</v>
      </c>
      <c r="AG592" s="7" t="s">
        <v>1130</v>
      </c>
      <c r="AH592" s="72" t="s">
        <v>241</v>
      </c>
      <c r="AI592" s="7" t="s">
        <v>1130</v>
      </c>
      <c r="AJ592" s="7" t="s">
        <v>1130</v>
      </c>
      <c r="AK592" s="7" t="s">
        <v>1130</v>
      </c>
      <c r="AL592" s="7">
        <v>14260</v>
      </c>
      <c r="AM592" s="255">
        <v>7072.44</v>
      </c>
      <c r="AN592" s="258">
        <v>115</v>
      </c>
      <c r="AO592" s="307">
        <v>103</v>
      </c>
      <c r="AP592" s="307" t="str">
        <f t="shared" si="130"/>
        <v>STABLE</v>
      </c>
      <c r="AQ592" s="307"/>
      <c r="AR592" s="307"/>
      <c r="AS592" s="307"/>
      <c r="AT592" s="307"/>
      <c r="AU592" s="72" t="s">
        <v>944</v>
      </c>
      <c r="AV592" s="311" t="s">
        <v>246</v>
      </c>
      <c r="AW592" s="304" t="s">
        <v>158</v>
      </c>
      <c r="AX592" s="312">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31"/>
        <v>1</v>
      </c>
      <c r="ES592" s="72">
        <f t="shared" si="132"/>
        <v>1</v>
      </c>
      <c r="ET592" s="72" t="s">
        <v>1114</v>
      </c>
      <c r="EU592" s="7" t="s">
        <v>2905</v>
      </c>
      <c r="EV592" s="7" t="s">
        <v>1111</v>
      </c>
      <c r="EW592" s="7" t="s">
        <v>1809</v>
      </c>
      <c r="EX592" s="183" t="s">
        <v>2023</v>
      </c>
      <c r="EY592" s="314">
        <v>46179</v>
      </c>
      <c r="EZ592" s="314"/>
      <c r="FA592" s="183"/>
      <c r="FB592" s="314"/>
      <c r="FC592" s="7" t="s">
        <v>3554</v>
      </c>
      <c r="FD592" s="7" t="s">
        <v>3435</v>
      </c>
      <c r="FE592" s="7">
        <f t="shared" si="134"/>
        <v>-2903</v>
      </c>
      <c r="FF592" s="72">
        <f t="shared" si="135"/>
        <v>11644</v>
      </c>
      <c r="FG592" t="s">
        <v>3517</v>
      </c>
      <c r="FH592">
        <v>139827641</v>
      </c>
    </row>
    <row r="593" spans="1:164" ht="17.25">
      <c r="A593" s="72">
        <v>463791527</v>
      </c>
      <c r="B593" s="304" t="s">
        <v>650</v>
      </c>
      <c r="C593" s="72"/>
      <c r="D593" s="72"/>
      <c r="E593" s="72"/>
      <c r="F593" s="72"/>
      <c r="G593" s="307"/>
      <c r="H593" s="307"/>
      <c r="I593" s="72">
        <v>1237</v>
      </c>
      <c r="J593" s="72">
        <v>3756</v>
      </c>
      <c r="K593" s="258">
        <f>IF((J593+R593)&lt;=I593+R593,(J593+R593),((I593-(I593*(M593+1)-(I593+J593)))+R593))</f>
        <v>533</v>
      </c>
      <c r="L593" s="258">
        <f t="shared" si="128"/>
        <v>5573</v>
      </c>
      <c r="M593" s="316">
        <v>4</v>
      </c>
      <c r="N593" s="72" t="s">
        <v>1232</v>
      </c>
      <c r="O593" s="72" t="s">
        <v>1233</v>
      </c>
      <c r="P593" s="72" t="s">
        <v>19</v>
      </c>
      <c r="Q593" s="255">
        <v>6982</v>
      </c>
      <c r="R593" s="66">
        <v>488</v>
      </c>
      <c r="S593" s="66">
        <f t="shared" si="126"/>
        <v>0</v>
      </c>
      <c r="T593" s="66">
        <v>4500</v>
      </c>
      <c r="U593" s="4" t="s">
        <v>1281</v>
      </c>
      <c r="V593" s="5">
        <f t="shared" si="136"/>
        <v>1.4402782497108304E-2</v>
      </c>
      <c r="W593" s="5">
        <f t="shared" si="137"/>
        <v>2.2923226663272892E-3</v>
      </c>
      <c r="X593" s="5" t="str">
        <f t="shared" si="133"/>
        <v>FLOW</v>
      </c>
      <c r="Y593" s="72" t="str">
        <f t="shared" si="129"/>
        <v>NC</v>
      </c>
      <c r="Z593" s="72" t="s">
        <v>1316</v>
      </c>
      <c r="AA593" s="72" t="s">
        <v>1316</v>
      </c>
      <c r="AB593" s="304" t="s">
        <v>3024</v>
      </c>
      <c r="AC593" s="72"/>
      <c r="AD593" s="72" t="s">
        <v>3022</v>
      </c>
      <c r="AE593" s="309"/>
      <c r="AF593" s="310" t="s">
        <v>1798</v>
      </c>
      <c r="AG593" s="7" t="s">
        <v>1130</v>
      </c>
      <c r="AH593" s="72" t="s">
        <v>651</v>
      </c>
      <c r="AI593" s="7" t="s">
        <v>1130</v>
      </c>
      <c r="AJ593" s="7" t="s">
        <v>1130</v>
      </c>
      <c r="AK593" s="7" t="s">
        <v>1130</v>
      </c>
      <c r="AL593" s="7">
        <v>8744</v>
      </c>
      <c r="AM593" s="255">
        <v>6982</v>
      </c>
      <c r="AN593" s="258">
        <v>115</v>
      </c>
      <c r="AO593" s="307">
        <v>131</v>
      </c>
      <c r="AP593" s="307" t="str">
        <f t="shared" si="130"/>
        <v>FLOW</v>
      </c>
      <c r="AQ593" s="307"/>
      <c r="AR593" s="307"/>
      <c r="AS593" s="307"/>
      <c r="AT593" s="307"/>
      <c r="AU593" s="72" t="s">
        <v>944</v>
      </c>
      <c r="AV593" s="311" t="s">
        <v>652</v>
      </c>
      <c r="AW593" s="304" t="s">
        <v>130</v>
      </c>
      <c r="AX593" s="312">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31"/>
        <v>1</v>
      </c>
      <c r="ES593" s="72">
        <f t="shared" si="132"/>
        <v>1</v>
      </c>
      <c r="ET593" s="72" t="s">
        <v>1114</v>
      </c>
      <c r="EU593" s="7" t="s">
        <v>2906</v>
      </c>
      <c r="EV593" s="7" t="s">
        <v>1111</v>
      </c>
      <c r="EW593" s="7" t="s">
        <v>1830</v>
      </c>
      <c r="EX593" s="183" t="s">
        <v>1945</v>
      </c>
      <c r="EY593" s="314">
        <v>46178</v>
      </c>
      <c r="EZ593" s="314"/>
      <c r="FA593" s="183"/>
      <c r="FB593" s="314"/>
      <c r="FC593" s="7" t="s">
        <v>1130</v>
      </c>
      <c r="FD593" s="7" t="s">
        <v>3436</v>
      </c>
      <c r="FE593" s="7">
        <f t="shared" si="134"/>
        <v>533</v>
      </c>
      <c r="FF593" s="72">
        <f t="shared" si="135"/>
        <v>5573</v>
      </c>
      <c r="FG593" t="s">
        <v>3517</v>
      </c>
      <c r="FH593">
        <v>463791527</v>
      </c>
    </row>
    <row r="594" spans="1:164" ht="17.25">
      <c r="A594" s="72">
        <v>458205452</v>
      </c>
      <c r="B594" s="304" t="s">
        <v>2073</v>
      </c>
      <c r="C594" s="72"/>
      <c r="D594" s="72"/>
      <c r="E594" s="72"/>
      <c r="F594" s="72"/>
      <c r="G594" s="307"/>
      <c r="H594" s="307"/>
      <c r="I594" s="72">
        <v>3476</v>
      </c>
      <c r="J594" s="72">
        <v>3418</v>
      </c>
      <c r="K594" s="258">
        <f>IF((J594+R594)&lt;=I594+R594,(J594+R594),((I594-(I594*(M594+1)-(I594+J594)))+R594))</f>
        <v>3488</v>
      </c>
      <c r="L594" s="258">
        <f t="shared" si="128"/>
        <v>7047</v>
      </c>
      <c r="M594" s="308">
        <v>1</v>
      </c>
      <c r="N594" s="72" t="s">
        <v>1232</v>
      </c>
      <c r="O594" s="72" t="s">
        <v>1233</v>
      </c>
      <c r="P594" s="72" t="s">
        <v>153</v>
      </c>
      <c r="Q594" s="255">
        <v>6765</v>
      </c>
      <c r="R594" s="66">
        <v>70</v>
      </c>
      <c r="S594" s="66">
        <f t="shared" si="126"/>
        <v>0</v>
      </c>
      <c r="T594" s="66">
        <v>0</v>
      </c>
      <c r="U594" s="4" t="s">
        <v>1130</v>
      </c>
      <c r="V594" s="5">
        <f t="shared" si="136"/>
        <v>1.3695232431476467E-2</v>
      </c>
      <c r="W594" s="5">
        <f t="shared" si="137"/>
        <v>3.702021203926483E-4</v>
      </c>
      <c r="X594" s="5" t="s">
        <v>1281</v>
      </c>
      <c r="Y594" s="72" t="str">
        <f t="shared" si="129"/>
        <v>PTP</v>
      </c>
      <c r="Z594" s="72" t="s">
        <v>1130</v>
      </c>
      <c r="AA594" s="72" t="s">
        <v>1330</v>
      </c>
      <c r="AB594" s="304"/>
      <c r="AC594" s="72">
        <v>29</v>
      </c>
      <c r="AD594" s="72" t="s">
        <v>3020</v>
      </c>
      <c r="AE594" s="309"/>
      <c r="AF594" s="310"/>
      <c r="AG594" s="7"/>
      <c r="AH594" s="72" t="s">
        <v>152</v>
      </c>
      <c r="AI594" s="7"/>
      <c r="AJ594" s="7"/>
      <c r="AK594" s="7"/>
      <c r="AL594" s="7">
        <v>3488</v>
      </c>
      <c r="AM594" s="255">
        <v>6765</v>
      </c>
      <c r="AN594" s="258">
        <v>27</v>
      </c>
      <c r="AO594" s="307">
        <v>43</v>
      </c>
      <c r="AP594" s="307" t="str">
        <f t="shared" si="130"/>
        <v>FLOW</v>
      </c>
      <c r="AQ594" s="307"/>
      <c r="AR594" s="307"/>
      <c r="AS594" s="307"/>
      <c r="AT594" s="307"/>
      <c r="AU594" s="72" t="s">
        <v>1130</v>
      </c>
      <c r="AV594" s="311" t="s">
        <v>2219</v>
      </c>
      <c r="AW594" s="304" t="s">
        <v>102</v>
      </c>
      <c r="AX594" s="312">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31"/>
        <v>1</v>
      </c>
      <c r="ES594" s="72">
        <f t="shared" si="132"/>
        <v>1</v>
      </c>
      <c r="ET594" s="72" t="s">
        <v>1123</v>
      </c>
      <c r="EU594" s="7" t="s">
        <v>2907</v>
      </c>
      <c r="EV594" s="7" t="s">
        <v>1111</v>
      </c>
      <c r="EW594" s="7" t="s">
        <v>1804</v>
      </c>
      <c r="EX594" s="183" t="s">
        <v>3615</v>
      </c>
      <c r="EY594" s="314">
        <v>46185</v>
      </c>
      <c r="EZ594" s="314"/>
      <c r="FA594" s="183"/>
      <c r="FB594" s="314"/>
      <c r="FC594" s="7" t="s">
        <v>1130</v>
      </c>
      <c r="FD594" s="7" t="s">
        <v>3201</v>
      </c>
      <c r="FE594" s="7">
        <f t="shared" si="134"/>
        <v>3488</v>
      </c>
      <c r="FF594" s="72">
        <f t="shared" si="135"/>
        <v>7047</v>
      </c>
      <c r="FG594" t="s">
        <v>3517</v>
      </c>
      <c r="FH594">
        <v>458205452</v>
      </c>
    </row>
    <row r="595" spans="1:164" ht="17.25">
      <c r="A595" s="72">
        <v>457887935</v>
      </c>
      <c r="B595" s="304" t="s">
        <v>235</v>
      </c>
      <c r="C595" s="72"/>
      <c r="D595" s="72"/>
      <c r="E595" s="72"/>
      <c r="F595" s="72"/>
      <c r="G595" s="307"/>
      <c r="H595" s="307"/>
      <c r="I595" s="72">
        <v>3445</v>
      </c>
      <c r="J595" s="72">
        <v>6842</v>
      </c>
      <c r="K595" s="258">
        <f>IF((J595+R595)&lt;=I595+R595,(J595+R595),((I595-(I595*(M595+1)-(I595+J595)))+R595))</f>
        <v>3616</v>
      </c>
      <c r="L595" s="258">
        <f t="shared" si="128"/>
        <v>10629</v>
      </c>
      <c r="M595" s="316">
        <v>2</v>
      </c>
      <c r="N595" s="72" t="s">
        <v>1232</v>
      </c>
      <c r="O595" s="72" t="s">
        <v>1233</v>
      </c>
      <c r="P595" s="72" t="s">
        <v>23</v>
      </c>
      <c r="Q595" s="255">
        <v>6709</v>
      </c>
      <c r="R595" s="66">
        <v>219</v>
      </c>
      <c r="S595" s="66">
        <f t="shared" si="126"/>
        <v>0</v>
      </c>
      <c r="T595" s="66">
        <v>0</v>
      </c>
      <c r="U595" s="4" t="s">
        <v>1232</v>
      </c>
      <c r="V595" s="5">
        <f t="shared" si="136"/>
        <v>2.2436513012057225E-2</v>
      </c>
      <c r="W595" s="5">
        <f t="shared" si="137"/>
        <v>1.4854489668095765E-3</v>
      </c>
      <c r="X595" s="5" t="s">
        <v>1281</v>
      </c>
      <c r="Y595" s="72" t="str">
        <f t="shared" si="129"/>
        <v>MPTP</v>
      </c>
      <c r="Z595" s="72" t="s">
        <v>1330</v>
      </c>
      <c r="AA595" s="72" t="s">
        <v>1328</v>
      </c>
      <c r="AB595" s="304" t="s">
        <v>3025</v>
      </c>
      <c r="AC595" s="72">
        <v>20</v>
      </c>
      <c r="AD595" s="72" t="s">
        <v>3023</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30"/>
        <v>FLOW</v>
      </c>
      <c r="AQ595" s="307"/>
      <c r="AR595" s="307"/>
      <c r="AS595" s="307"/>
      <c r="AT595" s="307"/>
      <c r="AU595" s="72" t="s">
        <v>944</v>
      </c>
      <c r="AV595" s="311" t="s">
        <v>236</v>
      </c>
      <c r="AW595" s="304" t="s">
        <v>237</v>
      </c>
      <c r="AX595" s="312">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31"/>
        <v>1</v>
      </c>
      <c r="ES595" s="72">
        <f t="shared" si="132"/>
        <v>1</v>
      </c>
      <c r="ET595" s="72" t="s">
        <v>1115</v>
      </c>
      <c r="EU595" s="7" t="s">
        <v>2908</v>
      </c>
      <c r="EV595" s="7" t="s">
        <v>1111</v>
      </c>
      <c r="EW595" s="7" t="s">
        <v>1809</v>
      </c>
      <c r="EX595" s="183" t="s">
        <v>2024</v>
      </c>
      <c r="EY595" s="314">
        <v>46175</v>
      </c>
      <c r="EZ595" s="314"/>
      <c r="FA595" s="183"/>
      <c r="FB595" s="314"/>
      <c r="FC595" s="7" t="s">
        <v>1130</v>
      </c>
      <c r="FD595" s="7" t="s">
        <v>3437</v>
      </c>
      <c r="FE595" s="7">
        <f t="shared" si="134"/>
        <v>3616</v>
      </c>
      <c r="FF595" s="72">
        <f t="shared" si="135"/>
        <v>10629</v>
      </c>
      <c r="FG595" t="s">
        <v>3517</v>
      </c>
      <c r="FH595">
        <v>457887935</v>
      </c>
    </row>
    <row r="596" spans="1:164" ht="17.25">
      <c r="A596" s="72">
        <v>462502133</v>
      </c>
      <c r="B596" s="304" t="s">
        <v>1462</v>
      </c>
      <c r="C596" s="72" t="s">
        <v>1776</v>
      </c>
      <c r="D596" s="72" t="s">
        <v>3018</v>
      </c>
      <c r="E596" s="72">
        <v>6800</v>
      </c>
      <c r="F596" s="72"/>
      <c r="G596" s="307"/>
      <c r="H596" s="307" t="s">
        <v>3513</v>
      </c>
      <c r="I596" s="72">
        <v>6856</v>
      </c>
      <c r="J596" s="72">
        <v>6522</v>
      </c>
      <c r="K596" s="258">
        <f>IF((J596+R596)&lt;=I596+R596,(J596+R596),((I596-(I596*(M596+1)-(I596+J596)))+R596))</f>
        <v>6707</v>
      </c>
      <c r="L596" s="258">
        <f t="shared" si="128"/>
        <v>6856</v>
      </c>
      <c r="M596" s="316">
        <v>2</v>
      </c>
      <c r="N596" s="72" t="s">
        <v>1283</v>
      </c>
      <c r="O596" s="72" t="s">
        <v>1282</v>
      </c>
      <c r="P596" s="72" t="s">
        <v>334</v>
      </c>
      <c r="Q596" s="255">
        <v>6522</v>
      </c>
      <c r="R596" s="66">
        <v>185</v>
      </c>
      <c r="S596" s="66">
        <f t="shared" si="126"/>
        <v>0</v>
      </c>
      <c r="T596" s="66">
        <v>0</v>
      </c>
      <c r="U596" s="4" t="s">
        <v>1232</v>
      </c>
      <c r="V596" s="5">
        <f t="shared" si="136"/>
        <v>5.4407077558281766E-2</v>
      </c>
      <c r="W596" s="5">
        <f t="shared" si="137"/>
        <v>1.4440450382370038E-3</v>
      </c>
      <c r="X596" s="5" t="str">
        <f t="shared" si="133"/>
        <v>RB</v>
      </c>
      <c r="Y596" s="72" t="str">
        <f t="shared" si="129"/>
        <v>PAID</v>
      </c>
      <c r="Z596" s="72" t="s">
        <v>1330</v>
      </c>
      <c r="AA596" s="72" t="s">
        <v>1282</v>
      </c>
      <c r="AB596" s="304"/>
      <c r="AC596" s="72"/>
      <c r="AD596" s="72" t="s">
        <v>3020</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30"/>
        <v>RB</v>
      </c>
      <c r="AQ596" s="307"/>
      <c r="AR596" s="307"/>
      <c r="AS596" s="307"/>
      <c r="AT596" s="307"/>
      <c r="AU596" s="72" t="s">
        <v>1794</v>
      </c>
      <c r="AV596" s="311" t="s">
        <v>1463</v>
      </c>
      <c r="AW596" s="304" t="s">
        <v>154</v>
      </c>
      <c r="AX596" s="312">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31"/>
        <v>1</v>
      </c>
      <c r="ES596" s="72">
        <f t="shared" si="132"/>
        <v>1</v>
      </c>
      <c r="ET596" s="72" t="s">
        <v>1126</v>
      </c>
      <c r="EU596" s="7" t="s">
        <v>2909</v>
      </c>
      <c r="EV596" s="7" t="s">
        <v>1111</v>
      </c>
      <c r="EW596" s="7" t="s">
        <v>1804</v>
      </c>
      <c r="EX596" s="183" t="s">
        <v>1810</v>
      </c>
      <c r="EY596" s="314">
        <v>46177</v>
      </c>
      <c r="EZ596" s="314"/>
      <c r="FA596" s="183"/>
      <c r="FB596" s="314"/>
      <c r="FC596" s="7" t="s">
        <v>1130</v>
      </c>
      <c r="FD596" s="7" t="s">
        <v>3325</v>
      </c>
      <c r="FE596" s="7">
        <f t="shared" si="134"/>
        <v>6707</v>
      </c>
      <c r="FF596" s="72">
        <f t="shared" si="135"/>
        <v>13656</v>
      </c>
      <c r="FG596" t="s">
        <v>3517</v>
      </c>
      <c r="FH596">
        <v>462502133</v>
      </c>
    </row>
    <row r="597" spans="1:164" ht="17.25">
      <c r="A597" s="72">
        <v>463298684</v>
      </c>
      <c r="B597" s="304" t="s">
        <v>789</v>
      </c>
      <c r="C597" s="72"/>
      <c r="D597" s="72"/>
      <c r="E597" s="72"/>
      <c r="F597" s="72"/>
      <c r="G597" s="307"/>
      <c r="H597" s="307"/>
      <c r="I597" s="72">
        <v>7568</v>
      </c>
      <c r="J597" s="72">
        <v>6466</v>
      </c>
      <c r="K597" s="258">
        <f>IF((J597+R597)&lt;=I597+R597,(J597+R597),((I597-(I597*(M597+1)-(I597+J597)))+R597))</f>
        <v>7859</v>
      </c>
      <c r="L597" s="258">
        <f t="shared" si="128"/>
        <v>15627</v>
      </c>
      <c r="M597" s="316">
        <v>5</v>
      </c>
      <c r="N597" s="72" t="s">
        <v>1232</v>
      </c>
      <c r="O597" s="72" t="s">
        <v>1233</v>
      </c>
      <c r="P597" s="72" t="s">
        <v>43</v>
      </c>
      <c r="Q597" s="255">
        <v>6466</v>
      </c>
      <c r="R597" s="66">
        <v>1393</v>
      </c>
      <c r="S597" s="66">
        <f t="shared" si="126"/>
        <v>0</v>
      </c>
      <c r="T597" s="66">
        <v>2250</v>
      </c>
      <c r="U597" s="4" t="s">
        <v>1483</v>
      </c>
      <c r="V597" s="5">
        <f t="shared" si="136"/>
        <v>1.8797699598806044E-2</v>
      </c>
      <c r="W597" s="5">
        <f t="shared" si="137"/>
        <v>3.1474255592236801E-3</v>
      </c>
      <c r="X597" s="5" t="s">
        <v>1281</v>
      </c>
      <c r="Y597" s="72" t="str">
        <f t="shared" si="129"/>
        <v>PTP</v>
      </c>
      <c r="Z597" s="72" t="s">
        <v>1282</v>
      </c>
      <c r="AA597" s="72" t="s">
        <v>1330</v>
      </c>
      <c r="AB597" s="304"/>
      <c r="AC597" s="72">
        <v>20</v>
      </c>
      <c r="AD597" s="72" t="s">
        <v>3023</v>
      </c>
      <c r="AE597" s="309"/>
      <c r="AF597" s="310" t="s">
        <v>1798</v>
      </c>
      <c r="AG597" s="7" t="s">
        <v>1130</v>
      </c>
      <c r="AH597" s="72" t="s">
        <v>781</v>
      </c>
      <c r="AI597" s="7" t="s">
        <v>1130</v>
      </c>
      <c r="AJ597" s="7" t="s">
        <v>1130</v>
      </c>
      <c r="AK597" s="7" t="s">
        <v>1130</v>
      </c>
      <c r="AL597" s="7">
        <v>10109</v>
      </c>
      <c r="AM597" s="255">
        <v>6466</v>
      </c>
      <c r="AN597" s="258">
        <v>147</v>
      </c>
      <c r="AO597" s="307">
        <v>163</v>
      </c>
      <c r="AP597" s="307" t="str">
        <f t="shared" si="130"/>
        <v>FLOW</v>
      </c>
      <c r="AQ597" s="307"/>
      <c r="AR597" s="307"/>
      <c r="AS597" s="307"/>
      <c r="AT597" s="307"/>
      <c r="AU597" s="72" t="s">
        <v>944</v>
      </c>
      <c r="AV597" s="311" t="s">
        <v>790</v>
      </c>
      <c r="AW597" s="304" t="s">
        <v>17</v>
      </c>
      <c r="AX597" s="312">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31"/>
        <v>1</v>
      </c>
      <c r="ES597" s="72">
        <f t="shared" si="132"/>
        <v>1</v>
      </c>
      <c r="ET597" s="72" t="s">
        <v>1117</v>
      </c>
      <c r="EU597" s="7" t="s">
        <v>2910</v>
      </c>
      <c r="EV597" s="7" t="s">
        <v>1111</v>
      </c>
      <c r="EW597" s="7" t="s">
        <v>1802</v>
      </c>
      <c r="EX597" s="183" t="s">
        <v>1934</v>
      </c>
      <c r="EY597" s="314">
        <v>46177</v>
      </c>
      <c r="EZ597" s="314"/>
      <c r="FA597" s="183"/>
      <c r="FB597" s="314"/>
      <c r="FC597" s="7" t="s">
        <v>1130</v>
      </c>
      <c r="FD597" s="7" t="s">
        <v>3242</v>
      </c>
      <c r="FE597" s="7">
        <f t="shared" si="134"/>
        <v>7859</v>
      </c>
      <c r="FF597" s="72">
        <f t="shared" si="135"/>
        <v>15627</v>
      </c>
      <c r="FG597" t="s">
        <v>3517</v>
      </c>
      <c r="FH597">
        <v>463298684</v>
      </c>
    </row>
    <row r="598" spans="1:164" ht="17.25">
      <c r="A598" s="72">
        <v>137632312</v>
      </c>
      <c r="B598" s="304" t="s">
        <v>584</v>
      </c>
      <c r="C598" s="72"/>
      <c r="D598" s="72"/>
      <c r="E598" s="72"/>
      <c r="F598" s="72"/>
      <c r="G598" s="307"/>
      <c r="H598" s="307"/>
      <c r="I598" s="72">
        <v>3302</v>
      </c>
      <c r="J598" s="72">
        <v>6593</v>
      </c>
      <c r="K598" s="258">
        <f>J598-I598+R598</f>
        <v>3763</v>
      </c>
      <c r="L598" s="258">
        <f t="shared" si="128"/>
        <v>10477</v>
      </c>
      <c r="M598" s="316">
        <v>5</v>
      </c>
      <c r="N598" s="72" t="s">
        <v>1232</v>
      </c>
      <c r="O598" s="72" t="s">
        <v>1233</v>
      </c>
      <c r="P598" s="72" t="s">
        <v>231</v>
      </c>
      <c r="Q598" s="255">
        <v>6443.26</v>
      </c>
      <c r="R598" s="66">
        <v>472</v>
      </c>
      <c r="S598" s="66">
        <f t="shared" si="126"/>
        <v>0</v>
      </c>
      <c r="T598" s="66">
        <v>4950</v>
      </c>
      <c r="U598" s="4" t="s">
        <v>1232</v>
      </c>
      <c r="V598" s="5">
        <f t="shared" si="136"/>
        <v>1.7776802939413566E-2</v>
      </c>
      <c r="W598" s="5">
        <f t="shared" si="137"/>
        <v>3.1363565123296582E-3</v>
      </c>
      <c r="X598" s="5" t="str">
        <f t="shared" si="133"/>
        <v>FLOW</v>
      </c>
      <c r="Y598" s="72" t="str">
        <f t="shared" si="129"/>
        <v>RTP</v>
      </c>
      <c r="Z598" s="72" t="s">
        <v>1331</v>
      </c>
      <c r="AA598" s="72" t="s">
        <v>1331</v>
      </c>
      <c r="AB598" s="304"/>
      <c r="AC598" s="72"/>
      <c r="AD598" s="72" t="s">
        <v>3023</v>
      </c>
      <c r="AE598" s="309"/>
      <c r="AF598" s="310" t="s">
        <v>1798</v>
      </c>
      <c r="AG598" s="7" t="s">
        <v>1130</v>
      </c>
      <c r="AH598" s="72" t="s">
        <v>1772</v>
      </c>
      <c r="AI598" s="7" t="s">
        <v>1130</v>
      </c>
      <c r="AJ598" s="7" t="s">
        <v>1130</v>
      </c>
      <c r="AK598" s="7" t="s">
        <v>1130</v>
      </c>
      <c r="AL598" s="7">
        <v>12015</v>
      </c>
      <c r="AM598" s="255">
        <v>6443.26</v>
      </c>
      <c r="AN598" s="258">
        <v>146</v>
      </c>
      <c r="AO598" s="307">
        <v>162</v>
      </c>
      <c r="AP598" s="307" t="str">
        <f t="shared" si="130"/>
        <v>FLOW</v>
      </c>
      <c r="AQ598" s="307"/>
      <c r="AR598" s="307"/>
      <c r="AS598" s="307"/>
      <c r="AT598" s="307"/>
      <c r="AU598" s="72" t="s">
        <v>944</v>
      </c>
      <c r="AV598" s="311" t="s">
        <v>586</v>
      </c>
      <c r="AW598" s="304" t="s">
        <v>93</v>
      </c>
      <c r="AX598" s="312">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31"/>
        <v>1</v>
      </c>
      <c r="ES598" s="72">
        <f t="shared" si="132"/>
        <v>1</v>
      </c>
      <c r="ET598" s="72" t="s">
        <v>1112</v>
      </c>
      <c r="EU598" s="7" t="s">
        <v>2911</v>
      </c>
      <c r="EV598" s="7" t="s">
        <v>1111</v>
      </c>
      <c r="EW598" s="7" t="s">
        <v>1802</v>
      </c>
      <c r="EX598" s="183" t="s">
        <v>1991</v>
      </c>
      <c r="EY598" s="314">
        <v>46177</v>
      </c>
      <c r="EZ598" s="314"/>
      <c r="FA598" s="183"/>
      <c r="FB598" s="314"/>
      <c r="FC598" s="7" t="s">
        <v>1130</v>
      </c>
      <c r="FD598" s="7" t="s">
        <v>3438</v>
      </c>
      <c r="FE598" s="7">
        <f t="shared" si="134"/>
        <v>-6143</v>
      </c>
      <c r="FF598" s="72">
        <f t="shared" si="135"/>
        <v>10477</v>
      </c>
      <c r="FG598" t="s">
        <v>3517</v>
      </c>
      <c r="FH598">
        <v>137632312</v>
      </c>
    </row>
    <row r="599" spans="1:164" ht="17.25">
      <c r="A599" s="72">
        <v>462636667</v>
      </c>
      <c r="B599" s="304" t="s">
        <v>935</v>
      </c>
      <c r="C599" s="72"/>
      <c r="D599" s="72"/>
      <c r="E599" s="72"/>
      <c r="F599" s="72"/>
      <c r="G599" s="307"/>
      <c r="H599" s="307"/>
      <c r="I599" s="72">
        <v>3247</v>
      </c>
      <c r="J599" s="72">
        <v>6494</v>
      </c>
      <c r="K599" s="258">
        <f t="shared" ref="K599:K606" si="139">IF((J599+R599)&lt;=I599+R599,(J599+R599),((I599-(I599*(M599+1)-(I599+J599)))+R599))</f>
        <v>191</v>
      </c>
      <c r="L599" s="258">
        <f t="shared" si="128"/>
        <v>10059</v>
      </c>
      <c r="M599" s="316">
        <v>3</v>
      </c>
      <c r="N599" s="72" t="s">
        <v>1232</v>
      </c>
      <c r="O599" s="72" t="s">
        <v>1233</v>
      </c>
      <c r="P599" s="72" t="s">
        <v>334</v>
      </c>
      <c r="Q599" s="255">
        <v>6308</v>
      </c>
      <c r="R599" s="66">
        <v>191</v>
      </c>
      <c r="S599" s="66">
        <f t="shared" si="126"/>
        <v>0</v>
      </c>
      <c r="T599" s="66">
        <v>3577</v>
      </c>
      <c r="U599" s="4" t="s">
        <v>1232</v>
      </c>
      <c r="V599" s="5">
        <f t="shared" si="136"/>
        <v>1.3118357258911348E-2</v>
      </c>
      <c r="W599" s="5">
        <f t="shared" si="137"/>
        <v>1.6871406859063499E-3</v>
      </c>
      <c r="X599" s="5" t="str">
        <f t="shared" si="133"/>
        <v>FLOW</v>
      </c>
      <c r="Y599" s="72" t="str">
        <f t="shared" si="129"/>
        <v>BPTP</v>
      </c>
      <c r="Z599" s="72" t="s">
        <v>1327</v>
      </c>
      <c r="AA599" s="72" t="s">
        <v>1326</v>
      </c>
      <c r="AB599" s="304" t="s">
        <v>3506</v>
      </c>
      <c r="AC599" s="72"/>
      <c r="AD599" s="72" t="s">
        <v>3023</v>
      </c>
      <c r="AE599" s="309"/>
      <c r="AF599" s="310" t="s">
        <v>1798</v>
      </c>
      <c r="AG599" s="7" t="s">
        <v>1130</v>
      </c>
      <c r="AH599" s="72" t="s">
        <v>909</v>
      </c>
      <c r="AI599" s="7" t="s">
        <v>1130</v>
      </c>
      <c r="AJ599" s="7" t="s">
        <v>1130</v>
      </c>
      <c r="AK599" s="7" t="s">
        <v>1130</v>
      </c>
      <c r="AL599" s="7">
        <v>10262</v>
      </c>
      <c r="AM599" s="255">
        <v>6308</v>
      </c>
      <c r="AN599" s="258">
        <v>87</v>
      </c>
      <c r="AO599" s="307">
        <v>103</v>
      </c>
      <c r="AP599" s="307" t="str">
        <f t="shared" si="130"/>
        <v>FLOW</v>
      </c>
      <c r="AQ599" s="307"/>
      <c r="AR599" s="307"/>
      <c r="AS599" s="307"/>
      <c r="AT599" s="307"/>
      <c r="AU599" s="72" t="s">
        <v>1794</v>
      </c>
      <c r="AV599" s="311" t="s">
        <v>936</v>
      </c>
      <c r="AW599" s="304" t="s">
        <v>51</v>
      </c>
      <c r="AX599" s="312">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31"/>
        <v>1</v>
      </c>
      <c r="ES599" s="72">
        <f t="shared" si="132"/>
        <v>1</v>
      </c>
      <c r="ET599" s="72" t="s">
        <v>1126</v>
      </c>
      <c r="EU599" s="7" t="s">
        <v>2912</v>
      </c>
      <c r="EV599" s="7" t="s">
        <v>1111</v>
      </c>
      <c r="EW599" s="7" t="s">
        <v>1802</v>
      </c>
      <c r="EX599" s="183" t="s">
        <v>1871</v>
      </c>
      <c r="EY599" s="314">
        <v>46175</v>
      </c>
      <c r="EZ599" s="314"/>
      <c r="FA599" s="183"/>
      <c r="FB599" s="314"/>
      <c r="FC599" s="7" t="s">
        <v>1130</v>
      </c>
      <c r="FD599" s="7" t="s">
        <v>3173</v>
      </c>
      <c r="FE599" s="7">
        <f t="shared" si="134"/>
        <v>191</v>
      </c>
      <c r="FF599" s="72">
        <f t="shared" si="135"/>
        <v>10059</v>
      </c>
      <c r="FG599" t="s">
        <v>3517</v>
      </c>
      <c r="FH599">
        <v>462636667</v>
      </c>
    </row>
    <row r="600" spans="1:164" ht="17.25">
      <c r="A600" s="72">
        <v>464044897</v>
      </c>
      <c r="B600" s="304" t="s">
        <v>587</v>
      </c>
      <c r="C600" s="72"/>
      <c r="D600" s="72"/>
      <c r="E600" s="72"/>
      <c r="F600" s="72"/>
      <c r="G600" s="307"/>
      <c r="H600" s="307"/>
      <c r="I600" s="72">
        <v>874</v>
      </c>
      <c r="J600" s="72">
        <v>3264</v>
      </c>
      <c r="K600" s="258">
        <f t="shared" si="139"/>
        <v>829</v>
      </c>
      <c r="L600" s="258">
        <f t="shared" si="128"/>
        <v>4389</v>
      </c>
      <c r="M600" s="316">
        <v>4</v>
      </c>
      <c r="N600" s="72" t="s">
        <v>1232</v>
      </c>
      <c r="O600" s="72" t="s">
        <v>1233</v>
      </c>
      <c r="P600" s="72" t="s">
        <v>231</v>
      </c>
      <c r="Q600" s="255">
        <v>6306</v>
      </c>
      <c r="R600" s="66">
        <v>187</v>
      </c>
      <c r="S600" s="66">
        <f t="shared" si="126"/>
        <v>0</v>
      </c>
      <c r="T600" s="66">
        <v>4470</v>
      </c>
      <c r="U600" s="4" t="s">
        <v>1232</v>
      </c>
      <c r="V600" s="5">
        <f t="shared" si="136"/>
        <v>6.2402218217766522E-2</v>
      </c>
      <c r="W600" s="5">
        <f t="shared" si="137"/>
        <v>2.070379079613275E-3</v>
      </c>
      <c r="X600" s="5" t="s">
        <v>1281</v>
      </c>
      <c r="Y600" s="72" t="str">
        <f t="shared" si="129"/>
        <v>PTP</v>
      </c>
      <c r="Z600" s="72" t="s">
        <v>1330</v>
      </c>
      <c r="AA600" s="72" t="s">
        <v>1330</v>
      </c>
      <c r="AB600" s="304"/>
      <c r="AC600" s="72"/>
      <c r="AD600" s="72" t="s">
        <v>3020</v>
      </c>
      <c r="AE600" s="309"/>
      <c r="AF600" s="310" t="s">
        <v>1798</v>
      </c>
      <c r="AG600" s="7" t="s">
        <v>1130</v>
      </c>
      <c r="AH600" s="72" t="s">
        <v>457</v>
      </c>
      <c r="AI600" s="7" t="s">
        <v>1130</v>
      </c>
      <c r="AJ600" s="7" t="s">
        <v>1130</v>
      </c>
      <c r="AK600" s="7" t="s">
        <v>1130</v>
      </c>
      <c r="AL600" s="7">
        <v>7921</v>
      </c>
      <c r="AM600" s="255">
        <v>6306</v>
      </c>
      <c r="AN600" s="258">
        <v>115</v>
      </c>
      <c r="AO600" s="307">
        <v>131</v>
      </c>
      <c r="AP600" s="307" t="str">
        <f t="shared" si="130"/>
        <v>FLOW</v>
      </c>
      <c r="AQ600" s="307"/>
      <c r="AR600" s="307"/>
      <c r="AS600" s="307"/>
      <c r="AT600" s="307"/>
      <c r="AU600" s="72" t="s">
        <v>944</v>
      </c>
      <c r="AV600" s="311" t="s">
        <v>588</v>
      </c>
      <c r="AW600" s="304" t="s">
        <v>157</v>
      </c>
      <c r="AX600" s="312">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31"/>
        <v>1</v>
      </c>
      <c r="ES600" s="72">
        <f t="shared" si="132"/>
        <v>1</v>
      </c>
      <c r="ET600" s="72" t="s">
        <v>1112</v>
      </c>
      <c r="EU600" s="7" t="s">
        <v>2913</v>
      </c>
      <c r="EV600" s="7" t="s">
        <v>1111</v>
      </c>
      <c r="EW600" s="7" t="s">
        <v>1807</v>
      </c>
      <c r="EX600" s="183" t="s">
        <v>1816</v>
      </c>
      <c r="EY600" s="314">
        <v>46185</v>
      </c>
      <c r="EZ600" s="314"/>
      <c r="FA600" s="183"/>
      <c r="FB600" s="314"/>
      <c r="FC600" s="7" t="s">
        <v>1130</v>
      </c>
      <c r="FD600" s="7" t="s">
        <v>3439</v>
      </c>
      <c r="FE600" s="7">
        <f t="shared" si="134"/>
        <v>829</v>
      </c>
      <c r="FF600" s="72">
        <f t="shared" si="135"/>
        <v>4389</v>
      </c>
      <c r="FG600" t="s">
        <v>3517</v>
      </c>
      <c r="FH600">
        <v>464044897</v>
      </c>
    </row>
    <row r="601" spans="1:164" ht="17.25">
      <c r="A601" s="72">
        <v>463361916</v>
      </c>
      <c r="B601" s="304" t="s">
        <v>1454</v>
      </c>
      <c r="C601" s="72"/>
      <c r="D601" s="72"/>
      <c r="E601" s="72"/>
      <c r="F601" s="72"/>
      <c r="G601" s="307"/>
      <c r="H601" s="307"/>
      <c r="I601" s="72">
        <v>2179</v>
      </c>
      <c r="J601" s="72">
        <v>2179</v>
      </c>
      <c r="K601" s="258">
        <f t="shared" si="139"/>
        <v>2222</v>
      </c>
      <c r="L601" s="258">
        <f t="shared" si="128"/>
        <v>4468</v>
      </c>
      <c r="M601" s="308">
        <v>1</v>
      </c>
      <c r="N601" s="72" t="s">
        <v>1232</v>
      </c>
      <c r="O601" s="72" t="s">
        <v>1233</v>
      </c>
      <c r="P601" s="72" t="s">
        <v>43</v>
      </c>
      <c r="Q601" s="255">
        <v>6290</v>
      </c>
      <c r="R601" s="66">
        <v>43</v>
      </c>
      <c r="S601" s="66">
        <f t="shared" si="126"/>
        <v>0</v>
      </c>
      <c r="T601" s="66">
        <v>900</v>
      </c>
      <c r="U601" s="4" t="s">
        <v>1490</v>
      </c>
      <c r="V601" s="5">
        <f t="shared" si="136"/>
        <v>3.9161609096351468E-3</v>
      </c>
      <c r="W601" s="5">
        <f t="shared" si="137"/>
        <v>3.4420862339538179E-4</v>
      </c>
      <c r="X601" s="5" t="s">
        <v>1281</v>
      </c>
      <c r="Y601" s="72" t="str">
        <f t="shared" si="129"/>
        <v>PTP</v>
      </c>
      <c r="Z601" s="72" t="s">
        <v>1330</v>
      </c>
      <c r="AA601" s="72" t="s">
        <v>1330</v>
      </c>
      <c r="AB601" s="304"/>
      <c r="AC601" s="72">
        <v>21</v>
      </c>
      <c r="AD601" s="72" t="s">
        <v>3020</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30"/>
        <v>FLOW</v>
      </c>
      <c r="AQ601" s="307"/>
      <c r="AR601" s="307"/>
      <c r="AS601" s="307"/>
      <c r="AT601" s="307"/>
      <c r="AU601" s="72" t="s">
        <v>1794</v>
      </c>
      <c r="AV601" s="311" t="s">
        <v>1455</v>
      </c>
      <c r="AW601" s="304" t="s">
        <v>45</v>
      </c>
      <c r="AX601" s="312">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31"/>
        <v>3</v>
      </c>
      <c r="ES601" s="72">
        <f t="shared" si="132"/>
        <v>1</v>
      </c>
      <c r="ET601" s="72" t="s">
        <v>1117</v>
      </c>
      <c r="EU601" s="7" t="s">
        <v>2914</v>
      </c>
      <c r="EV601" s="7" t="s">
        <v>1111</v>
      </c>
      <c r="EW601" s="7" t="s">
        <v>1802</v>
      </c>
      <c r="EX601" s="183" t="s">
        <v>1811</v>
      </c>
      <c r="EY601" s="314">
        <v>46178</v>
      </c>
      <c r="EZ601" s="314"/>
      <c r="FA601" s="183"/>
      <c r="FB601" s="314"/>
      <c r="FC601" s="7" t="s">
        <v>1130</v>
      </c>
      <c r="FD601" s="7" t="s">
        <v>3118</v>
      </c>
      <c r="FE601" s="7">
        <f t="shared" si="134"/>
        <v>2222</v>
      </c>
      <c r="FF601" s="72">
        <f t="shared" si="135"/>
        <v>4468</v>
      </c>
      <c r="FG601" t="s">
        <v>3517</v>
      </c>
      <c r="FH601">
        <v>463361916</v>
      </c>
    </row>
    <row r="602" spans="1:164" ht="17.25">
      <c r="A602" s="72">
        <v>458337144</v>
      </c>
      <c r="B602" s="304" t="s">
        <v>1590</v>
      </c>
      <c r="C602" s="72"/>
      <c r="D602" s="72"/>
      <c r="E602" s="72"/>
      <c r="F602" s="72"/>
      <c r="G602" s="307"/>
      <c r="H602" s="307"/>
      <c r="I602" s="72">
        <v>3228</v>
      </c>
      <c r="J602" s="72">
        <v>3228</v>
      </c>
      <c r="K602" s="258">
        <f t="shared" si="139"/>
        <v>3258</v>
      </c>
      <c r="L602" s="258">
        <f t="shared" si="128"/>
        <v>6544</v>
      </c>
      <c r="M602" s="308">
        <v>1</v>
      </c>
      <c r="N602" s="72" t="s">
        <v>1232</v>
      </c>
      <c r="O602" s="72" t="s">
        <v>1233</v>
      </c>
      <c r="P602" s="72" t="s">
        <v>43</v>
      </c>
      <c r="Q602" s="255">
        <v>6287</v>
      </c>
      <c r="R602" s="66">
        <v>30</v>
      </c>
      <c r="S602" s="66">
        <f t="shared" si="126"/>
        <v>0</v>
      </c>
      <c r="T602" s="66">
        <v>0</v>
      </c>
      <c r="U602" s="4" t="s">
        <v>1130</v>
      </c>
      <c r="V602" s="5">
        <f t="shared" si="136"/>
        <v>3.9142931063396134E-3</v>
      </c>
      <c r="W602" s="5">
        <f t="shared" si="137"/>
        <v>3.4404445394066219E-4</v>
      </c>
      <c r="X602" s="5" t="s">
        <v>1281</v>
      </c>
      <c r="Y602" s="72" t="str">
        <f t="shared" si="129"/>
        <v>PTP</v>
      </c>
      <c r="Z602" s="72" t="s">
        <v>1130</v>
      </c>
      <c r="AA602" s="72" t="s">
        <v>1330</v>
      </c>
      <c r="AB602" s="304"/>
      <c r="AC602" s="72">
        <v>20</v>
      </c>
      <c r="AD602" s="72" t="s">
        <v>3020</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30"/>
        <v>FLOW</v>
      </c>
      <c r="AQ602" s="307"/>
      <c r="AR602" s="307"/>
      <c r="AS602" s="307"/>
      <c r="AT602" s="307"/>
      <c r="AU602" s="72" t="s">
        <v>1794</v>
      </c>
      <c r="AV602" s="311" t="s">
        <v>1697</v>
      </c>
      <c r="AW602" s="304" t="s">
        <v>32</v>
      </c>
      <c r="AX602" s="312">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31"/>
        <v>1</v>
      </c>
      <c r="ES602" s="72">
        <f t="shared" si="132"/>
        <v>1</v>
      </c>
      <c r="ET602" s="72" t="s">
        <v>1117</v>
      </c>
      <c r="EU602" s="7" t="s">
        <v>2915</v>
      </c>
      <c r="EV602" s="7" t="s">
        <v>1111</v>
      </c>
      <c r="EW602" s="7" t="s">
        <v>1804</v>
      </c>
      <c r="EX602" s="183" t="s">
        <v>1812</v>
      </c>
      <c r="EY602" s="314">
        <v>46178</v>
      </c>
      <c r="EZ602" s="314"/>
      <c r="FA602" s="183"/>
      <c r="FB602" s="314"/>
      <c r="FC602" s="7" t="s">
        <v>1130</v>
      </c>
      <c r="FD602" s="7" t="s">
        <v>3285</v>
      </c>
      <c r="FE602" s="7">
        <f t="shared" si="134"/>
        <v>3258</v>
      </c>
      <c r="FF602" s="72">
        <f t="shared" si="135"/>
        <v>6544</v>
      </c>
      <c r="FG602" t="s">
        <v>3517</v>
      </c>
      <c r="FH602">
        <v>458337144</v>
      </c>
    </row>
    <row r="603" spans="1:164" ht="17.25">
      <c r="A603" s="72">
        <v>457999507</v>
      </c>
      <c r="B603" s="304" t="s">
        <v>1375</v>
      </c>
      <c r="C603" s="72"/>
      <c r="D603" s="72"/>
      <c r="E603" s="72"/>
      <c r="F603" s="72"/>
      <c r="G603" s="307"/>
      <c r="H603" s="307"/>
      <c r="I603" s="72">
        <v>6372</v>
      </c>
      <c r="J603" s="72">
        <v>6361</v>
      </c>
      <c r="K603" s="258">
        <f t="shared" si="139"/>
        <v>6450</v>
      </c>
      <c r="L603" s="258">
        <f t="shared" si="128"/>
        <v>12958</v>
      </c>
      <c r="M603" s="308">
        <v>1</v>
      </c>
      <c r="N603" s="72" t="s">
        <v>1232</v>
      </c>
      <c r="O603" s="72" t="s">
        <v>1233</v>
      </c>
      <c r="P603" s="72" t="s">
        <v>316</v>
      </c>
      <c r="Q603" s="255">
        <v>6286.33</v>
      </c>
      <c r="R603" s="66">
        <v>89</v>
      </c>
      <c r="S603" s="66">
        <f t="shared" si="126"/>
        <v>0</v>
      </c>
      <c r="T603" s="66">
        <v>900</v>
      </c>
      <c r="U603" s="4" t="s">
        <v>1498</v>
      </c>
      <c r="V603" s="5">
        <f t="shared" si="136"/>
        <v>9.6414869533496001E-3</v>
      </c>
      <c r="W603" s="5">
        <f t="shared" si="137"/>
        <v>3.4400778942910814E-4</v>
      </c>
      <c r="X603" s="5" t="s">
        <v>1281</v>
      </c>
      <c r="Y603" s="72" t="str">
        <f t="shared" si="129"/>
        <v>PTP</v>
      </c>
      <c r="Z603" s="72" t="s">
        <v>1330</v>
      </c>
      <c r="AA603" s="72" t="s">
        <v>1330</v>
      </c>
      <c r="AB603" s="304"/>
      <c r="AC603" s="72">
        <v>22</v>
      </c>
      <c r="AD603" s="72" t="s">
        <v>3020</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30"/>
        <v>FLOW</v>
      </c>
      <c r="AQ603" s="307"/>
      <c r="AR603" s="307"/>
      <c r="AS603" s="307"/>
      <c r="AT603" s="307"/>
      <c r="AU603" s="72" t="s">
        <v>1794</v>
      </c>
      <c r="AV603" s="311" t="s">
        <v>1376</v>
      </c>
      <c r="AW603" s="304" t="s">
        <v>608</v>
      </c>
      <c r="AX603" s="312">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31"/>
        <v>3</v>
      </c>
      <c r="ES603" s="72">
        <f t="shared" si="132"/>
        <v>1</v>
      </c>
      <c r="ET603" s="72" t="s">
        <v>1125</v>
      </c>
      <c r="EU603" s="7" t="s">
        <v>2916</v>
      </c>
      <c r="EV603" s="7" t="s">
        <v>1111</v>
      </c>
      <c r="EW603" s="7" t="s">
        <v>1804</v>
      </c>
      <c r="EX603" s="183" t="s">
        <v>1937</v>
      </c>
      <c r="EY603" s="314">
        <v>46178</v>
      </c>
      <c r="EZ603" s="314"/>
      <c r="FA603" s="183"/>
      <c r="FB603" s="314"/>
      <c r="FC603" s="7" t="s">
        <v>1130</v>
      </c>
      <c r="FD603" s="7" t="s">
        <v>3440</v>
      </c>
      <c r="FE603" s="7">
        <f t="shared" si="134"/>
        <v>6450</v>
      </c>
      <c r="FF603" s="72">
        <f t="shared" si="135"/>
        <v>12958</v>
      </c>
      <c r="FG603" t="s">
        <v>3517</v>
      </c>
      <c r="FH603">
        <v>457999507</v>
      </c>
    </row>
    <row r="604" spans="1:164" ht="17.25">
      <c r="A604" s="72">
        <v>459996600</v>
      </c>
      <c r="B604" s="304" t="s">
        <v>3028</v>
      </c>
      <c r="C604" s="72" t="s">
        <v>1776</v>
      </c>
      <c r="D604" s="72" t="s">
        <v>3018</v>
      </c>
      <c r="E604" s="72">
        <v>3350</v>
      </c>
      <c r="F604" s="72"/>
      <c r="G604" s="307"/>
      <c r="H604" s="307"/>
      <c r="I604" s="72">
        <v>3305</v>
      </c>
      <c r="J604" s="72">
        <v>6270</v>
      </c>
      <c r="K604" s="258">
        <f t="shared" si="139"/>
        <v>45</v>
      </c>
      <c r="L604" s="258">
        <f t="shared" si="128"/>
        <v>6595</v>
      </c>
      <c r="M604" s="316">
        <v>3</v>
      </c>
      <c r="N604" s="72" t="s">
        <v>1281</v>
      </c>
      <c r="O604" s="72" t="s">
        <v>1282</v>
      </c>
      <c r="P604" s="72" t="s">
        <v>19</v>
      </c>
      <c r="Q604" s="255">
        <v>6220</v>
      </c>
      <c r="R604" s="66">
        <v>385</v>
      </c>
      <c r="S604" s="66">
        <f t="shared" si="126"/>
        <v>0</v>
      </c>
      <c r="T604" s="66">
        <v>5850</v>
      </c>
      <c r="U604" s="4" t="s">
        <v>1130</v>
      </c>
      <c r="V604" s="5">
        <f t="shared" si="136"/>
        <v>1.0382777276073374E-2</v>
      </c>
      <c r="W604" s="5">
        <f t="shared" si="137"/>
        <v>1.6636041639723361E-3</v>
      </c>
      <c r="X604" s="5" t="str">
        <f t="shared" si="133"/>
        <v>STABLE</v>
      </c>
      <c r="Y604" s="72" t="str">
        <f t="shared" si="129"/>
        <v>PAID</v>
      </c>
      <c r="Z604" s="72" t="s">
        <v>1130</v>
      </c>
      <c r="AA604" s="72" t="s">
        <v>1282</v>
      </c>
      <c r="AB604" s="304"/>
      <c r="AC604" s="72"/>
      <c r="AD604" s="72" t="s">
        <v>3020</v>
      </c>
      <c r="AE604" s="309"/>
      <c r="AF604" s="310"/>
      <c r="AG604" s="7"/>
      <c r="AH604" s="72" t="s">
        <v>835</v>
      </c>
      <c r="AI604" s="7"/>
      <c r="AJ604" s="7"/>
      <c r="AK604" s="7"/>
      <c r="AL604" s="7">
        <v>12505</v>
      </c>
      <c r="AM604" s="255">
        <v>6220</v>
      </c>
      <c r="AN604" s="258">
        <v>88</v>
      </c>
      <c r="AO604" s="307">
        <v>73</v>
      </c>
      <c r="AP604" s="307" t="str">
        <f t="shared" si="130"/>
        <v>STABLE</v>
      </c>
      <c r="AQ604" s="307"/>
      <c r="AR604" s="307"/>
      <c r="AS604" s="307"/>
      <c r="AT604" s="307"/>
      <c r="AU604" s="72" t="s">
        <v>1130</v>
      </c>
      <c r="AV604" s="311" t="s">
        <v>3034</v>
      </c>
      <c r="AW604" s="304" t="s">
        <v>54</v>
      </c>
      <c r="AX604" s="312">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31"/>
        <v>1</v>
      </c>
      <c r="ES604" s="72">
        <f t="shared" si="132"/>
        <v>1</v>
      </c>
      <c r="ET604" s="72" t="s">
        <v>1114</v>
      </c>
      <c r="EU604" s="7" t="s">
        <v>3498</v>
      </c>
      <c r="EV604" s="7" t="s">
        <v>1111</v>
      </c>
      <c r="EW604" s="7" t="s">
        <v>1807</v>
      </c>
      <c r="EX604" s="183" t="s">
        <v>3616</v>
      </c>
      <c r="EY604" s="314">
        <v>46186</v>
      </c>
      <c r="EZ604" s="314"/>
      <c r="FA604" s="183"/>
      <c r="FB604" s="314"/>
      <c r="FC604" s="7" t="s">
        <v>1130</v>
      </c>
      <c r="FD604" s="7" t="s">
        <v>3441</v>
      </c>
      <c r="FE604" s="7">
        <f t="shared" si="134"/>
        <v>45</v>
      </c>
      <c r="FF604" s="72">
        <f t="shared" si="135"/>
        <v>9945</v>
      </c>
      <c r="FG604" t="e">
        <v>#N/A</v>
      </c>
      <c r="FH604" t="e">
        <v>#N/A</v>
      </c>
    </row>
    <row r="605" spans="1:164" ht="17.25">
      <c r="A605" s="72">
        <v>458039157</v>
      </c>
      <c r="B605" s="304" t="s">
        <v>1591</v>
      </c>
      <c r="C605" s="72"/>
      <c r="D605" s="72"/>
      <c r="E605" s="72"/>
      <c r="F605" s="72"/>
      <c r="G605" s="307"/>
      <c r="H605" s="307"/>
      <c r="I605" s="72">
        <v>6126</v>
      </c>
      <c r="J605" s="72">
        <v>6126</v>
      </c>
      <c r="K605" s="258">
        <f t="shared" si="139"/>
        <v>6132</v>
      </c>
      <c r="L605" s="258">
        <f t="shared" si="128"/>
        <v>12342</v>
      </c>
      <c r="M605" s="308">
        <v>1</v>
      </c>
      <c r="N605" s="72" t="s">
        <v>1232</v>
      </c>
      <c r="O605" s="72" t="s">
        <v>1233</v>
      </c>
      <c r="P605" s="72" t="s">
        <v>114</v>
      </c>
      <c r="Q605" s="255">
        <v>6045.46</v>
      </c>
      <c r="R605" s="66">
        <v>6</v>
      </c>
      <c r="S605" s="66">
        <f t="shared" si="126"/>
        <v>0</v>
      </c>
      <c r="T605" s="66">
        <v>863.33</v>
      </c>
      <c r="U605" s="4" t="s">
        <v>1130</v>
      </c>
      <c r="V605" s="5">
        <f t="shared" si="136"/>
        <v>6.8878899986605808E-3</v>
      </c>
      <c r="W605" s="5">
        <f t="shared" si="137"/>
        <v>3.3082662390967327E-4</v>
      </c>
      <c r="X605" s="5" t="str">
        <f t="shared" si="133"/>
        <v>FLOW</v>
      </c>
      <c r="Y605" s="72" t="str">
        <f t="shared" si="129"/>
        <v>NC</v>
      </c>
      <c r="Z605" s="72" t="s">
        <v>1130</v>
      </c>
      <c r="AA605" s="72" t="s">
        <v>1316</v>
      </c>
      <c r="AB605" s="304" t="s">
        <v>3024</v>
      </c>
      <c r="AC605" s="72"/>
      <c r="AD605" s="72" t="s">
        <v>3022</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30"/>
        <v>FLOW</v>
      </c>
      <c r="AQ605" s="307"/>
      <c r="AR605" s="307"/>
      <c r="AS605" s="307"/>
      <c r="AT605" s="307"/>
      <c r="AU605" s="72" t="s">
        <v>1794</v>
      </c>
      <c r="AV605" s="311" t="s">
        <v>1698</v>
      </c>
      <c r="AW605" s="304" t="s">
        <v>75</v>
      </c>
      <c r="AX605" s="312">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31"/>
        <v>2</v>
      </c>
      <c r="ES605" s="72">
        <f t="shared" si="132"/>
        <v>1</v>
      </c>
      <c r="ET605" s="72" t="s">
        <v>1122</v>
      </c>
      <c r="EU605" s="7" t="s">
        <v>2917</v>
      </c>
      <c r="EV605" s="7" t="s">
        <v>1111</v>
      </c>
      <c r="EW605" s="7" t="s">
        <v>1942</v>
      </c>
      <c r="EX605" s="183" t="s">
        <v>2025</v>
      </c>
      <c r="EY605" s="314">
        <v>46179</v>
      </c>
      <c r="EZ605" s="314"/>
      <c r="FA605" s="183"/>
      <c r="FB605" s="314"/>
      <c r="FC605" s="7" t="s">
        <v>1130</v>
      </c>
      <c r="FD605" s="7" t="s">
        <v>3442</v>
      </c>
      <c r="FE605" s="7">
        <f t="shared" si="134"/>
        <v>6132</v>
      </c>
      <c r="FF605" s="72">
        <f t="shared" si="135"/>
        <v>12342</v>
      </c>
      <c r="FG605" t="s">
        <v>3517</v>
      </c>
      <c r="FH605">
        <v>458039157</v>
      </c>
    </row>
    <row r="606" spans="1:164" ht="17.25">
      <c r="A606" s="72">
        <v>458432366</v>
      </c>
      <c r="B606" s="304" t="s">
        <v>2117</v>
      </c>
      <c r="C606" s="72"/>
      <c r="D606" s="72"/>
      <c r="E606" s="72"/>
      <c r="F606" s="72"/>
      <c r="G606" s="307"/>
      <c r="H606" s="307"/>
      <c r="I606" s="72">
        <v>3105</v>
      </c>
      <c r="J606" s="72">
        <v>3105</v>
      </c>
      <c r="K606" s="258">
        <f t="shared" si="139"/>
        <v>3161</v>
      </c>
      <c r="L606" s="258">
        <f t="shared" si="128"/>
        <v>6322</v>
      </c>
      <c r="M606" s="308">
        <v>1</v>
      </c>
      <c r="N606" s="72" t="s">
        <v>1232</v>
      </c>
      <c r="O606" s="72" t="s">
        <v>1233</v>
      </c>
      <c r="P606" s="72" t="s">
        <v>43</v>
      </c>
      <c r="Q606" s="255">
        <v>6044.6</v>
      </c>
      <c r="R606" s="66">
        <v>56</v>
      </c>
      <c r="S606" s="66">
        <f t="shared" si="126"/>
        <v>0</v>
      </c>
      <c r="T606" s="66">
        <v>450</v>
      </c>
      <c r="U606" s="4" t="s">
        <v>1130</v>
      </c>
      <c r="V606" s="5">
        <f t="shared" si="136"/>
        <v>3.7633746000605098E-3</v>
      </c>
      <c r="W606" s="5">
        <f t="shared" si="137"/>
        <v>3.307795619993203E-4</v>
      </c>
      <c r="X606" s="5" t="str">
        <f t="shared" si="133"/>
        <v>FLOW</v>
      </c>
      <c r="Y606" s="72" t="str">
        <f t="shared" si="129"/>
        <v>BPTP</v>
      </c>
      <c r="Z606" s="72" t="s">
        <v>1130</v>
      </c>
      <c r="AA606" s="72" t="s">
        <v>1326</v>
      </c>
      <c r="AB606" s="304" t="s">
        <v>3506</v>
      </c>
      <c r="AC606" s="72"/>
      <c r="AD606" s="72" t="s">
        <v>3023</v>
      </c>
      <c r="AE606" s="309"/>
      <c r="AF606" s="310"/>
      <c r="AG606" s="7"/>
      <c r="AH606" s="72" t="s">
        <v>534</v>
      </c>
      <c r="AI606" s="7"/>
      <c r="AJ606" s="7"/>
      <c r="AK606" s="7"/>
      <c r="AL606" s="7">
        <v>3611</v>
      </c>
      <c r="AM606" s="255">
        <v>6044.6</v>
      </c>
      <c r="AN606" s="258">
        <v>27</v>
      </c>
      <c r="AO606" s="307">
        <v>43</v>
      </c>
      <c r="AP606" s="307" t="str">
        <f t="shared" si="130"/>
        <v>FLOW</v>
      </c>
      <c r="AQ606" s="307"/>
      <c r="AR606" s="307"/>
      <c r="AS606" s="307"/>
      <c r="AT606" s="307"/>
      <c r="AU606" s="72" t="s">
        <v>1130</v>
      </c>
      <c r="AV606" s="311" t="s">
        <v>2261</v>
      </c>
      <c r="AW606" s="304" t="s">
        <v>44</v>
      </c>
      <c r="AX606" s="312">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31"/>
        <v>1</v>
      </c>
      <c r="ES606" s="72">
        <f t="shared" si="132"/>
        <v>1</v>
      </c>
      <c r="ET606" s="72" t="s">
        <v>1117</v>
      </c>
      <c r="EU606" s="7" t="s">
        <v>2918</v>
      </c>
      <c r="EV606" s="7" t="s">
        <v>1111</v>
      </c>
      <c r="EW606" s="7" t="s">
        <v>1802</v>
      </c>
      <c r="EX606" s="183" t="s">
        <v>1838</v>
      </c>
      <c r="EY606" s="314">
        <v>46185</v>
      </c>
      <c r="EZ606" s="314"/>
      <c r="FA606" s="183"/>
      <c r="FB606" s="314"/>
      <c r="FC606" s="7" t="s">
        <v>1130</v>
      </c>
      <c r="FD606" s="7" t="s">
        <v>3221</v>
      </c>
      <c r="FE606" s="7">
        <f t="shared" si="134"/>
        <v>3161</v>
      </c>
      <c r="FF606" s="72">
        <f t="shared" si="135"/>
        <v>6322</v>
      </c>
      <c r="FG606" t="s">
        <v>3517</v>
      </c>
      <c r="FH606">
        <v>458432366</v>
      </c>
    </row>
    <row r="607" spans="1:164" ht="17.25">
      <c r="A607" s="72">
        <v>139640918</v>
      </c>
      <c r="B607" s="304" t="s">
        <v>782</v>
      </c>
      <c r="C607" s="72"/>
      <c r="D607" s="72"/>
      <c r="E607" s="72"/>
      <c r="F607" s="72"/>
      <c r="G607" s="307"/>
      <c r="H607" s="307"/>
      <c r="I607" s="72">
        <v>2814</v>
      </c>
      <c r="J607" s="72">
        <v>6138</v>
      </c>
      <c r="K607" s="258">
        <f t="shared" ref="K607:K612" si="140">J607-I607+R607</f>
        <v>4009</v>
      </c>
      <c r="L607" s="258">
        <f t="shared" si="128"/>
        <v>9751</v>
      </c>
      <c r="M607" s="316">
        <v>5</v>
      </c>
      <c r="N607" s="72" t="s">
        <v>1232</v>
      </c>
      <c r="O607" s="72" t="s">
        <v>1233</v>
      </c>
      <c r="P607" s="72" t="s">
        <v>43</v>
      </c>
      <c r="Q607" s="255">
        <v>5983.67</v>
      </c>
      <c r="R607" s="66">
        <v>685</v>
      </c>
      <c r="S607" s="66">
        <f t="shared" si="126"/>
        <v>0</v>
      </c>
      <c r="T607" s="66">
        <v>5850</v>
      </c>
      <c r="U607" s="4" t="s">
        <v>1232</v>
      </c>
      <c r="V607" s="5">
        <f t="shared" si="136"/>
        <v>1.7395488889326904E-2</v>
      </c>
      <c r="W607" s="5">
        <f t="shared" si="137"/>
        <v>2.9126439678255423E-3</v>
      </c>
      <c r="X607" s="5" t="str">
        <f t="shared" si="133"/>
        <v>FLOW</v>
      </c>
      <c r="Y607" s="72" t="str">
        <f t="shared" si="129"/>
        <v>NC</v>
      </c>
      <c r="Z607" s="72" t="s">
        <v>1327</v>
      </c>
      <c r="AA607" s="72" t="s">
        <v>1316</v>
      </c>
      <c r="AB607" s="304" t="s">
        <v>3532</v>
      </c>
      <c r="AC607" s="72"/>
      <c r="AD607" s="72" t="s">
        <v>3022</v>
      </c>
      <c r="AE607" s="309"/>
      <c r="AF607" s="310" t="s">
        <v>1798</v>
      </c>
      <c r="AG607" s="7" t="s">
        <v>1130</v>
      </c>
      <c r="AH607" s="72" t="s">
        <v>781</v>
      </c>
      <c r="AI607" s="7" t="s">
        <v>1130</v>
      </c>
      <c r="AJ607" s="7" t="s">
        <v>1130</v>
      </c>
      <c r="AK607" s="7" t="s">
        <v>1130</v>
      </c>
      <c r="AL607" s="7">
        <v>12673</v>
      </c>
      <c r="AM607" s="255">
        <v>5983.67</v>
      </c>
      <c r="AN607" s="258">
        <v>146</v>
      </c>
      <c r="AO607" s="307">
        <v>162</v>
      </c>
      <c r="AP607" s="307" t="str">
        <f t="shared" si="130"/>
        <v>FLOW</v>
      </c>
      <c r="AQ607" s="307"/>
      <c r="AR607" s="307"/>
      <c r="AS607" s="307"/>
      <c r="AT607" s="307"/>
      <c r="AU607" s="72" t="s">
        <v>944</v>
      </c>
      <c r="AV607" s="311" t="s">
        <v>783</v>
      </c>
      <c r="AW607" s="304" t="s">
        <v>45</v>
      </c>
      <c r="AX607" s="312">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31"/>
        <v>1</v>
      </c>
      <c r="ES607" s="72">
        <f t="shared" si="132"/>
        <v>1</v>
      </c>
      <c r="ET607" s="72" t="s">
        <v>1117</v>
      </c>
      <c r="EU607" s="7" t="s">
        <v>2919</v>
      </c>
      <c r="EV607" s="7" t="s">
        <v>1111</v>
      </c>
      <c r="EW607" s="7" t="s">
        <v>1802</v>
      </c>
      <c r="EX607" s="183" t="s">
        <v>2026</v>
      </c>
      <c r="EY607" s="314">
        <v>46179</v>
      </c>
      <c r="EZ607" s="314"/>
      <c r="FA607" s="183"/>
      <c r="FB607" s="314"/>
      <c r="FC607" s="7" t="s">
        <v>1130</v>
      </c>
      <c r="FD607" s="7" t="s">
        <v>3443</v>
      </c>
      <c r="FE607" s="7">
        <f t="shared" si="134"/>
        <v>-4433</v>
      </c>
      <c r="FF607" s="72">
        <f t="shared" si="135"/>
        <v>9751</v>
      </c>
      <c r="FG607" t="s">
        <v>3517</v>
      </c>
      <c r="FH607">
        <v>139640918</v>
      </c>
    </row>
    <row r="608" spans="1:164" ht="17.25">
      <c r="A608" s="72">
        <v>140383146</v>
      </c>
      <c r="B608" s="304" t="s">
        <v>619</v>
      </c>
      <c r="C608" s="72"/>
      <c r="D608" s="72"/>
      <c r="E608" s="72"/>
      <c r="F608" s="72"/>
      <c r="G608" s="307"/>
      <c r="H608" s="307"/>
      <c r="I608" s="72">
        <v>3191</v>
      </c>
      <c r="J608" s="72">
        <v>5887</v>
      </c>
      <c r="K608" s="258">
        <f t="shared" si="140"/>
        <v>3104</v>
      </c>
      <c r="L608" s="258">
        <f t="shared" si="128"/>
        <v>9597</v>
      </c>
      <c r="M608" s="316">
        <v>3</v>
      </c>
      <c r="N608" s="72" t="s">
        <v>1232</v>
      </c>
      <c r="O608" s="72" t="s">
        <v>1233</v>
      </c>
      <c r="P608" s="72" t="s">
        <v>350</v>
      </c>
      <c r="Q608" s="255">
        <v>5828.22</v>
      </c>
      <c r="R608" s="66">
        <v>408</v>
      </c>
      <c r="S608" s="66">
        <f t="shared" si="126"/>
        <v>0</v>
      </c>
      <c r="T608" s="66">
        <v>0</v>
      </c>
      <c r="U608" s="4" t="s">
        <v>1278</v>
      </c>
      <c r="V608" s="5">
        <f t="shared" si="136"/>
        <v>2.5468420110814908E-2</v>
      </c>
      <c r="W608" s="5">
        <f t="shared" si="137"/>
        <v>1.5588184984802009E-3</v>
      </c>
      <c r="X608" s="5" t="s">
        <v>1281</v>
      </c>
      <c r="Y608" s="72" t="str">
        <f t="shared" si="129"/>
        <v>MPTP</v>
      </c>
      <c r="Z608" s="72" t="s">
        <v>1282</v>
      </c>
      <c r="AA608" s="72" t="s">
        <v>1328</v>
      </c>
      <c r="AB608" s="304" t="s">
        <v>3503</v>
      </c>
      <c r="AC608" s="72">
        <v>15</v>
      </c>
      <c r="AD608" s="72" t="s">
        <v>3023</v>
      </c>
      <c r="AE608" s="309"/>
      <c r="AF608" s="310" t="s">
        <v>1798</v>
      </c>
      <c r="AG608" s="7" t="s">
        <v>1130</v>
      </c>
      <c r="AH608" s="72" t="s">
        <v>613</v>
      </c>
      <c r="AI608" s="7" t="s">
        <v>1130</v>
      </c>
      <c r="AJ608" s="7" t="s">
        <v>1130</v>
      </c>
      <c r="AK608" s="7" t="s">
        <v>1130</v>
      </c>
      <c r="AL608" s="7">
        <v>6295</v>
      </c>
      <c r="AM608" s="255">
        <v>5828.22</v>
      </c>
      <c r="AN608" s="258">
        <v>87</v>
      </c>
      <c r="AO608" s="307">
        <v>103</v>
      </c>
      <c r="AP608" s="307" t="str">
        <f t="shared" si="130"/>
        <v>FLOW</v>
      </c>
      <c r="AQ608" s="307"/>
      <c r="AR608" s="307"/>
      <c r="AS608" s="307"/>
      <c r="AT608" s="307"/>
      <c r="AU608" s="72" t="s">
        <v>1794</v>
      </c>
      <c r="AV608" s="311" t="s">
        <v>620</v>
      </c>
      <c r="AW608" s="304" t="s">
        <v>102</v>
      </c>
      <c r="AX608" s="312">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31"/>
        <v>1</v>
      </c>
      <c r="ES608" s="72">
        <f t="shared" si="132"/>
        <v>1</v>
      </c>
      <c r="ET608" s="72" t="s">
        <v>1127</v>
      </c>
      <c r="EU608" s="7" t="s">
        <v>2920</v>
      </c>
      <c r="EV608" s="7" t="s">
        <v>1111</v>
      </c>
      <c r="EW608" s="7" t="s">
        <v>1851</v>
      </c>
      <c r="EX608" s="183" t="s">
        <v>2027</v>
      </c>
      <c r="EY608" s="314">
        <v>46177</v>
      </c>
      <c r="EZ608" s="314"/>
      <c r="FA608" s="183"/>
      <c r="FB608" s="314"/>
      <c r="FC608" s="7" t="s">
        <v>1130</v>
      </c>
      <c r="FD608" s="7" t="s">
        <v>3444</v>
      </c>
      <c r="FE608" s="7">
        <f t="shared" si="134"/>
        <v>-87</v>
      </c>
      <c r="FF608" s="72">
        <f t="shared" si="135"/>
        <v>9597</v>
      </c>
      <c r="FG608" t="s">
        <v>3517</v>
      </c>
      <c r="FH608">
        <v>140383146</v>
      </c>
    </row>
    <row r="609" spans="1:164" ht="17.25">
      <c r="A609" s="72">
        <v>139563434</v>
      </c>
      <c r="B609" s="304" t="s">
        <v>725</v>
      </c>
      <c r="C609" s="72" t="s">
        <v>1776</v>
      </c>
      <c r="D609" s="72" t="s">
        <v>2348</v>
      </c>
      <c r="E609" s="72">
        <v>6343</v>
      </c>
      <c r="F609" s="72"/>
      <c r="G609" s="307"/>
      <c r="H609" s="307"/>
      <c r="I609" s="72">
        <v>2712</v>
      </c>
      <c r="J609" s="72">
        <v>5951</v>
      </c>
      <c r="K609" s="258">
        <f t="shared" si="140"/>
        <v>3631</v>
      </c>
      <c r="L609" s="258">
        <f t="shared" si="128"/>
        <v>2419</v>
      </c>
      <c r="M609" s="316">
        <v>5</v>
      </c>
      <c r="N609" s="72" t="s">
        <v>1283</v>
      </c>
      <c r="O609" s="72" t="s">
        <v>1282</v>
      </c>
      <c r="P609" s="72" t="s">
        <v>66</v>
      </c>
      <c r="Q609" s="255">
        <v>5818.64</v>
      </c>
      <c r="R609" s="66">
        <v>392</v>
      </c>
      <c r="S609" s="66">
        <f t="shared" si="126"/>
        <v>0</v>
      </c>
      <c r="T609" s="66">
        <v>4050</v>
      </c>
      <c r="U609" s="4" t="s">
        <v>1232</v>
      </c>
      <c r="V609" s="5">
        <f t="shared" si="136"/>
        <v>1</v>
      </c>
      <c r="W609" s="5">
        <f t="shared" si="137"/>
        <v>2.8323130615405621E-3</v>
      </c>
      <c r="X609" s="5" t="str">
        <f t="shared" si="133"/>
        <v>RB</v>
      </c>
      <c r="Y609" s="72" t="str">
        <f t="shared" si="129"/>
        <v>PAID</v>
      </c>
      <c r="Z609" s="72" t="s">
        <v>1330</v>
      </c>
      <c r="AA609" s="72" t="s">
        <v>1282</v>
      </c>
      <c r="AB609" s="304"/>
      <c r="AC609" s="72"/>
      <c r="AD609" s="72"/>
      <c r="AE609" s="309"/>
      <c r="AF609" s="310" t="s">
        <v>1798</v>
      </c>
      <c r="AG609" s="7" t="s">
        <v>1130</v>
      </c>
      <c r="AH609" s="72" t="s">
        <v>726</v>
      </c>
      <c r="AI609" s="7" t="s">
        <v>1130</v>
      </c>
      <c r="AJ609" s="7" t="s">
        <v>1130</v>
      </c>
      <c r="AK609" s="7" t="s">
        <v>1130</v>
      </c>
      <c r="AL609" s="7">
        <v>10393</v>
      </c>
      <c r="AM609" s="255">
        <v>5818.64</v>
      </c>
      <c r="AN609" s="258">
        <v>146</v>
      </c>
      <c r="AO609" s="307">
        <v>11</v>
      </c>
      <c r="AP609" s="307" t="str">
        <f t="shared" si="130"/>
        <v>STABLE</v>
      </c>
      <c r="AQ609" s="307"/>
      <c r="AR609" s="307"/>
      <c r="AS609" s="307"/>
      <c r="AT609" s="307"/>
      <c r="AU609" s="72" t="s">
        <v>944</v>
      </c>
      <c r="AV609" s="311" t="s">
        <v>727</v>
      </c>
      <c r="AW609" s="304" t="s">
        <v>54</v>
      </c>
      <c r="AX609" s="312">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31"/>
        <v>1</v>
      </c>
      <c r="ES609" s="72">
        <f t="shared" si="132"/>
        <v>1</v>
      </c>
      <c r="ET609" s="72" t="s">
        <v>1119</v>
      </c>
      <c r="EU609" s="7" t="s">
        <v>2921</v>
      </c>
      <c r="EV609" s="7" t="s">
        <v>1111</v>
      </c>
      <c r="EW609" s="7" t="s">
        <v>1807</v>
      </c>
      <c r="EX609" s="183" t="s">
        <v>1819</v>
      </c>
      <c r="EY609" s="314">
        <v>46178</v>
      </c>
      <c r="EZ609" s="314"/>
      <c r="FA609" s="183"/>
      <c r="FB609" s="314"/>
      <c r="FC609" s="7" t="s">
        <v>1130</v>
      </c>
      <c r="FD609" s="7" t="s">
        <v>3445</v>
      </c>
      <c r="FE609" s="7">
        <f t="shared" si="134"/>
        <v>-4505</v>
      </c>
      <c r="FF609" s="72">
        <f t="shared" si="135"/>
        <v>8762</v>
      </c>
      <c r="FG609" t="s">
        <v>3517</v>
      </c>
      <c r="FH609">
        <v>139563434</v>
      </c>
    </row>
    <row r="610" spans="1:164" ht="17.25">
      <c r="A610" s="72">
        <v>140583201</v>
      </c>
      <c r="B610" s="304" t="s">
        <v>697</v>
      </c>
      <c r="C610" s="72" t="s">
        <v>1776</v>
      </c>
      <c r="D610" s="72" t="s">
        <v>1788</v>
      </c>
      <c r="E610" s="72">
        <v>3700</v>
      </c>
      <c r="F610" s="72"/>
      <c r="G610" s="307"/>
      <c r="H610" s="307"/>
      <c r="I610" s="72">
        <v>3495</v>
      </c>
      <c r="J610" s="72">
        <v>5867</v>
      </c>
      <c r="K610" s="258">
        <f t="shared" si="140"/>
        <v>2735</v>
      </c>
      <c r="L610" s="258">
        <f t="shared" si="128"/>
        <v>6016</v>
      </c>
      <c r="M610" s="316">
        <v>3</v>
      </c>
      <c r="N610" s="72" t="s">
        <v>1281</v>
      </c>
      <c r="O610" s="72" t="s">
        <v>1282</v>
      </c>
      <c r="P610" s="72" t="s">
        <v>325</v>
      </c>
      <c r="Q610" s="255">
        <v>5816.12</v>
      </c>
      <c r="R610" s="66">
        <v>363</v>
      </c>
      <c r="S610" s="66">
        <f t="shared" si="126"/>
        <v>0</v>
      </c>
      <c r="T610" s="66">
        <v>6300</v>
      </c>
      <c r="U610" s="4" t="s">
        <v>1095</v>
      </c>
      <c r="V610" s="5">
        <f t="shared" si="136"/>
        <v>0.39165474757106344</v>
      </c>
      <c r="W610" s="5">
        <f t="shared" si="137"/>
        <v>1.5555822267142739E-3</v>
      </c>
      <c r="X610" s="5" t="str">
        <f t="shared" si="133"/>
        <v>STABLE</v>
      </c>
      <c r="Y610" s="72" t="str">
        <f t="shared" si="129"/>
        <v>PAID</v>
      </c>
      <c r="Z610" s="72" t="s">
        <v>1282</v>
      </c>
      <c r="AA610" s="72" t="s">
        <v>1282</v>
      </c>
      <c r="AB610" s="304"/>
      <c r="AC610" s="72"/>
      <c r="AD610" s="72"/>
      <c r="AE610" s="309"/>
      <c r="AF610" s="310" t="s">
        <v>1798</v>
      </c>
      <c r="AG610" s="7" t="s">
        <v>1130</v>
      </c>
      <c r="AH610" s="72" t="s">
        <v>698</v>
      </c>
      <c r="AI610" s="7" t="s">
        <v>1130</v>
      </c>
      <c r="AJ610" s="7" t="s">
        <v>1130</v>
      </c>
      <c r="AK610" s="7" t="s">
        <v>1130</v>
      </c>
      <c r="AL610" s="7">
        <v>12530</v>
      </c>
      <c r="AM610" s="255">
        <v>5816.12</v>
      </c>
      <c r="AN610" s="258">
        <v>87</v>
      </c>
      <c r="AO610" s="307">
        <v>72</v>
      </c>
      <c r="AP610" s="307" t="str">
        <f t="shared" si="130"/>
        <v>STABLE</v>
      </c>
      <c r="AQ610" s="307"/>
      <c r="AR610" s="307"/>
      <c r="AS610" s="307"/>
      <c r="AT610" s="307"/>
      <c r="AU610" s="72" t="s">
        <v>1794</v>
      </c>
      <c r="AV610" s="311" t="s">
        <v>699</v>
      </c>
      <c r="AW610" s="304" t="s">
        <v>27</v>
      </c>
      <c r="AX610" s="312">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31"/>
        <v>3</v>
      </c>
      <c r="ES610" s="72">
        <f t="shared" si="132"/>
        <v>1</v>
      </c>
      <c r="ET610" s="72" t="s">
        <v>1128</v>
      </c>
      <c r="EU610" s="7" t="s">
        <v>2922</v>
      </c>
      <c r="EV610" s="7" t="s">
        <v>1111</v>
      </c>
      <c r="EW610" s="7" t="s">
        <v>1807</v>
      </c>
      <c r="EX610" s="183" t="s">
        <v>2028</v>
      </c>
      <c r="EY610" s="314">
        <v>46195</v>
      </c>
      <c r="EZ610" s="314"/>
      <c r="FA610" s="183"/>
      <c r="FB610" s="314"/>
      <c r="FC610" s="7" t="s">
        <v>1130</v>
      </c>
      <c r="FD610" s="7" t="s">
        <v>3446</v>
      </c>
      <c r="FE610" s="7">
        <f t="shared" si="134"/>
        <v>-760</v>
      </c>
      <c r="FF610" s="72">
        <f t="shared" si="135"/>
        <v>9716</v>
      </c>
      <c r="FG610" t="s">
        <v>3517</v>
      </c>
      <c r="FH610">
        <v>140583201</v>
      </c>
    </row>
    <row r="611" spans="1:164" ht="17.25">
      <c r="A611" s="72">
        <v>140106553</v>
      </c>
      <c r="B611" s="304" t="s">
        <v>399</v>
      </c>
      <c r="C611" s="72" t="s">
        <v>1800</v>
      </c>
      <c r="D611" s="72" t="s">
        <v>3561</v>
      </c>
      <c r="E611" s="72">
        <v>3000</v>
      </c>
      <c r="F611" s="72"/>
      <c r="G611" s="307"/>
      <c r="H611" s="307" t="s">
        <v>3553</v>
      </c>
      <c r="I611" s="72">
        <v>2978</v>
      </c>
      <c r="J611" s="72">
        <v>5956</v>
      </c>
      <c r="K611" s="258">
        <f t="shared" si="140"/>
        <v>3365</v>
      </c>
      <c r="L611" s="258">
        <f t="shared" si="128"/>
        <v>6420</v>
      </c>
      <c r="M611" s="316">
        <v>4</v>
      </c>
      <c r="N611" s="72" t="s">
        <v>1281</v>
      </c>
      <c r="O611" s="72" t="s">
        <v>1282</v>
      </c>
      <c r="P611" s="72" t="s">
        <v>35</v>
      </c>
      <c r="Q611" s="255">
        <v>5811</v>
      </c>
      <c r="R611" s="66">
        <v>387</v>
      </c>
      <c r="S611" s="66">
        <f t="shared" si="126"/>
        <v>0</v>
      </c>
      <c r="T611" s="66">
        <v>3395</v>
      </c>
      <c r="U611" s="4" t="s">
        <v>1232</v>
      </c>
      <c r="V611" s="5">
        <f t="shared" si="136"/>
        <v>1.9941287988951475E-2</v>
      </c>
      <c r="W611" s="5">
        <f t="shared" si="137"/>
        <v>1.9078612165608531E-3</v>
      </c>
      <c r="X611" s="5" t="str">
        <f t="shared" si="133"/>
        <v>STABLE</v>
      </c>
      <c r="Y611" s="72" t="str">
        <f t="shared" si="129"/>
        <v>PAID</v>
      </c>
      <c r="Z611" s="72" t="s">
        <v>1330</v>
      </c>
      <c r="AA611" s="72" t="s">
        <v>1282</v>
      </c>
      <c r="AB611" s="304"/>
      <c r="AC611" s="72"/>
      <c r="AD611" s="72" t="s">
        <v>3020</v>
      </c>
      <c r="AE611" s="309"/>
      <c r="AF611" s="310" t="s">
        <v>1798</v>
      </c>
      <c r="AG611" s="7" t="s">
        <v>1130</v>
      </c>
      <c r="AH611" s="72" t="s">
        <v>386</v>
      </c>
      <c r="AI611" s="7" t="s">
        <v>1130</v>
      </c>
      <c r="AJ611" s="7" t="s">
        <v>1130</v>
      </c>
      <c r="AK611" s="7" t="s">
        <v>1130</v>
      </c>
      <c r="AL611" s="7">
        <v>9738</v>
      </c>
      <c r="AM611" s="255">
        <v>5811</v>
      </c>
      <c r="AN611" s="258">
        <v>115</v>
      </c>
      <c r="AO611" s="307">
        <v>103</v>
      </c>
      <c r="AP611" s="307" t="str">
        <f t="shared" si="130"/>
        <v>STABLE</v>
      </c>
      <c r="AQ611" s="307"/>
      <c r="AR611" s="307"/>
      <c r="AS611" s="307"/>
      <c r="AT611" s="307"/>
      <c r="AU611" s="72" t="s">
        <v>944</v>
      </c>
      <c r="AV611" s="311" t="s">
        <v>400</v>
      </c>
      <c r="AW611" s="304" t="s">
        <v>178</v>
      </c>
      <c r="AX611" s="312">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31"/>
        <v>2</v>
      </c>
      <c r="ES611" s="72">
        <f t="shared" si="132"/>
        <v>1</v>
      </c>
      <c r="ET611" s="72" t="s">
        <v>1116</v>
      </c>
      <c r="EU611" s="7" t="s">
        <v>2923</v>
      </c>
      <c r="EV611" s="7" t="s">
        <v>1111</v>
      </c>
      <c r="EW611" s="7" t="s">
        <v>1807</v>
      </c>
      <c r="EX611" s="183" t="s">
        <v>1816</v>
      </c>
      <c r="EY611" s="314">
        <v>46196</v>
      </c>
      <c r="EZ611" s="314"/>
      <c r="FA611" s="183"/>
      <c r="FB611" s="314"/>
      <c r="FC611" s="7" t="s">
        <v>1130</v>
      </c>
      <c r="FD611" s="7" t="s">
        <v>3447</v>
      </c>
      <c r="FE611" s="7">
        <f t="shared" si="134"/>
        <v>-2591</v>
      </c>
      <c r="FF611" s="72">
        <f t="shared" si="135"/>
        <v>9420</v>
      </c>
      <c r="FG611" t="s">
        <v>3517</v>
      </c>
      <c r="FH611">
        <v>140106553</v>
      </c>
    </row>
    <row r="612" spans="1:164" ht="17.25">
      <c r="A612" s="72">
        <v>138346312</v>
      </c>
      <c r="B612" s="304" t="s">
        <v>1592</v>
      </c>
      <c r="C612" s="72"/>
      <c r="D612" s="72"/>
      <c r="E612" s="72"/>
      <c r="F612" s="72"/>
      <c r="G612" s="307"/>
      <c r="H612" s="307"/>
      <c r="I612" s="72">
        <v>3035</v>
      </c>
      <c r="J612" s="72">
        <v>5805</v>
      </c>
      <c r="K612" s="258">
        <f t="shared" si="140"/>
        <v>3309</v>
      </c>
      <c r="L612" s="258">
        <f t="shared" si="128"/>
        <v>9486</v>
      </c>
      <c r="M612" s="316">
        <v>5</v>
      </c>
      <c r="N612" s="72" t="s">
        <v>1232</v>
      </c>
      <c r="O612" s="72" t="s">
        <v>1233</v>
      </c>
      <c r="P612" s="72" t="s">
        <v>50</v>
      </c>
      <c r="Q612" s="255">
        <v>5750.43</v>
      </c>
      <c r="R612" s="66">
        <v>539</v>
      </c>
      <c r="S612" s="66">
        <f t="shared" si="126"/>
        <v>0</v>
      </c>
      <c r="T612" s="66">
        <v>1350</v>
      </c>
      <c r="U612" s="4" t="s">
        <v>1130</v>
      </c>
      <c r="V612" s="5">
        <f t="shared" si="136"/>
        <v>0.17681949801162125</v>
      </c>
      <c r="W612" s="5">
        <f t="shared" si="137"/>
        <v>2.7991107885132426E-3</v>
      </c>
      <c r="X612" s="5" t="str">
        <f t="shared" si="133"/>
        <v>FLOW</v>
      </c>
      <c r="Y612" s="72" t="str">
        <f t="shared" si="129"/>
        <v>NC</v>
      </c>
      <c r="Z612" s="72" t="s">
        <v>1130</v>
      </c>
      <c r="AA612" s="72" t="s">
        <v>1316</v>
      </c>
      <c r="AB612" s="304" t="s">
        <v>3025</v>
      </c>
      <c r="AC612" s="72"/>
      <c r="AD612" s="72" t="s">
        <v>3022</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30"/>
        <v>FLOW</v>
      </c>
      <c r="AQ612" s="307"/>
      <c r="AR612" s="307"/>
      <c r="AS612" s="307"/>
      <c r="AT612" s="307"/>
      <c r="AU612" s="72" t="s">
        <v>944</v>
      </c>
      <c r="AV612" s="311" t="s">
        <v>1699</v>
      </c>
      <c r="AW612" s="304" t="s">
        <v>1740</v>
      </c>
      <c r="AX612" s="312">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31"/>
        <v>1</v>
      </c>
      <c r="ES612" s="72">
        <f t="shared" si="132"/>
        <v>1</v>
      </c>
      <c r="ET612" s="72" t="s">
        <v>1118</v>
      </c>
      <c r="EU612" s="7" t="s">
        <v>2924</v>
      </c>
      <c r="EV612" s="7" t="s">
        <v>1111</v>
      </c>
      <c r="EW612" s="7" t="e">
        <v>#N/A</v>
      </c>
      <c r="EX612" s="183" t="e">
        <v>#N/A</v>
      </c>
      <c r="EY612" s="314" t="e">
        <v>#N/A</v>
      </c>
      <c r="EZ612" s="314"/>
      <c r="FA612" s="183"/>
      <c r="FB612" s="314"/>
      <c r="FC612" s="7" t="s">
        <v>1130</v>
      </c>
      <c r="FD612" s="7" t="s">
        <v>3448</v>
      </c>
      <c r="FE612" s="7">
        <f t="shared" si="134"/>
        <v>-5796</v>
      </c>
      <c r="FF612" s="72">
        <f t="shared" si="135"/>
        <v>9486</v>
      </c>
      <c r="FG612" t="s">
        <v>3518</v>
      </c>
      <c r="FH612">
        <v>138346312</v>
      </c>
    </row>
    <row r="613" spans="1:164" ht="17.25">
      <c r="A613" s="72">
        <v>463492200</v>
      </c>
      <c r="B613" s="304" t="s">
        <v>1593</v>
      </c>
      <c r="C613" s="72"/>
      <c r="D613" s="72"/>
      <c r="E613" s="72"/>
      <c r="F613" s="72"/>
      <c r="G613" s="307"/>
      <c r="H613" s="307"/>
      <c r="I613" s="72">
        <v>5741</v>
      </c>
      <c r="J613" s="72">
        <v>5731</v>
      </c>
      <c r="K613" s="258">
        <f t="shared" ref="K613:K622" si="141">IF((J613+R613)&lt;=I613+R613,(J613+R613),((I613-(I613*(M613+1)-(I613+J613)))+R613))</f>
        <v>6373</v>
      </c>
      <c r="L613" s="258">
        <f t="shared" si="128"/>
        <v>12224</v>
      </c>
      <c r="M613" s="316">
        <v>5</v>
      </c>
      <c r="N613" s="72" t="s">
        <v>1232</v>
      </c>
      <c r="O613" s="72" t="s">
        <v>1233</v>
      </c>
      <c r="P613" s="72" t="s">
        <v>350</v>
      </c>
      <c r="Q613" s="255">
        <v>5633</v>
      </c>
      <c r="R613" s="66">
        <v>642</v>
      </c>
      <c r="S613" s="66">
        <f t="shared" si="126"/>
        <v>0</v>
      </c>
      <c r="T613" s="66">
        <v>0</v>
      </c>
      <c r="U613" s="4" t="s">
        <v>1130</v>
      </c>
      <c r="V613" s="5">
        <f t="shared" si="136"/>
        <v>1</v>
      </c>
      <c r="W613" s="5">
        <f t="shared" si="137"/>
        <v>2.7419499188226092E-3</v>
      </c>
      <c r="X613" s="5" t="str">
        <f t="shared" si="133"/>
        <v>FLOW</v>
      </c>
      <c r="Y613" s="72" t="str">
        <f t="shared" si="129"/>
        <v>NC</v>
      </c>
      <c r="Z613" s="72" t="s">
        <v>1130</v>
      </c>
      <c r="AA613" s="72" t="s">
        <v>1316</v>
      </c>
      <c r="AB613" s="304" t="s">
        <v>3024</v>
      </c>
      <c r="AC613" s="72"/>
      <c r="AD613" s="72" t="s">
        <v>3022</v>
      </c>
      <c r="AE613" s="309"/>
      <c r="AF613" s="310" t="s">
        <v>1798</v>
      </c>
      <c r="AG613" s="7" t="s">
        <v>1130</v>
      </c>
      <c r="AH613" s="72" t="s">
        <v>349</v>
      </c>
      <c r="AI613" s="7" t="s">
        <v>1130</v>
      </c>
      <c r="AJ613" s="7" t="s">
        <v>1130</v>
      </c>
      <c r="AK613" s="7" t="s">
        <v>1130</v>
      </c>
      <c r="AL613" s="7">
        <v>6373</v>
      </c>
      <c r="AM613" s="255">
        <v>5633</v>
      </c>
      <c r="AN613" s="258">
        <v>147</v>
      </c>
      <c r="AO613" s="307">
        <v>163</v>
      </c>
      <c r="AP613" s="307" t="str">
        <f t="shared" si="130"/>
        <v>FLOW</v>
      </c>
      <c r="AQ613" s="307"/>
      <c r="AR613" s="307"/>
      <c r="AS613" s="307"/>
      <c r="AT613" s="307"/>
      <c r="AU613" s="72" t="s">
        <v>944</v>
      </c>
      <c r="AV613" s="311"/>
      <c r="AW613" s="304" t="s">
        <v>1741</v>
      </c>
      <c r="AX613" s="312">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31"/>
        <v>1</v>
      </c>
      <c r="ES613" s="72">
        <f t="shared" si="132"/>
        <v>1</v>
      </c>
      <c r="ET613" s="72" t="s">
        <v>1127</v>
      </c>
      <c r="EU613" s="7" t="s">
        <v>2925</v>
      </c>
      <c r="EV613" s="7" t="s">
        <v>1111</v>
      </c>
      <c r="EW613" s="7" t="s">
        <v>1830</v>
      </c>
      <c r="EX613" s="183" t="s">
        <v>1891</v>
      </c>
      <c r="EY613" s="314">
        <v>46176</v>
      </c>
      <c r="EZ613" s="314"/>
      <c r="FA613" s="183"/>
      <c r="FB613" s="314"/>
      <c r="FC613" s="7" t="s">
        <v>3555</v>
      </c>
      <c r="FD613" s="7" t="s">
        <v>3449</v>
      </c>
      <c r="FE613" s="7">
        <f t="shared" si="134"/>
        <v>6373</v>
      </c>
      <c r="FF613" s="72">
        <f t="shared" si="135"/>
        <v>12224</v>
      </c>
      <c r="FG613" t="s">
        <v>3517</v>
      </c>
      <c r="FH613">
        <v>463492200</v>
      </c>
    </row>
    <row r="614" spans="1:164" ht="17.25">
      <c r="A614" s="72">
        <v>457235804</v>
      </c>
      <c r="B614" s="304" t="s">
        <v>112</v>
      </c>
      <c r="C614" s="72"/>
      <c r="D614" s="72"/>
      <c r="E614" s="72"/>
      <c r="F614" s="72"/>
      <c r="G614" s="307"/>
      <c r="H614" s="307"/>
      <c r="I614" s="72">
        <v>6427</v>
      </c>
      <c r="J614" s="72">
        <v>5536</v>
      </c>
      <c r="K614" s="258">
        <f t="shared" si="141"/>
        <v>6084</v>
      </c>
      <c r="L614" s="258">
        <f t="shared" si="128"/>
        <v>12627</v>
      </c>
      <c r="M614" s="316">
        <v>3</v>
      </c>
      <c r="N614" s="72" t="s">
        <v>1232</v>
      </c>
      <c r="O614" s="72" t="s">
        <v>1233</v>
      </c>
      <c r="P614" s="72" t="s">
        <v>114</v>
      </c>
      <c r="Q614" s="255">
        <v>5536</v>
      </c>
      <c r="R614" s="66">
        <v>548</v>
      </c>
      <c r="S614" s="66">
        <f t="shared" si="126"/>
        <v>0</v>
      </c>
      <c r="T614" s="66">
        <v>5400</v>
      </c>
      <c r="U614" s="4" t="s">
        <v>1480</v>
      </c>
      <c r="V614" s="5">
        <f t="shared" si="136"/>
        <v>3.1474529992765295E-2</v>
      </c>
      <c r="W614" s="5">
        <f t="shared" si="137"/>
        <v>1.4806611980306837E-3</v>
      </c>
      <c r="X614" s="5" t="s">
        <v>1281</v>
      </c>
      <c r="Y614" s="72" t="str">
        <f t="shared" si="129"/>
        <v>PTP</v>
      </c>
      <c r="Z614" s="72" t="s">
        <v>1282</v>
      </c>
      <c r="AA614" s="72" t="s">
        <v>1330</v>
      </c>
      <c r="AB614" s="304"/>
      <c r="AC614" s="72">
        <v>20</v>
      </c>
      <c r="AD614" s="72"/>
      <c r="AE614" s="309"/>
      <c r="AF614" s="310" t="s">
        <v>1798</v>
      </c>
      <c r="AG614" s="7" t="s">
        <v>1130</v>
      </c>
      <c r="AH614" s="72" t="s">
        <v>113</v>
      </c>
      <c r="AI614" s="7" t="s">
        <v>1130</v>
      </c>
      <c r="AJ614" s="7" t="s">
        <v>1130</v>
      </c>
      <c r="AK614" s="7" t="s">
        <v>1130</v>
      </c>
      <c r="AL614" s="7">
        <v>11484</v>
      </c>
      <c r="AM614" s="255">
        <v>5536</v>
      </c>
      <c r="AN614" s="258">
        <v>88</v>
      </c>
      <c r="AO614" s="307">
        <v>104</v>
      </c>
      <c r="AP614" s="307" t="str">
        <f t="shared" si="130"/>
        <v>FLOW</v>
      </c>
      <c r="AQ614" s="307"/>
      <c r="AR614" s="307"/>
      <c r="AS614" s="307"/>
      <c r="AT614" s="307"/>
      <c r="AU614" s="72" t="s">
        <v>944</v>
      </c>
      <c r="AV614" s="311" t="s">
        <v>115</v>
      </c>
      <c r="AW614" s="304" t="s">
        <v>86</v>
      </c>
      <c r="AX614" s="312">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31"/>
        <v>1</v>
      </c>
      <c r="ES614" s="72">
        <f t="shared" si="132"/>
        <v>1</v>
      </c>
      <c r="ET614" s="72" t="s">
        <v>1122</v>
      </c>
      <c r="EU614" s="7" t="s">
        <v>2926</v>
      </c>
      <c r="EV614" s="7" t="s">
        <v>1111</v>
      </c>
      <c r="EW614" s="7" t="s">
        <v>1807</v>
      </c>
      <c r="EX614" s="183" t="s">
        <v>2029</v>
      </c>
      <c r="EY614" s="314">
        <v>46188</v>
      </c>
      <c r="EZ614" s="314"/>
      <c r="FA614" s="183"/>
      <c r="FB614" s="314"/>
      <c r="FC614" s="7" t="s">
        <v>1130</v>
      </c>
      <c r="FD614" s="7" t="s">
        <v>3450</v>
      </c>
      <c r="FE614" s="7">
        <f t="shared" si="134"/>
        <v>6084</v>
      </c>
      <c r="FF614" s="72">
        <f t="shared" si="135"/>
        <v>12627</v>
      </c>
      <c r="FG614" t="s">
        <v>3517</v>
      </c>
      <c r="FH614">
        <v>457235804</v>
      </c>
    </row>
    <row r="615" spans="1:164" ht="17.25">
      <c r="A615" s="72">
        <v>137168563</v>
      </c>
      <c r="B615" s="304" t="s">
        <v>508</v>
      </c>
      <c r="C615" s="72"/>
      <c r="D615" s="72"/>
      <c r="E615" s="72"/>
      <c r="F615" s="72"/>
      <c r="G615" s="307"/>
      <c r="H615" s="307"/>
      <c r="I615" s="72">
        <v>3263</v>
      </c>
      <c r="J615" s="72">
        <v>5293</v>
      </c>
      <c r="K615" s="258">
        <f t="shared" si="141"/>
        <v>-10301</v>
      </c>
      <c r="L615" s="258">
        <f t="shared" si="128"/>
        <v>9374</v>
      </c>
      <c r="M615" s="316">
        <v>6</v>
      </c>
      <c r="N615" s="72" t="s">
        <v>1232</v>
      </c>
      <c r="O615" s="72" t="s">
        <v>1233</v>
      </c>
      <c r="P615" s="72" t="s">
        <v>334</v>
      </c>
      <c r="Q615" s="255">
        <v>5234.25</v>
      </c>
      <c r="R615" s="66">
        <v>721</v>
      </c>
      <c r="S615" s="66">
        <f t="shared" si="126"/>
        <v>0</v>
      </c>
      <c r="T615" s="66">
        <v>4500</v>
      </c>
      <c r="U615" s="4" t="s">
        <v>1232</v>
      </c>
      <c r="V615" s="5">
        <f t="shared" si="136"/>
        <v>1.8155740299291789E-2</v>
      </c>
      <c r="W615" s="5">
        <f t="shared" si="137"/>
        <v>2.198760108914333E-3</v>
      </c>
      <c r="X615" s="5" t="str">
        <f t="shared" si="133"/>
        <v>FLOW</v>
      </c>
      <c r="Y615" s="72" t="str">
        <f t="shared" si="129"/>
        <v>LMCB</v>
      </c>
      <c r="Z615" s="72" t="s">
        <v>1327</v>
      </c>
      <c r="AA615" s="72" t="s">
        <v>1327</v>
      </c>
      <c r="AB615" s="304"/>
      <c r="AC615" s="72"/>
      <c r="AD615" s="72"/>
      <c r="AE615" s="309"/>
      <c r="AF615" s="310" t="s">
        <v>1798</v>
      </c>
      <c r="AG615" s="7" t="s">
        <v>1130</v>
      </c>
      <c r="AH615" s="72" t="s">
        <v>509</v>
      </c>
      <c r="AI615" s="7" t="s">
        <v>1130</v>
      </c>
      <c r="AJ615" s="7" t="s">
        <v>1130</v>
      </c>
      <c r="AK615" s="7" t="s">
        <v>1130</v>
      </c>
      <c r="AL615" s="7">
        <v>10514</v>
      </c>
      <c r="AM615" s="255">
        <v>5234.25</v>
      </c>
      <c r="AN615" s="258">
        <v>178</v>
      </c>
      <c r="AO615" s="307">
        <v>194</v>
      </c>
      <c r="AP615" s="307" t="str">
        <f t="shared" si="130"/>
        <v>FLOW</v>
      </c>
      <c r="AQ615" s="307"/>
      <c r="AR615" s="307"/>
      <c r="AS615" s="307"/>
      <c r="AT615" s="307"/>
      <c r="AU615" s="72" t="s">
        <v>944</v>
      </c>
      <c r="AV615" s="311" t="s">
        <v>510</v>
      </c>
      <c r="AW615" s="304" t="s">
        <v>178</v>
      </c>
      <c r="AX615" s="312">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31"/>
        <v>1</v>
      </c>
      <c r="ES615" s="72">
        <f t="shared" si="132"/>
        <v>1</v>
      </c>
      <c r="ET615" s="72" t="s">
        <v>1126</v>
      </c>
      <c r="EU615" s="7" t="s">
        <v>2927</v>
      </c>
      <c r="EV615" s="7" t="s">
        <v>1111</v>
      </c>
      <c r="EW615" s="7" t="s">
        <v>1804</v>
      </c>
      <c r="EX615" s="183" t="s">
        <v>1810</v>
      </c>
      <c r="EY615" s="314">
        <v>46183</v>
      </c>
      <c r="EZ615" s="314"/>
      <c r="FA615" s="183"/>
      <c r="FB615" s="314"/>
      <c r="FC615" s="7" t="s">
        <v>1130</v>
      </c>
      <c r="FD615" s="7" t="s">
        <v>3451</v>
      </c>
      <c r="FE615" s="7">
        <f t="shared" si="134"/>
        <v>-10301</v>
      </c>
      <c r="FF615" s="72">
        <f t="shared" si="135"/>
        <v>9374</v>
      </c>
      <c r="FG615" t="s">
        <v>3517</v>
      </c>
      <c r="FH615">
        <v>137168563</v>
      </c>
    </row>
    <row r="616" spans="1:164" ht="17.25">
      <c r="A616" s="72">
        <v>458301374</v>
      </c>
      <c r="B616" s="304" t="s">
        <v>1441</v>
      </c>
      <c r="C616" s="72" t="s">
        <v>1776</v>
      </c>
      <c r="D616" s="72" t="s">
        <v>1793</v>
      </c>
      <c r="E616" s="72">
        <f>2682+100</f>
        <v>2782</v>
      </c>
      <c r="F616" s="72"/>
      <c r="G616" s="307"/>
      <c r="H616" s="307"/>
      <c r="I616" s="72">
        <v>2682</v>
      </c>
      <c r="J616" s="72">
        <v>2682</v>
      </c>
      <c r="K616" s="258">
        <f t="shared" si="141"/>
        <v>2773</v>
      </c>
      <c r="L616" s="258">
        <f t="shared" si="128"/>
        <v>2630</v>
      </c>
      <c r="M616" s="316">
        <v>2</v>
      </c>
      <c r="N616" s="72" t="s">
        <v>1283</v>
      </c>
      <c r="O616" s="72" t="s">
        <v>1282</v>
      </c>
      <c r="P616" s="72" t="s">
        <v>316</v>
      </c>
      <c r="Q616" s="255">
        <v>5225</v>
      </c>
      <c r="R616" s="66">
        <v>91</v>
      </c>
      <c r="S616" s="66">
        <f t="shared" si="126"/>
        <v>0</v>
      </c>
      <c r="T616" s="66">
        <v>2642</v>
      </c>
      <c r="U616" s="4" t="s">
        <v>1232</v>
      </c>
      <c r="V616" s="5">
        <f t="shared" si="136"/>
        <v>1.2322372702697018E-2</v>
      </c>
      <c r="W616" s="5">
        <f t="shared" si="137"/>
        <v>1.1568744748218867E-3</v>
      </c>
      <c r="X616" s="5" t="str">
        <f t="shared" si="133"/>
        <v>RB</v>
      </c>
      <c r="Y616" s="72" t="str">
        <f t="shared" si="129"/>
        <v>PAID</v>
      </c>
      <c r="Z616" s="72" t="s">
        <v>1331</v>
      </c>
      <c r="AA616" s="72" t="s">
        <v>1282</v>
      </c>
      <c r="AB616" s="304"/>
      <c r="AC616" s="72"/>
      <c r="AD616" s="72" t="s">
        <v>3023</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30"/>
        <v>STABLE</v>
      </c>
      <c r="AQ616" s="307"/>
      <c r="AR616" s="307"/>
      <c r="AS616" s="307"/>
      <c r="AT616" s="307"/>
      <c r="AU616" s="72" t="s">
        <v>1794</v>
      </c>
      <c r="AV616" s="311" t="s">
        <v>1442</v>
      </c>
      <c r="AW616" s="304" t="s">
        <v>1443</v>
      </c>
      <c r="AX616" s="312">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31"/>
        <v>2</v>
      </c>
      <c r="ES616" s="72">
        <f t="shared" si="132"/>
        <v>1</v>
      </c>
      <c r="ET616" s="72" t="s">
        <v>1125</v>
      </c>
      <c r="EU616" s="7" t="s">
        <v>2928</v>
      </c>
      <c r="EV616" s="7" t="s">
        <v>1111</v>
      </c>
      <c r="EW616" s="7" t="s">
        <v>1821</v>
      </c>
      <c r="EX616" s="183" t="s">
        <v>2030</v>
      </c>
      <c r="EY616" s="314">
        <v>46178</v>
      </c>
      <c r="EZ616" s="314"/>
      <c r="FA616" s="183"/>
      <c r="FB616" s="314"/>
      <c r="FC616" s="7" t="s">
        <v>1130</v>
      </c>
      <c r="FD616" s="7" t="s">
        <v>3340</v>
      </c>
      <c r="FE616" s="7">
        <f t="shared" si="134"/>
        <v>2773</v>
      </c>
      <c r="FF616" s="72">
        <f t="shared" si="135"/>
        <v>5412</v>
      </c>
      <c r="FG616" t="s">
        <v>3517</v>
      </c>
      <c r="FH616">
        <v>458301374</v>
      </c>
    </row>
    <row r="617" spans="1:164" ht="17.25">
      <c r="A617" s="72">
        <v>462480094</v>
      </c>
      <c r="B617" s="304" t="s">
        <v>1399</v>
      </c>
      <c r="C617" s="72"/>
      <c r="D617" s="72"/>
      <c r="E617" s="72"/>
      <c r="F617" s="72"/>
      <c r="G617" s="307"/>
      <c r="H617" s="307"/>
      <c r="I617" s="72">
        <v>5223</v>
      </c>
      <c r="J617" s="72">
        <v>5167</v>
      </c>
      <c r="K617" s="258">
        <f t="shared" si="141"/>
        <v>5309</v>
      </c>
      <c r="L617" s="258">
        <f t="shared" si="128"/>
        <v>10609</v>
      </c>
      <c r="M617" s="316">
        <v>2</v>
      </c>
      <c r="N617" s="72" t="s">
        <v>1232</v>
      </c>
      <c r="O617" s="72" t="s">
        <v>1233</v>
      </c>
      <c r="P617" s="72" t="s">
        <v>204</v>
      </c>
      <c r="Q617" s="255">
        <v>5145</v>
      </c>
      <c r="R617" s="66">
        <v>142</v>
      </c>
      <c r="S617" s="66">
        <f t="shared" si="126"/>
        <v>0</v>
      </c>
      <c r="T617" s="66">
        <v>450</v>
      </c>
      <c r="U617" s="4" t="s">
        <v>1232</v>
      </c>
      <c r="V617" s="5">
        <f t="shared" si="136"/>
        <v>0.10926582708603223</v>
      </c>
      <c r="W617" s="5">
        <f t="shared" si="137"/>
        <v>1.1391615642026042E-3</v>
      </c>
      <c r="X617" s="5" t="str">
        <f t="shared" si="133"/>
        <v>FLOW</v>
      </c>
      <c r="Y617" s="72" t="str">
        <f t="shared" si="129"/>
        <v>NC</v>
      </c>
      <c r="Z617" s="72" t="s">
        <v>1316</v>
      </c>
      <c r="AA617" s="72" t="s">
        <v>1316</v>
      </c>
      <c r="AB617" s="304" t="s">
        <v>3025</v>
      </c>
      <c r="AC617" s="72"/>
      <c r="AD617" s="72" t="s">
        <v>3022</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30"/>
        <v>FLOW</v>
      </c>
      <c r="AQ617" s="307"/>
      <c r="AR617" s="307"/>
      <c r="AS617" s="307"/>
      <c r="AT617" s="307"/>
      <c r="AU617" s="72" t="s">
        <v>1794</v>
      </c>
      <c r="AV617" s="311" t="s">
        <v>1400</v>
      </c>
      <c r="AW617" s="304" t="s">
        <v>225</v>
      </c>
      <c r="AX617" s="312">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31"/>
        <v>1</v>
      </c>
      <c r="ES617" s="72">
        <f t="shared" si="132"/>
        <v>1</v>
      </c>
      <c r="ET617" s="72" t="s">
        <v>1124</v>
      </c>
      <c r="EU617" s="7" t="s">
        <v>2929</v>
      </c>
      <c r="EV617" s="7" t="s">
        <v>1111</v>
      </c>
      <c r="EW617" s="7" t="s">
        <v>1809</v>
      </c>
      <c r="EX617" s="183" t="s">
        <v>1890</v>
      </c>
      <c r="EY617" s="314">
        <v>46177</v>
      </c>
      <c r="EZ617" s="314"/>
      <c r="FA617" s="183"/>
      <c r="FB617" s="314"/>
      <c r="FC617" s="7" t="s">
        <v>1130</v>
      </c>
      <c r="FD617" s="7" t="s">
        <v>3136</v>
      </c>
      <c r="FE617" s="7">
        <f t="shared" si="134"/>
        <v>5309</v>
      </c>
      <c r="FF617" s="72">
        <f t="shared" si="135"/>
        <v>10609</v>
      </c>
      <c r="FG617" t="s">
        <v>3517</v>
      </c>
      <c r="FH617">
        <v>462480094</v>
      </c>
    </row>
    <row r="618" spans="1:164" ht="17.25">
      <c r="A618" s="72">
        <v>460443378</v>
      </c>
      <c r="B618" s="304" t="s">
        <v>965</v>
      </c>
      <c r="C618" s="72"/>
      <c r="D618" s="72"/>
      <c r="E618" s="72"/>
      <c r="F618" s="72"/>
      <c r="G618" s="307"/>
      <c r="H618" s="307"/>
      <c r="I618" s="72">
        <v>3174</v>
      </c>
      <c r="J618" s="72">
        <v>5120</v>
      </c>
      <c r="K618" s="258">
        <f t="shared" si="141"/>
        <v>2063</v>
      </c>
      <c r="L618" s="258">
        <f t="shared" si="128"/>
        <v>8526</v>
      </c>
      <c r="M618" s="316">
        <v>2</v>
      </c>
      <c r="N618" s="72" t="s">
        <v>1232</v>
      </c>
      <c r="O618" s="72" t="s">
        <v>1233</v>
      </c>
      <c r="P618" s="72" t="s">
        <v>43</v>
      </c>
      <c r="Q618" s="255">
        <v>5073</v>
      </c>
      <c r="R618" s="66">
        <v>117</v>
      </c>
      <c r="S618" s="66">
        <f t="shared" si="126"/>
        <v>0</v>
      </c>
      <c r="T618" s="66">
        <v>1350</v>
      </c>
      <c r="U618" s="4" t="s">
        <v>1497</v>
      </c>
      <c r="V618" s="5">
        <f t="shared" si="136"/>
        <v>5.6743037560501716E-3</v>
      </c>
      <c r="W618" s="5">
        <f t="shared" si="137"/>
        <v>1.12321994464525E-3</v>
      </c>
      <c r="X618" s="5" t="s">
        <v>1281</v>
      </c>
      <c r="Y618" s="72" t="str">
        <f t="shared" si="129"/>
        <v>PTP</v>
      </c>
      <c r="Z618" s="72" t="s">
        <v>1330</v>
      </c>
      <c r="AA618" s="72" t="s">
        <v>1330</v>
      </c>
      <c r="AB618" s="304"/>
      <c r="AC618" s="72">
        <v>22</v>
      </c>
      <c r="AD618" s="72" t="s">
        <v>3020</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30"/>
        <v>FLOW</v>
      </c>
      <c r="AQ618" s="307"/>
      <c r="AR618" s="307"/>
      <c r="AS618" s="307"/>
      <c r="AT618" s="307"/>
      <c r="AU618" s="72" t="s">
        <v>1794</v>
      </c>
      <c r="AV618" s="311"/>
      <c r="AW618" s="304" t="s">
        <v>1085</v>
      </c>
      <c r="AX618" s="312">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31"/>
        <v>1</v>
      </c>
      <c r="ES618" s="72">
        <f t="shared" si="132"/>
        <v>1</v>
      </c>
      <c r="ET618" s="72" t="s">
        <v>1117</v>
      </c>
      <c r="EU618" s="7" t="s">
        <v>2930</v>
      </c>
      <c r="EV618" s="7" t="s">
        <v>1111</v>
      </c>
      <c r="EW618" s="7" t="s">
        <v>1802</v>
      </c>
      <c r="EX618" s="183" t="s">
        <v>1842</v>
      </c>
      <c r="EY618" s="314">
        <v>46178</v>
      </c>
      <c r="EZ618" s="314"/>
      <c r="FA618" s="183"/>
      <c r="FB618" s="314"/>
      <c r="FC618" s="7" t="s">
        <v>1130</v>
      </c>
      <c r="FD618" s="7" t="s">
        <v>3063</v>
      </c>
      <c r="FE618" s="7">
        <f t="shared" si="134"/>
        <v>2063</v>
      </c>
      <c r="FF618" s="72">
        <f t="shared" si="135"/>
        <v>8526</v>
      </c>
      <c r="FG618" t="s">
        <v>3517</v>
      </c>
      <c r="FH618">
        <v>460443378</v>
      </c>
    </row>
    <row r="619" spans="1:164" ht="17.25">
      <c r="A619" s="72">
        <v>458253431</v>
      </c>
      <c r="B619" s="304" t="s">
        <v>2083</v>
      </c>
      <c r="C619" s="72"/>
      <c r="D619" s="72"/>
      <c r="E619" s="72"/>
      <c r="F619" s="72"/>
      <c r="G619" s="307"/>
      <c r="H619" s="307"/>
      <c r="I619" s="72">
        <v>2543</v>
      </c>
      <c r="J619" s="72">
        <v>2613</v>
      </c>
      <c r="K619" s="258">
        <f t="shared" si="141"/>
        <v>141</v>
      </c>
      <c r="L619" s="258">
        <f t="shared" si="128"/>
        <v>5263</v>
      </c>
      <c r="M619" s="316">
        <v>2</v>
      </c>
      <c r="N619" s="72" t="s">
        <v>1232</v>
      </c>
      <c r="O619" s="72" t="s">
        <v>1233</v>
      </c>
      <c r="P619" s="72" t="s">
        <v>23</v>
      </c>
      <c r="Q619" s="255">
        <v>5053</v>
      </c>
      <c r="R619" s="66">
        <v>71</v>
      </c>
      <c r="S619" s="66">
        <f t="shared" si="126"/>
        <v>0</v>
      </c>
      <c r="T619" s="66">
        <v>1350</v>
      </c>
      <c r="U619" s="4" t="s">
        <v>1130</v>
      </c>
      <c r="V619" s="5">
        <f t="shared" si="136"/>
        <v>1.6898449880746038E-2</v>
      </c>
      <c r="W619" s="5">
        <f t="shared" si="137"/>
        <v>1.1187917169904293E-3</v>
      </c>
      <c r="X619" s="5" t="s">
        <v>1281</v>
      </c>
      <c r="Y619" s="72" t="str">
        <f t="shared" si="129"/>
        <v>PTP</v>
      </c>
      <c r="Z619" s="72" t="s">
        <v>1130</v>
      </c>
      <c r="AA619" s="72" t="s">
        <v>1330</v>
      </c>
      <c r="AB619" s="304"/>
      <c r="AC619" s="72">
        <v>16</v>
      </c>
      <c r="AD619" s="72" t="s">
        <v>3020</v>
      </c>
      <c r="AE619" s="309"/>
      <c r="AF619" s="310"/>
      <c r="AG619" s="7"/>
      <c r="AH619" s="72" t="s">
        <v>233</v>
      </c>
      <c r="AI619" s="7"/>
      <c r="AJ619" s="7"/>
      <c r="AK619" s="7"/>
      <c r="AL619" s="7">
        <v>4034</v>
      </c>
      <c r="AM619" s="255">
        <v>5053</v>
      </c>
      <c r="AN619" s="258">
        <v>57</v>
      </c>
      <c r="AO619" s="307">
        <v>73</v>
      </c>
      <c r="AP619" s="307" t="str">
        <f t="shared" si="130"/>
        <v>FLOW</v>
      </c>
      <c r="AQ619" s="307"/>
      <c r="AR619" s="307"/>
      <c r="AS619" s="307"/>
      <c r="AT619" s="307"/>
      <c r="AU619" s="72" t="s">
        <v>1130</v>
      </c>
      <c r="AV619" s="311" t="s">
        <v>2229</v>
      </c>
      <c r="AW619" s="304" t="s">
        <v>234</v>
      </c>
      <c r="AX619" s="312">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31"/>
        <v>1</v>
      </c>
      <c r="ES619" s="72">
        <f t="shared" si="132"/>
        <v>1</v>
      </c>
      <c r="ET619" s="72" t="s">
        <v>1115</v>
      </c>
      <c r="EU619" s="7" t="s">
        <v>2931</v>
      </c>
      <c r="EV619" s="7" t="s">
        <v>1111</v>
      </c>
      <c r="EW619" s="7" t="s">
        <v>1802</v>
      </c>
      <c r="EX619" s="183" t="s">
        <v>2021</v>
      </c>
      <c r="EY619" s="314">
        <v>46184</v>
      </c>
      <c r="EZ619" s="314"/>
      <c r="FA619" s="183"/>
      <c r="FB619" s="314"/>
      <c r="FC619" s="7" t="s">
        <v>1130</v>
      </c>
      <c r="FD619" s="7" t="s">
        <v>3099</v>
      </c>
      <c r="FE619" s="7">
        <f t="shared" si="134"/>
        <v>141</v>
      </c>
      <c r="FF619" s="72">
        <f t="shared" si="135"/>
        <v>5263</v>
      </c>
      <c r="FG619" t="s">
        <v>3517</v>
      </c>
      <c r="FH619">
        <v>458253431</v>
      </c>
    </row>
    <row r="620" spans="1:164" ht="17.25">
      <c r="A620" s="72">
        <v>462525757</v>
      </c>
      <c r="B620" s="304" t="s">
        <v>1435</v>
      </c>
      <c r="C620" s="72" t="s">
        <v>1776</v>
      </c>
      <c r="D620" s="72" t="s">
        <v>1801</v>
      </c>
      <c r="E620" s="72">
        <v>4979</v>
      </c>
      <c r="F620" s="72"/>
      <c r="G620" s="307"/>
      <c r="H620" s="307"/>
      <c r="I620" s="72">
        <v>4979</v>
      </c>
      <c r="J620" s="72">
        <v>4979</v>
      </c>
      <c r="K620" s="258">
        <f t="shared" si="141"/>
        <v>5066</v>
      </c>
      <c r="L620" s="258">
        <f t="shared" si="128"/>
        <v>5153</v>
      </c>
      <c r="M620" s="316">
        <v>2</v>
      </c>
      <c r="N620" s="72" t="s">
        <v>1281</v>
      </c>
      <c r="O620" s="72" t="s">
        <v>1282</v>
      </c>
      <c r="P620" s="72" t="s">
        <v>66</v>
      </c>
      <c r="Q620" s="255">
        <v>4894</v>
      </c>
      <c r="R620" s="66">
        <v>87</v>
      </c>
      <c r="S620" s="66">
        <f t="shared" si="126"/>
        <v>0</v>
      </c>
      <c r="T620" s="66">
        <v>450</v>
      </c>
      <c r="U620" s="4" t="s">
        <v>1130</v>
      </c>
      <c r="V620" s="5">
        <f t="shared" si="136"/>
        <v>1.6923306266301952E-2</v>
      </c>
      <c r="W620" s="5">
        <f t="shared" si="137"/>
        <v>1.0835873071346055E-3</v>
      </c>
      <c r="X620" s="5" t="str">
        <f t="shared" si="133"/>
        <v>STABLE</v>
      </c>
      <c r="Y620" s="72" t="str">
        <f t="shared" si="129"/>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30"/>
        <v>STABLE</v>
      </c>
      <c r="AQ620" s="307"/>
      <c r="AR620" s="307"/>
      <c r="AS620" s="307"/>
      <c r="AT620" s="307"/>
      <c r="AU620" s="72" t="s">
        <v>1794</v>
      </c>
      <c r="AV620" s="311" t="s">
        <v>1436</v>
      </c>
      <c r="AW620" s="304" t="s">
        <v>1437</v>
      </c>
      <c r="AX620" s="312">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31"/>
        <v>1</v>
      </c>
      <c r="ES620" s="72">
        <f t="shared" si="132"/>
        <v>1</v>
      </c>
      <c r="ET620" s="72" t="s">
        <v>1119</v>
      </c>
      <c r="EU620" s="7" t="s">
        <v>2932</v>
      </c>
      <c r="EV620" s="7" t="s">
        <v>1111</v>
      </c>
      <c r="EW620" s="7" t="s">
        <v>1807</v>
      </c>
      <c r="EX620" s="183" t="s">
        <v>1819</v>
      </c>
      <c r="EY620" s="314">
        <v>46182</v>
      </c>
      <c r="EZ620" s="314"/>
      <c r="FA620" s="183"/>
      <c r="FB620" s="314"/>
      <c r="FC620" s="7" t="s">
        <v>1130</v>
      </c>
      <c r="FD620" s="7" t="s">
        <v>3452</v>
      </c>
      <c r="FE620" s="7">
        <f t="shared" si="134"/>
        <v>5066</v>
      </c>
      <c r="FF620" s="72">
        <f t="shared" si="135"/>
        <v>10132</v>
      </c>
      <c r="FG620" t="s">
        <v>3517</v>
      </c>
      <c r="FH620">
        <v>462525757</v>
      </c>
    </row>
    <row r="621" spans="1:164" ht="17.25">
      <c r="A621" s="72">
        <v>462832504</v>
      </c>
      <c r="B621" s="304" t="s">
        <v>2143</v>
      </c>
      <c r="C621" s="72"/>
      <c r="D621" s="72"/>
      <c r="E621" s="72"/>
      <c r="F621" s="72"/>
      <c r="G621" s="307"/>
      <c r="H621" s="307"/>
      <c r="I621" s="72">
        <v>4919</v>
      </c>
      <c r="J621" s="72">
        <v>4919</v>
      </c>
      <c r="K621" s="258">
        <f t="shared" si="141"/>
        <v>5008</v>
      </c>
      <c r="L621" s="258">
        <f t="shared" si="128"/>
        <v>10016</v>
      </c>
      <c r="M621" s="308">
        <v>1</v>
      </c>
      <c r="N621" s="72" t="s">
        <v>1232</v>
      </c>
      <c r="O621" s="72" t="s">
        <v>1233</v>
      </c>
      <c r="P621" s="72" t="s">
        <v>66</v>
      </c>
      <c r="Q621" s="255">
        <v>4830</v>
      </c>
      <c r="R621" s="66">
        <v>89</v>
      </c>
      <c r="S621" s="66">
        <f t="shared" si="126"/>
        <v>0</v>
      </c>
      <c r="T621" s="66">
        <v>450</v>
      </c>
      <c r="U621" s="4" t="s">
        <v>1130</v>
      </c>
      <c r="V621" s="5">
        <f t="shared" si="136"/>
        <v>4.7706763061852444E-3</v>
      </c>
      <c r="W621" s="5">
        <f t="shared" si="137"/>
        <v>2.643128220985205E-4</v>
      </c>
      <c r="X621" s="5" t="str">
        <f t="shared" si="133"/>
        <v>FLOW</v>
      </c>
      <c r="Y621" s="72" t="str">
        <f t="shared" si="129"/>
        <v>KIV</v>
      </c>
      <c r="Z621" s="72" t="s">
        <v>1130</v>
      </c>
      <c r="AA621" s="72" t="s">
        <v>3021</v>
      </c>
      <c r="AB621" s="304"/>
      <c r="AC621" s="72"/>
      <c r="AD621" s="72"/>
      <c r="AE621" s="309"/>
      <c r="AF621" s="310"/>
      <c r="AG621" s="7"/>
      <c r="AH621" s="72" t="s">
        <v>2200</v>
      </c>
      <c r="AI621" s="7"/>
      <c r="AJ621" s="7"/>
      <c r="AK621" s="7"/>
      <c r="AL621" s="7">
        <v>5458</v>
      </c>
      <c r="AM621" s="255">
        <v>4830</v>
      </c>
      <c r="AN621" s="258">
        <v>27</v>
      </c>
      <c r="AO621" s="307">
        <v>43</v>
      </c>
      <c r="AP621" s="307" t="str">
        <f t="shared" si="130"/>
        <v>FLOW</v>
      </c>
      <c r="AQ621" s="307"/>
      <c r="AR621" s="307"/>
      <c r="AS621" s="307"/>
      <c r="AT621" s="307"/>
      <c r="AU621" s="72" t="s">
        <v>1130</v>
      </c>
      <c r="AV621" s="311" t="s">
        <v>2287</v>
      </c>
      <c r="AW621" s="304" t="s">
        <v>27</v>
      </c>
      <c r="AX621" s="312">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31"/>
        <v>0</v>
      </c>
      <c r="ES621" s="72" t="str">
        <f t="shared" si="132"/>
        <v/>
      </c>
      <c r="ET621" s="72" t="s">
        <v>1119</v>
      </c>
      <c r="EU621" s="7" t="s">
        <v>2933</v>
      </c>
      <c r="EV621" s="7" t="s">
        <v>1111</v>
      </c>
      <c r="EW621" s="7" t="e">
        <v>#N/A</v>
      </c>
      <c r="EX621" s="183" t="e">
        <v>#N/A</v>
      </c>
      <c r="EY621" s="314" t="e">
        <v>#N/A</v>
      </c>
      <c r="EZ621" s="314"/>
      <c r="FA621" s="183"/>
      <c r="FB621" s="314"/>
      <c r="FC621" s="7" t="s">
        <v>1130</v>
      </c>
      <c r="FD621" s="7" t="s">
        <v>3453</v>
      </c>
      <c r="FE621" s="7">
        <f t="shared" si="134"/>
        <v>5008</v>
      </c>
      <c r="FF621" s="72">
        <f t="shared" si="135"/>
        <v>10016</v>
      </c>
      <c r="FG621" t="s">
        <v>3518</v>
      </c>
      <c r="FH621">
        <v>462832504</v>
      </c>
    </row>
    <row r="622" spans="1:164" ht="17.25">
      <c r="A622" s="72">
        <v>461943547</v>
      </c>
      <c r="B622" s="304" t="s">
        <v>1594</v>
      </c>
      <c r="C622" s="72"/>
      <c r="D622" s="72"/>
      <c r="E622" s="72"/>
      <c r="F622" s="72"/>
      <c r="G622" s="307"/>
      <c r="H622" s="307"/>
      <c r="I622" s="72">
        <v>5816</v>
      </c>
      <c r="J622" s="72">
        <v>4670.18</v>
      </c>
      <c r="K622" s="258">
        <f t="shared" si="141"/>
        <v>5159.18</v>
      </c>
      <c r="L622" s="258">
        <f t="shared" si="128"/>
        <v>11039.18</v>
      </c>
      <c r="M622" s="316">
        <v>4</v>
      </c>
      <c r="N622" s="72" t="s">
        <v>1232</v>
      </c>
      <c r="O622" s="72" t="s">
        <v>1233</v>
      </c>
      <c r="P622" s="72" t="s">
        <v>43</v>
      </c>
      <c r="Q622" s="255">
        <v>4670.18</v>
      </c>
      <c r="R622" s="66">
        <v>489</v>
      </c>
      <c r="S622" s="66">
        <f t="shared" si="126"/>
        <v>0</v>
      </c>
      <c r="T622" s="66">
        <v>4950</v>
      </c>
      <c r="U622" s="4" t="s">
        <v>1130</v>
      </c>
      <c r="V622" s="5">
        <f t="shared" si="136"/>
        <v>2.432812045737396E-2</v>
      </c>
      <c r="W622" s="5">
        <f t="shared" si="137"/>
        <v>1.5333084316568862E-3</v>
      </c>
      <c r="X622" s="5" t="s">
        <v>1281</v>
      </c>
      <c r="Y622" s="72" t="str">
        <f t="shared" si="129"/>
        <v>PTP</v>
      </c>
      <c r="Z622" s="72" t="s">
        <v>1130</v>
      </c>
      <c r="AA622" s="72" t="s">
        <v>1330</v>
      </c>
      <c r="AB622" s="304" t="s">
        <v>3506</v>
      </c>
      <c r="AC622" s="72"/>
      <c r="AD622" s="72" t="s">
        <v>3023</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30"/>
        <v>FLOW</v>
      </c>
      <c r="AQ622" s="307"/>
      <c r="AR622" s="307"/>
      <c r="AS622" s="307"/>
      <c r="AT622" s="307"/>
      <c r="AU622" s="72" t="s">
        <v>944</v>
      </c>
      <c r="AV622" s="311" t="s">
        <v>1700</v>
      </c>
      <c r="AW622" s="304" t="s">
        <v>17</v>
      </c>
      <c r="AX622" s="312">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31"/>
        <v>1</v>
      </c>
      <c r="ES622" s="72">
        <f t="shared" si="132"/>
        <v>1</v>
      </c>
      <c r="ET622" s="72" t="s">
        <v>1117</v>
      </c>
      <c r="EU622" s="7" t="s">
        <v>2934</v>
      </c>
      <c r="EV622" s="7" t="s">
        <v>1111</v>
      </c>
      <c r="EW622" s="7" t="s">
        <v>1802</v>
      </c>
      <c r="EX622" s="183" t="s">
        <v>1811</v>
      </c>
      <c r="EY622" s="314">
        <v>46179</v>
      </c>
      <c r="EZ622" s="314"/>
      <c r="FA622" s="183"/>
      <c r="FB622" s="314"/>
      <c r="FC622" s="7" t="s">
        <v>1130</v>
      </c>
      <c r="FD622" s="7" t="s">
        <v>3454</v>
      </c>
      <c r="FE622" s="7">
        <f t="shared" si="134"/>
        <v>5159.18</v>
      </c>
      <c r="FF622" s="72">
        <f t="shared" si="135"/>
        <v>11039.18</v>
      </c>
      <c r="FG622" t="s">
        <v>3517</v>
      </c>
      <c r="FH622">
        <v>461943547</v>
      </c>
    </row>
    <row r="623" spans="1:164" ht="17.25">
      <c r="A623" s="72">
        <v>140002557</v>
      </c>
      <c r="B623" s="304" t="s">
        <v>950</v>
      </c>
      <c r="C623" s="72" t="s">
        <v>1776</v>
      </c>
      <c r="D623" s="72" t="s">
        <v>1788</v>
      </c>
      <c r="E623" s="72">
        <v>1000</v>
      </c>
      <c r="F623" s="72"/>
      <c r="G623" s="307"/>
      <c r="H623" s="307"/>
      <c r="I623" s="72">
        <v>4537</v>
      </c>
      <c r="J623" s="72">
        <v>4727</v>
      </c>
      <c r="K623" s="258">
        <f>J623-I623+R623</f>
        <v>393</v>
      </c>
      <c r="L623" s="258">
        <f t="shared" si="128"/>
        <v>8460</v>
      </c>
      <c r="M623" s="316">
        <v>3</v>
      </c>
      <c r="N623" s="72" t="s">
        <v>1281</v>
      </c>
      <c r="O623" s="72" t="s">
        <v>1282</v>
      </c>
      <c r="P623" s="72" t="s">
        <v>114</v>
      </c>
      <c r="Q623" s="255">
        <v>4664.54</v>
      </c>
      <c r="R623" s="66">
        <v>203</v>
      </c>
      <c r="S623" s="66">
        <f t="shared" si="126"/>
        <v>0</v>
      </c>
      <c r="T623" s="66">
        <v>2250</v>
      </c>
      <c r="U623" s="4" t="s">
        <v>1232</v>
      </c>
      <c r="V623" s="5">
        <f t="shared" si="136"/>
        <v>2.6519906815833348E-2</v>
      </c>
      <c r="W623" s="5">
        <f t="shared" si="137"/>
        <v>1.2475800911600516E-3</v>
      </c>
      <c r="X623" s="5" t="str">
        <f t="shared" si="133"/>
        <v>STABLE</v>
      </c>
      <c r="Y623" s="72" t="str">
        <f t="shared" si="129"/>
        <v>PAID</v>
      </c>
      <c r="Z623" s="72" t="s">
        <v>1330</v>
      </c>
      <c r="AA623" s="72" t="s">
        <v>1282</v>
      </c>
      <c r="AB623" s="304"/>
      <c r="AC623" s="72"/>
      <c r="AD623" s="72" t="s">
        <v>3020</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30"/>
        <v>STABLE</v>
      </c>
      <c r="AQ623" s="307"/>
      <c r="AR623" s="307"/>
      <c r="AS623" s="307"/>
      <c r="AT623" s="307"/>
      <c r="AU623" s="72" t="s">
        <v>1794</v>
      </c>
      <c r="AV623" s="311" t="s">
        <v>1019</v>
      </c>
      <c r="AW623" s="304" t="s">
        <v>398</v>
      </c>
      <c r="AX623" s="312">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31"/>
        <v>1</v>
      </c>
      <c r="ES623" s="72">
        <f t="shared" si="132"/>
        <v>1</v>
      </c>
      <c r="ET623" s="72" t="s">
        <v>1122</v>
      </c>
      <c r="EU623" s="7" t="s">
        <v>2935</v>
      </c>
      <c r="EV623" s="7" t="s">
        <v>1111</v>
      </c>
      <c r="EW623" s="7" t="s">
        <v>1807</v>
      </c>
      <c r="EX623" s="183" t="s">
        <v>2031</v>
      </c>
      <c r="EY623" s="314">
        <v>46188</v>
      </c>
      <c r="EZ623" s="314"/>
      <c r="FA623" s="183"/>
      <c r="FB623" s="314"/>
      <c r="FC623" s="7" t="s">
        <v>1130</v>
      </c>
      <c r="FD623" s="7" t="s">
        <v>3426</v>
      </c>
      <c r="FE623" s="7">
        <f t="shared" si="134"/>
        <v>-4144</v>
      </c>
      <c r="FF623" s="72">
        <f t="shared" si="135"/>
        <v>9460</v>
      </c>
      <c r="FG623" t="s">
        <v>3517</v>
      </c>
      <c r="FH623">
        <v>140002557</v>
      </c>
    </row>
    <row r="624" spans="1:164" ht="17.25">
      <c r="A624" s="72">
        <v>138395859</v>
      </c>
      <c r="B624" s="304" t="s">
        <v>396</v>
      </c>
      <c r="C624" s="72"/>
      <c r="D624" s="72"/>
      <c r="E624" s="72"/>
      <c r="F624" s="72"/>
      <c r="G624" s="307"/>
      <c r="H624" s="307"/>
      <c r="I624" s="72">
        <v>3573</v>
      </c>
      <c r="J624" s="72">
        <v>4699</v>
      </c>
      <c r="K624" s="258">
        <f>J624-I624+R624</f>
        <v>2231</v>
      </c>
      <c r="L624" s="258">
        <f t="shared" si="128"/>
        <v>9472</v>
      </c>
      <c r="M624" s="316">
        <v>5</v>
      </c>
      <c r="N624" s="72" t="s">
        <v>1232</v>
      </c>
      <c r="O624" s="72" t="s">
        <v>1233</v>
      </c>
      <c r="P624" s="72" t="s">
        <v>35</v>
      </c>
      <c r="Q624" s="255">
        <v>4646.2</v>
      </c>
      <c r="R624" s="66">
        <v>1105</v>
      </c>
      <c r="S624" s="66">
        <f t="shared" ref="S624:S687" si="142">IF(H624="CBC COLL",T624,)</f>
        <v>0</v>
      </c>
      <c r="T624" s="66">
        <v>5400</v>
      </c>
      <c r="U624" s="4" t="s">
        <v>1484</v>
      </c>
      <c r="V624" s="5">
        <f t="shared" si="136"/>
        <v>2.7300551205309168E-2</v>
      </c>
      <c r="W624" s="5">
        <f t="shared" si="137"/>
        <v>2.2616097484171142E-3</v>
      </c>
      <c r="X624" s="5" t="s">
        <v>1281</v>
      </c>
      <c r="Y624" s="72" t="str">
        <f t="shared" si="129"/>
        <v>PTP</v>
      </c>
      <c r="Z624" s="72" t="s">
        <v>1330</v>
      </c>
      <c r="AA624" s="72" t="s">
        <v>1330</v>
      </c>
      <c r="AB624" s="304"/>
      <c r="AC624" s="72">
        <v>25</v>
      </c>
      <c r="AD624" s="72" t="s">
        <v>3020</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30"/>
        <v>FLOW</v>
      </c>
      <c r="AQ624" s="307"/>
      <c r="AR624" s="307"/>
      <c r="AS624" s="307"/>
      <c r="AT624" s="307"/>
      <c r="AU624" s="72" t="s">
        <v>944</v>
      </c>
      <c r="AV624" s="311" t="s">
        <v>397</v>
      </c>
      <c r="AW624" s="304" t="s">
        <v>398</v>
      </c>
      <c r="AX624" s="312">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31"/>
        <v>1</v>
      </c>
      <c r="ES624" s="72">
        <f t="shared" si="132"/>
        <v>1</v>
      </c>
      <c r="ET624" s="72" t="s">
        <v>1116</v>
      </c>
      <c r="EU624" s="7" t="s">
        <v>2936</v>
      </c>
      <c r="EV624" s="7" t="s">
        <v>1111</v>
      </c>
      <c r="EW624" s="7" t="s">
        <v>1807</v>
      </c>
      <c r="EX624" s="183" t="s">
        <v>1816</v>
      </c>
      <c r="EY624" s="314">
        <v>46199</v>
      </c>
      <c r="EZ624" s="314"/>
      <c r="FA624" s="183"/>
      <c r="FB624" s="314"/>
      <c r="FC624" s="7" t="s">
        <v>1130</v>
      </c>
      <c r="FD624" s="7" t="s">
        <v>3455</v>
      </c>
      <c r="FE624" s="7">
        <f t="shared" si="134"/>
        <v>-8488</v>
      </c>
      <c r="FF624" s="72">
        <f t="shared" si="135"/>
        <v>9472</v>
      </c>
      <c r="FG624" t="s">
        <v>3517</v>
      </c>
      <c r="FH624">
        <v>138395859</v>
      </c>
    </row>
    <row r="625" spans="1:164" ht="17.25">
      <c r="A625" s="72">
        <v>461495371</v>
      </c>
      <c r="B625" s="304" t="s">
        <v>249</v>
      </c>
      <c r="C625" s="72"/>
      <c r="D625" s="72"/>
      <c r="E625" s="72"/>
      <c r="F625" s="72"/>
      <c r="G625" s="307"/>
      <c r="H625" s="307"/>
      <c r="I625" s="72">
        <v>4828</v>
      </c>
      <c r="J625" s="72">
        <v>4496.01</v>
      </c>
      <c r="K625" s="258">
        <f t="shared" ref="K625:K635" si="143">IF((J625+R625)&lt;=I625+R625,(J625+R625),((I625-(I625*(M625+1)-(I625+J625)))+R625))</f>
        <v>4975.01</v>
      </c>
      <c r="L625" s="258">
        <f t="shared" si="128"/>
        <v>9877.01</v>
      </c>
      <c r="M625" s="316">
        <v>5</v>
      </c>
      <c r="N625" s="72" t="s">
        <v>1232</v>
      </c>
      <c r="O625" s="72" t="s">
        <v>1233</v>
      </c>
      <c r="P625" s="72" t="s">
        <v>19</v>
      </c>
      <c r="Q625" s="255">
        <v>4496.01</v>
      </c>
      <c r="R625" s="66">
        <v>479</v>
      </c>
      <c r="S625" s="66">
        <f t="shared" si="142"/>
        <v>0</v>
      </c>
      <c r="T625" s="66">
        <v>3600</v>
      </c>
      <c r="U625" s="4" t="s">
        <v>1232</v>
      </c>
      <c r="V625" s="5">
        <f t="shared" si="136"/>
        <v>4.4680840280164946E-2</v>
      </c>
      <c r="W625" s="5">
        <f t="shared" si="137"/>
        <v>2.1885024417762542E-3</v>
      </c>
      <c r="X625" s="5" t="str">
        <f t="shared" si="133"/>
        <v>FLOW</v>
      </c>
      <c r="Y625" s="72" t="str">
        <f t="shared" si="129"/>
        <v>NC</v>
      </c>
      <c r="Z625" s="72" t="s">
        <v>1316</v>
      </c>
      <c r="AA625" s="72" t="s">
        <v>1316</v>
      </c>
      <c r="AB625" s="304" t="s">
        <v>3025</v>
      </c>
      <c r="AC625" s="72"/>
      <c r="AD625" s="72" t="s">
        <v>3022</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30"/>
        <v>FLOW</v>
      </c>
      <c r="AQ625" s="307"/>
      <c r="AR625" s="307"/>
      <c r="AS625" s="307"/>
      <c r="AT625" s="307"/>
      <c r="AU625" s="72" t="s">
        <v>944</v>
      </c>
      <c r="AV625" s="311" t="s">
        <v>250</v>
      </c>
      <c r="AW625" s="304" t="s">
        <v>32</v>
      </c>
      <c r="AX625" s="312">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31"/>
        <v>1</v>
      </c>
      <c r="ES625" s="72">
        <f t="shared" si="132"/>
        <v>1</v>
      </c>
      <c r="ET625" s="72" t="s">
        <v>1114</v>
      </c>
      <c r="EU625" s="7" t="s">
        <v>2937</v>
      </c>
      <c r="EV625" s="7" t="s">
        <v>1111</v>
      </c>
      <c r="EW625" s="7" t="s">
        <v>1809</v>
      </c>
      <c r="EX625" s="183" t="s">
        <v>1893</v>
      </c>
      <c r="EY625" s="314">
        <v>46179</v>
      </c>
      <c r="EZ625" s="314"/>
      <c r="FA625" s="183"/>
      <c r="FB625" s="314"/>
      <c r="FC625" s="7" t="s">
        <v>1130</v>
      </c>
      <c r="FD625" s="7" t="s">
        <v>3454</v>
      </c>
      <c r="FE625" s="7">
        <f t="shared" si="134"/>
        <v>4975.01</v>
      </c>
      <c r="FF625" s="72">
        <f t="shared" si="135"/>
        <v>9877.01</v>
      </c>
      <c r="FG625" t="s">
        <v>3517</v>
      </c>
      <c r="FH625">
        <v>461495371</v>
      </c>
    </row>
    <row r="626" spans="1:164" ht="17.25">
      <c r="A626" s="72">
        <v>463259758</v>
      </c>
      <c r="B626" s="304" t="s">
        <v>1595</v>
      </c>
      <c r="C626" s="72" t="s">
        <v>1778</v>
      </c>
      <c r="D626" s="72" t="s">
        <v>1799</v>
      </c>
      <c r="E626" s="72">
        <v>2600</v>
      </c>
      <c r="F626" s="72"/>
      <c r="G626" s="307"/>
      <c r="H626" s="307"/>
      <c r="I626" s="72">
        <v>2467</v>
      </c>
      <c r="J626" s="72">
        <v>2074</v>
      </c>
      <c r="K626" s="258">
        <f t="shared" si="143"/>
        <v>2075</v>
      </c>
      <c r="L626" s="258">
        <f t="shared" si="128"/>
        <v>1982</v>
      </c>
      <c r="M626" s="308">
        <v>1</v>
      </c>
      <c r="N626" s="72" t="s">
        <v>1281</v>
      </c>
      <c r="O626" s="72" t="s">
        <v>1282</v>
      </c>
      <c r="P626" s="72" t="s">
        <v>334</v>
      </c>
      <c r="Q626" s="255">
        <v>4492</v>
      </c>
      <c r="R626" s="66">
        <v>1</v>
      </c>
      <c r="S626" s="66">
        <f t="shared" si="142"/>
        <v>0</v>
      </c>
      <c r="T626" s="66">
        <v>450</v>
      </c>
      <c r="U626" s="4" t="s">
        <v>1130</v>
      </c>
      <c r="V626" s="5">
        <f t="shared" si="136"/>
        <v>2.565918984226933E-3</v>
      </c>
      <c r="W626" s="5">
        <f t="shared" si="137"/>
        <v>2.458163968667814E-4</v>
      </c>
      <c r="X626" s="5" t="str">
        <f t="shared" si="133"/>
        <v>STABLE</v>
      </c>
      <c r="Y626" s="72" t="str">
        <f t="shared" si="129"/>
        <v>PAID</v>
      </c>
      <c r="Z626" s="72" t="s">
        <v>1130</v>
      </c>
      <c r="AA626" s="72" t="s">
        <v>1282</v>
      </c>
      <c r="AB626" s="304"/>
      <c r="AC626" s="72"/>
      <c r="AD626" s="72" t="s">
        <v>3020</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30"/>
        <v>STABLE</v>
      </c>
      <c r="AQ626" s="307"/>
      <c r="AR626" s="307"/>
      <c r="AS626" s="307"/>
      <c r="AT626" s="307"/>
      <c r="AU626" s="72" t="s">
        <v>944</v>
      </c>
      <c r="AV626" s="311" t="s">
        <v>1701</v>
      </c>
      <c r="AW626" s="304" t="s">
        <v>99</v>
      </c>
      <c r="AX626" s="312">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31"/>
        <v>2</v>
      </c>
      <c r="ES626" s="72">
        <f t="shared" si="132"/>
        <v>1</v>
      </c>
      <c r="ET626" s="72" t="s">
        <v>1126</v>
      </c>
      <c r="EU626" s="7" t="s">
        <v>2938</v>
      </c>
      <c r="EV626" s="7" t="s">
        <v>1111</v>
      </c>
      <c r="EW626" s="7" t="s">
        <v>1821</v>
      </c>
      <c r="EX626" s="183" t="s">
        <v>1821</v>
      </c>
      <c r="EY626" s="314">
        <v>46181</v>
      </c>
      <c r="EZ626" s="314"/>
      <c r="FA626" s="183"/>
      <c r="FB626" s="314"/>
      <c r="FC626" s="7" t="s">
        <v>1130</v>
      </c>
      <c r="FD626" s="7" t="s">
        <v>3456</v>
      </c>
      <c r="FE626" s="7">
        <f t="shared" si="134"/>
        <v>2075</v>
      </c>
      <c r="FF626" s="72">
        <f t="shared" si="135"/>
        <v>4582</v>
      </c>
      <c r="FG626" t="s">
        <v>3517</v>
      </c>
      <c r="FH626">
        <v>463259758</v>
      </c>
    </row>
    <row r="627" spans="1:164" ht="17.25">
      <c r="A627" s="72">
        <v>462896762</v>
      </c>
      <c r="B627" s="304" t="s">
        <v>1596</v>
      </c>
      <c r="C627" s="72"/>
      <c r="D627" s="72"/>
      <c r="E627" s="72"/>
      <c r="F627" s="72"/>
      <c r="G627" s="307"/>
      <c r="H627" s="307"/>
      <c r="I627" s="72">
        <v>4379</v>
      </c>
      <c r="J627" s="72">
        <v>4490</v>
      </c>
      <c r="K627" s="258">
        <f t="shared" si="143"/>
        <v>411</v>
      </c>
      <c r="L627" s="258">
        <f t="shared" si="128"/>
        <v>9255</v>
      </c>
      <c r="M627" s="316">
        <v>2</v>
      </c>
      <c r="N627" s="72" t="s">
        <v>1232</v>
      </c>
      <c r="O627" s="72" t="s">
        <v>1233</v>
      </c>
      <c r="P627" s="72" t="s">
        <v>74</v>
      </c>
      <c r="Q627" s="255">
        <v>4409</v>
      </c>
      <c r="R627" s="66">
        <v>300</v>
      </c>
      <c r="S627" s="66">
        <f t="shared" si="142"/>
        <v>0</v>
      </c>
      <c r="T627" s="66">
        <v>2250</v>
      </c>
      <c r="U627" s="4" t="s">
        <v>1130</v>
      </c>
      <c r="V627" s="5">
        <f t="shared" si="136"/>
        <v>4.1394727218699641E-2</v>
      </c>
      <c r="W627" s="5">
        <f t="shared" si="137"/>
        <v>9.7620278650520538E-4</v>
      </c>
      <c r="X627" s="5" t="str">
        <f t="shared" si="133"/>
        <v>FLOW</v>
      </c>
      <c r="Y627" s="72" t="str">
        <f t="shared" si="129"/>
        <v>NC</v>
      </c>
      <c r="Z627" s="72" t="s">
        <v>1130</v>
      </c>
      <c r="AA627" s="72" t="s">
        <v>1316</v>
      </c>
      <c r="AB627" s="304" t="s">
        <v>3025</v>
      </c>
      <c r="AC627" s="72"/>
      <c r="AD627" s="72" t="s">
        <v>3022</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30"/>
        <v>FLOW</v>
      </c>
      <c r="AQ627" s="307"/>
      <c r="AR627" s="307"/>
      <c r="AS627" s="307"/>
      <c r="AT627" s="307"/>
      <c r="AU627" s="72" t="s">
        <v>1794</v>
      </c>
      <c r="AV627" s="311"/>
      <c r="AW627" s="304" t="s">
        <v>25</v>
      </c>
      <c r="AX627" s="312">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31"/>
        <v>2</v>
      </c>
      <c r="ES627" s="72">
        <f t="shared" si="132"/>
        <v>1</v>
      </c>
      <c r="ET627" s="72" t="s">
        <v>1120</v>
      </c>
      <c r="EU627" s="7" t="s">
        <v>2939</v>
      </c>
      <c r="EV627" s="7" t="s">
        <v>1111</v>
      </c>
      <c r="EW627" s="7" t="s">
        <v>1809</v>
      </c>
      <c r="EX627" s="183" t="s">
        <v>1912</v>
      </c>
      <c r="EY627" s="314">
        <v>46179</v>
      </c>
      <c r="EZ627" s="314"/>
      <c r="FA627" s="183"/>
      <c r="FB627" s="314"/>
      <c r="FC627" s="7" t="s">
        <v>1130</v>
      </c>
      <c r="FD627" s="7" t="s">
        <v>3457</v>
      </c>
      <c r="FE627" s="7">
        <f t="shared" si="134"/>
        <v>411</v>
      </c>
      <c r="FF627" s="72">
        <f t="shared" si="135"/>
        <v>9255</v>
      </c>
      <c r="FG627" t="s">
        <v>3517</v>
      </c>
      <c r="FH627">
        <v>462896762</v>
      </c>
    </row>
    <row r="628" spans="1:164" ht="17.25">
      <c r="A628" s="72">
        <v>466623159</v>
      </c>
      <c r="B628" s="304" t="s">
        <v>1530</v>
      </c>
      <c r="C628" s="72"/>
      <c r="D628" s="72"/>
      <c r="E628" s="72"/>
      <c r="F628" s="72"/>
      <c r="G628" s="307"/>
      <c r="H628" s="307" t="s">
        <v>2351</v>
      </c>
      <c r="I628" s="72">
        <v>1141</v>
      </c>
      <c r="J628" s="72">
        <v>1141</v>
      </c>
      <c r="K628" s="258">
        <f t="shared" si="143"/>
        <v>1151</v>
      </c>
      <c r="L628" s="258">
        <f t="shared" si="128"/>
        <v>2292</v>
      </c>
      <c r="M628" s="308">
        <v>1</v>
      </c>
      <c r="N628" s="72" t="s">
        <v>1283</v>
      </c>
      <c r="O628" s="72" t="s">
        <v>1233</v>
      </c>
      <c r="P628" s="72" t="s">
        <v>15</v>
      </c>
      <c r="Q628" s="255">
        <v>4350</v>
      </c>
      <c r="R628" s="66">
        <v>10</v>
      </c>
      <c r="S628" s="66">
        <f t="shared" si="142"/>
        <v>0</v>
      </c>
      <c r="T628" s="66">
        <v>900</v>
      </c>
      <c r="U628" s="4" t="s">
        <v>1130</v>
      </c>
      <c r="V628" s="5">
        <f t="shared" si="136"/>
        <v>4.6540788989412239E-2</v>
      </c>
      <c r="W628" s="5">
        <f t="shared" si="137"/>
        <v>2.3804570934338803E-4</v>
      </c>
      <c r="X628" s="5" t="str">
        <f t="shared" si="133"/>
        <v>RB</v>
      </c>
      <c r="Y628" s="72" t="str">
        <f t="shared" si="129"/>
        <v>PAID</v>
      </c>
      <c r="Z628" s="72" t="s">
        <v>1130</v>
      </c>
      <c r="AA628" s="72" t="s">
        <v>1282</v>
      </c>
      <c r="AB628" s="304" t="s">
        <v>3025</v>
      </c>
      <c r="AC628" s="72"/>
      <c r="AD628" s="72" t="s">
        <v>3023</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30"/>
        <v>RB</v>
      </c>
      <c r="AQ628" s="307"/>
      <c r="AR628" s="307"/>
      <c r="AS628" s="307"/>
      <c r="AT628" s="307"/>
      <c r="AU628" s="72" t="s">
        <v>1794</v>
      </c>
      <c r="AV628" s="311" t="s">
        <v>1642</v>
      </c>
      <c r="AW628" s="304" t="s">
        <v>1732</v>
      </c>
      <c r="AX628" s="312">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31"/>
        <v>1</v>
      </c>
      <c r="ES628" s="72">
        <f t="shared" si="132"/>
        <v>1</v>
      </c>
      <c r="ET628" s="72" t="s">
        <v>1113</v>
      </c>
      <c r="EU628" s="7" t="s">
        <v>2940</v>
      </c>
      <c r="EV628" s="7" t="s">
        <v>1111</v>
      </c>
      <c r="EW628" s="7" t="s">
        <v>1809</v>
      </c>
      <c r="EX628" s="183" t="s">
        <v>1913</v>
      </c>
      <c r="EY628" s="314">
        <v>46177</v>
      </c>
      <c r="EZ628" s="314"/>
      <c r="FA628" s="183"/>
      <c r="FB628" s="314"/>
      <c r="FC628" s="7" t="s">
        <v>1130</v>
      </c>
      <c r="FD628" s="7" t="s">
        <v>1260</v>
      </c>
      <c r="FE628" s="7">
        <f t="shared" si="134"/>
        <v>1151</v>
      </c>
      <c r="FF628" s="72">
        <f t="shared" si="135"/>
        <v>2292</v>
      </c>
      <c r="FG628" t="s">
        <v>3517</v>
      </c>
      <c r="FH628">
        <v>466623159</v>
      </c>
    </row>
    <row r="629" spans="1:164" ht="17.25">
      <c r="A629" s="72">
        <v>461449222</v>
      </c>
      <c r="B629" s="304" t="s">
        <v>970</v>
      </c>
      <c r="C629" s="72"/>
      <c r="D629" s="72"/>
      <c r="E629" s="72"/>
      <c r="F629" s="72"/>
      <c r="G629" s="307"/>
      <c r="H629" s="307"/>
      <c r="I629" s="72">
        <v>3185</v>
      </c>
      <c r="J629" s="72">
        <v>4287.91</v>
      </c>
      <c r="K629" s="258">
        <f t="shared" si="143"/>
        <v>-11303.09</v>
      </c>
      <c r="L629" s="258">
        <f t="shared" si="128"/>
        <v>7876.91</v>
      </c>
      <c r="M629" s="316">
        <v>6</v>
      </c>
      <c r="N629" s="72" t="s">
        <v>1232</v>
      </c>
      <c r="O629" s="72" t="s">
        <v>1233</v>
      </c>
      <c r="P629" s="72" t="s">
        <v>66</v>
      </c>
      <c r="Q629" s="255">
        <v>4235.6499999999996</v>
      </c>
      <c r="R629" s="66">
        <v>334</v>
      </c>
      <c r="S629" s="66">
        <f t="shared" si="142"/>
        <v>0</v>
      </c>
      <c r="T629" s="66">
        <v>900</v>
      </c>
      <c r="U629" s="4" t="s">
        <v>1232</v>
      </c>
      <c r="V629" s="5">
        <f t="shared" si="136"/>
        <v>1.351169995856516E-2</v>
      </c>
      <c r="W629" s="5">
        <f t="shared" si="137"/>
        <v>1.7792765449344209E-3</v>
      </c>
      <c r="X629" s="5" t="str">
        <f t="shared" si="133"/>
        <v>FLOW</v>
      </c>
      <c r="Y629" s="72" t="str">
        <f t="shared" si="129"/>
        <v>NC</v>
      </c>
      <c r="Z629" s="72" t="s">
        <v>1316</v>
      </c>
      <c r="AA629" s="72" t="s">
        <v>1316</v>
      </c>
      <c r="AB629" s="304" t="s">
        <v>3024</v>
      </c>
      <c r="AC629" s="72"/>
      <c r="AD629" s="72" t="s">
        <v>3022</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30"/>
        <v>FLOW</v>
      </c>
      <c r="AQ629" s="307"/>
      <c r="AR629" s="307"/>
      <c r="AS629" s="307"/>
      <c r="AT629" s="307"/>
      <c r="AU629" s="72" t="s">
        <v>944</v>
      </c>
      <c r="AV629" s="311" t="s">
        <v>1039</v>
      </c>
      <c r="AW629" s="304" t="s">
        <v>25</v>
      </c>
      <c r="AX629" s="312">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31"/>
        <v>0</v>
      </c>
      <c r="ES629" s="72" t="str">
        <f t="shared" si="132"/>
        <v/>
      </c>
      <c r="ET629" s="72" t="s">
        <v>1119</v>
      </c>
      <c r="EU629" s="7" t="s">
        <v>2941</v>
      </c>
      <c r="EV629" s="7" t="s">
        <v>1111</v>
      </c>
      <c r="EW629" s="7" t="e">
        <v>#N/A</v>
      </c>
      <c r="EX629" s="183" t="e">
        <v>#N/A</v>
      </c>
      <c r="EY629" s="314" t="e">
        <v>#N/A</v>
      </c>
      <c r="EZ629" s="314"/>
      <c r="FA629" s="183"/>
      <c r="FB629" s="314"/>
      <c r="FC629" s="7" t="s">
        <v>1130</v>
      </c>
      <c r="FD629" s="7" t="s">
        <v>3458</v>
      </c>
      <c r="FE629" s="7">
        <f t="shared" si="134"/>
        <v>-11303.09</v>
      </c>
      <c r="FF629" s="72">
        <f t="shared" si="135"/>
        <v>7876.91</v>
      </c>
      <c r="FG629" t="s">
        <v>3518</v>
      </c>
      <c r="FH629">
        <v>461449222</v>
      </c>
    </row>
    <row r="630" spans="1:164" ht="17.25">
      <c r="A630" s="72">
        <v>460327068</v>
      </c>
      <c r="B630" s="304" t="s">
        <v>1363</v>
      </c>
      <c r="C630" s="72" t="s">
        <v>1776</v>
      </c>
      <c r="D630" s="72" t="s">
        <v>3499</v>
      </c>
      <c r="E630" s="72">
        <v>4500</v>
      </c>
      <c r="F630" s="72"/>
      <c r="G630" s="307"/>
      <c r="H630" s="307" t="s">
        <v>3552</v>
      </c>
      <c r="I630" s="72">
        <v>4573</v>
      </c>
      <c r="J630" s="72">
        <v>4208</v>
      </c>
      <c r="K630" s="258">
        <f t="shared" si="143"/>
        <v>4277</v>
      </c>
      <c r="L630" s="258">
        <f t="shared" si="128"/>
        <v>4438</v>
      </c>
      <c r="M630" s="308">
        <v>1</v>
      </c>
      <c r="N630" s="72" t="s">
        <v>1283</v>
      </c>
      <c r="O630" s="72" t="s">
        <v>1282</v>
      </c>
      <c r="P630" s="72" t="s">
        <v>204</v>
      </c>
      <c r="Q630" s="255">
        <v>4208</v>
      </c>
      <c r="R630" s="66">
        <v>69</v>
      </c>
      <c r="S630" s="66">
        <f t="shared" si="142"/>
        <v>0</v>
      </c>
      <c r="T630" s="66">
        <v>4722.6400000000003</v>
      </c>
      <c r="U630" s="4" t="s">
        <v>1483</v>
      </c>
      <c r="V630" s="5">
        <f t="shared" si="136"/>
        <v>5.8486704337589708E-3</v>
      </c>
      <c r="W630" s="5">
        <f t="shared" si="137"/>
        <v>2.3027502181999468E-4</v>
      </c>
      <c r="X630" s="5" t="str">
        <f t="shared" si="133"/>
        <v>RB</v>
      </c>
      <c r="Y630" s="72" t="str">
        <f t="shared" si="129"/>
        <v>PAID</v>
      </c>
      <c r="Z630" s="72" t="s">
        <v>1282</v>
      </c>
      <c r="AA630" s="72" t="s">
        <v>1282</v>
      </c>
      <c r="AB630" s="304"/>
      <c r="AC630" s="72"/>
      <c r="AD630" s="72" t="s">
        <v>3020</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30"/>
        <v>RB</v>
      </c>
      <c r="AQ630" s="307"/>
      <c r="AR630" s="307"/>
      <c r="AS630" s="307"/>
      <c r="AT630" s="307"/>
      <c r="AU630" s="72" t="s">
        <v>1794</v>
      </c>
      <c r="AV630" s="311" t="s">
        <v>1364</v>
      </c>
      <c r="AW630" s="304" t="s">
        <v>17</v>
      </c>
      <c r="AX630" s="312">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31"/>
        <v>2</v>
      </c>
      <c r="ES630" s="72">
        <f t="shared" si="132"/>
        <v>1</v>
      </c>
      <c r="ET630" s="72" t="s">
        <v>1124</v>
      </c>
      <c r="EU630" s="7" t="s">
        <v>2942</v>
      </c>
      <c r="EV630" s="7" t="s">
        <v>1111</v>
      </c>
      <c r="EW630" s="7" t="s">
        <v>1802</v>
      </c>
      <c r="EX630" s="183" t="s">
        <v>2008</v>
      </c>
      <c r="EY630" s="314">
        <v>46176</v>
      </c>
      <c r="EZ630" s="314"/>
      <c r="FA630" s="183"/>
      <c r="FB630" s="314"/>
      <c r="FC630" s="7" t="s">
        <v>1130</v>
      </c>
      <c r="FD630" s="7" t="s">
        <v>3459</v>
      </c>
      <c r="FE630" s="7">
        <f t="shared" si="134"/>
        <v>4277</v>
      </c>
      <c r="FF630" s="72">
        <f t="shared" si="135"/>
        <v>8938</v>
      </c>
      <c r="FG630" t="s">
        <v>3517</v>
      </c>
      <c r="FH630">
        <v>460327068</v>
      </c>
    </row>
    <row r="631" spans="1:164" ht="17.25">
      <c r="A631" s="72">
        <v>460501590</v>
      </c>
      <c r="B631" s="304" t="s">
        <v>1597</v>
      </c>
      <c r="C631" s="72"/>
      <c r="D631" s="72"/>
      <c r="E631" s="72"/>
      <c r="F631" s="72"/>
      <c r="G631" s="307"/>
      <c r="H631" s="307" t="s">
        <v>2350</v>
      </c>
      <c r="I631" s="72">
        <v>3837</v>
      </c>
      <c r="J631" s="72">
        <v>4211</v>
      </c>
      <c r="K631" s="258">
        <f t="shared" si="143"/>
        <v>487</v>
      </c>
      <c r="L631" s="258">
        <f t="shared" si="128"/>
        <v>8164</v>
      </c>
      <c r="M631" s="316">
        <v>2</v>
      </c>
      <c r="N631" s="72" t="s">
        <v>1281</v>
      </c>
      <c r="O631" s="72" t="s">
        <v>1233</v>
      </c>
      <c r="P631" s="72" t="s">
        <v>15</v>
      </c>
      <c r="Q631" s="255">
        <v>4153.8</v>
      </c>
      <c r="R631" s="66">
        <v>113</v>
      </c>
      <c r="S631" s="66">
        <f t="shared" si="142"/>
        <v>0</v>
      </c>
      <c r="T631" s="66">
        <v>6010.27</v>
      </c>
      <c r="U631" s="4" t="s">
        <v>1130</v>
      </c>
      <c r="V631" s="5">
        <f t="shared" si="136"/>
        <v>1</v>
      </c>
      <c r="W631" s="5">
        <f t="shared" si="137"/>
        <v>9.1969860162969435E-4</v>
      </c>
      <c r="X631" s="5" t="str">
        <f t="shared" si="133"/>
        <v>STABLE</v>
      </c>
      <c r="Y631" s="72" t="str">
        <f t="shared" si="129"/>
        <v>PAID</v>
      </c>
      <c r="Z631" s="72" t="s">
        <v>1130</v>
      </c>
      <c r="AA631" s="72" t="s">
        <v>1282</v>
      </c>
      <c r="AB631" s="304"/>
      <c r="AC631" s="72"/>
      <c r="AD631" s="72" t="s">
        <v>3020</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30"/>
        <v>STABLE</v>
      </c>
      <c r="AQ631" s="307"/>
      <c r="AR631" s="307"/>
      <c r="AS631" s="307"/>
      <c r="AT631" s="307"/>
      <c r="AU631" s="72" t="s">
        <v>1794</v>
      </c>
      <c r="AV631" s="311"/>
      <c r="AW631" s="304" t="s">
        <v>41</v>
      </c>
      <c r="AX631" s="312">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31"/>
        <v>2</v>
      </c>
      <c r="ES631" s="72">
        <f t="shared" si="132"/>
        <v>1</v>
      </c>
      <c r="ET631" s="72" t="s">
        <v>1113</v>
      </c>
      <c r="EU631" s="7" t="s">
        <v>2943</v>
      </c>
      <c r="EV631" s="7" t="s">
        <v>1111</v>
      </c>
      <c r="EW631" s="7" t="s">
        <v>1804</v>
      </c>
      <c r="EX631" s="183" t="s">
        <v>1874</v>
      </c>
      <c r="EY631" s="314">
        <v>46182</v>
      </c>
      <c r="EZ631" s="314"/>
      <c r="FA631" s="183"/>
      <c r="FB631" s="314"/>
      <c r="FC631" s="7" t="s">
        <v>1130</v>
      </c>
      <c r="FD631" s="7" t="s">
        <v>3268</v>
      </c>
      <c r="FE631" s="7">
        <f t="shared" si="134"/>
        <v>487</v>
      </c>
      <c r="FF631" s="72">
        <f t="shared" si="135"/>
        <v>8164</v>
      </c>
      <c r="FG631" t="s">
        <v>3517</v>
      </c>
      <c r="FH631">
        <v>460501590</v>
      </c>
    </row>
    <row r="632" spans="1:164" ht="17.25">
      <c r="A632" s="72">
        <v>461282227</v>
      </c>
      <c r="B632" s="304" t="s">
        <v>484</v>
      </c>
      <c r="C632" s="72" t="s">
        <v>1778</v>
      </c>
      <c r="D632" s="72" t="s">
        <v>1793</v>
      </c>
      <c r="E632" s="72">
        <v>5000</v>
      </c>
      <c r="F632" s="72"/>
      <c r="G632" s="307"/>
      <c r="H632" s="307"/>
      <c r="I632" s="72">
        <v>4535</v>
      </c>
      <c r="J632" s="72">
        <v>4125</v>
      </c>
      <c r="K632" s="258">
        <f t="shared" si="143"/>
        <v>4679</v>
      </c>
      <c r="L632" s="258">
        <f t="shared" si="128"/>
        <v>3660</v>
      </c>
      <c r="M632" s="316">
        <v>5</v>
      </c>
      <c r="N632" s="72" t="s">
        <v>1283</v>
      </c>
      <c r="O632" s="72" t="s">
        <v>1282</v>
      </c>
      <c r="P632" s="72" t="s">
        <v>74</v>
      </c>
      <c r="Q632" s="255">
        <v>4125</v>
      </c>
      <c r="R632" s="66">
        <v>554</v>
      </c>
      <c r="S632" s="66">
        <f t="shared" si="142"/>
        <v>0</v>
      </c>
      <c r="T632" s="66">
        <v>2986</v>
      </c>
      <c r="U632" s="4" t="s">
        <v>1232</v>
      </c>
      <c r="V632" s="5">
        <f t="shared" si="136"/>
        <v>3.1060079379774262E-2</v>
      </c>
      <c r="W632" s="5">
        <f t="shared" si="137"/>
        <v>2.0079075830185091E-3</v>
      </c>
      <c r="X632" s="5" t="str">
        <f t="shared" si="133"/>
        <v>RB</v>
      </c>
      <c r="Y632" s="72" t="str">
        <f t="shared" si="129"/>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30"/>
        <v>RB</v>
      </c>
      <c r="AQ632" s="307"/>
      <c r="AR632" s="307"/>
      <c r="AS632" s="307"/>
      <c r="AT632" s="307"/>
      <c r="AU632" s="72" t="s">
        <v>944</v>
      </c>
      <c r="AV632" s="311" t="s">
        <v>486</v>
      </c>
      <c r="AW632" s="304" t="s">
        <v>130</v>
      </c>
      <c r="AX632" s="312">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31"/>
        <v>1</v>
      </c>
      <c r="ES632" s="72">
        <f t="shared" si="132"/>
        <v>1</v>
      </c>
      <c r="ET632" s="72" t="s">
        <v>1120</v>
      </c>
      <c r="EU632" s="7" t="s">
        <v>2944</v>
      </c>
      <c r="EV632" s="7" t="s">
        <v>1111</v>
      </c>
      <c r="EW632" s="7" t="s">
        <v>1821</v>
      </c>
      <c r="EX632" s="183" t="s">
        <v>2032</v>
      </c>
      <c r="EY632" s="314">
        <v>46178</v>
      </c>
      <c r="EZ632" s="314"/>
      <c r="FA632" s="183"/>
      <c r="FB632" s="314"/>
      <c r="FC632" s="7" t="s">
        <v>1130</v>
      </c>
      <c r="FD632" s="7" t="s">
        <v>3123</v>
      </c>
      <c r="FE632" s="7">
        <f t="shared" si="134"/>
        <v>4679</v>
      </c>
      <c r="FF632" s="72">
        <f t="shared" si="135"/>
        <v>8660</v>
      </c>
      <c r="FG632" t="s">
        <v>3517</v>
      </c>
      <c r="FH632">
        <v>461282227</v>
      </c>
    </row>
    <row r="633" spans="1:164" ht="17.25">
      <c r="A633" s="72">
        <v>464698828</v>
      </c>
      <c r="B633" s="304" t="s">
        <v>1407</v>
      </c>
      <c r="C633" s="72"/>
      <c r="D633" s="72"/>
      <c r="E633" s="72"/>
      <c r="F633" s="72"/>
      <c r="G633" s="307"/>
      <c r="H633" s="307"/>
      <c r="I633" s="72">
        <v>2107</v>
      </c>
      <c r="J633" s="72">
        <v>4214</v>
      </c>
      <c r="K633" s="258">
        <f t="shared" si="143"/>
        <v>2189</v>
      </c>
      <c r="L633" s="258">
        <f t="shared" si="128"/>
        <v>6486</v>
      </c>
      <c r="M633" s="316">
        <v>2</v>
      </c>
      <c r="N633" s="72" t="s">
        <v>1232</v>
      </c>
      <c r="O633" s="72" t="s">
        <v>1233</v>
      </c>
      <c r="P633" s="72" t="s">
        <v>350</v>
      </c>
      <c r="Q633" s="255">
        <v>4093</v>
      </c>
      <c r="R633" s="66">
        <v>82</v>
      </c>
      <c r="S633" s="66">
        <f t="shared" si="142"/>
        <v>0</v>
      </c>
      <c r="T633" s="66">
        <v>6750</v>
      </c>
      <c r="U633" s="4" t="s">
        <v>1232</v>
      </c>
      <c r="V633" s="5">
        <f t="shared" si="136"/>
        <v>1.0537101254514888E-2</v>
      </c>
      <c r="W633" s="5">
        <f t="shared" si="137"/>
        <v>9.0623678955903961E-4</v>
      </c>
      <c r="X633" s="5" t="s">
        <v>1281</v>
      </c>
      <c r="Y633" s="72" t="str">
        <f t="shared" si="129"/>
        <v>MPTP</v>
      </c>
      <c r="Z633" s="72" t="s">
        <v>1330</v>
      </c>
      <c r="AA633" s="72" t="s">
        <v>1328</v>
      </c>
      <c r="AB633" s="304" t="s">
        <v>3024</v>
      </c>
      <c r="AC633" s="72">
        <v>20</v>
      </c>
      <c r="AD633" s="72" t="s">
        <v>3023</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30"/>
        <v>FLOW</v>
      </c>
      <c r="AQ633" s="307"/>
      <c r="AR633" s="307"/>
      <c r="AS633" s="307"/>
      <c r="AT633" s="307"/>
      <c r="AU633" s="72" t="s">
        <v>1794</v>
      </c>
      <c r="AV633" s="311" t="s">
        <v>1408</v>
      </c>
      <c r="AW633" s="304" t="s">
        <v>45</v>
      </c>
      <c r="AX633" s="312">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31"/>
        <v>1</v>
      </c>
      <c r="ES633" s="72">
        <f t="shared" si="132"/>
        <v>1</v>
      </c>
      <c r="ET633" s="72" t="s">
        <v>1127</v>
      </c>
      <c r="EU633" s="7" t="s">
        <v>2945</v>
      </c>
      <c r="EV633" s="7" t="s">
        <v>1111</v>
      </c>
      <c r="EW633" s="7" t="s">
        <v>1830</v>
      </c>
      <c r="EX633" s="183" t="s">
        <v>1891</v>
      </c>
      <c r="EY633" s="314">
        <v>46177</v>
      </c>
      <c r="EZ633" s="314"/>
      <c r="FA633" s="183"/>
      <c r="FB633" s="314"/>
      <c r="FC633" s="7" t="s">
        <v>1130</v>
      </c>
      <c r="FD633" s="7" t="s">
        <v>3316</v>
      </c>
      <c r="FE633" s="7">
        <f t="shared" si="134"/>
        <v>2189</v>
      </c>
      <c r="FF633" s="72">
        <f t="shared" si="135"/>
        <v>6486</v>
      </c>
      <c r="FG633" t="s">
        <v>3517</v>
      </c>
      <c r="FH633">
        <v>464698828</v>
      </c>
    </row>
    <row r="634" spans="1:164" ht="17.25">
      <c r="A634" s="72">
        <v>462216543</v>
      </c>
      <c r="B634" s="304" t="s">
        <v>836</v>
      </c>
      <c r="C634" s="72"/>
      <c r="D634" s="72"/>
      <c r="E634" s="72"/>
      <c r="F634" s="72"/>
      <c r="G634" s="307"/>
      <c r="H634" s="307"/>
      <c r="I634" s="72">
        <v>4121</v>
      </c>
      <c r="J634" s="72">
        <v>4112</v>
      </c>
      <c r="K634" s="258">
        <f t="shared" si="143"/>
        <v>4510</v>
      </c>
      <c r="L634" s="258">
        <f t="shared" si="128"/>
        <v>8748</v>
      </c>
      <c r="M634" s="316">
        <v>3</v>
      </c>
      <c r="N634" s="72" t="s">
        <v>1232</v>
      </c>
      <c r="O634" s="72" t="s">
        <v>1233</v>
      </c>
      <c r="P634" s="72" t="s">
        <v>19</v>
      </c>
      <c r="Q634" s="255">
        <v>4042</v>
      </c>
      <c r="R634" s="66">
        <v>398</v>
      </c>
      <c r="S634" s="66">
        <f t="shared" si="142"/>
        <v>0</v>
      </c>
      <c r="T634" s="66">
        <v>1769</v>
      </c>
      <c r="U634" s="4" t="s">
        <v>1281</v>
      </c>
      <c r="V634" s="5">
        <f t="shared" si="136"/>
        <v>6.7471359726508969E-3</v>
      </c>
      <c r="W634" s="5">
        <f t="shared" si="137"/>
        <v>1.0810752461054957E-3</v>
      </c>
      <c r="X634" s="5" t="str">
        <f t="shared" si="133"/>
        <v>FLOW</v>
      </c>
      <c r="Y634" s="72" t="str">
        <f t="shared" si="129"/>
        <v>NC</v>
      </c>
      <c r="Z634" s="72" t="s">
        <v>1282</v>
      </c>
      <c r="AA634" s="72" t="s">
        <v>1316</v>
      </c>
      <c r="AB634" s="304" t="s">
        <v>3025</v>
      </c>
      <c r="AC634" s="72"/>
      <c r="AD634" s="72" t="s">
        <v>3022</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30"/>
        <v>FLOW</v>
      </c>
      <c r="AQ634" s="307"/>
      <c r="AR634" s="307"/>
      <c r="AS634" s="307"/>
      <c r="AT634" s="307"/>
      <c r="AU634" s="72" t="s">
        <v>944</v>
      </c>
      <c r="AV634" s="311" t="s">
        <v>837</v>
      </c>
      <c r="AW634" s="304" t="s">
        <v>45</v>
      </c>
      <c r="AX634" s="312">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31"/>
        <v>1</v>
      </c>
      <c r="ES634" s="72">
        <f t="shared" si="132"/>
        <v>1</v>
      </c>
      <c r="ET634" s="72" t="s">
        <v>1114</v>
      </c>
      <c r="EU634" s="7" t="s">
        <v>2946</v>
      </c>
      <c r="EV634" s="7" t="s">
        <v>1111</v>
      </c>
      <c r="EW634" s="7" t="s">
        <v>1809</v>
      </c>
      <c r="EX634" s="183" t="s">
        <v>2033</v>
      </c>
      <c r="EY634" s="314">
        <v>46176</v>
      </c>
      <c r="EZ634" s="314"/>
      <c r="FA634" s="183"/>
      <c r="FB634" s="314"/>
      <c r="FC634" s="7" t="s">
        <v>1130</v>
      </c>
      <c r="FD634" s="7" t="s">
        <v>3460</v>
      </c>
      <c r="FE634" s="7">
        <f t="shared" si="134"/>
        <v>4510</v>
      </c>
      <c r="FF634" s="72">
        <f t="shared" si="135"/>
        <v>8748</v>
      </c>
      <c r="FG634" t="s">
        <v>3517</v>
      </c>
      <c r="FH634">
        <v>462216543</v>
      </c>
    </row>
    <row r="635" spans="1:164" ht="17.25">
      <c r="A635" s="72">
        <v>462670629</v>
      </c>
      <c r="B635" s="304" t="s">
        <v>2124</v>
      </c>
      <c r="C635" s="72" t="s">
        <v>1776</v>
      </c>
      <c r="D635" s="72" t="s">
        <v>3026</v>
      </c>
      <c r="E635" s="72">
        <v>4152</v>
      </c>
      <c r="F635" s="72"/>
      <c r="G635" s="307"/>
      <c r="H635" s="307" t="s">
        <v>3513</v>
      </c>
      <c r="I635" s="72">
        <v>4029</v>
      </c>
      <c r="J635" s="72">
        <v>3992</v>
      </c>
      <c r="K635" s="258">
        <f t="shared" si="143"/>
        <v>4063</v>
      </c>
      <c r="L635" s="258">
        <f t="shared" si="128"/>
        <v>4026</v>
      </c>
      <c r="M635" s="308">
        <v>1</v>
      </c>
      <c r="N635" s="72" t="s">
        <v>1283</v>
      </c>
      <c r="O635" s="72" t="s">
        <v>1282</v>
      </c>
      <c r="P635" s="72" t="s">
        <v>23</v>
      </c>
      <c r="Q635" s="255">
        <v>3960</v>
      </c>
      <c r="R635" s="66">
        <v>71</v>
      </c>
      <c r="S635" s="66">
        <f t="shared" si="142"/>
        <v>0</v>
      </c>
      <c r="T635" s="66">
        <v>5850</v>
      </c>
      <c r="U635" s="4" t="s">
        <v>1130</v>
      </c>
      <c r="V635" s="5">
        <f t="shared" si="136"/>
        <v>5.9673583688931138E-3</v>
      </c>
      <c r="W635" s="5">
        <f t="shared" si="137"/>
        <v>2.1670368022984291E-4</v>
      </c>
      <c r="X635" s="5" t="str">
        <f t="shared" si="133"/>
        <v>RB</v>
      </c>
      <c r="Y635" s="72" t="str">
        <f t="shared" si="129"/>
        <v>PAID</v>
      </c>
      <c r="Z635" s="72" t="s">
        <v>1130</v>
      </c>
      <c r="AA635" s="72" t="s">
        <v>1282</v>
      </c>
      <c r="AB635" s="304"/>
      <c r="AC635" s="72"/>
      <c r="AD635" s="72" t="s">
        <v>3020</v>
      </c>
      <c r="AE635" s="309"/>
      <c r="AF635" s="310"/>
      <c r="AG635" s="7"/>
      <c r="AH635" s="72" t="s">
        <v>600</v>
      </c>
      <c r="AI635" s="7"/>
      <c r="AJ635" s="7"/>
      <c r="AK635" s="7"/>
      <c r="AL635" s="7">
        <v>9913</v>
      </c>
      <c r="AM635" s="255">
        <v>3960</v>
      </c>
      <c r="AN635" s="258">
        <v>27</v>
      </c>
      <c r="AO635" s="307">
        <v>0</v>
      </c>
      <c r="AP635" s="307" t="str">
        <f t="shared" si="130"/>
        <v>RB</v>
      </c>
      <c r="AQ635" s="307"/>
      <c r="AR635" s="307"/>
      <c r="AS635" s="307"/>
      <c r="AT635" s="307"/>
      <c r="AU635" s="72" t="s">
        <v>1130</v>
      </c>
      <c r="AV635" s="311" t="s">
        <v>2268</v>
      </c>
      <c r="AW635" s="304" t="s">
        <v>32</v>
      </c>
      <c r="AX635" s="312">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31"/>
        <v>1</v>
      </c>
      <c r="ES635" s="72">
        <f t="shared" si="132"/>
        <v>1</v>
      </c>
      <c r="ET635" s="72" t="s">
        <v>1115</v>
      </c>
      <c r="EU635" s="7" t="s">
        <v>2947</v>
      </c>
      <c r="EV635" s="7" t="s">
        <v>1111</v>
      </c>
      <c r="EW635" s="7" t="s">
        <v>1807</v>
      </c>
      <c r="EX635" s="183" t="s">
        <v>3617</v>
      </c>
      <c r="EY635" s="314">
        <v>46188</v>
      </c>
      <c r="EZ635" s="314"/>
      <c r="FA635" s="183"/>
      <c r="FB635" s="314"/>
      <c r="FC635" s="7" t="s">
        <v>1130</v>
      </c>
      <c r="FD635" s="7" t="s">
        <v>3459</v>
      </c>
      <c r="FE635" s="7">
        <f t="shared" si="134"/>
        <v>4063</v>
      </c>
      <c r="FF635" s="72">
        <f t="shared" si="135"/>
        <v>8178</v>
      </c>
      <c r="FG635" t="s">
        <v>3517</v>
      </c>
      <c r="FH635">
        <v>462670629</v>
      </c>
    </row>
    <row r="636" spans="1:164" ht="17.25">
      <c r="A636" s="72">
        <v>140313978</v>
      </c>
      <c r="B636" s="304" t="s">
        <v>952</v>
      </c>
      <c r="C636" s="72"/>
      <c r="D636" s="72"/>
      <c r="E636" s="72"/>
      <c r="F636" s="72"/>
      <c r="G636" s="307"/>
      <c r="H636" s="307"/>
      <c r="I636" s="72">
        <v>3102</v>
      </c>
      <c r="J636" s="72">
        <v>3985</v>
      </c>
      <c r="K636" s="258">
        <f>J636-I636+R636</f>
        <v>1017</v>
      </c>
      <c r="L636" s="258">
        <f t="shared" si="128"/>
        <v>7289</v>
      </c>
      <c r="M636" s="316">
        <v>3</v>
      </c>
      <c r="N636" s="72" t="s">
        <v>1232</v>
      </c>
      <c r="O636" s="72" t="s">
        <v>1233</v>
      </c>
      <c r="P636" s="72" t="s">
        <v>231</v>
      </c>
      <c r="Q636" s="255">
        <v>3933.07</v>
      </c>
      <c r="R636" s="66">
        <v>134</v>
      </c>
      <c r="S636" s="66">
        <f t="shared" si="142"/>
        <v>0</v>
      </c>
      <c r="T636" s="66">
        <v>900</v>
      </c>
      <c r="U636" s="4" t="s">
        <v>1232</v>
      </c>
      <c r="V636" s="5">
        <f t="shared" si="136"/>
        <v>1.1239985859532113E-2</v>
      </c>
      <c r="W636" s="5">
        <f t="shared" si="137"/>
        <v>1.051940776397858E-3</v>
      </c>
      <c r="X636" s="5" t="s">
        <v>1281</v>
      </c>
      <c r="Y636" s="72" t="str">
        <f t="shared" si="129"/>
        <v>PTP</v>
      </c>
      <c r="Z636" s="72" t="s">
        <v>1326</v>
      </c>
      <c r="AA636" s="72" t="s">
        <v>1330</v>
      </c>
      <c r="AB636" s="304"/>
      <c r="AC636" s="72"/>
      <c r="AD636" s="72" t="s">
        <v>3023</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30"/>
        <v>FLOW</v>
      </c>
      <c r="AQ636" s="307"/>
      <c r="AR636" s="307"/>
      <c r="AS636" s="307"/>
      <c r="AT636" s="307"/>
      <c r="AU636" s="72" t="s">
        <v>1794</v>
      </c>
      <c r="AV636" s="311" t="s">
        <v>1021</v>
      </c>
      <c r="AW636" s="304" t="s">
        <v>99</v>
      </c>
      <c r="AX636" s="312">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31"/>
        <v>1</v>
      </c>
      <c r="ES636" s="72">
        <f t="shared" si="132"/>
        <v>1</v>
      </c>
      <c r="ET636" s="72" t="s">
        <v>1112</v>
      </c>
      <c r="EU636" s="7" t="s">
        <v>2948</v>
      </c>
      <c r="EV636" s="7" t="s">
        <v>1111</v>
      </c>
      <c r="EW636" s="7" t="s">
        <v>1807</v>
      </c>
      <c r="EX636" s="183" t="s">
        <v>1816</v>
      </c>
      <c r="EY636" s="314">
        <v>46185</v>
      </c>
      <c r="EZ636" s="314"/>
      <c r="FA636" s="183"/>
      <c r="FB636" s="314"/>
      <c r="FC636" s="7" t="s">
        <v>1130</v>
      </c>
      <c r="FD636" s="7" t="s">
        <v>3224</v>
      </c>
      <c r="FE636" s="7">
        <f t="shared" si="134"/>
        <v>-2085</v>
      </c>
      <c r="FF636" s="72">
        <f t="shared" si="135"/>
        <v>7289</v>
      </c>
      <c r="FG636" t="s">
        <v>3517</v>
      </c>
      <c r="FH636">
        <v>140313978</v>
      </c>
    </row>
    <row r="637" spans="1:164" ht="17.25">
      <c r="A637" s="72">
        <v>460504076</v>
      </c>
      <c r="B637" s="304" t="s">
        <v>439</v>
      </c>
      <c r="C637" s="72"/>
      <c r="D637" s="72"/>
      <c r="E637" s="72"/>
      <c r="F637" s="72"/>
      <c r="G637" s="307"/>
      <c r="H637" s="307"/>
      <c r="I637" s="72">
        <v>3991</v>
      </c>
      <c r="J637" s="72">
        <v>3910</v>
      </c>
      <c r="K637" s="258">
        <f>IF((J637+R637)&lt;=I637+R637,(J637+R637),((I637-(I637*(M637+1)-(I637+J637)))+R637))</f>
        <v>3994</v>
      </c>
      <c r="L637" s="258">
        <f t="shared" si="128"/>
        <v>8050</v>
      </c>
      <c r="M637" s="308">
        <v>1</v>
      </c>
      <c r="N637" s="72" t="s">
        <v>1232</v>
      </c>
      <c r="O637" s="72" t="s">
        <v>1233</v>
      </c>
      <c r="P637" s="72" t="s">
        <v>325</v>
      </c>
      <c r="Q637" s="255">
        <v>3910</v>
      </c>
      <c r="R637" s="66">
        <v>84</v>
      </c>
      <c r="S637" s="66">
        <f t="shared" si="142"/>
        <v>0</v>
      </c>
      <c r="T637" s="66">
        <v>6256</v>
      </c>
      <c r="U637" s="4" t="s">
        <v>1338</v>
      </c>
      <c r="V637" s="5">
        <f t="shared" si="136"/>
        <v>6.5633325077410817E-3</v>
      </c>
      <c r="W637" s="5">
        <f t="shared" si="137"/>
        <v>2.1396752265118328E-4</v>
      </c>
      <c r="X637" s="5" t="s">
        <v>1281</v>
      </c>
      <c r="Y637" s="72" t="str">
        <f t="shared" si="129"/>
        <v>PTP</v>
      </c>
      <c r="Z637" s="72" t="s">
        <v>1330</v>
      </c>
      <c r="AA637" s="72" t="s">
        <v>1330</v>
      </c>
      <c r="AB637" s="304"/>
      <c r="AC637" s="72">
        <v>20</v>
      </c>
      <c r="AD637" s="72" t="s">
        <v>3020</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30"/>
        <v>FLOW</v>
      </c>
      <c r="AQ637" s="307"/>
      <c r="AR637" s="307"/>
      <c r="AS637" s="307"/>
      <c r="AT637" s="307"/>
      <c r="AU637" s="72" t="s">
        <v>1794</v>
      </c>
      <c r="AV637" s="311" t="s">
        <v>440</v>
      </c>
      <c r="AW637" s="304" t="s">
        <v>271</v>
      </c>
      <c r="AX637" s="312">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31"/>
        <v>3</v>
      </c>
      <c r="ES637" s="72">
        <f t="shared" si="132"/>
        <v>1</v>
      </c>
      <c r="ET637" s="72" t="s">
        <v>1128</v>
      </c>
      <c r="EU637" s="7" t="s">
        <v>2949</v>
      </c>
      <c r="EV637" s="7" t="s">
        <v>1111</v>
      </c>
      <c r="EW637" s="7" t="s">
        <v>1807</v>
      </c>
      <c r="EX637" s="183" t="s">
        <v>2034</v>
      </c>
      <c r="EY637" s="314">
        <v>46189</v>
      </c>
      <c r="EZ637" s="314"/>
      <c r="FA637" s="183"/>
      <c r="FB637" s="314"/>
      <c r="FC637" s="7" t="s">
        <v>1130</v>
      </c>
      <c r="FD637" s="7" t="s">
        <v>3159</v>
      </c>
      <c r="FE637" s="7">
        <f t="shared" si="134"/>
        <v>3994</v>
      </c>
      <c r="FF637" s="72">
        <f t="shared" si="135"/>
        <v>8050</v>
      </c>
      <c r="FG637" t="s">
        <v>3517</v>
      </c>
      <c r="FH637">
        <v>460504076</v>
      </c>
    </row>
    <row r="638" spans="1:164" ht="17.25">
      <c r="A638" s="72">
        <v>460451199</v>
      </c>
      <c r="B638" s="304" t="s">
        <v>1598</v>
      </c>
      <c r="C638" s="72"/>
      <c r="D638" s="72"/>
      <c r="E638" s="72"/>
      <c r="F638" s="72"/>
      <c r="G638" s="307"/>
      <c r="H638" s="307"/>
      <c r="I638" s="72">
        <v>3690</v>
      </c>
      <c r="J638" s="72">
        <v>3690</v>
      </c>
      <c r="K638" s="258">
        <f>IF((J638+R638)&lt;=I638+R638,(J638+R638),((I638-(I638*(M638+1)-(I638+J638)))+R638))</f>
        <v>3695</v>
      </c>
      <c r="L638" s="258">
        <f t="shared" si="128"/>
        <v>7434</v>
      </c>
      <c r="M638" s="308">
        <v>1</v>
      </c>
      <c r="N638" s="72" t="s">
        <v>1232</v>
      </c>
      <c r="O638" s="72" t="s">
        <v>1233</v>
      </c>
      <c r="P638" s="72" t="s">
        <v>35</v>
      </c>
      <c r="Q638" s="255">
        <v>3642</v>
      </c>
      <c r="R638" s="66">
        <v>5</v>
      </c>
      <c r="S638" s="66">
        <f t="shared" si="142"/>
        <v>0</v>
      </c>
      <c r="T638" s="66">
        <v>900</v>
      </c>
      <c r="U638" s="4" t="s">
        <v>1130</v>
      </c>
      <c r="V638" s="5">
        <f t="shared" si="136"/>
        <v>1.570642614323505E-3</v>
      </c>
      <c r="W638" s="5">
        <f t="shared" si="137"/>
        <v>1.9930171802956764E-4</v>
      </c>
      <c r="X638" s="5" t="s">
        <v>1281</v>
      </c>
      <c r="Y638" s="72" t="str">
        <f t="shared" si="129"/>
        <v>MPTP</v>
      </c>
      <c r="Z638" s="72" t="s">
        <v>1130</v>
      </c>
      <c r="AA638" s="72" t="s">
        <v>1328</v>
      </c>
      <c r="AB638" s="304" t="s">
        <v>3024</v>
      </c>
      <c r="AC638" s="72">
        <v>22</v>
      </c>
      <c r="AD638" s="72" t="s">
        <v>3023</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30"/>
        <v>FLOW</v>
      </c>
      <c r="AQ638" s="307"/>
      <c r="AR638" s="307"/>
      <c r="AS638" s="307"/>
      <c r="AT638" s="307"/>
      <c r="AU638" s="72" t="s">
        <v>944</v>
      </c>
      <c r="AV638" s="311" t="s">
        <v>1702</v>
      </c>
      <c r="AW638" s="304" t="s">
        <v>234</v>
      </c>
      <c r="AX638" s="312">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31"/>
        <v>1</v>
      </c>
      <c r="ES638" s="72">
        <f t="shared" si="132"/>
        <v>1</v>
      </c>
      <c r="ET638" s="72" t="s">
        <v>1116</v>
      </c>
      <c r="EU638" s="7" t="s">
        <v>2950</v>
      </c>
      <c r="EV638" s="7" t="s">
        <v>1111</v>
      </c>
      <c r="EW638" s="7" t="s">
        <v>1807</v>
      </c>
      <c r="EX638" s="183" t="s">
        <v>1816</v>
      </c>
      <c r="EY638" s="314">
        <v>46201</v>
      </c>
      <c r="EZ638" s="314"/>
      <c r="FA638" s="183"/>
      <c r="FB638" s="314"/>
      <c r="FC638" s="7" t="s">
        <v>1130</v>
      </c>
      <c r="FD638" s="7" t="s">
        <v>3232</v>
      </c>
      <c r="FE638" s="7">
        <f t="shared" si="134"/>
        <v>3695</v>
      </c>
      <c r="FF638" s="72">
        <f t="shared" si="135"/>
        <v>7434</v>
      </c>
      <c r="FG638" t="s">
        <v>3517</v>
      </c>
      <c r="FH638">
        <v>460451199</v>
      </c>
    </row>
    <row r="639" spans="1:164" ht="17.25">
      <c r="A639" s="72">
        <v>465617157</v>
      </c>
      <c r="B639" s="304" t="s">
        <v>501</v>
      </c>
      <c r="C639" s="72"/>
      <c r="D639" s="72"/>
      <c r="E639" s="72"/>
      <c r="F639" s="72"/>
      <c r="G639" s="307"/>
      <c r="H639" s="307"/>
      <c r="I639" s="72">
        <v>2793</v>
      </c>
      <c r="J639" s="72">
        <v>3638.66</v>
      </c>
      <c r="K639" s="258">
        <f>J639-I639+R639</f>
        <v>1084.6599999999999</v>
      </c>
      <c r="L639" s="258">
        <f t="shared" si="128"/>
        <v>6741.66</v>
      </c>
      <c r="M639" s="316">
        <v>4</v>
      </c>
      <c r="N639" s="72" t="s">
        <v>1232</v>
      </c>
      <c r="O639" s="72" t="s">
        <v>1233</v>
      </c>
      <c r="P639" s="72" t="s">
        <v>231</v>
      </c>
      <c r="Q639" s="255">
        <v>3583.66</v>
      </c>
      <c r="R639" s="66">
        <v>239</v>
      </c>
      <c r="S639" s="66">
        <f t="shared" si="142"/>
        <v>0</v>
      </c>
      <c r="T639" s="66">
        <v>900</v>
      </c>
      <c r="U639" s="4" t="s">
        <v>1232</v>
      </c>
      <c r="V639" s="5">
        <f t="shared" si="136"/>
        <v>3.5462786764713157E-2</v>
      </c>
      <c r="W639" s="5">
        <f t="shared" si="137"/>
        <v>1.1765833638513969E-3</v>
      </c>
      <c r="X639" s="5" t="s">
        <v>1281</v>
      </c>
      <c r="Y639" s="72" t="str">
        <f t="shared" si="129"/>
        <v>PTP</v>
      </c>
      <c r="Z639" s="72" t="s">
        <v>1326</v>
      </c>
      <c r="AA639" s="72" t="s">
        <v>1330</v>
      </c>
      <c r="AB639" s="304"/>
      <c r="AC639" s="72"/>
      <c r="AD639" s="72" t="s">
        <v>3023</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30"/>
        <v>FLOW</v>
      </c>
      <c r="AQ639" s="307"/>
      <c r="AR639" s="307"/>
      <c r="AS639" s="307"/>
      <c r="AT639" s="307"/>
      <c r="AU639" s="72" t="s">
        <v>944</v>
      </c>
      <c r="AV639" s="311" t="s">
        <v>503</v>
      </c>
      <c r="AW639" s="304" t="s">
        <v>99</v>
      </c>
      <c r="AX639" s="312">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31"/>
        <v>1</v>
      </c>
      <c r="ES639" s="72">
        <f t="shared" si="132"/>
        <v>1</v>
      </c>
      <c r="ET639" s="72" t="s">
        <v>1112</v>
      </c>
      <c r="EU639" s="7" t="s">
        <v>2951</v>
      </c>
      <c r="EV639" s="7" t="s">
        <v>1111</v>
      </c>
      <c r="EW639" s="7" t="s">
        <v>1807</v>
      </c>
      <c r="EX639" s="183" t="s">
        <v>1816</v>
      </c>
      <c r="EY639" s="314">
        <v>46183</v>
      </c>
      <c r="EZ639" s="314"/>
      <c r="FA639" s="183"/>
      <c r="FB639" s="314"/>
      <c r="FC639" s="7" t="s">
        <v>1130</v>
      </c>
      <c r="FD639" s="7" t="s">
        <v>3461</v>
      </c>
      <c r="FE639" s="7">
        <f t="shared" si="134"/>
        <v>-4501.34</v>
      </c>
      <c r="FF639" s="72">
        <f t="shared" si="135"/>
        <v>6741.66</v>
      </c>
      <c r="FG639" t="s">
        <v>3517</v>
      </c>
      <c r="FH639">
        <v>465617157</v>
      </c>
    </row>
    <row r="640" spans="1:164" ht="17.25">
      <c r="A640" s="72">
        <v>466507861</v>
      </c>
      <c r="B640" s="304" t="s">
        <v>2069</v>
      </c>
      <c r="C640" s="72"/>
      <c r="D640" s="72"/>
      <c r="E640" s="72"/>
      <c r="F640" s="72"/>
      <c r="G640" s="307"/>
      <c r="H640" s="307" t="s">
        <v>2350</v>
      </c>
      <c r="I640" s="72">
        <v>1349</v>
      </c>
      <c r="J640" s="72">
        <v>922</v>
      </c>
      <c r="K640" s="258">
        <f t="shared" ref="K640:K653" si="144">IF((J640+R640)&lt;=I640+R640,(J640+R640),((I640-(I640*(M640+1)-(I640+J640)))+R640))</f>
        <v>946</v>
      </c>
      <c r="L640" s="258">
        <f t="shared" ref="L640:L706" si="145">FF640-E640</f>
        <v>2295</v>
      </c>
      <c r="M640" s="308">
        <v>1</v>
      </c>
      <c r="N640" s="72" t="s">
        <v>1281</v>
      </c>
      <c r="O640" s="72" t="s">
        <v>1233</v>
      </c>
      <c r="P640" s="72" t="s">
        <v>66</v>
      </c>
      <c r="Q640" s="255">
        <v>3541</v>
      </c>
      <c r="R640" s="66">
        <v>24</v>
      </c>
      <c r="S640" s="66">
        <f t="shared" si="142"/>
        <v>0</v>
      </c>
      <c r="T640" s="66">
        <v>1800</v>
      </c>
      <c r="U640" s="4" t="s">
        <v>1130</v>
      </c>
      <c r="V640" s="5">
        <f t="shared" si="136"/>
        <v>3.4975082402074432E-3</v>
      </c>
      <c r="W640" s="5">
        <f t="shared" si="137"/>
        <v>1.9377467972067519E-4</v>
      </c>
      <c r="X640" s="5" t="str">
        <f t="shared" ref="X640:X706" si="146">N640</f>
        <v>STABLE</v>
      </c>
      <c r="Y640" s="72" t="str">
        <f t="shared" ref="Y640:Y706" si="147">IF(OR(N640="STABLE", N640="RB" ),"PAID",AA640)</f>
        <v>PAID</v>
      </c>
      <c r="Z640" s="72" t="s">
        <v>1130</v>
      </c>
      <c r="AA640" s="72" t="s">
        <v>1282</v>
      </c>
      <c r="AB640" s="304"/>
      <c r="AC640" s="72"/>
      <c r="AD640" s="72"/>
      <c r="AE640" s="309"/>
      <c r="AF640" s="310"/>
      <c r="AG640" s="7"/>
      <c r="AH640" s="72" t="s">
        <v>2183</v>
      </c>
      <c r="AI640" s="7"/>
      <c r="AJ640" s="7"/>
      <c r="AK640" s="7"/>
      <c r="AL640" s="7">
        <v>2746</v>
      </c>
      <c r="AM640" s="255">
        <v>3541</v>
      </c>
      <c r="AN640" s="258">
        <v>26</v>
      </c>
      <c r="AO640" s="307">
        <v>11</v>
      </c>
      <c r="AP640" s="307" t="str">
        <f t="shared" ref="AP640:AP703" si="148">IF(AO640=0,"RB",IF(AO640&lt;AN640,"STABLE",IF(AO640&gt;AN640,"FLOW","SAME")))</f>
        <v>STABLE</v>
      </c>
      <c r="AQ640" s="307"/>
      <c r="AR640" s="307"/>
      <c r="AS640" s="307"/>
      <c r="AT640" s="307"/>
      <c r="AU640" s="72" t="s">
        <v>1130</v>
      </c>
      <c r="AV640" s="311" t="s">
        <v>2215</v>
      </c>
      <c r="AW640" s="304" t="s">
        <v>93</v>
      </c>
      <c r="AX640" s="312">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49">BC640+BF640+BI640+BL640+BO640+BR640+BU640+BX640+CA640+CD640+CG640+CJ640+CM640+CP640+CS640+CV640+CY640+DB640+DE640+DH640+DK640+DN640+DQ640+DT640+DW640+DZ640+EC640+EF640+EI640+EL640+EO640</f>
        <v>1</v>
      </c>
      <c r="ES640" s="72">
        <f t="shared" ref="ES640:ES703" si="150">IF(ER640&gt;0,1,"")</f>
        <v>1</v>
      </c>
      <c r="ET640" s="72" t="s">
        <v>1119</v>
      </c>
      <c r="EU640" s="7" t="s">
        <v>2952</v>
      </c>
      <c r="EV640" s="7" t="s">
        <v>1111</v>
      </c>
      <c r="EW640" s="7" t="s">
        <v>1807</v>
      </c>
      <c r="EX640" s="183" t="s">
        <v>1819</v>
      </c>
      <c r="EY640" s="314">
        <v>46190</v>
      </c>
      <c r="EZ640" s="314"/>
      <c r="FA640" s="183"/>
      <c r="FB640" s="314"/>
      <c r="FC640" s="7" t="s">
        <v>1130</v>
      </c>
      <c r="FD640" s="7" t="s">
        <v>1246</v>
      </c>
      <c r="FE640" s="7">
        <f t="shared" si="134"/>
        <v>946</v>
      </c>
      <c r="FF640" s="72">
        <f t="shared" si="135"/>
        <v>2295</v>
      </c>
      <c r="FG640" t="s">
        <v>3518</v>
      </c>
      <c r="FH640">
        <v>466507861</v>
      </c>
    </row>
    <row r="641" spans="1:164" ht="17.25">
      <c r="A641" s="72">
        <v>457439340</v>
      </c>
      <c r="B641" s="304" t="s">
        <v>784</v>
      </c>
      <c r="C641" s="72"/>
      <c r="D641" s="72"/>
      <c r="E641" s="72"/>
      <c r="F641" s="72"/>
      <c r="G641" s="307"/>
      <c r="H641" s="307"/>
      <c r="I641" s="72">
        <v>3679</v>
      </c>
      <c r="J641" s="72">
        <v>3485.63</v>
      </c>
      <c r="K641" s="258">
        <f t="shared" si="144"/>
        <v>3709.63</v>
      </c>
      <c r="L641" s="258">
        <f t="shared" si="145"/>
        <v>7478.63</v>
      </c>
      <c r="M641" s="316">
        <v>2</v>
      </c>
      <c r="N641" s="72" t="s">
        <v>1232</v>
      </c>
      <c r="O641" s="72" t="s">
        <v>1233</v>
      </c>
      <c r="P641" s="72" t="s">
        <v>43</v>
      </c>
      <c r="Q641" s="255">
        <v>3485.63</v>
      </c>
      <c r="R641" s="66">
        <v>224</v>
      </c>
      <c r="S641" s="66">
        <f t="shared" si="142"/>
        <v>0</v>
      </c>
      <c r="T641" s="66">
        <v>5850</v>
      </c>
      <c r="U641" s="4" t="s">
        <v>1484</v>
      </c>
      <c r="V641" s="5">
        <f t="shared" si="136"/>
        <v>3.8987824563771261E-3</v>
      </c>
      <c r="W641" s="5">
        <f t="shared" si="137"/>
        <v>7.7175815802361968E-4</v>
      </c>
      <c r="X641" s="5" t="s">
        <v>1281</v>
      </c>
      <c r="Y641" s="72" t="str">
        <f t="shared" si="147"/>
        <v>PTP</v>
      </c>
      <c r="Z641" s="72" t="s">
        <v>1326</v>
      </c>
      <c r="AA641" s="72" t="s">
        <v>1330</v>
      </c>
      <c r="AB641" s="304"/>
      <c r="AC641" s="72">
        <v>20</v>
      </c>
      <c r="AD641" s="72" t="s">
        <v>3020</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48"/>
        <v>FLOW</v>
      </c>
      <c r="AQ641" s="307"/>
      <c r="AR641" s="307"/>
      <c r="AS641" s="307"/>
      <c r="AT641" s="307"/>
      <c r="AU641" s="72" t="s">
        <v>1794</v>
      </c>
      <c r="AV641" s="311" t="s">
        <v>785</v>
      </c>
      <c r="AW641" s="304" t="s">
        <v>130</v>
      </c>
      <c r="AX641" s="312">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49"/>
        <v>1</v>
      </c>
      <c r="ES641" s="72">
        <f t="shared" si="150"/>
        <v>1</v>
      </c>
      <c r="ET641" s="72" t="s">
        <v>1117</v>
      </c>
      <c r="EU641" s="7" t="s">
        <v>2953</v>
      </c>
      <c r="EV641" s="7" t="s">
        <v>1111</v>
      </c>
      <c r="EW641" s="7" t="s">
        <v>1802</v>
      </c>
      <c r="EX641" s="183" t="s">
        <v>1838</v>
      </c>
      <c r="EY641" s="314">
        <v>46178</v>
      </c>
      <c r="EZ641" s="314"/>
      <c r="FA641" s="183"/>
      <c r="FB641" s="314"/>
      <c r="FC641" s="7" t="s">
        <v>1130</v>
      </c>
      <c r="FD641" s="7" t="s">
        <v>3462</v>
      </c>
      <c r="FE641" s="7">
        <f t="shared" ref="FE641:FE704" si="151">IF((J641+R641)&lt;=I641+R641,(J641+R641),((I641-(I641*(M641+1)-(I641+J641)))+R641))</f>
        <v>3709.63</v>
      </c>
      <c r="FF641" s="72">
        <f t="shared" ref="FF641:FF704" si="152">I641+J641+FD641</f>
        <v>7478.63</v>
      </c>
      <c r="FG641" t="s">
        <v>3517</v>
      </c>
      <c r="FH641">
        <v>457439340</v>
      </c>
    </row>
    <row r="642" spans="1:164" ht="17.25">
      <c r="A642" s="72">
        <v>457032374</v>
      </c>
      <c r="B642" s="304" t="s">
        <v>196</v>
      </c>
      <c r="C642" s="72"/>
      <c r="D642" s="72"/>
      <c r="E642" s="72"/>
      <c r="F642" s="72"/>
      <c r="G642" s="307"/>
      <c r="H642" s="307"/>
      <c r="I642" s="72">
        <v>3548</v>
      </c>
      <c r="J642" s="72">
        <v>3447</v>
      </c>
      <c r="K642" s="258">
        <f t="shared" si="144"/>
        <v>3782</v>
      </c>
      <c r="L642" s="258">
        <f t="shared" si="145"/>
        <v>7386</v>
      </c>
      <c r="M642" s="316">
        <v>3</v>
      </c>
      <c r="N642" s="72" t="s">
        <v>1232</v>
      </c>
      <c r="O642" s="72" t="s">
        <v>1233</v>
      </c>
      <c r="P642" s="72" t="s">
        <v>23</v>
      </c>
      <c r="Q642" s="255">
        <v>3447</v>
      </c>
      <c r="R642" s="66">
        <v>335</v>
      </c>
      <c r="S642" s="66">
        <f t="shared" si="142"/>
        <v>0</v>
      </c>
      <c r="T642" s="66">
        <v>5400</v>
      </c>
      <c r="U642" s="4" t="s">
        <v>1232</v>
      </c>
      <c r="V642" s="5">
        <f t="shared" ref="V642:V706" si="153">Q642/SUMIFS($Q:$Q,$M:$M,M642,$P:$P,P642)</f>
        <v>1.1496181113378625E-2</v>
      </c>
      <c r="W642" s="5">
        <f t="shared" ref="W642:W706" si="154">Q642/SUMIFS($Q:$Q,$M:$M,M642)</f>
        <v>9.2193626257437993E-4</v>
      </c>
      <c r="X642" s="5" t="s">
        <v>1281</v>
      </c>
      <c r="Y642" s="72" t="str">
        <f t="shared" si="147"/>
        <v>PTP</v>
      </c>
      <c r="Z642" s="72" t="s">
        <v>1330</v>
      </c>
      <c r="AA642" s="72" t="s">
        <v>1330</v>
      </c>
      <c r="AB642" s="304"/>
      <c r="AC642" s="72">
        <v>18</v>
      </c>
      <c r="AD642" s="72" t="s">
        <v>3020</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48"/>
        <v>FLOW</v>
      </c>
      <c r="AQ642" s="307"/>
      <c r="AR642" s="307"/>
      <c r="AS642" s="307"/>
      <c r="AT642" s="307"/>
      <c r="AU642" s="72" t="s">
        <v>944</v>
      </c>
      <c r="AV642" s="311" t="s">
        <v>198</v>
      </c>
      <c r="AW642" s="304" t="s">
        <v>99</v>
      </c>
      <c r="AX642" s="312">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49"/>
        <v>2</v>
      </c>
      <c r="ES642" s="72">
        <f t="shared" si="150"/>
        <v>1</v>
      </c>
      <c r="ET642" s="72" t="s">
        <v>1115</v>
      </c>
      <c r="EU642" s="7" t="s">
        <v>2954</v>
      </c>
      <c r="EV642" s="7" t="s">
        <v>1111</v>
      </c>
      <c r="EW642" s="7" t="s">
        <v>1809</v>
      </c>
      <c r="EX642" s="183" t="s">
        <v>2035</v>
      </c>
      <c r="EY642" s="314">
        <v>46177</v>
      </c>
      <c r="EZ642" s="314"/>
      <c r="FA642" s="183"/>
      <c r="FB642" s="314"/>
      <c r="FC642" s="7" t="s">
        <v>1130</v>
      </c>
      <c r="FD642" s="7" t="s">
        <v>3463</v>
      </c>
      <c r="FE642" s="7">
        <f t="shared" si="151"/>
        <v>3782</v>
      </c>
      <c r="FF642" s="72">
        <f t="shared" si="152"/>
        <v>7386</v>
      </c>
      <c r="FG642" t="s">
        <v>3517</v>
      </c>
      <c r="FH642">
        <v>457032374</v>
      </c>
    </row>
    <row r="643" spans="1:164" ht="17.25">
      <c r="A643" s="72">
        <v>139178059</v>
      </c>
      <c r="B643" s="304" t="s">
        <v>937</v>
      </c>
      <c r="C643" s="72"/>
      <c r="D643" s="72"/>
      <c r="E643" s="72"/>
      <c r="F643" s="72"/>
      <c r="G643" s="307"/>
      <c r="H643" s="307"/>
      <c r="I643" s="72">
        <v>3535</v>
      </c>
      <c r="J643" s="72">
        <v>3441</v>
      </c>
      <c r="K643" s="258">
        <f t="shared" si="144"/>
        <v>3647</v>
      </c>
      <c r="L643" s="258">
        <f t="shared" si="145"/>
        <v>7247</v>
      </c>
      <c r="M643" s="316">
        <v>3</v>
      </c>
      <c r="N643" s="72" t="s">
        <v>1232</v>
      </c>
      <c r="O643" s="72" t="s">
        <v>1233</v>
      </c>
      <c r="P643" s="72" t="s">
        <v>334</v>
      </c>
      <c r="Q643" s="255">
        <v>3441</v>
      </c>
      <c r="R643" s="66">
        <v>206</v>
      </c>
      <c r="S643" s="66">
        <f t="shared" si="142"/>
        <v>0</v>
      </c>
      <c r="T643" s="66">
        <v>5703</v>
      </c>
      <c r="U643" s="4" t="s">
        <v>1232</v>
      </c>
      <c r="V643" s="5">
        <f t="shared" si="153"/>
        <v>7.1560347698024643E-3</v>
      </c>
      <c r="W643" s="5">
        <f t="shared" si="154"/>
        <v>9.2033149971524264E-4</v>
      </c>
      <c r="X643" s="5" t="str">
        <f t="shared" si="146"/>
        <v>FLOW</v>
      </c>
      <c r="Y643" s="72" t="str">
        <f t="shared" si="147"/>
        <v>BPTP</v>
      </c>
      <c r="Z643" s="72" t="s">
        <v>1327</v>
      </c>
      <c r="AA643" s="72" t="s">
        <v>1326</v>
      </c>
      <c r="AB643" s="304" t="s">
        <v>3506</v>
      </c>
      <c r="AC643" s="72"/>
      <c r="AD643" s="72" t="s">
        <v>3020</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48"/>
        <v>FLOW</v>
      </c>
      <c r="AQ643" s="307"/>
      <c r="AR643" s="307"/>
      <c r="AS643" s="307"/>
      <c r="AT643" s="307"/>
      <c r="AU643" s="72" t="s">
        <v>1794</v>
      </c>
      <c r="AV643" s="311" t="s">
        <v>938</v>
      </c>
      <c r="AW643" s="304" t="s">
        <v>99</v>
      </c>
      <c r="AX643" s="312">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49"/>
        <v>1</v>
      </c>
      <c r="ES643" s="72">
        <f t="shared" si="150"/>
        <v>1</v>
      </c>
      <c r="ET643" s="72" t="s">
        <v>1126</v>
      </c>
      <c r="EU643" s="7" t="s">
        <v>2955</v>
      </c>
      <c r="EV643" s="7" t="s">
        <v>1111</v>
      </c>
      <c r="EW643" s="7" t="s">
        <v>1804</v>
      </c>
      <c r="EX643" s="183" t="s">
        <v>1810</v>
      </c>
      <c r="EY643" s="314">
        <v>46175</v>
      </c>
      <c r="EZ643" s="314"/>
      <c r="FA643" s="183"/>
      <c r="FB643" s="314"/>
      <c r="FC643" s="7" t="s">
        <v>1130</v>
      </c>
      <c r="FD643" s="7" t="s">
        <v>3410</v>
      </c>
      <c r="FE643" s="7">
        <f t="shared" si="151"/>
        <v>3647</v>
      </c>
      <c r="FF643" s="72">
        <f t="shared" si="152"/>
        <v>7247</v>
      </c>
      <c r="FG643" t="s">
        <v>3517</v>
      </c>
      <c r="FH643">
        <v>139178059</v>
      </c>
    </row>
    <row r="644" spans="1:164" ht="17.25">
      <c r="A644" s="72">
        <v>465544507</v>
      </c>
      <c r="B644" s="304" t="s">
        <v>1599</v>
      </c>
      <c r="C644" s="72"/>
      <c r="D644" s="72"/>
      <c r="E644" s="72"/>
      <c r="F644" s="72"/>
      <c r="G644" s="307"/>
      <c r="H644" s="307"/>
      <c r="I644" s="72">
        <v>1141</v>
      </c>
      <c r="J644" s="72">
        <v>3314</v>
      </c>
      <c r="K644" s="258">
        <f t="shared" si="144"/>
        <v>-2119</v>
      </c>
      <c r="L644" s="258">
        <f t="shared" si="145"/>
        <v>4782</v>
      </c>
      <c r="M644" s="316">
        <v>6</v>
      </c>
      <c r="N644" s="72" t="s">
        <v>1232</v>
      </c>
      <c r="O644" s="72" t="s">
        <v>1233</v>
      </c>
      <c r="P644" s="72" t="s">
        <v>325</v>
      </c>
      <c r="Q644" s="255">
        <v>3258</v>
      </c>
      <c r="R644" s="66">
        <v>272</v>
      </c>
      <c r="S644" s="66">
        <f t="shared" si="142"/>
        <v>0</v>
      </c>
      <c r="T644" s="66">
        <v>3108</v>
      </c>
      <c r="U644" s="4" t="s">
        <v>1130</v>
      </c>
      <c r="V644" s="5">
        <f t="shared" si="153"/>
        <v>0.11279468390138048</v>
      </c>
      <c r="W644" s="5">
        <f t="shared" si="154"/>
        <v>1.3685934823218029E-3</v>
      </c>
      <c r="X644" s="5" t="str">
        <f t="shared" si="146"/>
        <v>FLOW</v>
      </c>
      <c r="Y644" s="72" t="str">
        <f t="shared" si="147"/>
        <v>NC</v>
      </c>
      <c r="Z644" s="72" t="s">
        <v>1130</v>
      </c>
      <c r="AA644" s="72" t="s">
        <v>1316</v>
      </c>
      <c r="AB644" s="304" t="s">
        <v>3542</v>
      </c>
      <c r="AC644" s="72"/>
      <c r="AD644" s="72" t="s">
        <v>3022</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48"/>
        <v>FLOW</v>
      </c>
      <c r="AQ644" s="307"/>
      <c r="AR644" s="307"/>
      <c r="AS644" s="307"/>
      <c r="AT644" s="307"/>
      <c r="AU644" s="72" t="s">
        <v>944</v>
      </c>
      <c r="AV644" s="311" t="s">
        <v>1703</v>
      </c>
      <c r="AW644" s="304" t="s">
        <v>335</v>
      </c>
      <c r="AX644" s="312">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49"/>
        <v>1</v>
      </c>
      <c r="ES644" s="72">
        <f t="shared" si="150"/>
        <v>1</v>
      </c>
      <c r="ET644" s="72" t="s">
        <v>1128</v>
      </c>
      <c r="EU644" s="7" t="s">
        <v>2956</v>
      </c>
      <c r="EV644" s="7" t="s">
        <v>1111</v>
      </c>
      <c r="EW644" s="7" t="s">
        <v>1849</v>
      </c>
      <c r="EX644" s="183" t="s">
        <v>1997</v>
      </c>
      <c r="EY644" s="314">
        <v>46178</v>
      </c>
      <c r="EZ644" s="314"/>
      <c r="FA644" s="183"/>
      <c r="FB644" s="314"/>
      <c r="FC644" s="7" t="s">
        <v>1130</v>
      </c>
      <c r="FD644" s="7" t="s">
        <v>3464</v>
      </c>
      <c r="FE644" s="7">
        <f t="shared" si="151"/>
        <v>-2119</v>
      </c>
      <c r="FF644" s="72">
        <f t="shared" si="152"/>
        <v>4782</v>
      </c>
      <c r="FG644" t="s">
        <v>3517</v>
      </c>
      <c r="FH644">
        <v>465544507</v>
      </c>
    </row>
    <row r="645" spans="1:164" ht="17.25">
      <c r="A645" s="72">
        <v>140403056</v>
      </c>
      <c r="B645" s="304" t="s">
        <v>1415</v>
      </c>
      <c r="C645" s="72"/>
      <c r="D645" s="72"/>
      <c r="E645" s="72"/>
      <c r="F645" s="72"/>
      <c r="G645" s="307"/>
      <c r="H645" s="307"/>
      <c r="I645" s="72">
        <v>3307</v>
      </c>
      <c r="J645" s="72">
        <v>3286</v>
      </c>
      <c r="K645" s="258">
        <f t="shared" si="144"/>
        <v>3412</v>
      </c>
      <c r="L645" s="258">
        <f t="shared" si="145"/>
        <v>6780</v>
      </c>
      <c r="M645" s="316">
        <v>2</v>
      </c>
      <c r="N645" s="72" t="s">
        <v>1232</v>
      </c>
      <c r="O645" s="72" t="s">
        <v>1233</v>
      </c>
      <c r="P645" s="72" t="s">
        <v>43</v>
      </c>
      <c r="Q645" s="255">
        <v>3246.15</v>
      </c>
      <c r="R645" s="66">
        <v>126</v>
      </c>
      <c r="S645" s="66">
        <f t="shared" si="142"/>
        <v>0</v>
      </c>
      <c r="T645" s="66">
        <v>2082</v>
      </c>
      <c r="U645" s="4" t="s">
        <v>1232</v>
      </c>
      <c r="V645" s="5">
        <f t="shared" si="153"/>
        <v>3.6309168416523291E-3</v>
      </c>
      <c r="W645" s="5">
        <f t="shared" si="154"/>
        <v>7.1873456008479761E-4</v>
      </c>
      <c r="X645" s="5" t="s">
        <v>1281</v>
      </c>
      <c r="Y645" s="72" t="str">
        <f t="shared" si="147"/>
        <v>PTP</v>
      </c>
      <c r="Z645" s="72" t="s">
        <v>1330</v>
      </c>
      <c r="AA645" s="72" t="s">
        <v>1330</v>
      </c>
      <c r="AB645" s="304"/>
      <c r="AC645" s="72">
        <v>20</v>
      </c>
      <c r="AD645" s="72" t="s">
        <v>3023</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48"/>
        <v>FLOW</v>
      </c>
      <c r="AQ645" s="307"/>
      <c r="AR645" s="307"/>
      <c r="AS645" s="307"/>
      <c r="AT645" s="307"/>
      <c r="AU645" s="72" t="s">
        <v>1794</v>
      </c>
      <c r="AV645" s="311" t="s">
        <v>1416</v>
      </c>
      <c r="AW645" s="304" t="s">
        <v>54</v>
      </c>
      <c r="AX645" s="312">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49"/>
        <v>1</v>
      </c>
      <c r="ES645" s="72">
        <f t="shared" si="150"/>
        <v>1</v>
      </c>
      <c r="ET645" s="72" t="s">
        <v>1117</v>
      </c>
      <c r="EU645" s="7" t="s">
        <v>2957</v>
      </c>
      <c r="EV645" s="7" t="s">
        <v>1111</v>
      </c>
      <c r="EW645" s="7" t="s">
        <v>1802</v>
      </c>
      <c r="EX645" s="183" t="s">
        <v>1838</v>
      </c>
      <c r="EY645" s="314">
        <v>46178</v>
      </c>
      <c r="EZ645" s="314"/>
      <c r="FA645" s="183"/>
      <c r="FB645" s="314"/>
      <c r="FC645" s="7" t="s">
        <v>1130</v>
      </c>
      <c r="FD645" s="7" t="s">
        <v>3465</v>
      </c>
      <c r="FE645" s="7">
        <f t="shared" si="151"/>
        <v>3412</v>
      </c>
      <c r="FF645" s="72">
        <f t="shared" si="152"/>
        <v>6780</v>
      </c>
      <c r="FG645" t="s">
        <v>3517</v>
      </c>
      <c r="FH645">
        <v>140403056</v>
      </c>
    </row>
    <row r="646" spans="1:164" ht="17.25">
      <c r="A646" s="72">
        <v>457929229</v>
      </c>
      <c r="B646" s="304" t="s">
        <v>1600</v>
      </c>
      <c r="C646" s="72"/>
      <c r="D646" s="72"/>
      <c r="E646" s="72"/>
      <c r="F646" s="72"/>
      <c r="G646" s="307"/>
      <c r="H646" s="307"/>
      <c r="I646" s="72">
        <v>3341</v>
      </c>
      <c r="J646" s="72">
        <v>3310</v>
      </c>
      <c r="K646" s="258">
        <f t="shared" si="144"/>
        <v>3341</v>
      </c>
      <c r="L646" s="258">
        <f t="shared" si="145"/>
        <v>6748</v>
      </c>
      <c r="M646" s="308">
        <v>1</v>
      </c>
      <c r="N646" s="72" t="s">
        <v>1232</v>
      </c>
      <c r="O646" s="72" t="s">
        <v>1233</v>
      </c>
      <c r="P646" s="72" t="s">
        <v>50</v>
      </c>
      <c r="Q646" s="255">
        <v>3245</v>
      </c>
      <c r="R646" s="66">
        <v>31</v>
      </c>
      <c r="S646" s="66">
        <f t="shared" si="142"/>
        <v>0</v>
      </c>
      <c r="T646" s="66">
        <v>6346</v>
      </c>
      <c r="U646" s="4" t="s">
        <v>1130</v>
      </c>
      <c r="V646" s="5">
        <f t="shared" si="153"/>
        <v>2.7953697271864732E-3</v>
      </c>
      <c r="W646" s="5">
        <f t="shared" si="154"/>
        <v>1.7757662685501016E-4</v>
      </c>
      <c r="X646" s="5" t="str">
        <f t="shared" si="146"/>
        <v>FLOW</v>
      </c>
      <c r="Y646" s="72" t="str">
        <f t="shared" si="147"/>
        <v>NC</v>
      </c>
      <c r="Z646" s="72" t="s">
        <v>1130</v>
      </c>
      <c r="AA646" s="72" t="s">
        <v>1316</v>
      </c>
      <c r="AB646" s="304" t="s">
        <v>3024</v>
      </c>
      <c r="AC646" s="72"/>
      <c r="AD646" s="72" t="s">
        <v>3022</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48"/>
        <v>FLOW</v>
      </c>
      <c r="AQ646" s="307"/>
      <c r="AR646" s="307"/>
      <c r="AS646" s="307"/>
      <c r="AT646" s="307"/>
      <c r="AU646" s="72" t="s">
        <v>1794</v>
      </c>
      <c r="AV646" s="311" t="s">
        <v>1704</v>
      </c>
      <c r="AW646" s="304" t="s">
        <v>54</v>
      </c>
      <c r="AX646" s="312">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49"/>
        <v>1</v>
      </c>
      <c r="ES646" s="72">
        <f t="shared" si="150"/>
        <v>1</v>
      </c>
      <c r="ET646" s="72" t="s">
        <v>1118</v>
      </c>
      <c r="EU646" s="7" t="s">
        <v>2958</v>
      </c>
      <c r="EV646" s="7" t="s">
        <v>1111</v>
      </c>
      <c r="EW646" s="7" t="s">
        <v>1830</v>
      </c>
      <c r="EX646" s="183" t="s">
        <v>1831</v>
      </c>
      <c r="EY646" s="314">
        <v>46184</v>
      </c>
      <c r="EZ646" s="314"/>
      <c r="FA646" s="183"/>
      <c r="FB646" s="314"/>
      <c r="FC646" s="7" t="s">
        <v>1130</v>
      </c>
      <c r="FD646" s="7" t="s">
        <v>3317</v>
      </c>
      <c r="FE646" s="7">
        <f t="shared" si="151"/>
        <v>3341</v>
      </c>
      <c r="FF646" s="72">
        <f t="shared" si="152"/>
        <v>6748</v>
      </c>
      <c r="FG646" t="s">
        <v>3517</v>
      </c>
      <c r="FH646">
        <v>457929229</v>
      </c>
    </row>
    <row r="647" spans="1:164" ht="17.25">
      <c r="A647" s="72">
        <v>138970894</v>
      </c>
      <c r="B647" s="304" t="s">
        <v>948</v>
      </c>
      <c r="C647" s="72"/>
      <c r="D647" s="72"/>
      <c r="E647" s="72"/>
      <c r="F647" s="72"/>
      <c r="G647" s="307"/>
      <c r="H647" s="307"/>
      <c r="I647" s="72">
        <v>3281</v>
      </c>
      <c r="J647" s="72">
        <v>3193</v>
      </c>
      <c r="K647" s="258">
        <f t="shared" si="144"/>
        <v>3948</v>
      </c>
      <c r="L647" s="258">
        <f t="shared" si="145"/>
        <v>6474</v>
      </c>
      <c r="M647" s="316">
        <v>4</v>
      </c>
      <c r="N647" s="72" t="s">
        <v>1232</v>
      </c>
      <c r="O647" s="72" t="s">
        <v>1233</v>
      </c>
      <c r="P647" s="72" t="s">
        <v>231</v>
      </c>
      <c r="Q647" s="255">
        <v>3193</v>
      </c>
      <c r="R647" s="66">
        <v>755</v>
      </c>
      <c r="S647" s="66">
        <f t="shared" si="142"/>
        <v>0</v>
      </c>
      <c r="T647" s="66">
        <v>5850</v>
      </c>
      <c r="U647" s="4" t="s">
        <v>1232</v>
      </c>
      <c r="V647" s="5">
        <f t="shared" si="153"/>
        <v>3.1596936690347049E-2</v>
      </c>
      <c r="W647" s="5">
        <f t="shared" si="154"/>
        <v>1.0483222964169342E-3</v>
      </c>
      <c r="X647" s="5" t="str">
        <f t="shared" si="146"/>
        <v>FLOW</v>
      </c>
      <c r="Y647" s="72" t="str">
        <f t="shared" si="147"/>
        <v>NC</v>
      </c>
      <c r="Z647" s="72" t="s">
        <v>1316</v>
      </c>
      <c r="AA647" s="72" t="s">
        <v>1316</v>
      </c>
      <c r="AB647" s="304"/>
      <c r="AC647" s="72"/>
      <c r="AD647" s="72" t="s">
        <v>3022</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48"/>
        <v>FLOW</v>
      </c>
      <c r="AQ647" s="307"/>
      <c r="AR647" s="307"/>
      <c r="AS647" s="307"/>
      <c r="AT647" s="307"/>
      <c r="AU647" s="72" t="s">
        <v>944</v>
      </c>
      <c r="AV647" s="311" t="s">
        <v>1017</v>
      </c>
      <c r="AW647" s="304" t="s">
        <v>51</v>
      </c>
      <c r="AX647" s="312">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49"/>
        <v>0</v>
      </c>
      <c r="ES647" s="72" t="str">
        <f t="shared" si="150"/>
        <v/>
      </c>
      <c r="ET647" s="72" t="s">
        <v>1112</v>
      </c>
      <c r="EU647" s="7" t="e">
        <v>#N/A</v>
      </c>
      <c r="EV647" s="7" t="e">
        <v>#N/A</v>
      </c>
      <c r="EW647" s="7" t="e">
        <v>#N/A</v>
      </c>
      <c r="EX647" s="183" t="e">
        <v>#N/A</v>
      </c>
      <c r="EY647" s="314" t="e">
        <v>#N/A</v>
      </c>
      <c r="EZ647" s="314"/>
      <c r="FA647" s="183"/>
      <c r="FB647" s="314"/>
      <c r="FC647" s="7" t="s">
        <v>1130</v>
      </c>
      <c r="FD647" s="7">
        <v>0</v>
      </c>
      <c r="FE647" s="7">
        <f t="shared" si="151"/>
        <v>3948</v>
      </c>
      <c r="FF647" s="72">
        <f t="shared" si="152"/>
        <v>6474</v>
      </c>
      <c r="FG647" t="s">
        <v>3518</v>
      </c>
      <c r="FH647">
        <v>138970894</v>
      </c>
    </row>
    <row r="648" spans="1:164" ht="17.25">
      <c r="A648" s="72">
        <v>137603871</v>
      </c>
      <c r="B648" s="304" t="s">
        <v>1601</v>
      </c>
      <c r="C648" s="72"/>
      <c r="D648" s="72"/>
      <c r="E648" s="72"/>
      <c r="F648" s="72"/>
      <c r="G648" s="307"/>
      <c r="H648" s="307"/>
      <c r="I648" s="72">
        <v>3431</v>
      </c>
      <c r="J648" s="72">
        <v>3095.05</v>
      </c>
      <c r="K648" s="258">
        <f t="shared" si="144"/>
        <v>3541.05</v>
      </c>
      <c r="L648" s="258">
        <f t="shared" si="145"/>
        <v>7023.05</v>
      </c>
      <c r="M648" s="316">
        <v>5</v>
      </c>
      <c r="N648" s="72" t="s">
        <v>1232</v>
      </c>
      <c r="O648" s="72" t="s">
        <v>1233</v>
      </c>
      <c r="P648" s="72" t="s">
        <v>50</v>
      </c>
      <c r="Q648" s="255">
        <v>3095.05</v>
      </c>
      <c r="R648" s="66">
        <v>446</v>
      </c>
      <c r="S648" s="66">
        <f t="shared" si="142"/>
        <v>0</v>
      </c>
      <c r="T648" s="66">
        <v>2250</v>
      </c>
      <c r="U648" s="4" t="s">
        <v>1130</v>
      </c>
      <c r="V648" s="5">
        <f t="shared" si="153"/>
        <v>9.5169437297883519E-2</v>
      </c>
      <c r="W648" s="5">
        <f t="shared" si="154"/>
        <v>1.5065634823809545E-3</v>
      </c>
      <c r="X648" s="5" t="s">
        <v>1281</v>
      </c>
      <c r="Y648" s="72" t="str">
        <f t="shared" si="147"/>
        <v>PTP</v>
      </c>
      <c r="Z648" s="72" t="s">
        <v>1130</v>
      </c>
      <c r="AA648" s="72" t="s">
        <v>1330</v>
      </c>
      <c r="AB648" s="304"/>
      <c r="AC648" s="72">
        <v>20</v>
      </c>
      <c r="AD648" s="72" t="s">
        <v>3020</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48"/>
        <v>FLOW</v>
      </c>
      <c r="AQ648" s="307"/>
      <c r="AR648" s="307"/>
      <c r="AS648" s="307"/>
      <c r="AT648" s="307"/>
      <c r="AU648" s="72" t="s">
        <v>944</v>
      </c>
      <c r="AV648" s="311" t="s">
        <v>1705</v>
      </c>
      <c r="AW648" s="304" t="s">
        <v>1742</v>
      </c>
      <c r="AX648" s="312">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49"/>
        <v>1</v>
      </c>
      <c r="ES648" s="72">
        <f t="shared" si="150"/>
        <v>1</v>
      </c>
      <c r="ET648" s="72" t="s">
        <v>1118</v>
      </c>
      <c r="EU648" s="7" t="s">
        <v>2959</v>
      </c>
      <c r="EV648" s="7" t="s">
        <v>1111</v>
      </c>
      <c r="EW648" s="7" t="s">
        <v>1802</v>
      </c>
      <c r="EX648" s="183" t="s">
        <v>1803</v>
      </c>
      <c r="EY648" s="314">
        <v>46178</v>
      </c>
      <c r="EZ648" s="314"/>
      <c r="FA648" s="183"/>
      <c r="FB648" s="314"/>
      <c r="FC648" s="7" t="s">
        <v>1130</v>
      </c>
      <c r="FD648" s="7" t="s">
        <v>3466</v>
      </c>
      <c r="FE648" s="7">
        <f t="shared" si="151"/>
        <v>3541.05</v>
      </c>
      <c r="FF648" s="72">
        <f t="shared" si="152"/>
        <v>7023.05</v>
      </c>
      <c r="FG648" t="s">
        <v>3517</v>
      </c>
      <c r="FH648">
        <v>137603871</v>
      </c>
    </row>
    <row r="649" spans="1:164" ht="17.25">
      <c r="A649" s="72">
        <v>117460395</v>
      </c>
      <c r="B649" s="304" t="s">
        <v>329</v>
      </c>
      <c r="C649" s="72"/>
      <c r="D649" s="72"/>
      <c r="E649" s="72"/>
      <c r="F649" s="72"/>
      <c r="G649" s="307"/>
      <c r="H649" s="307"/>
      <c r="I649" s="72">
        <v>3073</v>
      </c>
      <c r="J649" s="72">
        <v>3058</v>
      </c>
      <c r="K649" s="258">
        <f t="shared" si="144"/>
        <v>3357</v>
      </c>
      <c r="L649" s="258">
        <f t="shared" si="145"/>
        <v>6494</v>
      </c>
      <c r="M649" s="316">
        <v>3</v>
      </c>
      <c r="N649" s="72" t="s">
        <v>1232</v>
      </c>
      <c r="O649" s="72" t="s">
        <v>1233</v>
      </c>
      <c r="P649" s="72" t="s">
        <v>50</v>
      </c>
      <c r="Q649" s="255">
        <v>3046.51</v>
      </c>
      <c r="R649" s="66">
        <v>299</v>
      </c>
      <c r="S649" s="66">
        <f t="shared" si="142"/>
        <v>0</v>
      </c>
      <c r="T649" s="66">
        <v>5850</v>
      </c>
      <c r="U649" s="4" t="s">
        <v>1476</v>
      </c>
      <c r="V649" s="5">
        <f t="shared" si="153"/>
        <v>0.12588130050058988</v>
      </c>
      <c r="W649" s="5">
        <f t="shared" si="154"/>
        <v>8.1482101633173032E-4</v>
      </c>
      <c r="X649" s="5" t="s">
        <v>1281</v>
      </c>
      <c r="Y649" s="72" t="str">
        <f t="shared" si="147"/>
        <v>PTP</v>
      </c>
      <c r="Z649" s="72" t="s">
        <v>1282</v>
      </c>
      <c r="AA649" s="72" t="s">
        <v>1330</v>
      </c>
      <c r="AB649" s="304"/>
      <c r="AC649" s="72">
        <v>26</v>
      </c>
      <c r="AD649" s="72" t="s">
        <v>3020</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48"/>
        <v>FLOW</v>
      </c>
      <c r="AQ649" s="307"/>
      <c r="AR649" s="307"/>
      <c r="AS649" s="307"/>
      <c r="AT649" s="307"/>
      <c r="AU649" s="72" t="s">
        <v>944</v>
      </c>
      <c r="AV649" s="311" t="s">
        <v>331</v>
      </c>
      <c r="AW649" s="304" t="s">
        <v>332</v>
      </c>
      <c r="AX649" s="312">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49"/>
        <v>1</v>
      </c>
      <c r="ES649" s="72">
        <f t="shared" si="150"/>
        <v>1</v>
      </c>
      <c r="ET649" s="72" t="s">
        <v>1118</v>
      </c>
      <c r="EU649" s="7" t="s">
        <v>2960</v>
      </c>
      <c r="EV649" s="7" t="s">
        <v>1111</v>
      </c>
      <c r="EW649" s="7" t="s">
        <v>1802</v>
      </c>
      <c r="EX649" s="183" t="s">
        <v>1803</v>
      </c>
      <c r="EY649" s="314">
        <v>46176</v>
      </c>
      <c r="EZ649" s="314"/>
      <c r="FA649" s="183"/>
      <c r="FB649" s="314"/>
      <c r="FC649" s="7" t="s">
        <v>1130</v>
      </c>
      <c r="FD649" s="7" t="s">
        <v>3467</v>
      </c>
      <c r="FE649" s="7">
        <f t="shared" si="151"/>
        <v>3357</v>
      </c>
      <c r="FF649" s="72">
        <f t="shared" si="152"/>
        <v>6494</v>
      </c>
      <c r="FG649" t="s">
        <v>3517</v>
      </c>
      <c r="FH649">
        <v>117460395</v>
      </c>
    </row>
    <row r="650" spans="1:164" ht="17.25">
      <c r="A650" s="72">
        <v>140395188</v>
      </c>
      <c r="B650" s="304" t="s">
        <v>939</v>
      </c>
      <c r="C650" s="72"/>
      <c r="D650" s="72"/>
      <c r="E650" s="72"/>
      <c r="F650" s="72"/>
      <c r="G650" s="307"/>
      <c r="H650" s="307"/>
      <c r="I650" s="72">
        <v>3885</v>
      </c>
      <c r="J650" s="72">
        <v>3040</v>
      </c>
      <c r="K650" s="258">
        <f t="shared" si="144"/>
        <v>3228</v>
      </c>
      <c r="L650" s="258">
        <f t="shared" si="145"/>
        <v>7196</v>
      </c>
      <c r="M650" s="316">
        <v>2</v>
      </c>
      <c r="N650" s="72" t="s">
        <v>1232</v>
      </c>
      <c r="O650" s="72" t="s">
        <v>1233</v>
      </c>
      <c r="P650" s="72" t="s">
        <v>50</v>
      </c>
      <c r="Q650" s="255">
        <v>3040</v>
      </c>
      <c r="R650" s="66">
        <v>188</v>
      </c>
      <c r="S650" s="66">
        <f t="shared" si="142"/>
        <v>0</v>
      </c>
      <c r="T650" s="66">
        <v>6300</v>
      </c>
      <c r="U650" s="4" t="s">
        <v>1500</v>
      </c>
      <c r="V650" s="5">
        <f t="shared" si="153"/>
        <v>4.2345583139771763E-2</v>
      </c>
      <c r="W650" s="5">
        <f t="shared" si="154"/>
        <v>6.7309060353273409E-4</v>
      </c>
      <c r="X650" s="5" t="s">
        <v>1281</v>
      </c>
      <c r="Y650" s="72" t="str">
        <f t="shared" si="147"/>
        <v>PTP</v>
      </c>
      <c r="Z650" s="72" t="s">
        <v>1330</v>
      </c>
      <c r="AA650" s="72" t="s">
        <v>1330</v>
      </c>
      <c r="AB650" s="304"/>
      <c r="AC650" s="72">
        <v>28</v>
      </c>
      <c r="AD650" s="72" t="s">
        <v>3020</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48"/>
        <v>FLOW</v>
      </c>
      <c r="AQ650" s="307"/>
      <c r="AR650" s="307"/>
      <c r="AS650" s="307"/>
      <c r="AT650" s="307"/>
      <c r="AU650" s="72" t="s">
        <v>1794</v>
      </c>
      <c r="AV650" s="311" t="s">
        <v>941</v>
      </c>
      <c r="AW650" s="304" t="s">
        <v>234</v>
      </c>
      <c r="AX650" s="312">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49"/>
        <v>1</v>
      </c>
      <c r="ES650" s="72">
        <f t="shared" si="150"/>
        <v>1</v>
      </c>
      <c r="ET650" s="72" t="s">
        <v>1118</v>
      </c>
      <c r="EU650" s="7" t="s">
        <v>2961</v>
      </c>
      <c r="EV650" s="7" t="s">
        <v>1111</v>
      </c>
      <c r="EW650" s="7" t="s">
        <v>1802</v>
      </c>
      <c r="EX650" s="183" t="s">
        <v>2036</v>
      </c>
      <c r="EY650" s="314">
        <v>46179</v>
      </c>
      <c r="EZ650" s="314"/>
      <c r="FA650" s="183"/>
      <c r="FB650" s="314"/>
      <c r="FC650" s="7" t="s">
        <v>1130</v>
      </c>
      <c r="FD650" s="7" t="s">
        <v>3410</v>
      </c>
      <c r="FE650" s="7">
        <f t="shared" si="151"/>
        <v>3228</v>
      </c>
      <c r="FF650" s="72">
        <f t="shared" si="152"/>
        <v>7196</v>
      </c>
      <c r="FG650" t="s">
        <v>3517</v>
      </c>
      <c r="FH650">
        <v>140395188</v>
      </c>
    </row>
    <row r="651" spans="1:164" ht="17.25">
      <c r="A651" s="72">
        <v>461809379</v>
      </c>
      <c r="B651" s="304" t="s">
        <v>974</v>
      </c>
      <c r="C651" s="72"/>
      <c r="D651" s="72"/>
      <c r="E651" s="72"/>
      <c r="F651" s="72"/>
      <c r="G651" s="307"/>
      <c r="H651" s="307"/>
      <c r="I651" s="72">
        <v>1052</v>
      </c>
      <c r="J651" s="72">
        <v>3156</v>
      </c>
      <c r="K651" s="258">
        <f t="shared" si="144"/>
        <v>-1857</v>
      </c>
      <c r="L651" s="258">
        <f t="shared" si="145"/>
        <v>4516</v>
      </c>
      <c r="M651" s="316">
        <v>6</v>
      </c>
      <c r="N651" s="72" t="s">
        <v>1232</v>
      </c>
      <c r="O651" s="72" t="s">
        <v>1233</v>
      </c>
      <c r="P651" s="72" t="s">
        <v>204</v>
      </c>
      <c r="Q651" s="255">
        <v>3036</v>
      </c>
      <c r="R651" s="66">
        <v>247</v>
      </c>
      <c r="S651" s="66">
        <f t="shared" si="142"/>
        <v>0</v>
      </c>
      <c r="T651" s="66">
        <v>1350</v>
      </c>
      <c r="U651" s="4" t="s">
        <v>1232</v>
      </c>
      <c r="V651" s="5">
        <f t="shared" si="153"/>
        <v>1.7968852095750543E-2</v>
      </c>
      <c r="W651" s="5">
        <f t="shared" si="154"/>
        <v>1.2753375728449948E-3</v>
      </c>
      <c r="X651" s="5" t="str">
        <f t="shared" si="146"/>
        <v>FLOW</v>
      </c>
      <c r="Y651" s="72" t="str">
        <f t="shared" si="147"/>
        <v>NC</v>
      </c>
      <c r="Z651" s="72" t="s">
        <v>1316</v>
      </c>
      <c r="AA651" s="72" t="s">
        <v>1316</v>
      </c>
      <c r="AB651" s="304" t="s">
        <v>3025</v>
      </c>
      <c r="AC651" s="72"/>
      <c r="AD651" s="72" t="s">
        <v>3022</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48"/>
        <v>FLOW</v>
      </c>
      <c r="AQ651" s="307"/>
      <c r="AR651" s="307"/>
      <c r="AS651" s="307"/>
      <c r="AT651" s="307"/>
      <c r="AU651" s="72" t="s">
        <v>944</v>
      </c>
      <c r="AV651" s="311" t="s">
        <v>1043</v>
      </c>
      <c r="AW651" s="304" t="s">
        <v>253</v>
      </c>
      <c r="AX651" s="312">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49"/>
        <v>1</v>
      </c>
      <c r="ES651" s="72">
        <f t="shared" si="150"/>
        <v>1</v>
      </c>
      <c r="ET651" s="72" t="s">
        <v>1124</v>
      </c>
      <c r="EU651" s="7" t="s">
        <v>2962</v>
      </c>
      <c r="EV651" s="7" t="s">
        <v>1111</v>
      </c>
      <c r="EW651" s="7" t="s">
        <v>1809</v>
      </c>
      <c r="EX651" s="183" t="s">
        <v>2037</v>
      </c>
      <c r="EY651" s="314">
        <v>46177</v>
      </c>
      <c r="EZ651" s="314"/>
      <c r="FA651" s="183"/>
      <c r="FB651" s="314"/>
      <c r="FC651" s="7" t="s">
        <v>1130</v>
      </c>
      <c r="FD651" s="7" t="s">
        <v>3217</v>
      </c>
      <c r="FE651" s="7">
        <f t="shared" si="151"/>
        <v>-1857</v>
      </c>
      <c r="FF651" s="72">
        <f t="shared" si="152"/>
        <v>4516</v>
      </c>
      <c r="FG651" t="s">
        <v>3517</v>
      </c>
      <c r="FH651">
        <v>461809379</v>
      </c>
    </row>
    <row r="652" spans="1:164" ht="17.25">
      <c r="A652" s="72">
        <v>457907674</v>
      </c>
      <c r="B652" s="304" t="s">
        <v>1391</v>
      </c>
      <c r="C652" s="72" t="s">
        <v>1776</v>
      </c>
      <c r="D652" s="72" t="s">
        <v>2058</v>
      </c>
      <c r="E652" s="72">
        <v>3666</v>
      </c>
      <c r="F652" s="72"/>
      <c r="G652" s="307"/>
      <c r="H652" s="307"/>
      <c r="I652" s="72">
        <v>3666</v>
      </c>
      <c r="J652" s="72">
        <v>3001</v>
      </c>
      <c r="K652" s="258">
        <f t="shared" si="144"/>
        <v>3073</v>
      </c>
      <c r="L652" s="258">
        <f t="shared" si="145"/>
        <v>3156</v>
      </c>
      <c r="M652" s="308">
        <v>1</v>
      </c>
      <c r="N652" s="72" t="s">
        <v>1283</v>
      </c>
      <c r="O652" s="72" t="s">
        <v>1282</v>
      </c>
      <c r="P652" s="72" t="s">
        <v>153</v>
      </c>
      <c r="Q652" s="255">
        <v>3001</v>
      </c>
      <c r="R652" s="66">
        <v>72</v>
      </c>
      <c r="S652" s="66">
        <f t="shared" si="142"/>
        <v>0</v>
      </c>
      <c r="T652" s="66">
        <v>3600</v>
      </c>
      <c r="U652" s="4" t="s">
        <v>1478</v>
      </c>
      <c r="V652" s="5">
        <f t="shared" si="153"/>
        <v>6.0752982301346455E-3</v>
      </c>
      <c r="W652" s="5">
        <f t="shared" si="154"/>
        <v>1.6422417787115116E-4</v>
      </c>
      <c r="X652" s="5" t="str">
        <f t="shared" si="146"/>
        <v>RB</v>
      </c>
      <c r="Y652" s="72" t="str">
        <f t="shared" si="147"/>
        <v>PAID</v>
      </c>
      <c r="Z652" s="72" t="s">
        <v>1282</v>
      </c>
      <c r="AA652" s="72" t="s">
        <v>1282</v>
      </c>
      <c r="AB652" s="304"/>
      <c r="AC652" s="72"/>
      <c r="AD652" s="72" t="s">
        <v>3020</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48"/>
        <v>RB</v>
      </c>
      <c r="AQ652" s="307"/>
      <c r="AR652" s="307"/>
      <c r="AS652" s="307"/>
      <c r="AT652" s="307"/>
      <c r="AU652" s="72" t="s">
        <v>1794</v>
      </c>
      <c r="AV652" s="311" t="s">
        <v>1392</v>
      </c>
      <c r="AW652" s="304" t="s">
        <v>102</v>
      </c>
      <c r="AX652" s="312">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49"/>
        <v>1</v>
      </c>
      <c r="ES652" s="72">
        <f t="shared" si="150"/>
        <v>1</v>
      </c>
      <c r="ET652" s="72" t="s">
        <v>1123</v>
      </c>
      <c r="EU652" s="7" t="s">
        <v>2963</v>
      </c>
      <c r="EV652" s="7" t="s">
        <v>1111</v>
      </c>
      <c r="EW652" s="7" t="s">
        <v>1807</v>
      </c>
      <c r="EX652" s="183" t="s">
        <v>1808</v>
      </c>
      <c r="EY652" s="314">
        <v>46180</v>
      </c>
      <c r="EZ652" s="314"/>
      <c r="FA652" s="183"/>
      <c r="FB652" s="314"/>
      <c r="FC652" s="7" t="s">
        <v>1130</v>
      </c>
      <c r="FD652" s="7" t="s">
        <v>3468</v>
      </c>
      <c r="FE652" s="7">
        <f t="shared" si="151"/>
        <v>3073</v>
      </c>
      <c r="FF652" s="72">
        <f t="shared" si="152"/>
        <v>6822</v>
      </c>
      <c r="FG652" t="s">
        <v>3517</v>
      </c>
      <c r="FH652">
        <v>457907674</v>
      </c>
    </row>
    <row r="653" spans="1:164" ht="17.25">
      <c r="A653" s="72">
        <v>458076322</v>
      </c>
      <c r="B653" s="304" t="s">
        <v>1602</v>
      </c>
      <c r="C653" s="72"/>
      <c r="D653" s="72"/>
      <c r="E653" s="72"/>
      <c r="F653" s="72"/>
      <c r="G653" s="307"/>
      <c r="H653" s="307"/>
      <c r="I653" s="72">
        <v>2825</v>
      </c>
      <c r="J653" s="72">
        <v>2969</v>
      </c>
      <c r="K653" s="258">
        <f t="shared" si="144"/>
        <v>259</v>
      </c>
      <c r="L653" s="258">
        <f t="shared" si="145"/>
        <v>5968</v>
      </c>
      <c r="M653" s="316">
        <v>2</v>
      </c>
      <c r="N653" s="72" t="s">
        <v>1232</v>
      </c>
      <c r="O653" s="72" t="s">
        <v>1233</v>
      </c>
      <c r="P653" s="72" t="s">
        <v>66</v>
      </c>
      <c r="Q653" s="255">
        <v>2914</v>
      </c>
      <c r="R653" s="66">
        <v>115</v>
      </c>
      <c r="S653" s="66">
        <f t="shared" si="142"/>
        <v>0</v>
      </c>
      <c r="T653" s="66">
        <v>450</v>
      </c>
      <c r="U653" s="4" t="s">
        <v>1130</v>
      </c>
      <c r="V653" s="5">
        <f t="shared" si="153"/>
        <v>1.0076525226809132E-2</v>
      </c>
      <c r="W653" s="5">
        <f t="shared" si="154"/>
        <v>6.4519276930736418E-4</v>
      </c>
      <c r="X653" s="5" t="str">
        <f t="shared" si="146"/>
        <v>FLOW</v>
      </c>
      <c r="Y653" s="72" t="str">
        <f t="shared" si="147"/>
        <v>KIV</v>
      </c>
      <c r="Z653" s="72" t="s">
        <v>1130</v>
      </c>
      <c r="AA653" s="72" t="s">
        <v>3021</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48"/>
        <v>FLOW</v>
      </c>
      <c r="AQ653" s="307"/>
      <c r="AR653" s="307"/>
      <c r="AS653" s="307"/>
      <c r="AT653" s="307"/>
      <c r="AU653" s="72" t="s">
        <v>1794</v>
      </c>
      <c r="AV653" s="311" t="s">
        <v>1706</v>
      </c>
      <c r="AW653" s="304" t="s">
        <v>25</v>
      </c>
      <c r="AX653" s="312">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49"/>
        <v>0</v>
      </c>
      <c r="ES653" s="72" t="str">
        <f t="shared" si="150"/>
        <v/>
      </c>
      <c r="ET653" s="72" t="s">
        <v>1119</v>
      </c>
      <c r="EU653" s="7" t="s">
        <v>2964</v>
      </c>
      <c r="EV653" s="7" t="s">
        <v>1111</v>
      </c>
      <c r="EW653" s="7" t="e">
        <v>#N/A</v>
      </c>
      <c r="EX653" s="183" t="e">
        <v>#N/A</v>
      </c>
      <c r="EY653" s="314" t="e">
        <v>#N/A</v>
      </c>
      <c r="EZ653" s="314"/>
      <c r="FA653" s="183"/>
      <c r="FB653" s="314"/>
      <c r="FC653" s="7" t="s">
        <v>1130</v>
      </c>
      <c r="FD653" s="7" t="s">
        <v>3452</v>
      </c>
      <c r="FE653" s="7">
        <f t="shared" si="151"/>
        <v>259</v>
      </c>
      <c r="FF653" s="72">
        <f t="shared" si="152"/>
        <v>5968</v>
      </c>
      <c r="FG653" t="s">
        <v>3518</v>
      </c>
      <c r="FH653">
        <v>458076322</v>
      </c>
    </row>
    <row r="654" spans="1:164" ht="17.25">
      <c r="A654" s="72">
        <v>465932490</v>
      </c>
      <c r="B654" s="304" t="s">
        <v>1006</v>
      </c>
      <c r="C654" s="72"/>
      <c r="D654" s="72"/>
      <c r="E654" s="72"/>
      <c r="F654" s="72"/>
      <c r="G654" s="307"/>
      <c r="H654" s="307"/>
      <c r="I654" s="72">
        <v>2198</v>
      </c>
      <c r="J654" s="72">
        <v>2941</v>
      </c>
      <c r="K654" s="258">
        <f>J654-I654+R654</f>
        <v>869</v>
      </c>
      <c r="L654" s="258">
        <f t="shared" si="145"/>
        <v>5323</v>
      </c>
      <c r="M654" s="316">
        <v>3</v>
      </c>
      <c r="N654" s="72" t="s">
        <v>1232</v>
      </c>
      <c r="O654" s="72" t="s">
        <v>1233</v>
      </c>
      <c r="P654" s="72" t="s">
        <v>43</v>
      </c>
      <c r="Q654" s="255">
        <v>2898</v>
      </c>
      <c r="R654" s="66">
        <v>126</v>
      </c>
      <c r="S654" s="66">
        <f t="shared" si="142"/>
        <v>0</v>
      </c>
      <c r="T654" s="66">
        <v>1948.37</v>
      </c>
      <c r="U654" s="4" t="s">
        <v>1232</v>
      </c>
      <c r="V654" s="5">
        <f t="shared" si="153"/>
        <v>4.3888860139514778E-3</v>
      </c>
      <c r="W654" s="5">
        <f t="shared" si="154"/>
        <v>7.7510046096331681E-4</v>
      </c>
      <c r="X654" s="5" t="s">
        <v>1281</v>
      </c>
      <c r="Y654" s="72" t="str">
        <f t="shared" si="147"/>
        <v>PTP</v>
      </c>
      <c r="Z654" s="72" t="s">
        <v>1330</v>
      </c>
      <c r="AA654" s="72" t="s">
        <v>1330</v>
      </c>
      <c r="AB654" s="304"/>
      <c r="AC654" s="72">
        <v>20</v>
      </c>
      <c r="AD654" s="72" t="s">
        <v>3020</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48"/>
        <v>FLOW</v>
      </c>
      <c r="AQ654" s="307"/>
      <c r="AR654" s="307"/>
      <c r="AS654" s="307"/>
      <c r="AT654" s="307"/>
      <c r="AU654" s="72" t="s">
        <v>1794</v>
      </c>
      <c r="AV654" s="311" t="s">
        <v>1074</v>
      </c>
      <c r="AW654" s="304" t="s">
        <v>51</v>
      </c>
      <c r="AX654" s="312">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49"/>
        <v>1</v>
      </c>
      <c r="ES654" s="72">
        <f t="shared" si="150"/>
        <v>1</v>
      </c>
      <c r="ET654" s="72" t="s">
        <v>1117</v>
      </c>
      <c r="EU654" s="7" t="s">
        <v>2965</v>
      </c>
      <c r="EV654" s="7" t="s">
        <v>1111</v>
      </c>
      <c r="EW654" s="7" t="s">
        <v>1802</v>
      </c>
      <c r="EX654" s="183" t="s">
        <v>2026</v>
      </c>
      <c r="EY654" s="314">
        <v>46178</v>
      </c>
      <c r="EZ654" s="314"/>
      <c r="FA654" s="183"/>
      <c r="FB654" s="314"/>
      <c r="FC654" s="7" t="s">
        <v>1130</v>
      </c>
      <c r="FD654" s="7" t="s">
        <v>3469</v>
      </c>
      <c r="FE654" s="7">
        <f t="shared" si="151"/>
        <v>-1329</v>
      </c>
      <c r="FF654" s="72">
        <f t="shared" si="152"/>
        <v>5323</v>
      </c>
      <c r="FG654" t="s">
        <v>3517</v>
      </c>
      <c r="FH654">
        <v>465932490</v>
      </c>
    </row>
    <row r="655" spans="1:164" ht="17.25">
      <c r="A655" s="72">
        <v>140185045</v>
      </c>
      <c r="B655" s="304" t="s">
        <v>951</v>
      </c>
      <c r="C655" s="72"/>
      <c r="D655" s="72"/>
      <c r="E655" s="72"/>
      <c r="F655" s="72"/>
      <c r="G655" s="307"/>
      <c r="H655" s="307"/>
      <c r="I655" s="72">
        <v>3229</v>
      </c>
      <c r="J655" s="72">
        <v>2885.66</v>
      </c>
      <c r="K655" s="258">
        <f t="shared" ref="K655:K686" si="155">IF((J655+R655)&lt;=I655+R655,(J655+R655),((I655-(I655*(M655+1)-(I655+J655)))+R655))</f>
        <v>3055.66</v>
      </c>
      <c r="L655" s="258">
        <f t="shared" si="145"/>
        <v>6377.66</v>
      </c>
      <c r="M655" s="316">
        <v>2</v>
      </c>
      <c r="N655" s="72" t="s">
        <v>1232</v>
      </c>
      <c r="O655" s="72" t="s">
        <v>1233</v>
      </c>
      <c r="P655" s="72" t="s">
        <v>231</v>
      </c>
      <c r="Q655" s="255">
        <v>2885.66</v>
      </c>
      <c r="R655" s="66">
        <v>170</v>
      </c>
      <c r="S655" s="66">
        <f t="shared" si="142"/>
        <v>0</v>
      </c>
      <c r="T655" s="66">
        <v>5850</v>
      </c>
      <c r="U655" s="4" t="s">
        <v>1501</v>
      </c>
      <c r="V655" s="5">
        <f t="shared" si="153"/>
        <v>7.8543797354683788E-3</v>
      </c>
      <c r="W655" s="5">
        <f t="shared" si="154"/>
        <v>6.3891797072048329E-4</v>
      </c>
      <c r="X655" s="5" t="s">
        <v>1281</v>
      </c>
      <c r="Y655" s="72" t="str">
        <f t="shared" si="147"/>
        <v>PTP</v>
      </c>
      <c r="Z655" s="72" t="s">
        <v>1330</v>
      </c>
      <c r="AA655" s="72" t="s">
        <v>1330</v>
      </c>
      <c r="AB655" s="304"/>
      <c r="AC655" s="72"/>
      <c r="AD655" s="72" t="s">
        <v>3020</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48"/>
        <v>FLOW</v>
      </c>
      <c r="AQ655" s="307"/>
      <c r="AR655" s="307"/>
      <c r="AS655" s="307"/>
      <c r="AT655" s="307"/>
      <c r="AU655" s="72" t="s">
        <v>944</v>
      </c>
      <c r="AV655" s="311" t="s">
        <v>1020</v>
      </c>
      <c r="AW655" s="304" t="s">
        <v>32</v>
      </c>
      <c r="AX655" s="312">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49"/>
        <v>1</v>
      </c>
      <c r="ES655" s="72">
        <f t="shared" si="150"/>
        <v>1</v>
      </c>
      <c r="ET655" s="72" t="s">
        <v>1112</v>
      </c>
      <c r="EU655" s="7" t="s">
        <v>2966</v>
      </c>
      <c r="EV655" s="7" t="s">
        <v>1111</v>
      </c>
      <c r="EW655" s="7" t="s">
        <v>1807</v>
      </c>
      <c r="EX655" s="183" t="s">
        <v>1819</v>
      </c>
      <c r="EY655" s="314">
        <v>46183</v>
      </c>
      <c r="EZ655" s="314"/>
      <c r="FA655" s="183"/>
      <c r="FB655" s="314"/>
      <c r="FC655" s="7" t="s">
        <v>1130</v>
      </c>
      <c r="FD655" s="7" t="s">
        <v>3190</v>
      </c>
      <c r="FE655" s="7">
        <f t="shared" si="151"/>
        <v>3055.66</v>
      </c>
      <c r="FF655" s="72">
        <f t="shared" si="152"/>
        <v>6377.66</v>
      </c>
      <c r="FG655" t="s">
        <v>3517</v>
      </c>
      <c r="FH655">
        <v>140185045</v>
      </c>
    </row>
    <row r="656" spans="1:164" ht="17.25">
      <c r="A656" s="72">
        <v>140272079</v>
      </c>
      <c r="B656" s="304" t="s">
        <v>599</v>
      </c>
      <c r="C656" s="72"/>
      <c r="D656" s="72"/>
      <c r="E656" s="72"/>
      <c r="F656" s="72"/>
      <c r="G656" s="307"/>
      <c r="H656" s="307"/>
      <c r="I656" s="72">
        <v>2901</v>
      </c>
      <c r="J656" s="72">
        <v>2847</v>
      </c>
      <c r="K656" s="258">
        <f t="shared" si="155"/>
        <v>3045</v>
      </c>
      <c r="L656" s="258">
        <f t="shared" si="145"/>
        <v>6036</v>
      </c>
      <c r="M656" s="316">
        <v>2</v>
      </c>
      <c r="N656" s="72" t="s">
        <v>1232</v>
      </c>
      <c r="O656" s="72" t="s">
        <v>1233</v>
      </c>
      <c r="P656" s="72" t="s">
        <v>23</v>
      </c>
      <c r="Q656" s="255">
        <v>2847</v>
      </c>
      <c r="R656" s="66">
        <v>198</v>
      </c>
      <c r="S656" s="66">
        <f t="shared" si="142"/>
        <v>0</v>
      </c>
      <c r="T656" s="66">
        <v>6300</v>
      </c>
      <c r="U656" s="4" t="s">
        <v>1497</v>
      </c>
      <c r="V656" s="5">
        <f t="shared" si="153"/>
        <v>9.5210541877070974E-3</v>
      </c>
      <c r="W656" s="5">
        <f t="shared" si="154"/>
        <v>6.3035820666371514E-4</v>
      </c>
      <c r="X656" s="5" t="s">
        <v>1281</v>
      </c>
      <c r="Y656" s="72" t="str">
        <f t="shared" si="147"/>
        <v>PTP</v>
      </c>
      <c r="Z656" s="72" t="s">
        <v>1330</v>
      </c>
      <c r="AA656" s="72" t="s">
        <v>1330</v>
      </c>
      <c r="AB656" s="304"/>
      <c r="AC656" s="72">
        <v>21</v>
      </c>
      <c r="AD656" s="72" t="s">
        <v>3020</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48"/>
        <v>FLOW</v>
      </c>
      <c r="AQ656" s="307"/>
      <c r="AR656" s="307"/>
      <c r="AS656" s="307"/>
      <c r="AT656" s="307"/>
      <c r="AU656" s="72" t="s">
        <v>1794</v>
      </c>
      <c r="AV656" s="311" t="s">
        <v>601</v>
      </c>
      <c r="AW656" s="304" t="s">
        <v>32</v>
      </c>
      <c r="AX656" s="312">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49"/>
        <v>1</v>
      </c>
      <c r="ES656" s="72">
        <f t="shared" si="150"/>
        <v>1</v>
      </c>
      <c r="ET656" s="72" t="s">
        <v>1115</v>
      </c>
      <c r="EU656" s="7" t="s">
        <v>2967</v>
      </c>
      <c r="EV656" s="7" t="s">
        <v>1111</v>
      </c>
      <c r="EW656" s="7" t="s">
        <v>1807</v>
      </c>
      <c r="EX656" s="183" t="s">
        <v>2038</v>
      </c>
      <c r="EY656" s="314">
        <v>46185</v>
      </c>
      <c r="EZ656" s="314"/>
      <c r="FA656" s="183"/>
      <c r="FB656" s="314"/>
      <c r="FC656" s="7" t="s">
        <v>1130</v>
      </c>
      <c r="FD656" s="7" t="s">
        <v>3470</v>
      </c>
      <c r="FE656" s="7">
        <f t="shared" si="151"/>
        <v>3045</v>
      </c>
      <c r="FF656" s="72">
        <f t="shared" si="152"/>
        <v>6036</v>
      </c>
      <c r="FG656" t="s">
        <v>3517</v>
      </c>
      <c r="FH656">
        <v>140272079</v>
      </c>
    </row>
    <row r="657" spans="1:164" ht="17.25">
      <c r="A657" s="72">
        <v>458109013</v>
      </c>
      <c r="B657" s="304" t="s">
        <v>957</v>
      </c>
      <c r="C657" s="72"/>
      <c r="D657" s="72"/>
      <c r="E657" s="72"/>
      <c r="F657" s="72"/>
      <c r="G657" s="307"/>
      <c r="H657" s="307"/>
      <c r="I657" s="72">
        <v>2917</v>
      </c>
      <c r="J657" s="72">
        <v>2815</v>
      </c>
      <c r="K657" s="258">
        <f t="shared" si="155"/>
        <v>2893</v>
      </c>
      <c r="L657" s="258">
        <f t="shared" si="145"/>
        <v>5901</v>
      </c>
      <c r="M657" s="308">
        <v>1</v>
      </c>
      <c r="N657" s="72" t="s">
        <v>1232</v>
      </c>
      <c r="O657" s="72" t="s">
        <v>1233</v>
      </c>
      <c r="P657" s="72" t="s">
        <v>43</v>
      </c>
      <c r="Q657" s="255">
        <v>2815</v>
      </c>
      <c r="R657" s="66">
        <v>78</v>
      </c>
      <c r="S657" s="66">
        <f t="shared" si="142"/>
        <v>0</v>
      </c>
      <c r="T657" s="66">
        <v>0</v>
      </c>
      <c r="U657" s="4" t="s">
        <v>1500</v>
      </c>
      <c r="V657" s="5">
        <f t="shared" si="153"/>
        <v>1.7526220923088931E-3</v>
      </c>
      <c r="W657" s="5">
        <f t="shared" si="154"/>
        <v>1.5404567167853731E-4</v>
      </c>
      <c r="X657" s="5" t="s">
        <v>1281</v>
      </c>
      <c r="Y657" s="72" t="str">
        <f t="shared" si="147"/>
        <v>PTP</v>
      </c>
      <c r="Z657" s="72" t="s">
        <v>1330</v>
      </c>
      <c r="AA657" s="72" t="s">
        <v>1330</v>
      </c>
      <c r="AB657" s="304"/>
      <c r="AC657" s="72">
        <v>25</v>
      </c>
      <c r="AD657" s="72" t="s">
        <v>3020</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48"/>
        <v>FLOW</v>
      </c>
      <c r="AQ657" s="307"/>
      <c r="AR657" s="307"/>
      <c r="AS657" s="307"/>
      <c r="AT657" s="307"/>
      <c r="AU657" s="72" t="s">
        <v>1794</v>
      </c>
      <c r="AV657" s="311" t="s">
        <v>1027</v>
      </c>
      <c r="AW657" s="304" t="s">
        <v>25</v>
      </c>
      <c r="AX657" s="312">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49"/>
        <v>1</v>
      </c>
      <c r="ES657" s="72">
        <f t="shared" si="150"/>
        <v>1</v>
      </c>
      <c r="ET657" s="72" t="s">
        <v>1117</v>
      </c>
      <c r="EU657" s="7" t="s">
        <v>2968</v>
      </c>
      <c r="EV657" s="7" t="s">
        <v>1111</v>
      </c>
      <c r="EW657" s="7" t="s">
        <v>1830</v>
      </c>
      <c r="EX657" s="183" t="s">
        <v>1891</v>
      </c>
      <c r="EY657" s="314">
        <v>46185</v>
      </c>
      <c r="EZ657" s="314"/>
      <c r="FA657" s="183"/>
      <c r="FB657" s="314"/>
      <c r="FC657" s="7" t="s">
        <v>1130</v>
      </c>
      <c r="FD657" s="7" t="s">
        <v>3471</v>
      </c>
      <c r="FE657" s="7">
        <f t="shared" si="151"/>
        <v>2893</v>
      </c>
      <c r="FF657" s="72">
        <f t="shared" si="152"/>
        <v>5901</v>
      </c>
      <c r="FG657" t="s">
        <v>3517</v>
      </c>
      <c r="FH657">
        <v>458109013</v>
      </c>
    </row>
    <row r="658" spans="1:164" ht="17.25">
      <c r="A658" s="72">
        <v>465618986</v>
      </c>
      <c r="B658" s="304" t="s">
        <v>1004</v>
      </c>
      <c r="C658" s="72"/>
      <c r="D658" s="72"/>
      <c r="E658" s="72"/>
      <c r="F658" s="72"/>
      <c r="G658" s="307"/>
      <c r="H658" s="307" t="s">
        <v>1791</v>
      </c>
      <c r="I658" s="72">
        <v>2369</v>
      </c>
      <c r="J658" s="72">
        <v>2369</v>
      </c>
      <c r="K658" s="258">
        <f t="shared" si="155"/>
        <v>2479</v>
      </c>
      <c r="L658" s="258">
        <f t="shared" si="145"/>
        <v>4738</v>
      </c>
      <c r="M658" s="316">
        <v>3</v>
      </c>
      <c r="N658" s="72" t="s">
        <v>1283</v>
      </c>
      <c r="O658" s="72" t="s">
        <v>1233</v>
      </c>
      <c r="P658" s="72" t="s">
        <v>231</v>
      </c>
      <c r="Q658" s="255">
        <v>2323</v>
      </c>
      <c r="R658" s="66">
        <v>110</v>
      </c>
      <c r="S658" s="66">
        <f t="shared" si="142"/>
        <v>0</v>
      </c>
      <c r="T658" s="66">
        <v>900</v>
      </c>
      <c r="U658" s="4" t="s">
        <v>1232</v>
      </c>
      <c r="V658" s="5">
        <f t="shared" si="153"/>
        <v>6.638703900945851E-3</v>
      </c>
      <c r="W658" s="5">
        <f t="shared" si="154"/>
        <v>6.2131068696265866E-4</v>
      </c>
      <c r="X658" s="5" t="str">
        <f t="shared" si="146"/>
        <v>RB</v>
      </c>
      <c r="Y658" s="72" t="str">
        <f t="shared" si="147"/>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48"/>
        <v>STABLE</v>
      </c>
      <c r="AQ658" s="307"/>
      <c r="AR658" s="307"/>
      <c r="AS658" s="307"/>
      <c r="AT658" s="307"/>
      <c r="AU658" s="72" t="s">
        <v>1794</v>
      </c>
      <c r="AV658" s="311" t="s">
        <v>1072</v>
      </c>
      <c r="AW658" s="304" t="s">
        <v>202</v>
      </c>
      <c r="AX658" s="312">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49"/>
        <v>0</v>
      </c>
      <c r="ES658" s="72" t="str">
        <f t="shared" si="150"/>
        <v/>
      </c>
      <c r="ET658" s="72" t="s">
        <v>1112</v>
      </c>
      <c r="EU658" s="7" t="e">
        <v>#N/A</v>
      </c>
      <c r="EV658" s="7" t="e">
        <v>#N/A</v>
      </c>
      <c r="EW658" s="7" t="e">
        <v>#N/A</v>
      </c>
      <c r="EX658" s="183" t="e">
        <v>#N/A</v>
      </c>
      <c r="EY658" s="314" t="e">
        <v>#N/A</v>
      </c>
      <c r="EZ658" s="314"/>
      <c r="FA658" s="183"/>
      <c r="FB658" s="314"/>
      <c r="FC658" s="7" t="s">
        <v>1130</v>
      </c>
      <c r="FD658" s="7">
        <v>0</v>
      </c>
      <c r="FE658" s="7">
        <f t="shared" si="151"/>
        <v>2479</v>
      </c>
      <c r="FF658" s="72">
        <f t="shared" si="152"/>
        <v>4738</v>
      </c>
      <c r="FG658" t="s">
        <v>3518</v>
      </c>
      <c r="FH658">
        <v>465618986</v>
      </c>
    </row>
    <row r="659" spans="1:164" ht="17.25">
      <c r="A659" s="72">
        <v>465129468</v>
      </c>
      <c r="B659" s="304" t="s">
        <v>504</v>
      </c>
      <c r="C659" s="72"/>
      <c r="D659" s="72"/>
      <c r="E659" s="72"/>
      <c r="F659" s="72"/>
      <c r="G659" s="307"/>
      <c r="H659" s="307"/>
      <c r="I659" s="72">
        <v>5390</v>
      </c>
      <c r="J659" s="72">
        <v>2299</v>
      </c>
      <c r="K659" s="258">
        <f t="shared" si="155"/>
        <v>2866</v>
      </c>
      <c r="L659" s="258">
        <f t="shared" si="145"/>
        <v>8343</v>
      </c>
      <c r="M659" s="316">
        <v>5</v>
      </c>
      <c r="N659" s="72" t="s">
        <v>1232</v>
      </c>
      <c r="O659" s="72" t="s">
        <v>1233</v>
      </c>
      <c r="P659" s="72" t="s">
        <v>204</v>
      </c>
      <c r="Q659" s="255">
        <v>2299</v>
      </c>
      <c r="R659" s="66">
        <v>567</v>
      </c>
      <c r="S659" s="66">
        <f t="shared" si="142"/>
        <v>0</v>
      </c>
      <c r="T659" s="66">
        <v>900</v>
      </c>
      <c r="U659" s="4" t="s">
        <v>1490</v>
      </c>
      <c r="V659" s="5">
        <f t="shared" si="153"/>
        <v>3.6597207851127841E-2</v>
      </c>
      <c r="W659" s="5">
        <f t="shared" si="154"/>
        <v>1.1190738262689824E-3</v>
      </c>
      <c r="X659" s="5" t="str">
        <f t="shared" si="146"/>
        <v>FLOW</v>
      </c>
      <c r="Y659" s="72" t="str">
        <f t="shared" si="147"/>
        <v>PTP</v>
      </c>
      <c r="Z659" s="72" t="s">
        <v>2057</v>
      </c>
      <c r="AA659" s="72" t="s">
        <v>1330</v>
      </c>
      <c r="AB659" s="304"/>
      <c r="AC659" s="72"/>
      <c r="AD659" s="72" t="s">
        <v>3020</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48"/>
        <v>FLOW</v>
      </c>
      <c r="AQ659" s="307"/>
      <c r="AR659" s="307"/>
      <c r="AS659" s="307"/>
      <c r="AT659" s="307"/>
      <c r="AU659" s="72" t="s">
        <v>944</v>
      </c>
      <c r="AV659" s="311" t="s">
        <v>506</v>
      </c>
      <c r="AW659" s="304" t="s">
        <v>507</v>
      </c>
      <c r="AX659" s="312">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49"/>
        <v>1</v>
      </c>
      <c r="ES659" s="72">
        <f t="shared" si="150"/>
        <v>1</v>
      </c>
      <c r="ET659" s="72" t="s">
        <v>1124</v>
      </c>
      <c r="EU659" s="7" t="s">
        <v>2969</v>
      </c>
      <c r="EV659" s="7" t="s">
        <v>1111</v>
      </c>
      <c r="EW659" s="7" t="s">
        <v>1802</v>
      </c>
      <c r="EX659" s="183" t="s">
        <v>2039</v>
      </c>
      <c r="EY659" s="314">
        <v>46177</v>
      </c>
      <c r="EZ659" s="314"/>
      <c r="FA659" s="183"/>
      <c r="FB659" s="314"/>
      <c r="FC659" s="7" t="s">
        <v>1130</v>
      </c>
      <c r="FD659" s="7" t="s">
        <v>3253</v>
      </c>
      <c r="FE659" s="7">
        <f t="shared" si="151"/>
        <v>2866</v>
      </c>
      <c r="FF659" s="72">
        <f t="shared" si="152"/>
        <v>8343</v>
      </c>
      <c r="FG659" t="s">
        <v>3517</v>
      </c>
      <c r="FH659">
        <v>465129468</v>
      </c>
    </row>
    <row r="660" spans="1:164" ht="17.25">
      <c r="A660" s="72">
        <v>137873997</v>
      </c>
      <c r="B660" s="304" t="s">
        <v>1603</v>
      </c>
      <c r="C660" s="72"/>
      <c r="D660" s="72"/>
      <c r="E660" s="72"/>
      <c r="F660" s="72"/>
      <c r="G660" s="307"/>
      <c r="H660" s="307"/>
      <c r="I660" s="72">
        <v>3202</v>
      </c>
      <c r="J660" s="72">
        <v>2184</v>
      </c>
      <c r="K660" s="258">
        <f t="shared" si="155"/>
        <v>2659</v>
      </c>
      <c r="L660" s="258">
        <f t="shared" si="145"/>
        <v>5901</v>
      </c>
      <c r="M660" s="316">
        <v>5</v>
      </c>
      <c r="N660" s="72" t="s">
        <v>1232</v>
      </c>
      <c r="O660" s="72" t="s">
        <v>1233</v>
      </c>
      <c r="P660" s="72" t="s">
        <v>74</v>
      </c>
      <c r="Q660" s="255">
        <v>2184</v>
      </c>
      <c r="R660" s="66">
        <v>475</v>
      </c>
      <c r="S660" s="66">
        <f t="shared" si="142"/>
        <v>0</v>
      </c>
      <c r="T660" s="66">
        <v>1800</v>
      </c>
      <c r="U660" s="4" t="s">
        <v>1130</v>
      </c>
      <c r="V660" s="5">
        <f t="shared" si="153"/>
        <v>1.6444900209800481E-2</v>
      </c>
      <c r="W660" s="5">
        <f t="shared" si="154"/>
        <v>1.0630957966817998E-3</v>
      </c>
      <c r="X660" s="5" t="str">
        <f t="shared" si="146"/>
        <v>FLOW</v>
      </c>
      <c r="Y660" s="72" t="str">
        <f t="shared" si="147"/>
        <v>NC</v>
      </c>
      <c r="Z660" s="72" t="s">
        <v>1130</v>
      </c>
      <c r="AA660" s="72" t="s">
        <v>1316</v>
      </c>
      <c r="AB660" s="304" t="s">
        <v>3511</v>
      </c>
      <c r="AC660" s="72"/>
      <c r="AD660" s="72" t="s">
        <v>3022</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48"/>
        <v>FLOW</v>
      </c>
      <c r="AQ660" s="307"/>
      <c r="AR660" s="307"/>
      <c r="AS660" s="307"/>
      <c r="AT660" s="307"/>
      <c r="AU660" s="72" t="s">
        <v>944</v>
      </c>
      <c r="AV660" s="311" t="s">
        <v>1707</v>
      </c>
      <c r="AW660" s="304" t="s">
        <v>45</v>
      </c>
      <c r="AX660" s="312">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49"/>
        <v>4</v>
      </c>
      <c r="ES660" s="72">
        <f t="shared" si="150"/>
        <v>1</v>
      </c>
      <c r="ET660" s="72" t="s">
        <v>1120</v>
      </c>
      <c r="EU660" s="7" t="s">
        <v>2970</v>
      </c>
      <c r="EV660" s="7" t="s">
        <v>1111</v>
      </c>
      <c r="EW660" s="7" t="s">
        <v>1804</v>
      </c>
      <c r="EX660" s="183" t="s">
        <v>2040</v>
      </c>
      <c r="EY660" s="314">
        <v>46181</v>
      </c>
      <c r="EZ660" s="314"/>
      <c r="FA660" s="183"/>
      <c r="FB660" s="314"/>
      <c r="FC660" s="7" t="s">
        <v>1130</v>
      </c>
      <c r="FD660" s="7" t="s">
        <v>3460</v>
      </c>
      <c r="FE660" s="7">
        <f t="shared" si="151"/>
        <v>2659</v>
      </c>
      <c r="FF660" s="72">
        <f t="shared" si="152"/>
        <v>5901</v>
      </c>
      <c r="FG660" t="s">
        <v>3517</v>
      </c>
      <c r="FH660">
        <v>137873997</v>
      </c>
    </row>
    <row r="661" spans="1:164" ht="17.25">
      <c r="A661" s="72">
        <v>458035947</v>
      </c>
      <c r="B661" s="304" t="s">
        <v>786</v>
      </c>
      <c r="C661" s="72"/>
      <c r="D661" s="72"/>
      <c r="E661" s="72"/>
      <c r="F661" s="72"/>
      <c r="G661" s="307"/>
      <c r="H661" s="307"/>
      <c r="I661" s="72">
        <v>3169</v>
      </c>
      <c r="J661" s="72">
        <v>1847</v>
      </c>
      <c r="K661" s="258">
        <f t="shared" si="155"/>
        <v>1912</v>
      </c>
      <c r="L661" s="258">
        <f t="shared" si="145"/>
        <v>5146</v>
      </c>
      <c r="M661" s="308">
        <v>1</v>
      </c>
      <c r="N661" s="72" t="s">
        <v>1232</v>
      </c>
      <c r="O661" s="72" t="s">
        <v>1233</v>
      </c>
      <c r="P661" s="72" t="s">
        <v>43</v>
      </c>
      <c r="Q661" s="255">
        <v>1847</v>
      </c>
      <c r="R661" s="66">
        <v>65</v>
      </c>
      <c r="S661" s="66">
        <f t="shared" si="142"/>
        <v>0</v>
      </c>
      <c r="T661" s="66">
        <v>6300</v>
      </c>
      <c r="U661" s="4" t="s">
        <v>1494</v>
      </c>
      <c r="V661" s="5">
        <f t="shared" si="153"/>
        <v>1.1499442289500978E-3</v>
      </c>
      <c r="W661" s="5">
        <f t="shared" si="154"/>
        <v>1.0107366095568683E-4</v>
      </c>
      <c r="X661" s="5" t="s">
        <v>1281</v>
      </c>
      <c r="Y661" s="72" t="str">
        <f t="shared" si="147"/>
        <v>PTP</v>
      </c>
      <c r="Z661" s="72" t="s">
        <v>1330</v>
      </c>
      <c r="AA661" s="72" t="s">
        <v>1330</v>
      </c>
      <c r="AB661" s="304"/>
      <c r="AC661" s="72">
        <v>23</v>
      </c>
      <c r="AD661" s="72" t="s">
        <v>3020</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48"/>
        <v>FLOW</v>
      </c>
      <c r="AQ661" s="307"/>
      <c r="AR661" s="307"/>
      <c r="AS661" s="307"/>
      <c r="AT661" s="307"/>
      <c r="AU661" s="72" t="s">
        <v>944</v>
      </c>
      <c r="AV661" s="311"/>
      <c r="AW661" s="304" t="s">
        <v>649</v>
      </c>
      <c r="AX661" s="312">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49"/>
        <v>1</v>
      </c>
      <c r="ES661" s="72">
        <f t="shared" si="150"/>
        <v>1</v>
      </c>
      <c r="ET661" s="72" t="s">
        <v>1117</v>
      </c>
      <c r="EU661" s="7" t="s">
        <v>2971</v>
      </c>
      <c r="EV661" s="7" t="s">
        <v>1111</v>
      </c>
      <c r="EW661" s="7" t="s">
        <v>1804</v>
      </c>
      <c r="EX661" s="183" t="s">
        <v>1812</v>
      </c>
      <c r="EY661" s="314">
        <v>46178</v>
      </c>
      <c r="EZ661" s="314"/>
      <c r="FA661" s="183"/>
      <c r="FB661" s="314"/>
      <c r="FC661" s="7" t="s">
        <v>1130</v>
      </c>
      <c r="FD661" s="7" t="s">
        <v>3139</v>
      </c>
      <c r="FE661" s="7">
        <f t="shared" si="151"/>
        <v>1912</v>
      </c>
      <c r="FF661" s="72">
        <f t="shared" si="152"/>
        <v>5146</v>
      </c>
      <c r="FG661" t="s">
        <v>3517</v>
      </c>
      <c r="FH661">
        <v>458035947</v>
      </c>
    </row>
    <row r="662" spans="1:164" ht="17.25">
      <c r="A662" s="72">
        <v>461971285</v>
      </c>
      <c r="B662" s="304" t="s">
        <v>1604</v>
      </c>
      <c r="C662" s="72"/>
      <c r="D662" s="72"/>
      <c r="E662" s="72"/>
      <c r="F662" s="72"/>
      <c r="G662" s="307"/>
      <c r="H662" s="307"/>
      <c r="I662" s="72">
        <v>5424</v>
      </c>
      <c r="J662" s="72">
        <v>1808</v>
      </c>
      <c r="K662" s="258">
        <f t="shared" si="155"/>
        <v>1923</v>
      </c>
      <c r="L662" s="258">
        <f t="shared" si="145"/>
        <v>7373</v>
      </c>
      <c r="M662" s="316">
        <v>4</v>
      </c>
      <c r="N662" s="72" t="s">
        <v>1232</v>
      </c>
      <c r="O662" s="72" t="s">
        <v>1233</v>
      </c>
      <c r="P662" s="72" t="s">
        <v>477</v>
      </c>
      <c r="Q662" s="255">
        <v>1808</v>
      </c>
      <c r="R662" s="66">
        <v>115</v>
      </c>
      <c r="S662" s="66">
        <f t="shared" si="142"/>
        <v>0</v>
      </c>
      <c r="T662" s="66">
        <v>2700</v>
      </c>
      <c r="U662" s="4" t="s">
        <v>1130</v>
      </c>
      <c r="V662" s="5">
        <f t="shared" si="153"/>
        <v>6.1799289034727922E-2</v>
      </c>
      <c r="W662" s="5">
        <f t="shared" si="154"/>
        <v>5.9360059878541091E-4</v>
      </c>
      <c r="X662" s="5" t="str">
        <f t="shared" si="146"/>
        <v>FLOW</v>
      </c>
      <c r="Y662" s="72" t="str">
        <f t="shared" si="147"/>
        <v>NC</v>
      </c>
      <c r="Z662" s="72" t="s">
        <v>1130</v>
      </c>
      <c r="AA662" s="72" t="s">
        <v>1316</v>
      </c>
      <c r="AB662" s="304" t="s">
        <v>3025</v>
      </c>
      <c r="AC662" s="72"/>
      <c r="AD662" s="72" t="s">
        <v>3022</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48"/>
        <v>FLOW</v>
      </c>
      <c r="AQ662" s="307"/>
      <c r="AR662" s="307"/>
      <c r="AS662" s="307"/>
      <c r="AT662" s="307"/>
      <c r="AU662" s="72" t="s">
        <v>944</v>
      </c>
      <c r="AV662" s="311" t="s">
        <v>1708</v>
      </c>
      <c r="AW662" s="304" t="s">
        <v>254</v>
      </c>
      <c r="AX662" s="312">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49"/>
        <v>2</v>
      </c>
      <c r="ES662" s="72">
        <f t="shared" si="150"/>
        <v>1</v>
      </c>
      <c r="ET662" s="72" t="s">
        <v>1129</v>
      </c>
      <c r="EU662" s="7" t="s">
        <v>2972</v>
      </c>
      <c r="EV662" s="7" t="s">
        <v>1111</v>
      </c>
      <c r="EW662" s="7" t="s">
        <v>1809</v>
      </c>
      <c r="EX662" s="183" t="s">
        <v>1958</v>
      </c>
      <c r="EY662" s="314">
        <v>46181</v>
      </c>
      <c r="EZ662" s="314"/>
      <c r="FA662" s="183"/>
      <c r="FB662" s="314"/>
      <c r="FC662" s="7" t="s">
        <v>1130</v>
      </c>
      <c r="FD662" s="7" t="s">
        <v>3315</v>
      </c>
      <c r="FE662" s="7">
        <f t="shared" si="151"/>
        <v>1923</v>
      </c>
      <c r="FF662" s="72">
        <f t="shared" si="152"/>
        <v>7373</v>
      </c>
      <c r="FG662" t="s">
        <v>3517</v>
      </c>
      <c r="FH662">
        <v>461971285</v>
      </c>
    </row>
    <row r="663" spans="1:164" ht="17.25">
      <c r="A663" s="72">
        <v>462905638</v>
      </c>
      <c r="B663" s="304" t="s">
        <v>666</v>
      </c>
      <c r="C663" s="72"/>
      <c r="D663" s="72"/>
      <c r="E663" s="72"/>
      <c r="F663" s="72"/>
      <c r="G663" s="307"/>
      <c r="H663" s="307"/>
      <c r="I663" s="72">
        <v>1420</v>
      </c>
      <c r="J663" s="72">
        <v>1767</v>
      </c>
      <c r="K663" s="258">
        <f t="shared" si="155"/>
        <v>440</v>
      </c>
      <c r="L663" s="258">
        <f t="shared" si="145"/>
        <v>3315</v>
      </c>
      <c r="M663" s="316">
        <v>2</v>
      </c>
      <c r="N663" s="72" t="s">
        <v>1232</v>
      </c>
      <c r="O663" s="72" t="s">
        <v>1233</v>
      </c>
      <c r="P663" s="72" t="s">
        <v>35</v>
      </c>
      <c r="Q663" s="255">
        <v>1738</v>
      </c>
      <c r="R663" s="66">
        <v>93</v>
      </c>
      <c r="S663" s="66">
        <f t="shared" si="142"/>
        <v>0</v>
      </c>
      <c r="T663" s="66">
        <v>5234</v>
      </c>
      <c r="U663" s="4" t="s">
        <v>1281</v>
      </c>
      <c r="V663" s="5">
        <f t="shared" si="153"/>
        <v>7.66915122749884E-3</v>
      </c>
      <c r="W663" s="5">
        <f t="shared" si="154"/>
        <v>3.8481298320391179E-4</v>
      </c>
      <c r="X663" s="5" t="str">
        <f t="shared" si="146"/>
        <v>FLOW</v>
      </c>
      <c r="Y663" s="72" t="str">
        <f t="shared" si="147"/>
        <v>BPTP</v>
      </c>
      <c r="Z663" s="72" t="s">
        <v>1282</v>
      </c>
      <c r="AA663" s="72" t="s">
        <v>1326</v>
      </c>
      <c r="AB663" s="304"/>
      <c r="AC663" s="72"/>
      <c r="AD663" s="72" t="s">
        <v>3020</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48"/>
        <v>FLOW</v>
      </c>
      <c r="AQ663" s="307"/>
      <c r="AR663" s="307"/>
      <c r="AS663" s="307"/>
      <c r="AT663" s="307"/>
      <c r="AU663" s="72" t="s">
        <v>1794</v>
      </c>
      <c r="AV663" s="311" t="s">
        <v>667</v>
      </c>
      <c r="AW663" s="304" t="s">
        <v>99</v>
      </c>
      <c r="AX663" s="312">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49"/>
        <v>1</v>
      </c>
      <c r="ES663" s="72">
        <f t="shared" si="150"/>
        <v>1</v>
      </c>
      <c r="ET663" s="72" t="s">
        <v>1116</v>
      </c>
      <c r="EU663" s="7" t="s">
        <v>2973</v>
      </c>
      <c r="EV663" s="7" t="s">
        <v>1111</v>
      </c>
      <c r="EW663" s="7" t="s">
        <v>1802</v>
      </c>
      <c r="EX663" s="183" t="s">
        <v>2000</v>
      </c>
      <c r="EY663" s="314">
        <v>46179</v>
      </c>
      <c r="EZ663" s="314"/>
      <c r="FA663" s="183"/>
      <c r="FB663" s="314"/>
      <c r="FC663" s="7" t="s">
        <v>1130</v>
      </c>
      <c r="FD663" s="7" t="s">
        <v>3172</v>
      </c>
      <c r="FE663" s="7">
        <f t="shared" si="151"/>
        <v>440</v>
      </c>
      <c r="FF663" s="72">
        <f t="shared" si="152"/>
        <v>3315</v>
      </c>
      <c r="FG663" t="s">
        <v>3517</v>
      </c>
      <c r="FH663">
        <v>462905638</v>
      </c>
    </row>
    <row r="664" spans="1:164" ht="17.25">
      <c r="A664" s="72">
        <v>140624071</v>
      </c>
      <c r="B664" s="304" t="s">
        <v>953</v>
      </c>
      <c r="C664" s="72" t="s">
        <v>1776</v>
      </c>
      <c r="D664" s="72" t="s">
        <v>3017</v>
      </c>
      <c r="E664" s="72">
        <v>1652</v>
      </c>
      <c r="F664" s="72"/>
      <c r="G664" s="307"/>
      <c r="H664" s="307" t="s">
        <v>2351</v>
      </c>
      <c r="I664" s="72">
        <v>3235</v>
      </c>
      <c r="J664" s="72">
        <v>1409</v>
      </c>
      <c r="K664" s="258">
        <f t="shared" si="155"/>
        <v>1606</v>
      </c>
      <c r="L664" s="258">
        <f t="shared" si="145"/>
        <v>3232</v>
      </c>
      <c r="M664" s="316">
        <v>2</v>
      </c>
      <c r="N664" s="72" t="s">
        <v>1283</v>
      </c>
      <c r="O664" s="72" t="s">
        <v>1282</v>
      </c>
      <c r="P664" s="72" t="s">
        <v>43</v>
      </c>
      <c r="Q664" s="255">
        <v>1409</v>
      </c>
      <c r="R664" s="66">
        <v>197</v>
      </c>
      <c r="S664" s="66">
        <f t="shared" si="142"/>
        <v>0</v>
      </c>
      <c r="T664" s="66">
        <v>0</v>
      </c>
      <c r="U664" s="4" t="s">
        <v>1281</v>
      </c>
      <c r="V664" s="5">
        <f t="shared" si="153"/>
        <v>1.576009066090024E-3</v>
      </c>
      <c r="W664" s="5">
        <f t="shared" si="154"/>
        <v>3.1196863828211258E-4</v>
      </c>
      <c r="X664" s="5" t="str">
        <f t="shared" si="146"/>
        <v>RB</v>
      </c>
      <c r="Y664" s="72" t="str">
        <f t="shared" si="147"/>
        <v>PAID</v>
      </c>
      <c r="Z664" s="72" t="s">
        <v>2057</v>
      </c>
      <c r="AA664" s="72" t="s">
        <v>1282</v>
      </c>
      <c r="AB664" s="304"/>
      <c r="AC664" s="72"/>
      <c r="AD664" s="72" t="s">
        <v>3020</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48"/>
        <v>RB</v>
      </c>
      <c r="AQ664" s="307"/>
      <c r="AR664" s="307"/>
      <c r="AS664" s="307"/>
      <c r="AT664" s="307"/>
      <c r="AU664" s="72" t="s">
        <v>1794</v>
      </c>
      <c r="AV664" s="311" t="s">
        <v>1022</v>
      </c>
      <c r="AW664" s="304" t="s">
        <v>80</v>
      </c>
      <c r="AX664" s="312">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49"/>
        <v>1</v>
      </c>
      <c r="ES664" s="72">
        <f t="shared" si="150"/>
        <v>1</v>
      </c>
      <c r="ET664" s="72" t="s">
        <v>1117</v>
      </c>
      <c r="EU664" s="7" t="s">
        <v>2974</v>
      </c>
      <c r="EV664" s="7" t="s">
        <v>1111</v>
      </c>
      <c r="EW664" s="7" t="s">
        <v>1802</v>
      </c>
      <c r="EX664" s="183" t="s">
        <v>1825</v>
      </c>
      <c r="EY664" s="314">
        <v>46178</v>
      </c>
      <c r="EZ664" s="314"/>
      <c r="FA664" s="183"/>
      <c r="FB664" s="314"/>
      <c r="FC664" s="7" t="s">
        <v>1130</v>
      </c>
      <c r="FD664" s="7" t="s">
        <v>3472</v>
      </c>
      <c r="FE664" s="7">
        <f t="shared" si="151"/>
        <v>1606</v>
      </c>
      <c r="FF664" s="72">
        <f t="shared" si="152"/>
        <v>4884</v>
      </c>
      <c r="FG664" t="s">
        <v>3517</v>
      </c>
      <c r="FH664">
        <v>140624071</v>
      </c>
    </row>
    <row r="665" spans="1:164" ht="17.25">
      <c r="A665" s="72">
        <v>465414331</v>
      </c>
      <c r="B665" s="304" t="s">
        <v>1581</v>
      </c>
      <c r="C665" s="72"/>
      <c r="D665" s="72"/>
      <c r="E665" s="72"/>
      <c r="F665" s="72"/>
      <c r="G665" s="307"/>
      <c r="H665" s="307"/>
      <c r="I665" s="72">
        <v>3009</v>
      </c>
      <c r="J665" s="72">
        <v>604</v>
      </c>
      <c r="K665" s="258">
        <f t="shared" si="155"/>
        <v>676</v>
      </c>
      <c r="L665" s="258">
        <f t="shared" si="145"/>
        <v>3697</v>
      </c>
      <c r="M665" s="316">
        <v>4</v>
      </c>
      <c r="N665" s="72" t="s">
        <v>1232</v>
      </c>
      <c r="O665" s="72" t="s">
        <v>1233</v>
      </c>
      <c r="P665" s="72" t="s">
        <v>334</v>
      </c>
      <c r="Q665" s="255">
        <v>604</v>
      </c>
      <c r="R665" s="66">
        <v>72</v>
      </c>
      <c r="S665" s="66">
        <f t="shared" si="142"/>
        <v>0</v>
      </c>
      <c r="T665" s="66">
        <v>4050</v>
      </c>
      <c r="U665" s="4" t="s">
        <v>1130</v>
      </c>
      <c r="V665" s="5">
        <f t="shared" si="153"/>
        <v>2.1818945021496537E-3</v>
      </c>
      <c r="W665" s="5">
        <f t="shared" si="154"/>
        <v>1.9830462481548017E-4</v>
      </c>
      <c r="X665" s="5" t="str">
        <f t="shared" si="146"/>
        <v>FLOW</v>
      </c>
      <c r="Y665" s="72" t="str">
        <f t="shared" si="147"/>
        <v>LMCB</v>
      </c>
      <c r="Z665" s="72" t="s">
        <v>1130</v>
      </c>
      <c r="AA665" s="72" t="s">
        <v>1327</v>
      </c>
      <c r="AB665" s="304" t="s">
        <v>3557</v>
      </c>
      <c r="AC665" s="72"/>
      <c r="AD665" s="72" t="s">
        <v>3022</v>
      </c>
      <c r="AE665" s="309"/>
      <c r="AF665" s="310" t="s">
        <v>1798</v>
      </c>
      <c r="AG665" s="7" t="s">
        <v>1130</v>
      </c>
      <c r="AH665" s="72" t="s">
        <v>909</v>
      </c>
      <c r="AI665" s="7" t="s">
        <v>1130</v>
      </c>
      <c r="AJ665" s="7" t="s">
        <v>1130</v>
      </c>
      <c r="AK665" s="7" t="s">
        <v>1130</v>
      </c>
      <c r="AL665" s="7">
        <v>4726</v>
      </c>
      <c r="AM665" s="255">
        <v>604</v>
      </c>
      <c r="AN665" s="258">
        <v>115</v>
      </c>
      <c r="AO665" s="307">
        <v>131</v>
      </c>
      <c r="AP665" s="307" t="str">
        <f t="shared" si="148"/>
        <v>FLOW</v>
      </c>
      <c r="AQ665" s="307"/>
      <c r="AR665" s="307"/>
      <c r="AS665" s="307"/>
      <c r="AT665" s="307"/>
      <c r="AU665" s="72" t="s">
        <v>944</v>
      </c>
      <c r="AV665" s="311" t="s">
        <v>1689</v>
      </c>
      <c r="AW665" s="304" t="s">
        <v>99</v>
      </c>
      <c r="AX665" s="312">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49"/>
        <v>1</v>
      </c>
      <c r="ES665" s="72">
        <f t="shared" si="150"/>
        <v>1</v>
      </c>
      <c r="ET665" s="72" t="s">
        <v>1126</v>
      </c>
      <c r="EU665" s="7" t="s">
        <v>2975</v>
      </c>
      <c r="EV665" s="7" t="s">
        <v>1111</v>
      </c>
      <c r="EW665" s="7" t="s">
        <v>1802</v>
      </c>
      <c r="EX665" s="183" t="s">
        <v>1871</v>
      </c>
      <c r="EY665" s="314">
        <v>46177</v>
      </c>
      <c r="EZ665" s="314"/>
      <c r="FA665" s="183"/>
      <c r="FB665" s="314"/>
      <c r="FC665" s="7" t="s">
        <v>1130</v>
      </c>
      <c r="FD665" s="7" t="s">
        <v>3393</v>
      </c>
      <c r="FE665" s="7">
        <f t="shared" si="151"/>
        <v>676</v>
      </c>
      <c r="FF665" s="72">
        <f t="shared" si="152"/>
        <v>3697</v>
      </c>
      <c r="FG665" t="s">
        <v>3517</v>
      </c>
      <c r="FH665">
        <v>465414331</v>
      </c>
    </row>
    <row r="666" spans="1:164" ht="17.25">
      <c r="A666" s="72">
        <v>462336291</v>
      </c>
      <c r="B666" s="304" t="s">
        <v>1605</v>
      </c>
      <c r="C666" s="72" t="s">
        <v>1776</v>
      </c>
      <c r="D666" s="72" t="s">
        <v>1801</v>
      </c>
      <c r="E666" s="72">
        <v>774</v>
      </c>
      <c r="F666" s="72"/>
      <c r="G666" s="307"/>
      <c r="H666" s="307"/>
      <c r="I666" s="72">
        <v>11738</v>
      </c>
      <c r="J666" s="72">
        <v>443</v>
      </c>
      <c r="K666" s="258">
        <f t="shared" si="155"/>
        <v>769</v>
      </c>
      <c r="L666" s="258">
        <f t="shared" si="145"/>
        <v>11738</v>
      </c>
      <c r="M666" s="316">
        <v>2</v>
      </c>
      <c r="N666" s="72" t="s">
        <v>1283</v>
      </c>
      <c r="O666" s="72" t="s">
        <v>1282</v>
      </c>
      <c r="P666" s="72" t="s">
        <v>325</v>
      </c>
      <c r="Q666" s="255">
        <v>443</v>
      </c>
      <c r="R666" s="66">
        <v>326</v>
      </c>
      <c r="S666" s="66">
        <f t="shared" si="142"/>
        <v>0</v>
      </c>
      <c r="T666" s="66">
        <v>3150</v>
      </c>
      <c r="U666" s="4" t="s">
        <v>1130</v>
      </c>
      <c r="V666" s="5">
        <f t="shared" si="153"/>
        <v>3.1602570637274041E-3</v>
      </c>
      <c r="W666" s="5">
        <f t="shared" si="154"/>
        <v>9.8085242554276706E-5</v>
      </c>
      <c r="X666" s="5" t="str">
        <f t="shared" si="146"/>
        <v>RB</v>
      </c>
      <c r="Y666" s="72" t="str">
        <f t="shared" si="147"/>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48"/>
        <v>RB</v>
      </c>
      <c r="AQ666" s="307"/>
      <c r="AR666" s="307"/>
      <c r="AS666" s="307"/>
      <c r="AT666" s="307"/>
      <c r="AU666" s="72" t="s">
        <v>1794</v>
      </c>
      <c r="AV666" s="311" t="s">
        <v>1709</v>
      </c>
      <c r="AW666" s="304" t="s">
        <v>118</v>
      </c>
      <c r="AX666" s="312">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49"/>
        <v>1</v>
      </c>
      <c r="ES666" s="72">
        <f t="shared" si="150"/>
        <v>1</v>
      </c>
      <c r="ET666" s="72" t="s">
        <v>1128</v>
      </c>
      <c r="EU666" s="7" t="s">
        <v>2976</v>
      </c>
      <c r="EV666" s="7" t="s">
        <v>1111</v>
      </c>
      <c r="EW666" s="7" t="s">
        <v>1809</v>
      </c>
      <c r="EX666" s="183" t="s">
        <v>2041</v>
      </c>
      <c r="EY666" s="314">
        <v>46178</v>
      </c>
      <c r="EZ666" s="314"/>
      <c r="FA666" s="183"/>
      <c r="FB666" s="314"/>
      <c r="FC666" s="7" t="s">
        <v>1130</v>
      </c>
      <c r="FD666" s="7" t="s">
        <v>3473</v>
      </c>
      <c r="FE666" s="7">
        <f t="shared" si="151"/>
        <v>769</v>
      </c>
      <c r="FF666" s="72">
        <f t="shared" si="152"/>
        <v>12512</v>
      </c>
      <c r="FG666" t="s">
        <v>3517</v>
      </c>
      <c r="FH666">
        <v>462336291</v>
      </c>
    </row>
    <row r="667" spans="1:164" ht="17.25">
      <c r="A667" s="72">
        <v>462177974</v>
      </c>
      <c r="B667" s="304" t="s">
        <v>487</v>
      </c>
      <c r="C667" s="72" t="s">
        <v>1776</v>
      </c>
      <c r="D667" s="72" t="s">
        <v>1788</v>
      </c>
      <c r="E667" s="72">
        <f>5104+19</f>
        <v>5123</v>
      </c>
      <c r="F667" s="72"/>
      <c r="G667" s="307"/>
      <c r="H667" s="307" t="s">
        <v>1142</v>
      </c>
      <c r="I667" s="72">
        <v>5459</v>
      </c>
      <c r="J667" s="72">
        <v>192</v>
      </c>
      <c r="K667" s="258">
        <f t="shared" si="155"/>
        <v>604</v>
      </c>
      <c r="L667" s="258">
        <f t="shared" si="145"/>
        <v>940</v>
      </c>
      <c r="M667" s="316">
        <v>3</v>
      </c>
      <c r="N667" s="72" t="s">
        <v>1283</v>
      </c>
      <c r="O667" s="72" t="s">
        <v>1282</v>
      </c>
      <c r="P667" s="72" t="s">
        <v>74</v>
      </c>
      <c r="Q667" s="255">
        <v>192</v>
      </c>
      <c r="R667" s="66">
        <v>412</v>
      </c>
      <c r="S667" s="66">
        <f t="shared" si="142"/>
        <v>4500</v>
      </c>
      <c r="T667" s="66">
        <v>4500</v>
      </c>
      <c r="U667" s="4" t="s">
        <v>1232</v>
      </c>
      <c r="V667" s="5">
        <f t="shared" si="153"/>
        <v>1.8004889452792024E-3</v>
      </c>
      <c r="W667" s="5">
        <f t="shared" si="154"/>
        <v>5.1352411492393659E-5</v>
      </c>
      <c r="X667" s="5" t="str">
        <f t="shared" si="146"/>
        <v>RB</v>
      </c>
      <c r="Y667" s="72" t="str">
        <f t="shared" si="147"/>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48"/>
        <v>RB</v>
      </c>
      <c r="AQ667" s="307"/>
      <c r="AR667" s="307"/>
      <c r="AS667" s="307"/>
      <c r="AT667" s="307"/>
      <c r="AU667" s="72" t="s">
        <v>1794</v>
      </c>
      <c r="AV667" s="311" t="s">
        <v>488</v>
      </c>
      <c r="AW667" s="304" t="s">
        <v>157</v>
      </c>
      <c r="AX667" s="312">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49"/>
        <v>2</v>
      </c>
      <c r="ES667" s="72">
        <f t="shared" si="150"/>
        <v>1</v>
      </c>
      <c r="ET667" s="72" t="s">
        <v>1120</v>
      </c>
      <c r="EU667" s="7" t="s">
        <v>2977</v>
      </c>
      <c r="EV667" s="7" t="s">
        <v>1111</v>
      </c>
      <c r="EW667" s="7" t="s">
        <v>1802</v>
      </c>
      <c r="EX667" s="183" t="s">
        <v>2042</v>
      </c>
      <c r="EY667" s="314">
        <v>46178</v>
      </c>
      <c r="EZ667" s="314"/>
      <c r="FA667" s="183"/>
      <c r="FB667" s="314"/>
      <c r="FC667" s="7" t="s">
        <v>1130</v>
      </c>
      <c r="FD667" s="7" t="s">
        <v>3219</v>
      </c>
      <c r="FE667" s="7">
        <f t="shared" si="151"/>
        <v>604</v>
      </c>
      <c r="FF667" s="72">
        <f t="shared" si="152"/>
        <v>6063</v>
      </c>
      <c r="FG667" t="s">
        <v>3517</v>
      </c>
      <c r="FH667">
        <v>462177974</v>
      </c>
    </row>
    <row r="668" spans="1:164" ht="17.25">
      <c r="A668" s="72">
        <v>458535525</v>
      </c>
      <c r="B668" s="304" t="s">
        <v>960</v>
      </c>
      <c r="C668" s="72" t="s">
        <v>1778</v>
      </c>
      <c r="D668" s="72" t="s">
        <v>1801</v>
      </c>
      <c r="E668" s="72">
        <v>3540</v>
      </c>
      <c r="F668" s="72"/>
      <c r="G668" s="307"/>
      <c r="H668" s="307"/>
      <c r="I668" s="72">
        <v>4099</v>
      </c>
      <c r="J668" s="72">
        <v>128</v>
      </c>
      <c r="K668" s="258">
        <f t="shared" si="155"/>
        <v>383</v>
      </c>
      <c r="L668" s="258">
        <f t="shared" si="145"/>
        <v>687</v>
      </c>
      <c r="M668" s="316">
        <v>6</v>
      </c>
      <c r="N668" s="72" t="s">
        <v>1283</v>
      </c>
      <c r="O668" s="72" t="s">
        <v>1282</v>
      </c>
      <c r="P668" s="72" t="s">
        <v>66</v>
      </c>
      <c r="Q668" s="255">
        <v>128</v>
      </c>
      <c r="R668" s="66">
        <v>255</v>
      </c>
      <c r="S668" s="66">
        <f t="shared" si="142"/>
        <v>0</v>
      </c>
      <c r="T668" s="66">
        <v>3146</v>
      </c>
      <c r="U668" s="4" t="s">
        <v>1232</v>
      </c>
      <c r="V668" s="5">
        <f t="shared" si="153"/>
        <v>4.0831928858530342E-4</v>
      </c>
      <c r="W668" s="5">
        <f t="shared" si="154"/>
        <v>5.3769173031673042E-5</v>
      </c>
      <c r="X668" s="5" t="str">
        <f t="shared" si="146"/>
        <v>RB</v>
      </c>
      <c r="Y668" s="72" t="str">
        <f t="shared" si="147"/>
        <v>PAID</v>
      </c>
      <c r="Z668" s="72" t="s">
        <v>1330</v>
      </c>
      <c r="AA668" s="72" t="s">
        <v>1282</v>
      </c>
      <c r="AB668" s="304"/>
      <c r="AC668" s="72"/>
      <c r="AD668" s="72" t="s">
        <v>3020</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48"/>
        <v>RB</v>
      </c>
      <c r="AQ668" s="307"/>
      <c r="AR668" s="307"/>
      <c r="AS668" s="307"/>
      <c r="AT668" s="307"/>
      <c r="AU668" s="72" t="s">
        <v>944</v>
      </c>
      <c r="AV668" s="311" t="s">
        <v>1030</v>
      </c>
      <c r="AW668" s="304" t="s">
        <v>99</v>
      </c>
      <c r="AX668" s="312">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49"/>
        <v>2</v>
      </c>
      <c r="ES668" s="72">
        <f t="shared" si="150"/>
        <v>1</v>
      </c>
      <c r="ET668" s="72" t="s">
        <v>1119</v>
      </c>
      <c r="EU668" s="7" t="s">
        <v>2978</v>
      </c>
      <c r="EV668" s="7" t="s">
        <v>1111</v>
      </c>
      <c r="EW668" s="7" t="s">
        <v>1821</v>
      </c>
      <c r="EX668" s="183" t="s">
        <v>1821</v>
      </c>
      <c r="EY668" s="314">
        <v>46182</v>
      </c>
      <c r="EZ668" s="314"/>
      <c r="FA668" s="183"/>
      <c r="FB668" s="314"/>
      <c r="FC668" s="7" t="s">
        <v>1130</v>
      </c>
      <c r="FD668" s="7" t="s">
        <v>3123</v>
      </c>
      <c r="FE668" s="7">
        <f t="shared" si="151"/>
        <v>383</v>
      </c>
      <c r="FF668" s="72">
        <f t="shared" si="152"/>
        <v>4227</v>
      </c>
      <c r="FG668" t="s">
        <v>3517</v>
      </c>
      <c r="FH668">
        <v>458535525</v>
      </c>
    </row>
    <row r="669" spans="1:164" ht="17.25">
      <c r="A669" s="72">
        <v>139918071</v>
      </c>
      <c r="B669" s="304" t="s">
        <v>1606</v>
      </c>
      <c r="C669" s="72"/>
      <c r="D669" s="72"/>
      <c r="E669" s="72"/>
      <c r="F669" s="72"/>
      <c r="G669" s="307"/>
      <c r="H669" s="307"/>
      <c r="I669" s="72">
        <v>5583</v>
      </c>
      <c r="J669" s="72">
        <v>56</v>
      </c>
      <c r="K669" s="258">
        <f t="shared" si="155"/>
        <v>58</v>
      </c>
      <c r="L669" s="258">
        <f t="shared" si="145"/>
        <v>5642</v>
      </c>
      <c r="M669" s="316">
        <v>2</v>
      </c>
      <c r="N669" s="72" t="s">
        <v>1232</v>
      </c>
      <c r="O669" s="72" t="s">
        <v>1233</v>
      </c>
      <c r="P669" s="72" t="s">
        <v>316</v>
      </c>
      <c r="Q669" s="255">
        <v>56</v>
      </c>
      <c r="R669" s="66">
        <v>2</v>
      </c>
      <c r="S669" s="66">
        <f t="shared" si="142"/>
        <v>0</v>
      </c>
      <c r="T669" s="66">
        <v>5473</v>
      </c>
      <c r="U669" s="4" t="s">
        <v>1130</v>
      </c>
      <c r="V669" s="5">
        <f t="shared" si="153"/>
        <v>1.3206753518680056E-4</v>
      </c>
      <c r="W669" s="5">
        <f t="shared" si="154"/>
        <v>1.2399037433497733E-5</v>
      </c>
      <c r="X669" s="5" t="str">
        <f t="shared" si="146"/>
        <v>FLOW</v>
      </c>
      <c r="Y669" s="72" t="str">
        <f t="shared" si="147"/>
        <v>NC</v>
      </c>
      <c r="Z669" s="72" t="s">
        <v>1130</v>
      </c>
      <c r="AA669" s="72" t="s">
        <v>1316</v>
      </c>
      <c r="AB669" s="304" t="s">
        <v>3024</v>
      </c>
      <c r="AC669" s="72"/>
      <c r="AD669" s="72" t="s">
        <v>3022</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48"/>
        <v>FLOW</v>
      </c>
      <c r="AQ669" s="307"/>
      <c r="AR669" s="307"/>
      <c r="AS669" s="307"/>
      <c r="AT669" s="307"/>
      <c r="AU669" s="72" t="s">
        <v>944</v>
      </c>
      <c r="AV669" s="311" t="s">
        <v>1710</v>
      </c>
      <c r="AW669" s="304" t="s">
        <v>1087</v>
      </c>
      <c r="AX669" s="312">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49"/>
        <v>2</v>
      </c>
      <c r="ES669" s="72">
        <f t="shared" si="150"/>
        <v>1</v>
      </c>
      <c r="ET669" s="72" t="s">
        <v>1125</v>
      </c>
      <c r="EU669" s="7" t="s">
        <v>2979</v>
      </c>
      <c r="EV669" s="7" t="s">
        <v>1111</v>
      </c>
      <c r="EW669" s="7" t="s">
        <v>1830</v>
      </c>
      <c r="EX669" s="183" t="s">
        <v>1875</v>
      </c>
      <c r="EY669" s="314">
        <v>46178</v>
      </c>
      <c r="EZ669" s="314"/>
      <c r="FA669" s="183"/>
      <c r="FB669" s="314"/>
      <c r="FC669" s="7" t="s">
        <v>3555</v>
      </c>
      <c r="FD669" s="7" t="s">
        <v>3125</v>
      </c>
      <c r="FE669" s="7">
        <f t="shared" si="151"/>
        <v>58</v>
      </c>
      <c r="FF669" s="72">
        <f t="shared" si="152"/>
        <v>5642</v>
      </c>
      <c r="FG669" t="s">
        <v>3517</v>
      </c>
      <c r="FH669">
        <v>139918071</v>
      </c>
    </row>
    <row r="670" spans="1:164" ht="17.25">
      <c r="A670" s="72">
        <v>462460942</v>
      </c>
      <c r="B670" s="304" t="s">
        <v>1607</v>
      </c>
      <c r="C670" s="72" t="s">
        <v>1776</v>
      </c>
      <c r="D670" s="72" t="s">
        <v>1790</v>
      </c>
      <c r="E670" s="72">
        <v>40</v>
      </c>
      <c r="F670" s="72"/>
      <c r="G670" s="307"/>
      <c r="H670" s="307"/>
      <c r="I670" s="72">
        <v>3980</v>
      </c>
      <c r="J670" s="72">
        <v>22</v>
      </c>
      <c r="K670" s="258">
        <f t="shared" si="155"/>
        <v>40</v>
      </c>
      <c r="L670" s="258">
        <f t="shared" si="145"/>
        <v>3980</v>
      </c>
      <c r="M670" s="316">
        <v>2</v>
      </c>
      <c r="N670" s="72" t="s">
        <v>1283</v>
      </c>
      <c r="O670" s="72" t="s">
        <v>1282</v>
      </c>
      <c r="P670" s="72" t="s">
        <v>325</v>
      </c>
      <c r="Q670" s="255">
        <v>22</v>
      </c>
      <c r="R670" s="66">
        <v>18</v>
      </c>
      <c r="S670" s="66">
        <f t="shared" si="142"/>
        <v>0</v>
      </c>
      <c r="T670" s="66">
        <v>5397</v>
      </c>
      <c r="U670" s="4" t="s">
        <v>1130</v>
      </c>
      <c r="V670" s="5">
        <f t="shared" si="153"/>
        <v>1.5694278871783947E-4</v>
      </c>
      <c r="W670" s="5">
        <f t="shared" si="154"/>
        <v>4.8710504203026804E-6</v>
      </c>
      <c r="X670" s="5" t="str">
        <f t="shared" si="146"/>
        <v>RB</v>
      </c>
      <c r="Y670" s="72" t="str">
        <f t="shared" si="147"/>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48"/>
        <v>RB</v>
      </c>
      <c r="AQ670" s="307"/>
      <c r="AR670" s="307"/>
      <c r="AS670" s="307"/>
      <c r="AT670" s="307"/>
      <c r="AU670" s="72" t="s">
        <v>1794</v>
      </c>
      <c r="AV670" s="311" t="s">
        <v>1711</v>
      </c>
      <c r="AW670" s="304" t="s">
        <v>25</v>
      </c>
      <c r="AX670" s="312">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49"/>
        <v>2</v>
      </c>
      <c r="ES670" s="72">
        <f t="shared" si="150"/>
        <v>1</v>
      </c>
      <c r="ET670" s="72" t="s">
        <v>1128</v>
      </c>
      <c r="EU670" s="7" t="s">
        <v>2980</v>
      </c>
      <c r="EV670" s="7" t="s">
        <v>1111</v>
      </c>
      <c r="EW670" s="7" t="s">
        <v>1830</v>
      </c>
      <c r="EX670" s="183" t="s">
        <v>2043</v>
      </c>
      <c r="EY670" s="314">
        <v>46179</v>
      </c>
      <c r="EZ670" s="314"/>
      <c r="FA670" s="183"/>
      <c r="FB670" s="314"/>
      <c r="FC670" s="7" t="s">
        <v>1130</v>
      </c>
      <c r="FD670" s="7" t="s">
        <v>1252</v>
      </c>
      <c r="FE670" s="7">
        <f t="shared" si="151"/>
        <v>40</v>
      </c>
      <c r="FF670" s="72">
        <f t="shared" si="152"/>
        <v>4020</v>
      </c>
      <c r="FG670" t="s">
        <v>3517</v>
      </c>
      <c r="FH670">
        <v>462460942</v>
      </c>
    </row>
    <row r="671" spans="1:164" ht="17.25">
      <c r="A671" s="72">
        <v>463886389</v>
      </c>
      <c r="B671" s="304" t="s">
        <v>994</v>
      </c>
      <c r="C671" s="72"/>
      <c r="D671" s="72"/>
      <c r="E671" s="72"/>
      <c r="F671" s="72"/>
      <c r="G671" s="307"/>
      <c r="H671" s="307"/>
      <c r="I671" s="72">
        <v>2339</v>
      </c>
      <c r="J671" s="72">
        <v>15</v>
      </c>
      <c r="K671" s="258">
        <f t="shared" si="155"/>
        <v>22</v>
      </c>
      <c r="L671" s="258">
        <f t="shared" si="145"/>
        <v>2361</v>
      </c>
      <c r="M671" s="316">
        <v>3</v>
      </c>
      <c r="N671" s="72" t="s">
        <v>1232</v>
      </c>
      <c r="O671" s="72" t="s">
        <v>1233</v>
      </c>
      <c r="P671" s="72" t="s">
        <v>35</v>
      </c>
      <c r="Q671" s="255">
        <v>15</v>
      </c>
      <c r="R671" s="66">
        <v>7</v>
      </c>
      <c r="S671" s="66">
        <f t="shared" si="142"/>
        <v>0</v>
      </c>
      <c r="T671" s="66">
        <v>450</v>
      </c>
      <c r="U671" s="4" t="s">
        <v>1232</v>
      </c>
      <c r="V671" s="5">
        <f t="shared" si="153"/>
        <v>3.2776138970829236E-4</v>
      </c>
      <c r="W671" s="5">
        <f t="shared" si="154"/>
        <v>4.0119071478432546E-6</v>
      </c>
      <c r="X671" s="5" t="str">
        <f t="shared" si="146"/>
        <v>FLOW</v>
      </c>
      <c r="Y671" s="72" t="str">
        <f t="shared" si="147"/>
        <v>NC</v>
      </c>
      <c r="Z671" s="72" t="s">
        <v>1330</v>
      </c>
      <c r="AA671" s="72" t="s">
        <v>1316</v>
      </c>
      <c r="AB671" s="304" t="s">
        <v>3025</v>
      </c>
      <c r="AC671" s="72"/>
      <c r="AD671" s="72" t="s">
        <v>3022</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48"/>
        <v>FLOW</v>
      </c>
      <c r="AQ671" s="307"/>
      <c r="AR671" s="307"/>
      <c r="AS671" s="307"/>
      <c r="AT671" s="307"/>
      <c r="AU671" s="72" t="s">
        <v>1794</v>
      </c>
      <c r="AV671" s="311" t="s">
        <v>1062</v>
      </c>
      <c r="AW671" s="304" t="s">
        <v>390</v>
      </c>
      <c r="AX671" s="312">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49"/>
        <v>1</v>
      </c>
      <c r="ES671" s="72">
        <f t="shared" si="150"/>
        <v>1</v>
      </c>
      <c r="ET671" s="72" t="s">
        <v>1116</v>
      </c>
      <c r="EU671" s="7" t="s">
        <v>2981</v>
      </c>
      <c r="EV671" s="7" t="s">
        <v>1111</v>
      </c>
      <c r="EW671" s="7" t="s">
        <v>1804</v>
      </c>
      <c r="EX671" s="183" t="s">
        <v>1874</v>
      </c>
      <c r="EY671" s="314">
        <v>46177</v>
      </c>
      <c r="EZ671" s="314"/>
      <c r="FA671" s="183"/>
      <c r="FB671" s="314"/>
      <c r="FC671" s="7" t="s">
        <v>1130</v>
      </c>
      <c r="FD671" s="7" t="s">
        <v>3474</v>
      </c>
      <c r="FE671" s="7">
        <f t="shared" si="151"/>
        <v>22</v>
      </c>
      <c r="FF671" s="72">
        <f t="shared" si="152"/>
        <v>2361</v>
      </c>
      <c r="FG671" t="s">
        <v>3517</v>
      </c>
      <c r="FH671">
        <v>463886389</v>
      </c>
    </row>
    <row r="672" spans="1:164" ht="17.25">
      <c r="A672" s="72">
        <v>135390694</v>
      </c>
      <c r="B672" s="304" t="s">
        <v>387</v>
      </c>
      <c r="C672" s="72"/>
      <c r="D672" s="72"/>
      <c r="E672" s="72"/>
      <c r="F672" s="72"/>
      <c r="G672" s="307"/>
      <c r="H672" s="307"/>
      <c r="I672" s="72">
        <v>3192</v>
      </c>
      <c r="J672" s="72">
        <v>0</v>
      </c>
      <c r="K672" s="258">
        <f t="shared" si="155"/>
        <v>142</v>
      </c>
      <c r="L672" s="258">
        <f t="shared" si="145"/>
        <v>3334</v>
      </c>
      <c r="M672" s="316">
        <v>6</v>
      </c>
      <c r="N672" s="72" t="s">
        <v>1232</v>
      </c>
      <c r="O672" s="72" t="s">
        <v>1233</v>
      </c>
      <c r="P672" s="72" t="s">
        <v>35</v>
      </c>
      <c r="Q672" s="255">
        <v>0.1</v>
      </c>
      <c r="R672" s="66">
        <v>142</v>
      </c>
      <c r="S672" s="66">
        <f t="shared" si="142"/>
        <v>0</v>
      </c>
      <c r="T672" s="66">
        <v>4050</v>
      </c>
      <c r="U672" s="4" t="s">
        <v>1232</v>
      </c>
      <c r="V672" s="5">
        <f t="shared" si="153"/>
        <v>1</v>
      </c>
      <c r="W672" s="5">
        <f t="shared" si="154"/>
        <v>4.2007166430994564E-8</v>
      </c>
      <c r="X672" s="5" t="str">
        <f t="shared" si="146"/>
        <v>FLOW</v>
      </c>
      <c r="Y672" s="72" t="str">
        <f t="shared" si="147"/>
        <v>NITP</v>
      </c>
      <c r="Z672" s="72" t="s">
        <v>1330</v>
      </c>
      <c r="AA672" s="72" t="s">
        <v>3567</v>
      </c>
      <c r="AB672" s="304" t="s">
        <v>3568</v>
      </c>
      <c r="AC672" s="72"/>
      <c r="AD672" s="72" t="s">
        <v>3020</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48"/>
        <v>FLOW</v>
      </c>
      <c r="AQ672" s="307"/>
      <c r="AR672" s="307"/>
      <c r="AS672" s="307"/>
      <c r="AT672" s="307"/>
      <c r="AU672" s="72" t="s">
        <v>944</v>
      </c>
      <c r="AV672" s="311" t="s">
        <v>388</v>
      </c>
      <c r="AW672" s="304" t="s">
        <v>389</v>
      </c>
      <c r="AX672" s="312">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49"/>
        <v>1</v>
      </c>
      <c r="ES672" s="72">
        <f t="shared" si="150"/>
        <v>1</v>
      </c>
      <c r="ET672" s="72" t="s">
        <v>1116</v>
      </c>
      <c r="EU672" s="7" t="s">
        <v>2982</v>
      </c>
      <c r="EV672" s="7" t="s">
        <v>1111</v>
      </c>
      <c r="EW672" s="7" t="s">
        <v>1802</v>
      </c>
      <c r="EX672" s="183" t="s">
        <v>2049</v>
      </c>
      <c r="EY672" s="314">
        <v>46178</v>
      </c>
      <c r="EZ672" s="314"/>
      <c r="FA672" s="183"/>
      <c r="FB672" s="314"/>
      <c r="FC672" s="7" t="s">
        <v>1130</v>
      </c>
      <c r="FD672" s="7" t="s">
        <v>3369</v>
      </c>
      <c r="FE672" s="7">
        <f t="shared" si="151"/>
        <v>142</v>
      </c>
      <c r="FF672" s="72">
        <f t="shared" si="152"/>
        <v>3334</v>
      </c>
      <c r="FG672" t="s">
        <v>3517</v>
      </c>
      <c r="FH672">
        <v>135390694</v>
      </c>
    </row>
    <row r="673" spans="1:164" ht="17.25">
      <c r="A673" s="72">
        <v>139133063</v>
      </c>
      <c r="B673" s="304" t="s">
        <v>949</v>
      </c>
      <c r="C673" s="72"/>
      <c r="D673" s="72"/>
      <c r="E673" s="72"/>
      <c r="F673" s="72"/>
      <c r="G673" s="307"/>
      <c r="H673" s="307"/>
      <c r="I673" s="72">
        <v>2977</v>
      </c>
      <c r="J673" s="72">
        <v>0</v>
      </c>
      <c r="K673" s="258">
        <f t="shared" si="155"/>
        <v>52</v>
      </c>
      <c r="L673" s="258">
        <f t="shared" si="145"/>
        <v>3029</v>
      </c>
      <c r="M673" s="316">
        <v>3</v>
      </c>
      <c r="N673" s="72" t="s">
        <v>1232</v>
      </c>
      <c r="O673" s="72" t="s">
        <v>1233</v>
      </c>
      <c r="P673" s="72" t="s">
        <v>23</v>
      </c>
      <c r="Q673" s="255">
        <v>0</v>
      </c>
      <c r="R673" s="66">
        <v>52</v>
      </c>
      <c r="S673" s="66">
        <f t="shared" si="142"/>
        <v>0</v>
      </c>
      <c r="T673" s="66">
        <v>2250</v>
      </c>
      <c r="U673" s="4" t="s">
        <v>1232</v>
      </c>
      <c r="V673" s="5">
        <f t="shared" si="153"/>
        <v>0</v>
      </c>
      <c r="W673" s="5">
        <f t="shared" si="154"/>
        <v>0</v>
      </c>
      <c r="X673" s="5" t="str">
        <f t="shared" si="146"/>
        <v>FLOW</v>
      </c>
      <c r="Y673" s="72" t="str">
        <f t="shared" si="147"/>
        <v>NC</v>
      </c>
      <c r="Z673" s="72" t="s">
        <v>1316</v>
      </c>
      <c r="AA673" s="72" t="s">
        <v>1316</v>
      </c>
      <c r="AB673" s="304" t="s">
        <v>3024</v>
      </c>
      <c r="AC673" s="72"/>
      <c r="AD673" s="72" t="s">
        <v>3022</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48"/>
        <v>FLOW</v>
      </c>
      <c r="AQ673" s="307"/>
      <c r="AR673" s="307"/>
      <c r="AS673" s="307"/>
      <c r="AT673" s="307"/>
      <c r="AU673" s="72" t="s">
        <v>1794</v>
      </c>
      <c r="AV673" s="311" t="s">
        <v>1018</v>
      </c>
      <c r="AW673" s="304" t="s">
        <v>32</v>
      </c>
      <c r="AX673" s="312">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49"/>
        <v>1</v>
      </c>
      <c r="ES673" s="72">
        <f t="shared" si="150"/>
        <v>1</v>
      </c>
      <c r="ET673" s="72" t="s">
        <v>1115</v>
      </c>
      <c r="EU673" s="7" t="s">
        <v>2983</v>
      </c>
      <c r="EV673" s="7" t="s">
        <v>1111</v>
      </c>
      <c r="EW673" s="7" t="s">
        <v>1809</v>
      </c>
      <c r="EX673" s="183" t="s">
        <v>2022</v>
      </c>
      <c r="EY673" s="314">
        <v>46175</v>
      </c>
      <c r="EZ673" s="314"/>
      <c r="FA673" s="183"/>
      <c r="FB673" s="314"/>
      <c r="FC673" s="7" t="s">
        <v>1130</v>
      </c>
      <c r="FD673" s="7" t="s">
        <v>3262</v>
      </c>
      <c r="FE673" s="7">
        <f t="shared" si="151"/>
        <v>52</v>
      </c>
      <c r="FF673" s="72">
        <f t="shared" si="152"/>
        <v>3029</v>
      </c>
      <c r="FG673" t="s">
        <v>3517</v>
      </c>
      <c r="FH673">
        <v>139133063</v>
      </c>
    </row>
    <row r="674" spans="1:164" ht="17.25">
      <c r="A674" s="72">
        <v>460094851</v>
      </c>
      <c r="B674" s="304" t="s">
        <v>962</v>
      </c>
      <c r="C674" s="72" t="s">
        <v>1776</v>
      </c>
      <c r="D674" s="72" t="s">
        <v>3499</v>
      </c>
      <c r="E674" s="72">
        <v>2243</v>
      </c>
      <c r="F674" s="72"/>
      <c r="G674" s="307"/>
      <c r="H674" s="307" t="s">
        <v>1142</v>
      </c>
      <c r="I674" s="72">
        <v>3576</v>
      </c>
      <c r="J674" s="72">
        <v>0</v>
      </c>
      <c r="K674" s="258">
        <f t="shared" si="155"/>
        <v>33</v>
      </c>
      <c r="L674" s="258">
        <f t="shared" si="145"/>
        <v>1366</v>
      </c>
      <c r="M674" s="316">
        <v>6</v>
      </c>
      <c r="N674" s="72" t="s">
        <v>1283</v>
      </c>
      <c r="O674" s="72" t="s">
        <v>1282</v>
      </c>
      <c r="P674" s="72" t="s">
        <v>43</v>
      </c>
      <c r="Q674" s="255">
        <v>0</v>
      </c>
      <c r="R674" s="66">
        <v>33</v>
      </c>
      <c r="S674" s="66">
        <f t="shared" si="142"/>
        <v>2210</v>
      </c>
      <c r="T674" s="66">
        <v>2210</v>
      </c>
      <c r="U674" s="4" t="s">
        <v>1232</v>
      </c>
      <c r="V674" s="5">
        <f t="shared" si="153"/>
        <v>0</v>
      </c>
      <c r="W674" s="5">
        <f t="shared" si="154"/>
        <v>0</v>
      </c>
      <c r="X674" s="5" t="str">
        <f t="shared" si="146"/>
        <v>RB</v>
      </c>
      <c r="Y674" s="72" t="str">
        <f t="shared" si="147"/>
        <v>PAID</v>
      </c>
      <c r="Z674" s="72" t="s">
        <v>1316</v>
      </c>
      <c r="AA674" s="72" t="s">
        <v>1282</v>
      </c>
      <c r="AB674" s="304"/>
      <c r="AC674" s="72"/>
      <c r="AD674" s="72" t="s">
        <v>3023</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48"/>
        <v>RB</v>
      </c>
      <c r="AQ674" s="307"/>
      <c r="AR674" s="307"/>
      <c r="AS674" s="307"/>
      <c r="AT674" s="307"/>
      <c r="AU674" s="72" t="s">
        <v>944</v>
      </c>
      <c r="AV674" s="311" t="s">
        <v>1033</v>
      </c>
      <c r="AW674" s="304"/>
      <c r="AX674" s="312">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49"/>
        <v>3</v>
      </c>
      <c r="ES674" s="72">
        <f t="shared" si="150"/>
        <v>1</v>
      </c>
      <c r="ET674" s="72" t="s">
        <v>1117</v>
      </c>
      <c r="EU674" s="7" t="s">
        <v>2984</v>
      </c>
      <c r="EV674" s="7" t="s">
        <v>1111</v>
      </c>
      <c r="EW674" s="7" t="s">
        <v>1809</v>
      </c>
      <c r="EX674" s="183" t="s">
        <v>2044</v>
      </c>
      <c r="EY674" s="314">
        <v>46178</v>
      </c>
      <c r="EZ674" s="314"/>
      <c r="FA674" s="183"/>
      <c r="FB674" s="314"/>
      <c r="FC674" s="7" t="s">
        <v>1130</v>
      </c>
      <c r="FD674" s="7" t="s">
        <v>3475</v>
      </c>
      <c r="FE674" s="7">
        <f t="shared" si="151"/>
        <v>33</v>
      </c>
      <c r="FF674" s="72">
        <f t="shared" si="152"/>
        <v>3609</v>
      </c>
      <c r="FG674" t="s">
        <v>3517</v>
      </c>
      <c r="FH674">
        <v>460094851</v>
      </c>
    </row>
    <row r="675" spans="1:164" ht="17.25">
      <c r="A675" s="72">
        <v>135404351</v>
      </c>
      <c r="B675" s="304" t="s">
        <v>1610</v>
      </c>
      <c r="C675" s="72"/>
      <c r="D675" s="72"/>
      <c r="E675" s="72"/>
      <c r="F675" s="72"/>
      <c r="G675" s="307"/>
      <c r="H675" s="307"/>
      <c r="I675" s="72">
        <v>3001</v>
      </c>
      <c r="J675" s="72">
        <v>0</v>
      </c>
      <c r="K675" s="258">
        <f t="shared" si="155"/>
        <v>2</v>
      </c>
      <c r="L675" s="258">
        <f t="shared" si="145"/>
        <v>3003</v>
      </c>
      <c r="M675" s="316">
        <v>6</v>
      </c>
      <c r="N675" s="72" t="s">
        <v>1232</v>
      </c>
      <c r="O675" s="72" t="s">
        <v>1233</v>
      </c>
      <c r="P675" s="72" t="s">
        <v>98</v>
      </c>
      <c r="Q675" s="255">
        <v>0</v>
      </c>
      <c r="R675" s="66">
        <v>2</v>
      </c>
      <c r="S675" s="66">
        <f t="shared" si="142"/>
        <v>0</v>
      </c>
      <c r="T675" s="66">
        <v>1507</v>
      </c>
      <c r="U675" s="4" t="s">
        <v>1130</v>
      </c>
      <c r="V675" s="5">
        <f t="shared" si="153"/>
        <v>0</v>
      </c>
      <c r="W675" s="5">
        <f t="shared" si="154"/>
        <v>0</v>
      </c>
      <c r="X675" s="5" t="str">
        <f t="shared" si="146"/>
        <v>FLOW</v>
      </c>
      <c r="Y675" s="72" t="str">
        <f t="shared" si="147"/>
        <v>NC</v>
      </c>
      <c r="Z675" s="72" t="s">
        <v>1130</v>
      </c>
      <c r="AA675" s="72" t="s">
        <v>1316</v>
      </c>
      <c r="AB675" s="304" t="s">
        <v>3024</v>
      </c>
      <c r="AC675" s="72"/>
      <c r="AD675" s="72" t="s">
        <v>3022</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48"/>
        <v>FLOW</v>
      </c>
      <c r="AQ675" s="307"/>
      <c r="AR675" s="307"/>
      <c r="AS675" s="307"/>
      <c r="AT675" s="307"/>
      <c r="AU675" s="72" t="s">
        <v>944</v>
      </c>
      <c r="AV675" s="311" t="s">
        <v>1714</v>
      </c>
      <c r="AW675" s="304" t="s">
        <v>99</v>
      </c>
      <c r="AX675" s="312">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49"/>
        <v>1</v>
      </c>
      <c r="ES675" s="72">
        <f t="shared" si="150"/>
        <v>1</v>
      </c>
      <c r="ET675" s="72" t="s">
        <v>1121</v>
      </c>
      <c r="EU675" s="7" t="s">
        <v>2985</v>
      </c>
      <c r="EV675" s="7" t="s">
        <v>1111</v>
      </c>
      <c r="EW675" s="7" t="s">
        <v>1830</v>
      </c>
      <c r="EX675" s="183" t="s">
        <v>1898</v>
      </c>
      <c r="EY675" s="314">
        <v>46178</v>
      </c>
      <c r="EZ675" s="314"/>
      <c r="FA675" s="183"/>
      <c r="FB675" s="314"/>
      <c r="FC675" s="7" t="s">
        <v>1130</v>
      </c>
      <c r="FD675" s="7" t="s">
        <v>3476</v>
      </c>
      <c r="FE675" s="7">
        <f t="shared" si="151"/>
        <v>2</v>
      </c>
      <c r="FF675" s="72">
        <f t="shared" si="152"/>
        <v>3003</v>
      </c>
      <c r="FG675" t="s">
        <v>3517</v>
      </c>
      <c r="FH675">
        <v>135404351</v>
      </c>
    </row>
    <row r="676" spans="1:164" ht="17.25">
      <c r="A676" s="72">
        <v>140151772</v>
      </c>
      <c r="B676" s="304" t="s">
        <v>1613</v>
      </c>
      <c r="C676" s="72" t="s">
        <v>1776</v>
      </c>
      <c r="D676" s="72" t="s">
        <v>1799</v>
      </c>
      <c r="E676" s="72">
        <v>1907</v>
      </c>
      <c r="F676" s="72"/>
      <c r="G676" s="307"/>
      <c r="H676" s="307" t="s">
        <v>1142</v>
      </c>
      <c r="I676" s="72">
        <v>3633</v>
      </c>
      <c r="J676" s="72">
        <v>0</v>
      </c>
      <c r="K676" s="258">
        <f t="shared" si="155"/>
        <v>101</v>
      </c>
      <c r="L676" s="258">
        <f t="shared" si="145"/>
        <v>1830</v>
      </c>
      <c r="M676" s="316">
        <v>2</v>
      </c>
      <c r="N676" s="72" t="s">
        <v>1283</v>
      </c>
      <c r="O676" s="72" t="s">
        <v>1282</v>
      </c>
      <c r="P676" s="72" t="s">
        <v>114</v>
      </c>
      <c r="Q676" s="255">
        <v>0</v>
      </c>
      <c r="R676" s="66">
        <v>101</v>
      </c>
      <c r="S676" s="66">
        <f t="shared" si="142"/>
        <v>1800</v>
      </c>
      <c r="T676" s="66">
        <v>1800</v>
      </c>
      <c r="U676" s="4" t="s">
        <v>1130</v>
      </c>
      <c r="V676" s="5">
        <f t="shared" si="153"/>
        <v>0</v>
      </c>
      <c r="W676" s="5">
        <f t="shared" si="154"/>
        <v>0</v>
      </c>
      <c r="X676" s="5" t="str">
        <f t="shared" si="146"/>
        <v>RB</v>
      </c>
      <c r="Y676" s="72" t="str">
        <f t="shared" si="147"/>
        <v>PAID</v>
      </c>
      <c r="Z676" s="72" t="s">
        <v>1130</v>
      </c>
      <c r="AA676" s="72" t="s">
        <v>1282</v>
      </c>
      <c r="AB676" s="304"/>
      <c r="AC676" s="72"/>
      <c r="AD676" s="72" t="s">
        <v>3020</v>
      </c>
      <c r="AE676" s="309"/>
      <c r="AF676" s="310" t="s">
        <v>1130</v>
      </c>
      <c r="AG676" s="7" t="s">
        <v>1130</v>
      </c>
      <c r="AH676" s="72" t="s">
        <v>113</v>
      </c>
      <c r="AI676" s="7" t="s">
        <v>1130</v>
      </c>
      <c r="AJ676" s="7" t="s">
        <v>1130</v>
      </c>
      <c r="AK676" s="7" t="s">
        <v>1130</v>
      </c>
      <c r="AL676" s="7">
        <v>1901</v>
      </c>
      <c r="AM676" s="255">
        <v>0</v>
      </c>
      <c r="AN676" s="258">
        <v>56</v>
      </c>
      <c r="AO676" s="307">
        <v>0</v>
      </c>
      <c r="AP676" s="307" t="str">
        <f t="shared" si="148"/>
        <v>RB</v>
      </c>
      <c r="AQ676" s="307"/>
      <c r="AR676" s="307"/>
      <c r="AS676" s="307"/>
      <c r="AT676" s="307"/>
      <c r="AU676" s="72" t="s">
        <v>1794</v>
      </c>
      <c r="AV676" s="311" t="s">
        <v>1716</v>
      </c>
      <c r="AW676" s="304" t="s">
        <v>234</v>
      </c>
      <c r="AX676" s="312">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49"/>
        <v>1</v>
      </c>
      <c r="ES676" s="72">
        <f t="shared" si="150"/>
        <v>1</v>
      </c>
      <c r="ET676" s="72" t="s">
        <v>1122</v>
      </c>
      <c r="EU676" s="7" t="s">
        <v>2986</v>
      </c>
      <c r="EV676" s="7" t="s">
        <v>1111</v>
      </c>
      <c r="EW676" s="7" t="s">
        <v>1851</v>
      </c>
      <c r="EX676" s="183" t="s">
        <v>2045</v>
      </c>
      <c r="EY676" s="314">
        <v>46177</v>
      </c>
      <c r="EZ676" s="314"/>
      <c r="FA676" s="183"/>
      <c r="FB676" s="314"/>
      <c r="FC676" s="7" t="s">
        <v>1130</v>
      </c>
      <c r="FD676" s="7" t="s">
        <v>3244</v>
      </c>
      <c r="FE676" s="7">
        <f t="shared" si="151"/>
        <v>101</v>
      </c>
      <c r="FF676" s="72">
        <f t="shared" si="152"/>
        <v>3737</v>
      </c>
      <c r="FG676" t="s">
        <v>3517</v>
      </c>
      <c r="FH676">
        <v>140151772</v>
      </c>
    </row>
    <row r="677" spans="1:164" ht="17.25">
      <c r="A677" s="72">
        <v>461261729</v>
      </c>
      <c r="B677" s="304" t="s">
        <v>184</v>
      </c>
      <c r="C677" s="72"/>
      <c r="D677" s="72"/>
      <c r="E677" s="72"/>
      <c r="F677" s="72"/>
      <c r="G677" s="307"/>
      <c r="H677" s="307"/>
      <c r="I677" s="72">
        <v>4531</v>
      </c>
      <c r="J677" s="72">
        <v>0</v>
      </c>
      <c r="K677" s="258">
        <f t="shared" si="155"/>
        <v>46</v>
      </c>
      <c r="L677" s="258">
        <f t="shared" si="145"/>
        <v>4577</v>
      </c>
      <c r="M677" s="316">
        <v>4</v>
      </c>
      <c r="N677" s="72" t="s">
        <v>1232</v>
      </c>
      <c r="O677" s="72" t="s">
        <v>1233</v>
      </c>
      <c r="P677" s="72" t="s">
        <v>66</v>
      </c>
      <c r="Q677" s="255">
        <v>0</v>
      </c>
      <c r="R677" s="66">
        <v>46</v>
      </c>
      <c r="S677" s="66">
        <f t="shared" si="142"/>
        <v>0</v>
      </c>
      <c r="T677" s="66">
        <v>3570</v>
      </c>
      <c r="U677" s="4" t="s">
        <v>1232</v>
      </c>
      <c r="V677" s="5">
        <f t="shared" si="153"/>
        <v>0</v>
      </c>
      <c r="W677" s="5">
        <f t="shared" si="154"/>
        <v>0</v>
      </c>
      <c r="X677" s="5" t="str">
        <f t="shared" si="146"/>
        <v>FLOW</v>
      </c>
      <c r="Y677" s="72" t="str">
        <f t="shared" si="147"/>
        <v>NC</v>
      </c>
      <c r="Z677" s="72" t="s">
        <v>1316</v>
      </c>
      <c r="AA677" s="72" t="s">
        <v>1316</v>
      </c>
      <c r="AB677" s="304" t="s">
        <v>3024</v>
      </c>
      <c r="AC677" s="72"/>
      <c r="AD677" s="72" t="s">
        <v>3022</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48"/>
        <v>FLOW</v>
      </c>
      <c r="AQ677" s="307"/>
      <c r="AR677" s="307"/>
      <c r="AS677" s="307"/>
      <c r="AT677" s="307"/>
      <c r="AU677" s="72" t="s">
        <v>944</v>
      </c>
      <c r="AV677" s="311" t="s">
        <v>185</v>
      </c>
      <c r="AW677" s="304"/>
      <c r="AX677" s="312">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49"/>
        <v>0</v>
      </c>
      <c r="ES677" s="72" t="str">
        <f t="shared" si="150"/>
        <v/>
      </c>
      <c r="ET677" s="72" t="s">
        <v>1119</v>
      </c>
      <c r="EU677" s="7" t="s">
        <v>2987</v>
      </c>
      <c r="EV677" s="7" t="s">
        <v>1111</v>
      </c>
      <c r="EW677" s="7" t="e">
        <v>#N/A</v>
      </c>
      <c r="EX677" s="183" t="e">
        <v>#N/A</v>
      </c>
      <c r="EY677" s="314" t="e">
        <v>#N/A</v>
      </c>
      <c r="EZ677" s="314"/>
      <c r="FA677" s="183"/>
      <c r="FB677" s="314"/>
      <c r="FC677" s="7" t="s">
        <v>1130</v>
      </c>
      <c r="FD677" s="7" t="s">
        <v>3380</v>
      </c>
      <c r="FE677" s="7">
        <f t="shared" si="151"/>
        <v>46</v>
      </c>
      <c r="FF677" s="72">
        <f t="shared" si="152"/>
        <v>4577</v>
      </c>
      <c r="FG677" t="s">
        <v>3518</v>
      </c>
      <c r="FH677">
        <v>461261729</v>
      </c>
    </row>
    <row r="678" spans="1:164" ht="17.25">
      <c r="A678" s="72">
        <v>463177975</v>
      </c>
      <c r="B678" s="304" t="s">
        <v>980</v>
      </c>
      <c r="C678" s="72"/>
      <c r="D678" s="72"/>
      <c r="E678" s="72"/>
      <c r="F678" s="72"/>
      <c r="G678" s="307"/>
      <c r="H678" s="307"/>
      <c r="I678" s="72">
        <v>3391</v>
      </c>
      <c r="J678" s="72">
        <v>0</v>
      </c>
      <c r="K678" s="258">
        <f t="shared" si="155"/>
        <v>32</v>
      </c>
      <c r="L678" s="258">
        <f t="shared" si="145"/>
        <v>3423</v>
      </c>
      <c r="M678" s="316">
        <v>6</v>
      </c>
      <c r="N678" s="72" t="s">
        <v>1232</v>
      </c>
      <c r="O678" s="72" t="s">
        <v>1233</v>
      </c>
      <c r="P678" s="72" t="s">
        <v>66</v>
      </c>
      <c r="Q678" s="255">
        <v>0</v>
      </c>
      <c r="R678" s="66">
        <v>32</v>
      </c>
      <c r="S678" s="66">
        <f t="shared" si="142"/>
        <v>0</v>
      </c>
      <c r="T678" s="66">
        <v>2691</v>
      </c>
      <c r="U678" s="4" t="s">
        <v>1232</v>
      </c>
      <c r="V678" s="5">
        <f t="shared" si="153"/>
        <v>0</v>
      </c>
      <c r="W678" s="5">
        <f t="shared" si="154"/>
        <v>0</v>
      </c>
      <c r="X678" s="5" t="str">
        <f t="shared" si="146"/>
        <v>FLOW</v>
      </c>
      <c r="Y678" s="72" t="str">
        <f t="shared" si="147"/>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48"/>
        <v>FLOW</v>
      </c>
      <c r="AQ678" s="307"/>
      <c r="AR678" s="307"/>
      <c r="AS678" s="307"/>
      <c r="AT678" s="307"/>
      <c r="AU678" s="72" t="s">
        <v>944</v>
      </c>
      <c r="AV678" s="311" t="s">
        <v>1049</v>
      </c>
      <c r="AW678" s="304"/>
      <c r="AX678" s="312">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49"/>
        <v>0</v>
      </c>
      <c r="ES678" s="72" t="str">
        <f t="shared" si="150"/>
        <v/>
      </c>
      <c r="ET678" s="72" t="s">
        <v>1119</v>
      </c>
      <c r="EU678" s="7" t="s">
        <v>2988</v>
      </c>
      <c r="EV678" s="7" t="s">
        <v>1111</v>
      </c>
      <c r="EW678" s="7" t="e">
        <v>#N/A</v>
      </c>
      <c r="EX678" s="183" t="e">
        <v>#N/A</v>
      </c>
      <c r="EY678" s="314" t="e">
        <v>#N/A</v>
      </c>
      <c r="EZ678" s="314"/>
      <c r="FA678" s="183"/>
      <c r="FB678" s="314"/>
      <c r="FC678" s="7" t="s">
        <v>1130</v>
      </c>
      <c r="FD678" s="7" t="s">
        <v>3477</v>
      </c>
      <c r="FE678" s="7">
        <f t="shared" si="151"/>
        <v>32</v>
      </c>
      <c r="FF678" s="72">
        <f t="shared" si="152"/>
        <v>3423</v>
      </c>
      <c r="FG678" t="s">
        <v>3518</v>
      </c>
      <c r="FH678">
        <v>463177975</v>
      </c>
    </row>
    <row r="679" spans="1:164" ht="17.25">
      <c r="A679" s="72">
        <v>123556600</v>
      </c>
      <c r="B679" s="304" t="s">
        <v>240</v>
      </c>
      <c r="C679" s="72"/>
      <c r="D679" s="72"/>
      <c r="E679" s="72"/>
      <c r="F679" s="72"/>
      <c r="G679" s="307"/>
      <c r="H679" s="307"/>
      <c r="I679" s="72">
        <v>6149</v>
      </c>
      <c r="J679" s="72">
        <v>0</v>
      </c>
      <c r="K679" s="258">
        <f t="shared" si="155"/>
        <v>10</v>
      </c>
      <c r="L679" s="258">
        <f t="shared" si="145"/>
        <v>6159</v>
      </c>
      <c r="M679" s="316">
        <v>6</v>
      </c>
      <c r="N679" s="72" t="s">
        <v>1232</v>
      </c>
      <c r="O679" s="72" t="s">
        <v>1233</v>
      </c>
      <c r="P679" s="72" t="s">
        <v>19</v>
      </c>
      <c r="Q679" s="255">
        <v>0</v>
      </c>
      <c r="R679" s="66">
        <v>10</v>
      </c>
      <c r="S679" s="66">
        <f t="shared" si="142"/>
        <v>0</v>
      </c>
      <c r="T679" s="66">
        <v>1510</v>
      </c>
      <c r="U679" s="4" t="s">
        <v>1232</v>
      </c>
      <c r="V679" s="5">
        <f t="shared" si="153"/>
        <v>0</v>
      </c>
      <c r="W679" s="5">
        <f t="shared" si="154"/>
        <v>0</v>
      </c>
      <c r="X679" s="5" t="str">
        <f t="shared" si="146"/>
        <v>FLOW</v>
      </c>
      <c r="Y679" s="72" t="str">
        <f t="shared" si="147"/>
        <v>NC</v>
      </c>
      <c r="Z679" s="72" t="s">
        <v>1316</v>
      </c>
      <c r="AA679" s="72" t="s">
        <v>1316</v>
      </c>
      <c r="AB679" s="304" t="s">
        <v>3025</v>
      </c>
      <c r="AC679" s="72"/>
      <c r="AD679" s="72" t="s">
        <v>3022</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48"/>
        <v>FLOW</v>
      </c>
      <c r="AQ679" s="307"/>
      <c r="AR679" s="307"/>
      <c r="AS679" s="307"/>
      <c r="AT679" s="307"/>
      <c r="AU679" s="72" t="s">
        <v>944</v>
      </c>
      <c r="AV679" s="311" t="s">
        <v>242</v>
      </c>
      <c r="AW679" s="304" t="s">
        <v>121</v>
      </c>
      <c r="AX679" s="312">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49"/>
        <v>1</v>
      </c>
      <c r="ES679" s="72">
        <f t="shared" si="150"/>
        <v>1</v>
      </c>
      <c r="ET679" s="72" t="s">
        <v>1114</v>
      </c>
      <c r="EU679" s="7" t="s">
        <v>2989</v>
      </c>
      <c r="EV679" s="7" t="s">
        <v>1111</v>
      </c>
      <c r="EW679" s="7" t="s">
        <v>1809</v>
      </c>
      <c r="EX679" s="183" t="s">
        <v>2046</v>
      </c>
      <c r="EY679" s="314">
        <v>46178</v>
      </c>
      <c r="EZ679" s="314"/>
      <c r="FA679" s="183"/>
      <c r="FB679" s="314"/>
      <c r="FC679" s="7" t="s">
        <v>1130</v>
      </c>
      <c r="FD679" s="7" t="s">
        <v>1260</v>
      </c>
      <c r="FE679" s="7">
        <f t="shared" si="151"/>
        <v>10</v>
      </c>
      <c r="FF679" s="72">
        <f t="shared" si="152"/>
        <v>6159</v>
      </c>
      <c r="FG679" t="s">
        <v>3517</v>
      </c>
      <c r="FH679">
        <v>123556600</v>
      </c>
    </row>
    <row r="680" spans="1:164" ht="17.25">
      <c r="A680" s="72">
        <v>136841301</v>
      </c>
      <c r="B680" s="304" t="s">
        <v>243</v>
      </c>
      <c r="C680" s="72"/>
      <c r="D680" s="72"/>
      <c r="E680" s="72"/>
      <c r="F680" s="72"/>
      <c r="G680" s="307"/>
      <c r="H680" s="307"/>
      <c r="I680" s="72">
        <v>5778</v>
      </c>
      <c r="J680" s="72">
        <v>0</v>
      </c>
      <c r="K680" s="258">
        <f t="shared" si="155"/>
        <v>27</v>
      </c>
      <c r="L680" s="258">
        <f t="shared" si="145"/>
        <v>5805</v>
      </c>
      <c r="M680" s="316">
        <v>4</v>
      </c>
      <c r="N680" s="72" t="s">
        <v>1232</v>
      </c>
      <c r="O680" s="72" t="s">
        <v>1233</v>
      </c>
      <c r="P680" s="72" t="s">
        <v>19</v>
      </c>
      <c r="Q680" s="255">
        <v>0</v>
      </c>
      <c r="R680" s="66">
        <v>27</v>
      </c>
      <c r="S680" s="66">
        <f t="shared" si="142"/>
        <v>0</v>
      </c>
      <c r="T680" s="66">
        <v>2677</v>
      </c>
      <c r="U680" s="4" t="s">
        <v>1232</v>
      </c>
      <c r="V680" s="5">
        <f t="shared" si="153"/>
        <v>0</v>
      </c>
      <c r="W680" s="5">
        <f t="shared" si="154"/>
        <v>0</v>
      </c>
      <c r="X680" s="5" t="str">
        <f t="shared" si="146"/>
        <v>FLOW</v>
      </c>
      <c r="Y680" s="72" t="str">
        <f t="shared" si="147"/>
        <v>NC</v>
      </c>
      <c r="Z680" s="72" t="s">
        <v>1316</v>
      </c>
      <c r="AA680" s="72" t="s">
        <v>1316</v>
      </c>
      <c r="AB680" s="304" t="s">
        <v>3025</v>
      </c>
      <c r="AC680" s="72"/>
      <c r="AD680" s="72" t="s">
        <v>3022</v>
      </c>
      <c r="AE680" s="309"/>
      <c r="AF680" s="310" t="s">
        <v>1798</v>
      </c>
      <c r="AG680" s="7" t="s">
        <v>1130</v>
      </c>
      <c r="AH680" s="72" t="s">
        <v>241</v>
      </c>
      <c r="AI680" s="7" t="s">
        <v>1130</v>
      </c>
      <c r="AJ680" s="7" t="s">
        <v>1130</v>
      </c>
      <c r="AK680" s="7" t="s">
        <v>1130</v>
      </c>
      <c r="AL680" s="7">
        <v>2704</v>
      </c>
      <c r="AM680" s="255">
        <v>0</v>
      </c>
      <c r="AN680" s="258">
        <v>115</v>
      </c>
      <c r="AO680" s="307">
        <v>131</v>
      </c>
      <c r="AP680" s="307" t="str">
        <f t="shared" si="148"/>
        <v>FLOW</v>
      </c>
      <c r="AQ680" s="307"/>
      <c r="AR680" s="307"/>
      <c r="AS680" s="307"/>
      <c r="AT680" s="307"/>
      <c r="AU680" s="72" t="s">
        <v>944</v>
      </c>
      <c r="AV680" s="311" t="s">
        <v>244</v>
      </c>
      <c r="AW680" s="304" t="s">
        <v>86</v>
      </c>
      <c r="AX680" s="312">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49"/>
        <v>1</v>
      </c>
      <c r="ES680" s="72">
        <f t="shared" si="150"/>
        <v>1</v>
      </c>
      <c r="ET680" s="72" t="s">
        <v>1114</v>
      </c>
      <c r="EU680" s="7" t="s">
        <v>2990</v>
      </c>
      <c r="EV680" s="7" t="s">
        <v>1111</v>
      </c>
      <c r="EW680" s="7" t="s">
        <v>1809</v>
      </c>
      <c r="EX680" s="183" t="s">
        <v>2047</v>
      </c>
      <c r="EY680" s="314">
        <v>46178</v>
      </c>
      <c r="EZ680" s="314"/>
      <c r="FA680" s="183"/>
      <c r="FB680" s="314"/>
      <c r="FC680" s="7" t="s">
        <v>1130</v>
      </c>
      <c r="FD680" s="7" t="s">
        <v>1243</v>
      </c>
      <c r="FE680" s="7">
        <f t="shared" si="151"/>
        <v>27</v>
      </c>
      <c r="FF680" s="72">
        <f t="shared" si="152"/>
        <v>5805</v>
      </c>
      <c r="FG680" t="s">
        <v>3517</v>
      </c>
      <c r="FH680">
        <v>136841301</v>
      </c>
    </row>
    <row r="681" spans="1:164" ht="17.25">
      <c r="A681" s="72">
        <v>137201869</v>
      </c>
      <c r="B681" s="304" t="s">
        <v>267</v>
      </c>
      <c r="C681" s="72"/>
      <c r="D681" s="72"/>
      <c r="E681" s="72"/>
      <c r="F681" s="72"/>
      <c r="G681" s="307"/>
      <c r="H681" s="307"/>
      <c r="I681" s="72">
        <v>3534</v>
      </c>
      <c r="J681" s="72">
        <v>0</v>
      </c>
      <c r="K681" s="258">
        <f t="shared" si="155"/>
        <v>21</v>
      </c>
      <c r="L681" s="258">
        <f t="shared" si="145"/>
        <v>3555</v>
      </c>
      <c r="M681" s="316">
        <v>5</v>
      </c>
      <c r="N681" s="72" t="s">
        <v>1232</v>
      </c>
      <c r="O681" s="72" t="s">
        <v>1233</v>
      </c>
      <c r="P681" s="72" t="s">
        <v>19</v>
      </c>
      <c r="Q681" s="255">
        <v>0</v>
      </c>
      <c r="R681" s="66">
        <v>21</v>
      </c>
      <c r="S681" s="66">
        <f t="shared" si="142"/>
        <v>0</v>
      </c>
      <c r="T681" s="66">
        <v>2009</v>
      </c>
      <c r="U681" s="4" t="s">
        <v>1232</v>
      </c>
      <c r="V681" s="5">
        <f t="shared" si="153"/>
        <v>0</v>
      </c>
      <c r="W681" s="5">
        <f t="shared" si="154"/>
        <v>0</v>
      </c>
      <c r="X681" s="5" t="str">
        <f t="shared" si="146"/>
        <v>FLOW</v>
      </c>
      <c r="Y681" s="72" t="str">
        <f t="shared" si="147"/>
        <v>RTP</v>
      </c>
      <c r="Z681" s="72" t="s">
        <v>1331</v>
      </c>
      <c r="AA681" s="72" t="s">
        <v>1331</v>
      </c>
      <c r="AB681" s="304" t="s">
        <v>3506</v>
      </c>
      <c r="AC681" s="72"/>
      <c r="AD681" s="72" t="s">
        <v>3023</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48"/>
        <v>FLOW</v>
      </c>
      <c r="AQ681" s="307"/>
      <c r="AR681" s="307"/>
      <c r="AS681" s="307"/>
      <c r="AT681" s="307"/>
      <c r="AU681" s="72" t="s">
        <v>944</v>
      </c>
      <c r="AV681" s="311" t="s">
        <v>268</v>
      </c>
      <c r="AW681" s="304" t="s">
        <v>45</v>
      </c>
      <c r="AX681" s="312">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49"/>
        <v>2</v>
      </c>
      <c r="ES681" s="72">
        <f t="shared" si="150"/>
        <v>1</v>
      </c>
      <c r="ET681" s="72" t="s">
        <v>1114</v>
      </c>
      <c r="EU681" s="7" t="s">
        <v>2991</v>
      </c>
      <c r="EV681" s="7" t="s">
        <v>1111</v>
      </c>
      <c r="EW681" s="7" t="s">
        <v>1804</v>
      </c>
      <c r="EX681" s="183" t="s">
        <v>2048</v>
      </c>
      <c r="EY681" s="314">
        <v>46177</v>
      </c>
      <c r="EZ681" s="314"/>
      <c r="FA681" s="183"/>
      <c r="FB681" s="314"/>
      <c r="FC681" s="7" t="s">
        <v>1130</v>
      </c>
      <c r="FD681" s="7" t="s">
        <v>1249</v>
      </c>
      <c r="FE681" s="7">
        <f t="shared" si="151"/>
        <v>21</v>
      </c>
      <c r="FF681" s="72">
        <f t="shared" si="152"/>
        <v>3555</v>
      </c>
      <c r="FG681" t="s">
        <v>3517</v>
      </c>
      <c r="FH681">
        <v>137201869</v>
      </c>
    </row>
    <row r="682" spans="1:164" ht="17.25">
      <c r="A682" s="72">
        <v>459302420</v>
      </c>
      <c r="B682" s="304" t="s">
        <v>283</v>
      </c>
      <c r="C682" s="72"/>
      <c r="D682" s="72"/>
      <c r="E682" s="72"/>
      <c r="F682" s="72"/>
      <c r="G682" s="307"/>
      <c r="H682" s="307"/>
      <c r="I682" s="72">
        <v>4543</v>
      </c>
      <c r="J682" s="72">
        <v>0</v>
      </c>
      <c r="K682" s="258">
        <f t="shared" si="155"/>
        <v>123</v>
      </c>
      <c r="L682" s="258">
        <f t="shared" si="145"/>
        <v>4666</v>
      </c>
      <c r="M682" s="316">
        <v>5</v>
      </c>
      <c r="N682" s="72" t="s">
        <v>1232</v>
      </c>
      <c r="O682" s="72" t="s">
        <v>1233</v>
      </c>
      <c r="P682" s="72" t="s">
        <v>23</v>
      </c>
      <c r="Q682" s="255">
        <v>0</v>
      </c>
      <c r="R682" s="66">
        <v>123</v>
      </c>
      <c r="S682" s="66">
        <f t="shared" si="142"/>
        <v>0</v>
      </c>
      <c r="T682" s="66">
        <v>2250</v>
      </c>
      <c r="U682" s="4" t="s">
        <v>1232</v>
      </c>
      <c r="V682" s="5">
        <f t="shared" si="153"/>
        <v>0</v>
      </c>
      <c r="W682" s="5">
        <f t="shared" si="154"/>
        <v>0</v>
      </c>
      <c r="X682" s="5" t="s">
        <v>1281</v>
      </c>
      <c r="Y682" s="72" t="str">
        <f t="shared" si="147"/>
        <v>PTP</v>
      </c>
      <c r="Z682" s="72" t="s">
        <v>1316</v>
      </c>
      <c r="AA682" s="72" t="s">
        <v>1330</v>
      </c>
      <c r="AB682" s="304"/>
      <c r="AC682" s="72">
        <v>20</v>
      </c>
      <c r="AD682" s="72" t="s">
        <v>3020</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48"/>
        <v>FLOW</v>
      </c>
      <c r="AQ682" s="307"/>
      <c r="AR682" s="307"/>
      <c r="AS682" s="307"/>
      <c r="AT682" s="307"/>
      <c r="AU682" s="72" t="s">
        <v>944</v>
      </c>
      <c r="AV682" s="311" t="s">
        <v>285</v>
      </c>
      <c r="AW682" s="304"/>
      <c r="AX682" s="312">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49"/>
        <v>1</v>
      </c>
      <c r="ES682" s="72">
        <f t="shared" si="150"/>
        <v>1</v>
      </c>
      <c r="ET682" s="72" t="s">
        <v>1115</v>
      </c>
      <c r="EU682" s="7" t="s">
        <v>2992</v>
      </c>
      <c r="EV682" s="7" t="s">
        <v>1111</v>
      </c>
      <c r="EW682" s="7" t="s">
        <v>1804</v>
      </c>
      <c r="EX682" s="183" t="s">
        <v>1812</v>
      </c>
      <c r="EY682" s="314">
        <v>46177</v>
      </c>
      <c r="EZ682" s="314"/>
      <c r="FA682" s="183"/>
      <c r="FB682" s="314"/>
      <c r="FC682" s="7" t="s">
        <v>1130</v>
      </c>
      <c r="FD682" s="7" t="s">
        <v>3276</v>
      </c>
      <c r="FE682" s="7">
        <f t="shared" si="151"/>
        <v>123</v>
      </c>
      <c r="FF682" s="72">
        <f t="shared" si="152"/>
        <v>4666</v>
      </c>
      <c r="FG682" t="s">
        <v>3517</v>
      </c>
      <c r="FH682">
        <v>459302420</v>
      </c>
    </row>
    <row r="683" spans="1:164" ht="17.25">
      <c r="A683" s="72">
        <v>135144145</v>
      </c>
      <c r="B683" s="304" t="s">
        <v>1608</v>
      </c>
      <c r="C683" s="72"/>
      <c r="D683" s="72"/>
      <c r="E683" s="72"/>
      <c r="F683" s="72"/>
      <c r="G683" s="307"/>
      <c r="H683" s="307"/>
      <c r="I683" s="72">
        <v>2691</v>
      </c>
      <c r="J683" s="72">
        <v>0</v>
      </c>
      <c r="K683" s="258">
        <f t="shared" si="155"/>
        <v>30</v>
      </c>
      <c r="L683" s="258">
        <f t="shared" si="145"/>
        <v>2721</v>
      </c>
      <c r="M683" s="316">
        <v>6</v>
      </c>
      <c r="N683" s="72" t="s">
        <v>1232</v>
      </c>
      <c r="O683" s="72" t="s">
        <v>1233</v>
      </c>
      <c r="P683" s="72" t="s">
        <v>98</v>
      </c>
      <c r="Q683" s="255">
        <v>0</v>
      </c>
      <c r="R683" s="66">
        <v>30</v>
      </c>
      <c r="S683" s="66">
        <f t="shared" si="142"/>
        <v>0</v>
      </c>
      <c r="T683" s="66">
        <v>1319</v>
      </c>
      <c r="U683" s="4" t="s">
        <v>1130</v>
      </c>
      <c r="V683" s="5">
        <f t="shared" si="153"/>
        <v>0</v>
      </c>
      <c r="W683" s="5">
        <f t="shared" si="154"/>
        <v>0</v>
      </c>
      <c r="X683" s="5" t="str">
        <f t="shared" si="146"/>
        <v>FLOW</v>
      </c>
      <c r="Y683" s="72" t="str">
        <f t="shared" si="147"/>
        <v>NC</v>
      </c>
      <c r="Z683" s="72" t="s">
        <v>1130</v>
      </c>
      <c r="AA683" s="72" t="s">
        <v>1316</v>
      </c>
      <c r="AB683" s="304" t="s">
        <v>3024</v>
      </c>
      <c r="AC683" s="72"/>
      <c r="AD683" s="72" t="s">
        <v>3022</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48"/>
        <v>FLOW</v>
      </c>
      <c r="AQ683" s="307"/>
      <c r="AR683" s="307"/>
      <c r="AS683" s="307"/>
      <c r="AT683" s="307"/>
      <c r="AU683" s="72" t="s">
        <v>944</v>
      </c>
      <c r="AV683" s="311" t="s">
        <v>1712</v>
      </c>
      <c r="AW683" s="304" t="s">
        <v>25</v>
      </c>
      <c r="AX683" s="312">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49"/>
        <v>1</v>
      </c>
      <c r="ES683" s="72">
        <f t="shared" si="150"/>
        <v>1</v>
      </c>
      <c r="ET683" s="72" t="s">
        <v>1121</v>
      </c>
      <c r="EU683" s="7" t="s">
        <v>2993</v>
      </c>
      <c r="EV683" s="7" t="s">
        <v>1111</v>
      </c>
      <c r="EW683" s="7" t="s">
        <v>1830</v>
      </c>
      <c r="EX683" s="183" t="s">
        <v>1898</v>
      </c>
      <c r="EY683" s="314">
        <v>46178</v>
      </c>
      <c r="EZ683" s="314"/>
      <c r="FA683" s="183"/>
      <c r="FB683" s="314"/>
      <c r="FC683" s="7" t="s">
        <v>1130</v>
      </c>
      <c r="FD683" s="7" t="s">
        <v>1240</v>
      </c>
      <c r="FE683" s="7">
        <f t="shared" si="151"/>
        <v>30</v>
      </c>
      <c r="FF683" s="72">
        <f t="shared" si="152"/>
        <v>2721</v>
      </c>
      <c r="FG683" t="s">
        <v>3517</v>
      </c>
      <c r="FH683">
        <v>135144145</v>
      </c>
    </row>
    <row r="684" spans="1:164" ht="17.25">
      <c r="A684" s="72">
        <v>453957819</v>
      </c>
      <c r="B684" s="304" t="s">
        <v>1614</v>
      </c>
      <c r="C684" s="72"/>
      <c r="D684" s="72"/>
      <c r="E684" s="72"/>
      <c r="F684" s="72"/>
      <c r="G684" s="307"/>
      <c r="H684" s="307"/>
      <c r="I684" s="72">
        <v>3619</v>
      </c>
      <c r="J684" s="72">
        <v>0</v>
      </c>
      <c r="K684" s="258">
        <f t="shared" si="155"/>
        <v>6</v>
      </c>
      <c r="L684" s="258">
        <f t="shared" si="145"/>
        <v>3625</v>
      </c>
      <c r="M684" s="316">
        <v>6</v>
      </c>
      <c r="N684" s="72" t="s">
        <v>1232</v>
      </c>
      <c r="O684" s="72" t="s">
        <v>1233</v>
      </c>
      <c r="P684" s="72" t="s">
        <v>350</v>
      </c>
      <c r="Q684" s="255">
        <v>0</v>
      </c>
      <c r="R684" s="66">
        <v>6</v>
      </c>
      <c r="S684" s="66">
        <f t="shared" si="142"/>
        <v>0</v>
      </c>
      <c r="T684" s="66">
        <v>1800</v>
      </c>
      <c r="U684" s="4" t="s">
        <v>1130</v>
      </c>
      <c r="V684" s="5">
        <f t="shared" si="153"/>
        <v>0</v>
      </c>
      <c r="W684" s="5">
        <f t="shared" si="154"/>
        <v>0</v>
      </c>
      <c r="X684" s="5" t="str">
        <f t="shared" si="146"/>
        <v>FLOW</v>
      </c>
      <c r="Y684" s="72" t="str">
        <f t="shared" si="147"/>
        <v>NC</v>
      </c>
      <c r="Z684" s="72" t="s">
        <v>1130</v>
      </c>
      <c r="AA684" s="72" t="s">
        <v>1316</v>
      </c>
      <c r="AB684" s="304" t="s">
        <v>3511</v>
      </c>
      <c r="AC684" s="72"/>
      <c r="AD684" s="72" t="s">
        <v>3022</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48"/>
        <v>FLOW</v>
      </c>
      <c r="AQ684" s="307"/>
      <c r="AR684" s="307"/>
      <c r="AS684" s="307"/>
      <c r="AT684" s="307"/>
      <c r="AU684" s="72" t="s">
        <v>944</v>
      </c>
      <c r="AV684" s="311" t="s">
        <v>1717</v>
      </c>
      <c r="AW684" s="304" t="s">
        <v>186</v>
      </c>
      <c r="AX684" s="312">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49"/>
        <v>1</v>
      </c>
      <c r="ES684" s="72">
        <f t="shared" si="150"/>
        <v>1</v>
      </c>
      <c r="ET684" s="72" t="s">
        <v>1127</v>
      </c>
      <c r="EU684" s="7" t="s">
        <v>2994</v>
      </c>
      <c r="EV684" s="7" t="s">
        <v>1111</v>
      </c>
      <c r="EW684" s="7" t="s">
        <v>1804</v>
      </c>
      <c r="EX684" s="183" t="s">
        <v>1812</v>
      </c>
      <c r="EY684" s="314">
        <v>46177</v>
      </c>
      <c r="EZ684" s="314"/>
      <c r="FA684" s="183"/>
      <c r="FB684" s="314"/>
      <c r="FC684" s="7" t="s">
        <v>1130</v>
      </c>
      <c r="FD684" s="7" t="s">
        <v>3478</v>
      </c>
      <c r="FE684" s="7">
        <f t="shared" si="151"/>
        <v>6</v>
      </c>
      <c r="FF684" s="72">
        <f t="shared" si="152"/>
        <v>3625</v>
      </c>
      <c r="FG684" t="s">
        <v>3517</v>
      </c>
      <c r="FH684">
        <v>453957819</v>
      </c>
    </row>
    <row r="685" spans="1:164" ht="17.25">
      <c r="A685" s="72">
        <v>462178191</v>
      </c>
      <c r="B685" s="304" t="s">
        <v>1619</v>
      </c>
      <c r="C685" s="72"/>
      <c r="D685" s="72"/>
      <c r="E685" s="72"/>
      <c r="F685" s="72"/>
      <c r="G685" s="307"/>
      <c r="H685" s="307"/>
      <c r="I685" s="72">
        <v>4421</v>
      </c>
      <c r="J685" s="72">
        <v>0</v>
      </c>
      <c r="K685" s="258">
        <f t="shared" si="155"/>
        <v>22</v>
      </c>
      <c r="L685" s="258">
        <f t="shared" si="145"/>
        <v>4443</v>
      </c>
      <c r="M685" s="316">
        <v>2</v>
      </c>
      <c r="N685" s="72" t="s">
        <v>1232</v>
      </c>
      <c r="O685" s="72" t="s">
        <v>1233</v>
      </c>
      <c r="P685" s="72" t="s">
        <v>350</v>
      </c>
      <c r="Q685" s="255">
        <v>0</v>
      </c>
      <c r="R685" s="66">
        <v>22</v>
      </c>
      <c r="S685" s="66">
        <f t="shared" si="142"/>
        <v>0</v>
      </c>
      <c r="T685" s="66">
        <v>4004</v>
      </c>
      <c r="U685" s="4" t="s">
        <v>1130</v>
      </c>
      <c r="V685" s="5">
        <f t="shared" si="153"/>
        <v>0</v>
      </c>
      <c r="W685" s="5">
        <f t="shared" si="154"/>
        <v>0</v>
      </c>
      <c r="X685" s="5" t="s">
        <v>1281</v>
      </c>
      <c r="Y685" s="72" t="str">
        <f t="shared" si="147"/>
        <v>PTP</v>
      </c>
      <c r="Z685" s="72" t="s">
        <v>1130</v>
      </c>
      <c r="AA685" s="72" t="s">
        <v>1330</v>
      </c>
      <c r="AB685" s="304"/>
      <c r="AC685" s="72">
        <v>18</v>
      </c>
      <c r="AD685" s="72" t="s">
        <v>3020</v>
      </c>
      <c r="AE685" s="309"/>
      <c r="AF685" s="310" t="s">
        <v>1130</v>
      </c>
      <c r="AG685" s="7" t="s">
        <v>1130</v>
      </c>
      <c r="AH685" s="72" t="s">
        <v>349</v>
      </c>
      <c r="AI685" s="7" t="s">
        <v>1130</v>
      </c>
      <c r="AJ685" s="7" t="s">
        <v>1130</v>
      </c>
      <c r="AK685" s="7" t="s">
        <v>1130</v>
      </c>
      <c r="AL685" s="7">
        <v>4026</v>
      </c>
      <c r="AM685" s="255">
        <v>0</v>
      </c>
      <c r="AN685" s="258">
        <v>57</v>
      </c>
      <c r="AO685" s="307">
        <v>73</v>
      </c>
      <c r="AP685" s="307" t="str">
        <f t="shared" si="148"/>
        <v>FLOW</v>
      </c>
      <c r="AQ685" s="307"/>
      <c r="AR685" s="307"/>
      <c r="AS685" s="307"/>
      <c r="AT685" s="307"/>
      <c r="AU685" s="72" t="s">
        <v>1794</v>
      </c>
      <c r="AV685" s="311" t="s">
        <v>1722</v>
      </c>
      <c r="AW685" s="304"/>
      <c r="AX685" s="312">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49"/>
        <v>1</v>
      </c>
      <c r="ES685" s="72">
        <f t="shared" si="150"/>
        <v>1</v>
      </c>
      <c r="ET685" s="72" t="s">
        <v>1127</v>
      </c>
      <c r="EU685" s="7" t="s">
        <v>2995</v>
      </c>
      <c r="EV685" s="7" t="s">
        <v>1111</v>
      </c>
      <c r="EW685" s="7" t="s">
        <v>1804</v>
      </c>
      <c r="EX685" s="183" t="s">
        <v>1812</v>
      </c>
      <c r="EY685" s="314">
        <v>46176</v>
      </c>
      <c r="EZ685" s="314"/>
      <c r="FA685" s="183"/>
      <c r="FB685" s="314"/>
      <c r="FC685" s="7" t="s">
        <v>1130</v>
      </c>
      <c r="FD685" s="7" t="s">
        <v>1248</v>
      </c>
      <c r="FE685" s="7">
        <f t="shared" si="151"/>
        <v>22</v>
      </c>
      <c r="FF685" s="72">
        <f t="shared" si="152"/>
        <v>4443</v>
      </c>
      <c r="FG685" t="s">
        <v>3517</v>
      </c>
      <c r="FH685">
        <v>462178191</v>
      </c>
    </row>
    <row r="686" spans="1:164" ht="17.25">
      <c r="A686" s="72">
        <v>463322332</v>
      </c>
      <c r="B686" s="304" t="s">
        <v>399</v>
      </c>
      <c r="C686" s="72"/>
      <c r="D686" s="72"/>
      <c r="E686" s="72"/>
      <c r="F686" s="72"/>
      <c r="G686" s="307"/>
      <c r="H686" s="307"/>
      <c r="I686" s="72">
        <v>1442</v>
      </c>
      <c r="J686" s="72">
        <v>0</v>
      </c>
      <c r="K686" s="258">
        <f t="shared" si="155"/>
        <v>65</v>
      </c>
      <c r="L686" s="258">
        <f t="shared" si="145"/>
        <v>1507</v>
      </c>
      <c r="M686" s="316">
        <v>5</v>
      </c>
      <c r="N686" s="72" t="s">
        <v>1232</v>
      </c>
      <c r="O686" s="72" t="s">
        <v>1233</v>
      </c>
      <c r="P686" s="72" t="s">
        <v>35</v>
      </c>
      <c r="Q686" s="255">
        <v>0</v>
      </c>
      <c r="R686" s="66">
        <v>65</v>
      </c>
      <c r="S686" s="66">
        <f t="shared" si="142"/>
        <v>0</v>
      </c>
      <c r="T686" s="66">
        <v>2700</v>
      </c>
      <c r="U686" s="4" t="s">
        <v>1232</v>
      </c>
      <c r="V686" s="5">
        <f t="shared" si="153"/>
        <v>0</v>
      </c>
      <c r="W686" s="5">
        <f t="shared" si="154"/>
        <v>0</v>
      </c>
      <c r="X686" s="5" t="s">
        <v>1281</v>
      </c>
      <c r="Y686" s="72" t="str">
        <f t="shared" si="147"/>
        <v>PTP</v>
      </c>
      <c r="Z686" s="72" t="s">
        <v>1330</v>
      </c>
      <c r="AA686" s="72" t="s">
        <v>1330</v>
      </c>
      <c r="AB686" s="304"/>
      <c r="AC686" s="72">
        <v>25</v>
      </c>
      <c r="AD686" s="72" t="s">
        <v>3020</v>
      </c>
      <c r="AE686" s="309"/>
      <c r="AF686" s="310" t="s">
        <v>1798</v>
      </c>
      <c r="AG686" s="7" t="s">
        <v>1130</v>
      </c>
      <c r="AH686" s="72" t="s">
        <v>386</v>
      </c>
      <c r="AI686" s="7" t="s">
        <v>1130</v>
      </c>
      <c r="AJ686" s="7" t="s">
        <v>1130</v>
      </c>
      <c r="AK686" s="7" t="s">
        <v>1130</v>
      </c>
      <c r="AL686" s="7">
        <v>2765</v>
      </c>
      <c r="AM686" s="255">
        <v>0</v>
      </c>
      <c r="AN686" s="258">
        <v>146</v>
      </c>
      <c r="AO686" s="307">
        <v>162</v>
      </c>
      <c r="AP686" s="307" t="str">
        <f t="shared" si="148"/>
        <v>FLOW</v>
      </c>
      <c r="AQ686" s="307"/>
      <c r="AR686" s="307"/>
      <c r="AS686" s="307"/>
      <c r="AT686" s="307"/>
      <c r="AU686" s="72" t="s">
        <v>944</v>
      </c>
      <c r="AV686" s="311" t="s">
        <v>400</v>
      </c>
      <c r="AW686" s="304"/>
      <c r="AX686" s="312">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49"/>
        <v>1</v>
      </c>
      <c r="ES686" s="72">
        <f t="shared" si="150"/>
        <v>1</v>
      </c>
      <c r="ET686" s="72" t="s">
        <v>1116</v>
      </c>
      <c r="EU686" s="7" t="s">
        <v>2996</v>
      </c>
      <c r="EV686" s="7" t="s">
        <v>1111</v>
      </c>
      <c r="EW686" s="7" t="s">
        <v>1832</v>
      </c>
      <c r="EX686" s="183" t="s">
        <v>3618</v>
      </c>
      <c r="EY686" s="314">
        <v>46184</v>
      </c>
      <c r="EZ686" s="314"/>
      <c r="FA686" s="183"/>
      <c r="FB686" s="314"/>
      <c r="FC686" s="7" t="s">
        <v>1130</v>
      </c>
      <c r="FD686" s="7" t="s">
        <v>3116</v>
      </c>
      <c r="FE686" s="7">
        <f t="shared" si="151"/>
        <v>65</v>
      </c>
      <c r="FF686" s="72">
        <f t="shared" si="152"/>
        <v>1507</v>
      </c>
      <c r="FG686" t="s">
        <v>3517</v>
      </c>
      <c r="FH686">
        <v>463322332</v>
      </c>
    </row>
    <row r="687" spans="1:164" ht="17.25">
      <c r="A687" s="72">
        <v>460241672</v>
      </c>
      <c r="B687" s="304" t="s">
        <v>1468</v>
      </c>
      <c r="C687" s="72"/>
      <c r="D687" s="72"/>
      <c r="E687" s="72"/>
      <c r="F687" s="72"/>
      <c r="G687" s="307"/>
      <c r="H687" s="307"/>
      <c r="I687" s="72">
        <v>4574</v>
      </c>
      <c r="J687" s="72">
        <v>0</v>
      </c>
      <c r="K687" s="258">
        <f t="shared" ref="K687:K706" si="156">IF((J687+R687)&lt;=I687+R687,(J687+R687),((I687-(I687*(M687+1)-(I687+J687)))+R687))</f>
        <v>6</v>
      </c>
      <c r="L687" s="258">
        <f t="shared" si="145"/>
        <v>4580</v>
      </c>
      <c r="M687" s="316">
        <v>4</v>
      </c>
      <c r="N687" s="72" t="s">
        <v>1232</v>
      </c>
      <c r="O687" s="72" t="s">
        <v>1233</v>
      </c>
      <c r="P687" s="72" t="s">
        <v>43</v>
      </c>
      <c r="Q687" s="255">
        <v>0</v>
      </c>
      <c r="R687" s="66">
        <v>6</v>
      </c>
      <c r="S687" s="66">
        <f t="shared" si="142"/>
        <v>0</v>
      </c>
      <c r="T687" s="66">
        <v>445</v>
      </c>
      <c r="U687" s="4" t="s">
        <v>1232</v>
      </c>
      <c r="V687" s="5">
        <f t="shared" si="153"/>
        <v>0</v>
      </c>
      <c r="W687" s="5">
        <f t="shared" si="154"/>
        <v>0</v>
      </c>
      <c r="X687" s="5" t="str">
        <f t="shared" si="146"/>
        <v>FLOW</v>
      </c>
      <c r="Y687" s="72" t="str">
        <f t="shared" si="147"/>
        <v>LMCB</v>
      </c>
      <c r="Z687" s="72" t="s">
        <v>1327</v>
      </c>
      <c r="AA687" s="72" t="s">
        <v>1327</v>
      </c>
      <c r="AB687" s="304" t="s">
        <v>3536</v>
      </c>
      <c r="AC687" s="72"/>
      <c r="AD687" s="72" t="s">
        <v>3023</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48"/>
        <v>FLOW</v>
      </c>
      <c r="AQ687" s="307"/>
      <c r="AR687" s="307"/>
      <c r="AS687" s="307"/>
      <c r="AT687" s="307"/>
      <c r="AU687" s="72" t="s">
        <v>944</v>
      </c>
      <c r="AV687" s="311" t="s">
        <v>1471</v>
      </c>
      <c r="AW687" s="304"/>
      <c r="AX687" s="312">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49"/>
        <v>1</v>
      </c>
      <c r="ES687" s="72">
        <f t="shared" si="150"/>
        <v>1</v>
      </c>
      <c r="ET687" s="72" t="s">
        <v>1117</v>
      </c>
      <c r="EU687" s="7" t="s">
        <v>2997</v>
      </c>
      <c r="EV687" s="7" t="s">
        <v>1111</v>
      </c>
      <c r="EW687" s="7" t="s">
        <v>1802</v>
      </c>
      <c r="EX687" s="183" t="s">
        <v>2050</v>
      </c>
      <c r="EY687" s="314">
        <v>46177</v>
      </c>
      <c r="EZ687" s="314"/>
      <c r="FA687" s="183"/>
      <c r="FB687" s="314"/>
      <c r="FC687" s="7" t="s">
        <v>1130</v>
      </c>
      <c r="FD687" s="7" t="s">
        <v>3478</v>
      </c>
      <c r="FE687" s="7">
        <f t="shared" si="151"/>
        <v>6</v>
      </c>
      <c r="FF687" s="72">
        <f t="shared" si="152"/>
        <v>4580</v>
      </c>
      <c r="FG687" t="s">
        <v>3517</v>
      </c>
      <c r="FH687">
        <v>460241672</v>
      </c>
    </row>
    <row r="688" spans="1:164" ht="17.25">
      <c r="A688" s="72">
        <v>456338926</v>
      </c>
      <c r="B688" s="304" t="s">
        <v>955</v>
      </c>
      <c r="C688" s="72"/>
      <c r="D688" s="72"/>
      <c r="E688" s="72"/>
      <c r="F688" s="72"/>
      <c r="G688" s="307"/>
      <c r="H688" s="307"/>
      <c r="I688" s="72">
        <v>3359</v>
      </c>
      <c r="J688" s="72">
        <v>0</v>
      </c>
      <c r="K688" s="258">
        <f t="shared" si="156"/>
        <v>18</v>
      </c>
      <c r="L688" s="258">
        <f t="shared" si="145"/>
        <v>3377</v>
      </c>
      <c r="M688" s="316">
        <v>3</v>
      </c>
      <c r="N688" s="72" t="s">
        <v>1232</v>
      </c>
      <c r="O688" s="72" t="s">
        <v>1233</v>
      </c>
      <c r="P688" s="72" t="s">
        <v>231</v>
      </c>
      <c r="Q688" s="255">
        <v>0</v>
      </c>
      <c r="R688" s="66">
        <v>18</v>
      </c>
      <c r="S688" s="66">
        <f t="shared" ref="S688:S706" si="157">IF(H688="CBC COLL",T688,)</f>
        <v>0</v>
      </c>
      <c r="T688" s="66">
        <v>3996</v>
      </c>
      <c r="U688" s="4" t="s">
        <v>1232</v>
      </c>
      <c r="V688" s="5">
        <f t="shared" si="153"/>
        <v>0</v>
      </c>
      <c r="W688" s="5">
        <f t="shared" si="154"/>
        <v>0</v>
      </c>
      <c r="X688" s="5" t="s">
        <v>1281</v>
      </c>
      <c r="Y688" s="72" t="str">
        <f t="shared" si="147"/>
        <v>PTP</v>
      </c>
      <c r="Z688" s="72" t="s">
        <v>1316</v>
      </c>
      <c r="AA688" s="72" t="s">
        <v>1330</v>
      </c>
      <c r="AB688" s="304"/>
      <c r="AC688" s="72"/>
      <c r="AD688" s="72" t="s">
        <v>3023</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48"/>
        <v>FLOW</v>
      </c>
      <c r="AQ688" s="307"/>
      <c r="AR688" s="307"/>
      <c r="AS688" s="307"/>
      <c r="AT688" s="307"/>
      <c r="AU688" s="72" t="s">
        <v>1794</v>
      </c>
      <c r="AV688" s="311" t="s">
        <v>1025</v>
      </c>
      <c r="AW688" s="304"/>
      <c r="AX688" s="312">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49"/>
        <v>1</v>
      </c>
      <c r="ES688" s="72">
        <f t="shared" si="150"/>
        <v>1</v>
      </c>
      <c r="ET688" s="72" t="s">
        <v>1112</v>
      </c>
      <c r="EU688" s="7" t="s">
        <v>2998</v>
      </c>
      <c r="EV688" s="7" t="s">
        <v>1111</v>
      </c>
      <c r="EW688" s="7" t="s">
        <v>1807</v>
      </c>
      <c r="EX688" s="183" t="s">
        <v>1816</v>
      </c>
      <c r="EY688" s="314">
        <v>46178</v>
      </c>
      <c r="EZ688" s="314"/>
      <c r="FA688" s="183"/>
      <c r="FB688" s="314"/>
      <c r="FC688" s="7" t="s">
        <v>1130</v>
      </c>
      <c r="FD688" s="7" t="s">
        <v>1252</v>
      </c>
      <c r="FE688" s="7">
        <f t="shared" si="151"/>
        <v>18</v>
      </c>
      <c r="FF688" s="72">
        <f t="shared" si="152"/>
        <v>3377</v>
      </c>
      <c r="FG688" t="s">
        <v>3517</v>
      </c>
      <c r="FH688">
        <v>456338926</v>
      </c>
    </row>
    <row r="689" spans="1:164" ht="17.25">
      <c r="A689" s="72">
        <v>462011491</v>
      </c>
      <c r="B689" s="304" t="s">
        <v>976</v>
      </c>
      <c r="C689" s="72"/>
      <c r="D689" s="72"/>
      <c r="E689" s="72"/>
      <c r="F689" s="72"/>
      <c r="G689" s="307"/>
      <c r="H689" s="307"/>
      <c r="I689" s="72">
        <v>3778</v>
      </c>
      <c r="J689" s="72">
        <v>0</v>
      </c>
      <c r="K689" s="258">
        <f t="shared" si="156"/>
        <v>9</v>
      </c>
      <c r="L689" s="258">
        <f t="shared" si="145"/>
        <v>3787</v>
      </c>
      <c r="M689" s="316">
        <v>3</v>
      </c>
      <c r="N689" s="72" t="s">
        <v>1232</v>
      </c>
      <c r="O689" s="72" t="s">
        <v>1233</v>
      </c>
      <c r="P689" s="72" t="s">
        <v>66</v>
      </c>
      <c r="Q689" s="255">
        <v>0</v>
      </c>
      <c r="R689" s="66">
        <v>9</v>
      </c>
      <c r="S689" s="66">
        <f t="shared" si="157"/>
        <v>0</v>
      </c>
      <c r="T689" s="66">
        <v>893</v>
      </c>
      <c r="U689" s="4" t="s">
        <v>1232</v>
      </c>
      <c r="V689" s="5">
        <f t="shared" si="153"/>
        <v>0</v>
      </c>
      <c r="W689" s="5">
        <f t="shared" si="154"/>
        <v>0</v>
      </c>
      <c r="X689" s="5" t="str">
        <f t="shared" si="146"/>
        <v>FLOW</v>
      </c>
      <c r="Y689" s="72" t="str">
        <f t="shared" si="147"/>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48"/>
        <v>FLOW</v>
      </c>
      <c r="AQ689" s="307"/>
      <c r="AR689" s="307"/>
      <c r="AS689" s="307"/>
      <c r="AT689" s="307"/>
      <c r="AU689" s="72" t="s">
        <v>1794</v>
      </c>
      <c r="AV689" s="311" t="s">
        <v>1045</v>
      </c>
      <c r="AW689" s="304"/>
      <c r="AX689" s="312">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49"/>
        <v>0</v>
      </c>
      <c r="ES689" s="72" t="str">
        <f t="shared" si="150"/>
        <v/>
      </c>
      <c r="ET689" s="72" t="s">
        <v>1119</v>
      </c>
      <c r="EU689" s="7" t="s">
        <v>2999</v>
      </c>
      <c r="EV689" s="7" t="s">
        <v>1111</v>
      </c>
      <c r="EW689" s="7" t="e">
        <v>#N/A</v>
      </c>
      <c r="EX689" s="183" t="e">
        <v>#N/A</v>
      </c>
      <c r="EY689" s="314" t="e">
        <v>#N/A</v>
      </c>
      <c r="EZ689" s="314"/>
      <c r="FA689" s="183"/>
      <c r="FB689" s="314"/>
      <c r="FC689" s="7" t="s">
        <v>1130</v>
      </c>
      <c r="FD689" s="7" t="s">
        <v>3479</v>
      </c>
      <c r="FE689" s="7">
        <f t="shared" si="151"/>
        <v>9</v>
      </c>
      <c r="FF689" s="72">
        <f t="shared" si="152"/>
        <v>3787</v>
      </c>
      <c r="FG689" t="s">
        <v>3518</v>
      </c>
      <c r="FH689">
        <v>462011491</v>
      </c>
    </row>
    <row r="690" spans="1:164" ht="17.25">
      <c r="A690" s="72">
        <v>136892187</v>
      </c>
      <c r="B690" s="304" t="s">
        <v>538</v>
      </c>
      <c r="C690" s="72"/>
      <c r="D690" s="72"/>
      <c r="E690" s="72"/>
      <c r="F690" s="72"/>
      <c r="G690" s="307"/>
      <c r="H690" s="307"/>
      <c r="I690" s="72">
        <v>2794</v>
      </c>
      <c r="J690" s="72">
        <v>0</v>
      </c>
      <c r="K690" s="258">
        <f t="shared" si="156"/>
        <v>5</v>
      </c>
      <c r="L690" s="258">
        <f t="shared" si="145"/>
        <v>2799</v>
      </c>
      <c r="M690" s="316">
        <v>4</v>
      </c>
      <c r="N690" s="72" t="s">
        <v>1232</v>
      </c>
      <c r="O690" s="72" t="s">
        <v>1233</v>
      </c>
      <c r="P690" s="72" t="s">
        <v>231</v>
      </c>
      <c r="Q690" s="255">
        <v>0</v>
      </c>
      <c r="R690" s="66">
        <v>5</v>
      </c>
      <c r="S690" s="66">
        <f t="shared" si="157"/>
        <v>0</v>
      </c>
      <c r="T690" s="66">
        <v>450</v>
      </c>
      <c r="U690" s="4" t="s">
        <v>1232</v>
      </c>
      <c r="V690" s="5">
        <f t="shared" si="153"/>
        <v>0</v>
      </c>
      <c r="W690" s="5">
        <f t="shared" si="154"/>
        <v>0</v>
      </c>
      <c r="X690" s="5" t="s">
        <v>1281</v>
      </c>
      <c r="Y690" s="72" t="str">
        <f t="shared" si="147"/>
        <v>PTP</v>
      </c>
      <c r="Z690" s="72" t="s">
        <v>1330</v>
      </c>
      <c r="AA690" s="72" t="s">
        <v>1330</v>
      </c>
      <c r="AB690" s="304"/>
      <c r="AC690" s="72"/>
      <c r="AD690" s="72" t="s">
        <v>3020</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48"/>
        <v>FLOW</v>
      </c>
      <c r="AQ690" s="307"/>
      <c r="AR690" s="307"/>
      <c r="AS690" s="307"/>
      <c r="AT690" s="307"/>
      <c r="AU690" s="72" t="s">
        <v>944</v>
      </c>
      <c r="AV690" s="311" t="s">
        <v>540</v>
      </c>
      <c r="AW690" s="304" t="s">
        <v>32</v>
      </c>
      <c r="AX690" s="312">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49"/>
        <v>1</v>
      </c>
      <c r="ES690" s="72">
        <f t="shared" si="150"/>
        <v>1</v>
      </c>
      <c r="ET690" s="72" t="s">
        <v>1112</v>
      </c>
      <c r="EU690" s="7" t="s">
        <v>3000</v>
      </c>
      <c r="EV690" s="7" t="s">
        <v>1111</v>
      </c>
      <c r="EW690" s="7" t="s">
        <v>1807</v>
      </c>
      <c r="EX690" s="183" t="s">
        <v>1816</v>
      </c>
      <c r="EY690" s="314">
        <v>46181</v>
      </c>
      <c r="EZ690" s="314"/>
      <c r="FA690" s="183"/>
      <c r="FB690" s="314"/>
      <c r="FC690" s="7" t="s">
        <v>1130</v>
      </c>
      <c r="FD690" s="7" t="s">
        <v>3480</v>
      </c>
      <c r="FE690" s="7">
        <f t="shared" si="151"/>
        <v>5</v>
      </c>
      <c r="FF690" s="72">
        <f t="shared" si="152"/>
        <v>2799</v>
      </c>
      <c r="FG690" t="s">
        <v>3517</v>
      </c>
      <c r="FH690">
        <v>136892187</v>
      </c>
    </row>
    <row r="691" spans="1:164" ht="17.25">
      <c r="A691" s="72">
        <v>462252637</v>
      </c>
      <c r="B691" s="304" t="s">
        <v>1620</v>
      </c>
      <c r="C691" s="72"/>
      <c r="D691" s="72"/>
      <c r="E691" s="72"/>
      <c r="F691" s="72"/>
      <c r="G691" s="307"/>
      <c r="H691" s="307" t="s">
        <v>1791</v>
      </c>
      <c r="I691" s="72">
        <v>2640</v>
      </c>
      <c r="J691" s="72">
        <v>0</v>
      </c>
      <c r="K691" s="258">
        <f t="shared" si="156"/>
        <v>43</v>
      </c>
      <c r="L691" s="258">
        <f t="shared" si="145"/>
        <v>2683</v>
      </c>
      <c r="M691" s="316">
        <v>2</v>
      </c>
      <c r="N691" s="72" t="s">
        <v>1283</v>
      </c>
      <c r="O691" s="72" t="s">
        <v>1233</v>
      </c>
      <c r="P691" s="72" t="s">
        <v>350</v>
      </c>
      <c r="Q691" s="255">
        <v>0</v>
      </c>
      <c r="R691" s="66">
        <v>43</v>
      </c>
      <c r="S691" s="66">
        <f t="shared" si="157"/>
        <v>0</v>
      </c>
      <c r="T691" s="66">
        <v>900</v>
      </c>
      <c r="U691" s="4" t="s">
        <v>1130</v>
      </c>
      <c r="V691" s="5">
        <f t="shared" si="153"/>
        <v>0</v>
      </c>
      <c r="W691" s="5">
        <f t="shared" si="154"/>
        <v>0</v>
      </c>
      <c r="X691" s="5" t="str">
        <f t="shared" si="146"/>
        <v>RB</v>
      </c>
      <c r="Y691" s="72" t="str">
        <f t="shared" si="147"/>
        <v>PAID</v>
      </c>
      <c r="Z691" s="72" t="s">
        <v>1130</v>
      </c>
      <c r="AA691" s="72" t="s">
        <v>1282</v>
      </c>
      <c r="AB691" s="304" t="s">
        <v>3024</v>
      </c>
      <c r="AC691" s="72"/>
      <c r="AD691" s="72" t="s">
        <v>3023</v>
      </c>
      <c r="AE691" s="309"/>
      <c r="AF691" s="310" t="s">
        <v>1130</v>
      </c>
      <c r="AG691" s="7" t="s">
        <v>1130</v>
      </c>
      <c r="AH691" s="72" t="s">
        <v>567</v>
      </c>
      <c r="AI691" s="7" t="s">
        <v>1130</v>
      </c>
      <c r="AJ691" s="7" t="s">
        <v>1130</v>
      </c>
      <c r="AK691" s="7" t="s">
        <v>1130</v>
      </c>
      <c r="AL691" s="7">
        <v>943</v>
      </c>
      <c r="AM691" s="255">
        <v>0</v>
      </c>
      <c r="AN691" s="258">
        <v>56</v>
      </c>
      <c r="AO691" s="307">
        <v>0</v>
      </c>
      <c r="AP691" s="307" t="str">
        <f t="shared" si="148"/>
        <v>RB</v>
      </c>
      <c r="AQ691" s="307"/>
      <c r="AR691" s="307"/>
      <c r="AS691" s="307"/>
      <c r="AT691" s="307"/>
      <c r="AU691" s="72" t="s">
        <v>1794</v>
      </c>
      <c r="AV691" s="311" t="s">
        <v>1723</v>
      </c>
      <c r="AW691" s="304"/>
      <c r="AX691" s="312">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49"/>
        <v>1</v>
      </c>
      <c r="ES691" s="72">
        <f t="shared" si="150"/>
        <v>1</v>
      </c>
      <c r="ET691" s="72" t="s">
        <v>1127</v>
      </c>
      <c r="EU691" s="7" t="s">
        <v>3001</v>
      </c>
      <c r="EV691" s="7" t="s">
        <v>1111</v>
      </c>
      <c r="EW691" s="7" t="s">
        <v>1830</v>
      </c>
      <c r="EX691" s="183" t="s">
        <v>1891</v>
      </c>
      <c r="EY691" s="314">
        <v>46177</v>
      </c>
      <c r="EZ691" s="314"/>
      <c r="FA691" s="183"/>
      <c r="FB691" s="314"/>
      <c r="FC691" s="7" t="s">
        <v>1130</v>
      </c>
      <c r="FD691" s="7" t="s">
        <v>3481</v>
      </c>
      <c r="FE691" s="7">
        <f t="shared" si="151"/>
        <v>43</v>
      </c>
      <c r="FF691" s="72">
        <f t="shared" si="152"/>
        <v>2683</v>
      </c>
      <c r="FG691" t="s">
        <v>3517</v>
      </c>
      <c r="FH691">
        <v>462252637</v>
      </c>
    </row>
    <row r="692" spans="1:164" ht="17.25">
      <c r="A692" s="72">
        <v>134196820</v>
      </c>
      <c r="B692" s="304" t="s">
        <v>616</v>
      </c>
      <c r="C692" s="72"/>
      <c r="D692" s="72"/>
      <c r="E692" s="72"/>
      <c r="F692" s="72"/>
      <c r="G692" s="307"/>
      <c r="H692" s="307"/>
      <c r="I692" s="72">
        <v>3506</v>
      </c>
      <c r="J692" s="72">
        <v>0</v>
      </c>
      <c r="K692" s="258">
        <f t="shared" si="156"/>
        <v>126</v>
      </c>
      <c r="L692" s="258">
        <f t="shared" si="145"/>
        <v>3632</v>
      </c>
      <c r="M692" s="316">
        <v>6</v>
      </c>
      <c r="N692" s="72" t="s">
        <v>1232</v>
      </c>
      <c r="O692" s="72" t="s">
        <v>1233</v>
      </c>
      <c r="P692" s="72" t="s">
        <v>350</v>
      </c>
      <c r="Q692" s="255">
        <v>0</v>
      </c>
      <c r="R692" s="66">
        <v>126</v>
      </c>
      <c r="S692" s="66">
        <f t="shared" si="157"/>
        <v>0</v>
      </c>
      <c r="T692" s="66">
        <v>3600</v>
      </c>
      <c r="U692" s="4" t="s">
        <v>1232</v>
      </c>
      <c r="V692" s="5">
        <f t="shared" si="153"/>
        <v>0</v>
      </c>
      <c r="W692" s="5">
        <f t="shared" si="154"/>
        <v>0</v>
      </c>
      <c r="X692" s="5" t="s">
        <v>1281</v>
      </c>
      <c r="Y692" s="72" t="str">
        <f t="shared" si="147"/>
        <v>PTP</v>
      </c>
      <c r="Z692" s="72" t="s">
        <v>1330</v>
      </c>
      <c r="AA692" s="72" t="s">
        <v>1330</v>
      </c>
      <c r="AB692" s="304"/>
      <c r="AC692" s="72"/>
      <c r="AD692" s="72" t="s">
        <v>3020</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48"/>
        <v>FLOW</v>
      </c>
      <c r="AQ692" s="307"/>
      <c r="AR692" s="307"/>
      <c r="AS692" s="307"/>
      <c r="AT692" s="307"/>
      <c r="AU692" s="72" t="s">
        <v>944</v>
      </c>
      <c r="AV692" s="311" t="s">
        <v>617</v>
      </c>
      <c r="AW692" s="304" t="s">
        <v>618</v>
      </c>
      <c r="AX692" s="312">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49"/>
        <v>1</v>
      </c>
      <c r="ES692" s="72">
        <f t="shared" si="150"/>
        <v>1</v>
      </c>
      <c r="ET692" s="72" t="s">
        <v>1127</v>
      </c>
      <c r="EU692" s="7" t="s">
        <v>3002</v>
      </c>
      <c r="EV692" s="7" t="s">
        <v>1111</v>
      </c>
      <c r="EW692" s="7" t="s">
        <v>1802</v>
      </c>
      <c r="EX692" s="183" t="s">
        <v>1901</v>
      </c>
      <c r="EY692" s="314">
        <v>46177</v>
      </c>
      <c r="EZ692" s="314"/>
      <c r="FA692" s="183"/>
      <c r="FB692" s="314"/>
      <c r="FC692" s="7" t="s">
        <v>1130</v>
      </c>
      <c r="FD692" s="7" t="s">
        <v>3197</v>
      </c>
      <c r="FE692" s="7">
        <f t="shared" si="151"/>
        <v>126</v>
      </c>
      <c r="FF692" s="72">
        <f t="shared" si="152"/>
        <v>3632</v>
      </c>
      <c r="FG692" t="s">
        <v>3517</v>
      </c>
      <c r="FH692">
        <v>134196820</v>
      </c>
    </row>
    <row r="693" spans="1:164" ht="17.25">
      <c r="A693" s="72">
        <v>136056637</v>
      </c>
      <c r="B693" s="304" t="s">
        <v>946</v>
      </c>
      <c r="C693" s="72"/>
      <c r="D693" s="72"/>
      <c r="E693" s="72"/>
      <c r="F693" s="72"/>
      <c r="G693" s="307"/>
      <c r="H693" s="307"/>
      <c r="I693" s="72">
        <v>3440</v>
      </c>
      <c r="J693" s="72">
        <v>0</v>
      </c>
      <c r="K693" s="258">
        <f t="shared" si="156"/>
        <v>6</v>
      </c>
      <c r="L693" s="258">
        <f t="shared" si="145"/>
        <v>3446</v>
      </c>
      <c r="M693" s="316">
        <v>5</v>
      </c>
      <c r="N693" s="72" t="s">
        <v>1232</v>
      </c>
      <c r="O693" s="72" t="s">
        <v>1233</v>
      </c>
      <c r="P693" s="72" t="s">
        <v>350</v>
      </c>
      <c r="Q693" s="255">
        <v>0</v>
      </c>
      <c r="R693" s="66">
        <v>6</v>
      </c>
      <c r="S693" s="66">
        <f t="shared" si="157"/>
        <v>0</v>
      </c>
      <c r="T693" s="66">
        <v>450</v>
      </c>
      <c r="U693" s="4" t="s">
        <v>1232</v>
      </c>
      <c r="V693" s="5">
        <f t="shared" si="153"/>
        <v>0</v>
      </c>
      <c r="W693" s="5">
        <f t="shared" si="154"/>
        <v>0</v>
      </c>
      <c r="X693" s="5" t="str">
        <f t="shared" si="146"/>
        <v>FLOW</v>
      </c>
      <c r="Y693" s="72" t="str">
        <f t="shared" si="147"/>
        <v>NC</v>
      </c>
      <c r="Z693" s="72" t="s">
        <v>1316</v>
      </c>
      <c r="AA693" s="72" t="s">
        <v>1316</v>
      </c>
      <c r="AB693" s="304" t="s">
        <v>3024</v>
      </c>
      <c r="AC693" s="72"/>
      <c r="AD693" s="72" t="s">
        <v>3022</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48"/>
        <v>FLOW</v>
      </c>
      <c r="AQ693" s="307"/>
      <c r="AR693" s="307"/>
      <c r="AS693" s="307"/>
      <c r="AT693" s="307"/>
      <c r="AU693" s="72" t="s">
        <v>944</v>
      </c>
      <c r="AV693" s="311" t="s">
        <v>1015</v>
      </c>
      <c r="AW693" s="304" t="s">
        <v>237</v>
      </c>
      <c r="AX693" s="312">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49"/>
        <v>1</v>
      </c>
      <c r="ES693" s="72">
        <f t="shared" si="150"/>
        <v>1</v>
      </c>
      <c r="ET693" s="72" t="s">
        <v>1127</v>
      </c>
      <c r="EU693" s="7" t="s">
        <v>3003</v>
      </c>
      <c r="EV693" s="7" t="s">
        <v>1111</v>
      </c>
      <c r="EW693" s="7" t="s">
        <v>1830</v>
      </c>
      <c r="EX693" s="183" t="s">
        <v>1891</v>
      </c>
      <c r="EY693" s="314">
        <v>46177</v>
      </c>
      <c r="EZ693" s="314"/>
      <c r="FA693" s="183"/>
      <c r="FB693" s="314"/>
      <c r="FC693" s="7" t="s">
        <v>1130</v>
      </c>
      <c r="FD693" s="7" t="s">
        <v>3478</v>
      </c>
      <c r="FE693" s="7">
        <f t="shared" si="151"/>
        <v>6</v>
      </c>
      <c r="FF693" s="72">
        <f t="shared" si="152"/>
        <v>3446</v>
      </c>
      <c r="FG693" t="s">
        <v>3517</v>
      </c>
      <c r="FH693">
        <v>136056637</v>
      </c>
    </row>
    <row r="694" spans="1:164" ht="17.25">
      <c r="A694" s="72">
        <v>463281658</v>
      </c>
      <c r="B694" s="304" t="s">
        <v>983</v>
      </c>
      <c r="C694" s="72" t="s">
        <v>1776</v>
      </c>
      <c r="D694" s="72" t="s">
        <v>1790</v>
      </c>
      <c r="E694" s="72">
        <v>1489</v>
      </c>
      <c r="F694" s="72"/>
      <c r="G694" s="307"/>
      <c r="H694" s="307" t="s">
        <v>1142</v>
      </c>
      <c r="I694" s="72">
        <v>5449</v>
      </c>
      <c r="J694" s="72">
        <v>0</v>
      </c>
      <c r="K694" s="258">
        <f t="shared" si="156"/>
        <v>47</v>
      </c>
      <c r="L694" s="258">
        <f t="shared" si="145"/>
        <v>3960</v>
      </c>
      <c r="M694" s="316">
        <v>4</v>
      </c>
      <c r="N694" s="72" t="s">
        <v>1283</v>
      </c>
      <c r="O694" s="72" t="s">
        <v>1282</v>
      </c>
      <c r="P694" s="72" t="s">
        <v>204</v>
      </c>
      <c r="Q694" s="255">
        <v>0</v>
      </c>
      <c r="R694" s="66">
        <v>47</v>
      </c>
      <c r="S694" s="66">
        <f t="shared" si="157"/>
        <v>1441.52</v>
      </c>
      <c r="T694" s="66">
        <v>1441.52</v>
      </c>
      <c r="U694" s="4" t="s">
        <v>1232</v>
      </c>
      <c r="V694" s="5">
        <f t="shared" si="153"/>
        <v>0</v>
      </c>
      <c r="W694" s="5">
        <f t="shared" si="154"/>
        <v>0</v>
      </c>
      <c r="X694" s="5" t="str">
        <f t="shared" si="146"/>
        <v>RB</v>
      </c>
      <c r="Y694" s="72" t="str">
        <f t="shared" si="147"/>
        <v>PAID</v>
      </c>
      <c r="Z694" s="72" t="s">
        <v>1330</v>
      </c>
      <c r="AA694" s="72" t="s">
        <v>1282</v>
      </c>
      <c r="AB694" s="304"/>
      <c r="AC694" s="72"/>
      <c r="AD694" s="72" t="s">
        <v>3020</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48"/>
        <v>RB</v>
      </c>
      <c r="AQ694" s="307"/>
      <c r="AR694" s="307"/>
      <c r="AS694" s="307"/>
      <c r="AT694" s="307"/>
      <c r="AU694" s="72" t="s">
        <v>944</v>
      </c>
      <c r="AV694" s="311" t="s">
        <v>1052</v>
      </c>
      <c r="AW694" s="304"/>
      <c r="AX694" s="312">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49"/>
        <v>1</v>
      </c>
      <c r="ES694" s="72">
        <f t="shared" si="150"/>
        <v>1</v>
      </c>
      <c r="ET694" s="72" t="s">
        <v>1124</v>
      </c>
      <c r="EU694" s="7" t="s">
        <v>3004</v>
      </c>
      <c r="EV694" s="7" t="s">
        <v>1111</v>
      </c>
      <c r="EW694" s="7" t="s">
        <v>1807</v>
      </c>
      <c r="EX694" s="183" t="s">
        <v>1865</v>
      </c>
      <c r="EY694" s="314">
        <v>46176</v>
      </c>
      <c r="EZ694" s="314"/>
      <c r="FA694" s="183"/>
      <c r="FB694" s="314"/>
      <c r="FC694" s="7" t="s">
        <v>1130</v>
      </c>
      <c r="FD694" s="7" t="s">
        <v>3123</v>
      </c>
      <c r="FE694" s="7">
        <f t="shared" si="151"/>
        <v>47</v>
      </c>
      <c r="FF694" s="72">
        <f t="shared" si="152"/>
        <v>5449</v>
      </c>
      <c r="FG694" t="s">
        <v>3517</v>
      </c>
      <c r="FH694">
        <v>463281658</v>
      </c>
    </row>
    <row r="695" spans="1:164" ht="17.25">
      <c r="A695" s="72">
        <v>456772826</v>
      </c>
      <c r="B695" s="304" t="s">
        <v>1617</v>
      </c>
      <c r="C695" s="72" t="s">
        <v>1776</v>
      </c>
      <c r="D695" s="72" t="s">
        <v>1796</v>
      </c>
      <c r="E695" s="72">
        <v>2003</v>
      </c>
      <c r="F695" s="72"/>
      <c r="G695" s="307"/>
      <c r="H695" s="307"/>
      <c r="I695" s="72">
        <v>3269</v>
      </c>
      <c r="J695" s="72">
        <v>0</v>
      </c>
      <c r="K695" s="258">
        <f t="shared" si="156"/>
        <v>25</v>
      </c>
      <c r="L695" s="258">
        <f t="shared" si="145"/>
        <v>1291</v>
      </c>
      <c r="M695" s="316">
        <v>2</v>
      </c>
      <c r="N695" s="72" t="s">
        <v>1283</v>
      </c>
      <c r="O695" s="72" t="s">
        <v>1282</v>
      </c>
      <c r="P695" s="72" t="s">
        <v>35</v>
      </c>
      <c r="Q695" s="255">
        <v>0</v>
      </c>
      <c r="R695" s="66">
        <v>25</v>
      </c>
      <c r="S695" s="66">
        <f t="shared" si="157"/>
        <v>0</v>
      </c>
      <c r="T695" s="66">
        <v>4487</v>
      </c>
      <c r="U695" s="4" t="s">
        <v>1130</v>
      </c>
      <c r="V695" s="5">
        <f t="shared" si="153"/>
        <v>0</v>
      </c>
      <c r="W695" s="5">
        <f t="shared" si="154"/>
        <v>0</v>
      </c>
      <c r="X695" s="5" t="str">
        <f t="shared" si="146"/>
        <v>RB</v>
      </c>
      <c r="Y695" s="72" t="str">
        <f t="shared" si="147"/>
        <v>PAID</v>
      </c>
      <c r="Z695" s="72" t="s">
        <v>1130</v>
      </c>
      <c r="AA695" s="72" t="s">
        <v>1282</v>
      </c>
      <c r="AB695" s="304"/>
      <c r="AC695" s="72"/>
      <c r="AD695" s="72" t="s">
        <v>3020</v>
      </c>
      <c r="AE695" s="309"/>
      <c r="AF695" s="310" t="s">
        <v>1130</v>
      </c>
      <c r="AG695" s="7" t="s">
        <v>1130</v>
      </c>
      <c r="AH695" s="72" t="s">
        <v>689</v>
      </c>
      <c r="AI695" s="7" t="s">
        <v>1130</v>
      </c>
      <c r="AJ695" s="7" t="s">
        <v>1130</v>
      </c>
      <c r="AK695" s="7" t="s">
        <v>1130</v>
      </c>
      <c r="AL695" s="7">
        <v>4512</v>
      </c>
      <c r="AM695" s="255">
        <v>0</v>
      </c>
      <c r="AN695" s="258">
        <v>57</v>
      </c>
      <c r="AO695" s="307">
        <v>0</v>
      </c>
      <c r="AP695" s="307" t="str">
        <f t="shared" si="148"/>
        <v>RB</v>
      </c>
      <c r="AQ695" s="307"/>
      <c r="AR695" s="307"/>
      <c r="AS695" s="307"/>
      <c r="AT695" s="307"/>
      <c r="AU695" s="72" t="s">
        <v>1794</v>
      </c>
      <c r="AV695" s="311" t="s">
        <v>1720</v>
      </c>
      <c r="AW695" s="304"/>
      <c r="AX695" s="312">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49"/>
        <v>2</v>
      </c>
      <c r="ES695" s="72">
        <f t="shared" si="150"/>
        <v>1</v>
      </c>
      <c r="ET695" s="72" t="s">
        <v>1116</v>
      </c>
      <c r="EU695" s="7" t="s">
        <v>3005</v>
      </c>
      <c r="EV695" s="7" t="s">
        <v>1111</v>
      </c>
      <c r="EW695" s="7" t="s">
        <v>2051</v>
      </c>
      <c r="EX695" s="183" t="s">
        <v>1966</v>
      </c>
      <c r="EY695" s="314">
        <v>46179</v>
      </c>
      <c r="EZ695" s="314"/>
      <c r="FA695" s="183"/>
      <c r="FB695" s="314"/>
      <c r="FC695" s="7" t="s">
        <v>1130</v>
      </c>
      <c r="FD695" s="7" t="s">
        <v>1245</v>
      </c>
      <c r="FE695" s="7">
        <f t="shared" si="151"/>
        <v>25</v>
      </c>
      <c r="FF695" s="72">
        <f t="shared" si="152"/>
        <v>3294</v>
      </c>
      <c r="FG695" t="s">
        <v>3517</v>
      </c>
      <c r="FH695">
        <v>456772826</v>
      </c>
    </row>
    <row r="696" spans="1:164" ht="17.25">
      <c r="A696" s="72">
        <v>135236443</v>
      </c>
      <c r="B696" s="304" t="s">
        <v>1609</v>
      </c>
      <c r="C696" s="72"/>
      <c r="D696" s="72"/>
      <c r="E696" s="72"/>
      <c r="F696" s="72"/>
      <c r="G696" s="307"/>
      <c r="H696" s="307"/>
      <c r="I696" s="72">
        <v>3294</v>
      </c>
      <c r="J696" s="72">
        <v>0</v>
      </c>
      <c r="K696" s="258">
        <f t="shared" si="156"/>
        <v>40</v>
      </c>
      <c r="L696" s="258">
        <f t="shared" si="145"/>
        <v>3334</v>
      </c>
      <c r="M696" s="316">
        <v>6</v>
      </c>
      <c r="N696" s="72" t="s">
        <v>1232</v>
      </c>
      <c r="O696" s="72" t="s">
        <v>1233</v>
      </c>
      <c r="P696" s="72" t="s">
        <v>325</v>
      </c>
      <c r="Q696" s="255">
        <v>0</v>
      </c>
      <c r="R696" s="66">
        <v>40</v>
      </c>
      <c r="S696" s="66">
        <f t="shared" si="157"/>
        <v>0</v>
      </c>
      <c r="T696" s="66">
        <v>900</v>
      </c>
      <c r="U696" s="4" t="s">
        <v>1130</v>
      </c>
      <c r="V696" s="5">
        <f t="shared" si="153"/>
        <v>0</v>
      </c>
      <c r="W696" s="5">
        <f t="shared" si="154"/>
        <v>0</v>
      </c>
      <c r="X696" s="5" t="str">
        <f t="shared" si="146"/>
        <v>FLOW</v>
      </c>
      <c r="Y696" s="72" t="str">
        <f t="shared" si="147"/>
        <v>NC</v>
      </c>
      <c r="Z696" s="72" t="s">
        <v>1130</v>
      </c>
      <c r="AA696" s="72" t="s">
        <v>1316</v>
      </c>
      <c r="AB696" s="304" t="s">
        <v>3025</v>
      </c>
      <c r="AC696" s="72"/>
      <c r="AD696" s="72" t="s">
        <v>3022</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48"/>
        <v>FLOW</v>
      </c>
      <c r="AQ696" s="307"/>
      <c r="AR696" s="307"/>
      <c r="AS696" s="307"/>
      <c r="AT696" s="307"/>
      <c r="AU696" s="72" t="s">
        <v>944</v>
      </c>
      <c r="AV696" s="311" t="s">
        <v>1713</v>
      </c>
      <c r="AW696" s="304" t="s">
        <v>99</v>
      </c>
      <c r="AX696" s="312">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49"/>
        <v>2</v>
      </c>
      <c r="ES696" s="72">
        <f t="shared" si="150"/>
        <v>1</v>
      </c>
      <c r="ET696" s="72" t="s">
        <v>1128</v>
      </c>
      <c r="EU696" s="7" t="s">
        <v>3006</v>
      </c>
      <c r="EV696" s="7" t="s">
        <v>1111</v>
      </c>
      <c r="EW696" s="7" t="s">
        <v>1809</v>
      </c>
      <c r="EX696" s="183" t="s">
        <v>2052</v>
      </c>
      <c r="EY696" s="314">
        <v>46178</v>
      </c>
      <c r="EZ696" s="314"/>
      <c r="FA696" s="183"/>
      <c r="FB696" s="314"/>
      <c r="FC696" s="7" t="s">
        <v>1130</v>
      </c>
      <c r="FD696" s="7" t="s">
        <v>3482</v>
      </c>
      <c r="FE696" s="7">
        <f t="shared" si="151"/>
        <v>40</v>
      </c>
      <c r="FF696" s="72">
        <f t="shared" si="152"/>
        <v>3334</v>
      </c>
      <c r="FG696" t="s">
        <v>3517</v>
      </c>
      <c r="FH696">
        <v>135236443</v>
      </c>
    </row>
    <row r="697" spans="1:164" ht="17.25">
      <c r="A697" s="72">
        <v>462075900</v>
      </c>
      <c r="B697" s="304" t="s">
        <v>1618</v>
      </c>
      <c r="C697" s="72"/>
      <c r="D697" s="72"/>
      <c r="E697" s="72"/>
      <c r="F697" s="72"/>
      <c r="G697" s="307"/>
      <c r="H697" s="307"/>
      <c r="I697" s="72">
        <v>4345</v>
      </c>
      <c r="J697" s="72">
        <v>0</v>
      </c>
      <c r="K697" s="258">
        <f t="shared" si="156"/>
        <v>6</v>
      </c>
      <c r="L697" s="258">
        <f t="shared" si="145"/>
        <v>4351</v>
      </c>
      <c r="M697" s="316">
        <v>2</v>
      </c>
      <c r="N697" s="72" t="s">
        <v>1232</v>
      </c>
      <c r="O697" s="72" t="s">
        <v>1233</v>
      </c>
      <c r="P697" s="72" t="s">
        <v>325</v>
      </c>
      <c r="Q697" s="255">
        <v>0</v>
      </c>
      <c r="R697" s="66">
        <v>6</v>
      </c>
      <c r="S697" s="66">
        <f t="shared" si="157"/>
        <v>0</v>
      </c>
      <c r="T697" s="66">
        <v>450</v>
      </c>
      <c r="U697" s="4" t="s">
        <v>1130</v>
      </c>
      <c r="V697" s="5">
        <f t="shared" si="153"/>
        <v>0</v>
      </c>
      <c r="W697" s="5">
        <f t="shared" si="154"/>
        <v>0</v>
      </c>
      <c r="X697" s="5" t="str">
        <f t="shared" si="146"/>
        <v>FLOW</v>
      </c>
      <c r="Y697" s="72" t="str">
        <f t="shared" si="147"/>
        <v>NC</v>
      </c>
      <c r="Z697" s="72" t="s">
        <v>1130</v>
      </c>
      <c r="AA697" s="72" t="s">
        <v>1316</v>
      </c>
      <c r="AB697" s="304" t="s">
        <v>3024</v>
      </c>
      <c r="AC697" s="72"/>
      <c r="AD697" s="72" t="s">
        <v>3022</v>
      </c>
      <c r="AE697" s="309"/>
      <c r="AF697" s="310" t="s">
        <v>1130</v>
      </c>
      <c r="AG697" s="7" t="s">
        <v>1130</v>
      </c>
      <c r="AH697" s="72" t="s">
        <v>710</v>
      </c>
      <c r="AI697" s="7" t="s">
        <v>1130</v>
      </c>
      <c r="AJ697" s="7" t="s">
        <v>1130</v>
      </c>
      <c r="AK697" s="7" t="s">
        <v>1130</v>
      </c>
      <c r="AL697" s="7">
        <v>456</v>
      </c>
      <c r="AM697" s="255">
        <v>0</v>
      </c>
      <c r="AN697" s="258">
        <v>57</v>
      </c>
      <c r="AO697" s="307">
        <v>73</v>
      </c>
      <c r="AP697" s="307" t="str">
        <f t="shared" si="148"/>
        <v>FLOW</v>
      </c>
      <c r="AQ697" s="307"/>
      <c r="AR697" s="307"/>
      <c r="AS697" s="307"/>
      <c r="AT697" s="307"/>
      <c r="AU697" s="72" t="s">
        <v>1794</v>
      </c>
      <c r="AV697" s="311" t="s">
        <v>1721</v>
      </c>
      <c r="AW697" s="304"/>
      <c r="AX697" s="312">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49"/>
        <v>3</v>
      </c>
      <c r="ES697" s="72">
        <f t="shared" si="150"/>
        <v>1</v>
      </c>
      <c r="ET697" s="72" t="s">
        <v>1128</v>
      </c>
      <c r="EU697" s="7" t="s">
        <v>3007</v>
      </c>
      <c r="EV697" s="7" t="s">
        <v>1111</v>
      </c>
      <c r="EW697" s="7" t="s">
        <v>1830</v>
      </c>
      <c r="EX697" s="183" t="s">
        <v>2043</v>
      </c>
      <c r="EY697" s="314">
        <v>46179</v>
      </c>
      <c r="EZ697" s="314"/>
      <c r="FA697" s="183"/>
      <c r="FB697" s="314"/>
      <c r="FC697" s="7" t="s">
        <v>1130</v>
      </c>
      <c r="FD697" s="7" t="s">
        <v>3478</v>
      </c>
      <c r="FE697" s="7">
        <f t="shared" si="151"/>
        <v>6</v>
      </c>
      <c r="FF697" s="72">
        <f t="shared" si="152"/>
        <v>4351</v>
      </c>
      <c r="FG697" t="s">
        <v>3517</v>
      </c>
      <c r="FH697">
        <v>462075900</v>
      </c>
    </row>
    <row r="698" spans="1:164" ht="17.25">
      <c r="A698" s="72">
        <v>461562384</v>
      </c>
      <c r="B698" s="304" t="s">
        <v>972</v>
      </c>
      <c r="C698" s="72"/>
      <c r="D698" s="72"/>
      <c r="E698" s="72"/>
      <c r="F698" s="72"/>
      <c r="G698" s="307"/>
      <c r="H698" s="307"/>
      <c r="I698" s="72">
        <v>5554</v>
      </c>
      <c r="J698" s="72">
        <v>0</v>
      </c>
      <c r="K698" s="258">
        <f t="shared" si="156"/>
        <v>213</v>
      </c>
      <c r="L698" s="258">
        <f t="shared" si="145"/>
        <v>5767</v>
      </c>
      <c r="M698" s="316">
        <v>5</v>
      </c>
      <c r="N698" s="72" t="s">
        <v>1232</v>
      </c>
      <c r="O698" s="72" t="s">
        <v>1233</v>
      </c>
      <c r="P698" s="72" t="s">
        <v>350</v>
      </c>
      <c r="Q698" s="255">
        <v>0</v>
      </c>
      <c r="R698" s="66">
        <v>213</v>
      </c>
      <c r="S698" s="66">
        <f t="shared" si="157"/>
        <v>0</v>
      </c>
      <c r="T698" s="66">
        <v>4500</v>
      </c>
      <c r="U698" s="4" t="s">
        <v>1232</v>
      </c>
      <c r="V698" s="5">
        <f t="shared" si="153"/>
        <v>0</v>
      </c>
      <c r="W698" s="5">
        <f t="shared" si="154"/>
        <v>0</v>
      </c>
      <c r="X698" s="5" t="str">
        <f t="shared" si="146"/>
        <v>FLOW</v>
      </c>
      <c r="Y698" s="72" t="str">
        <f t="shared" si="147"/>
        <v>RTP</v>
      </c>
      <c r="Z698" s="72" t="s">
        <v>1331</v>
      </c>
      <c r="AA698" s="72" t="s">
        <v>1331</v>
      </c>
      <c r="AB698" s="304" t="s">
        <v>3521</v>
      </c>
      <c r="AC698" s="72"/>
      <c r="AD698" s="72" t="s">
        <v>3023</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48"/>
        <v>FLOW</v>
      </c>
      <c r="AQ698" s="307"/>
      <c r="AR698" s="307"/>
      <c r="AS698" s="307"/>
      <c r="AT698" s="307"/>
      <c r="AU698" s="72" t="s">
        <v>944</v>
      </c>
      <c r="AV698" s="311" t="s">
        <v>1041</v>
      </c>
      <c r="AW698" s="304"/>
      <c r="AX698" s="312">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49"/>
        <v>1</v>
      </c>
      <c r="ES698" s="72">
        <f t="shared" si="150"/>
        <v>1</v>
      </c>
      <c r="ET698" s="72" t="s">
        <v>1127</v>
      </c>
      <c r="EU698" s="7" t="s">
        <v>3008</v>
      </c>
      <c r="EV698" s="7" t="s">
        <v>1111</v>
      </c>
      <c r="EW698" s="7" t="s">
        <v>1804</v>
      </c>
      <c r="EX698" s="183" t="s">
        <v>1812</v>
      </c>
      <c r="EY698" s="314">
        <v>46176</v>
      </c>
      <c r="EZ698" s="314"/>
      <c r="FA698" s="183"/>
      <c r="FB698" s="314"/>
      <c r="FC698" s="7" t="s">
        <v>1130</v>
      </c>
      <c r="FD698" s="7" t="s">
        <v>3483</v>
      </c>
      <c r="FE698" s="7">
        <f t="shared" si="151"/>
        <v>213</v>
      </c>
      <c r="FF698" s="72">
        <f t="shared" si="152"/>
        <v>5767</v>
      </c>
      <c r="FG698" t="s">
        <v>3517</v>
      </c>
      <c r="FH698">
        <v>461562384</v>
      </c>
    </row>
    <row r="699" spans="1:164" ht="17.25">
      <c r="A699" s="72">
        <v>135424700</v>
      </c>
      <c r="B699" s="304" t="s">
        <v>717</v>
      </c>
      <c r="C699" s="72"/>
      <c r="D699" s="72"/>
      <c r="E699" s="72"/>
      <c r="F699" s="72"/>
      <c r="G699" s="307"/>
      <c r="H699" s="307"/>
      <c r="I699" s="72">
        <v>3249</v>
      </c>
      <c r="J699" s="72">
        <v>0</v>
      </c>
      <c r="K699" s="258">
        <f t="shared" si="156"/>
        <v>149</v>
      </c>
      <c r="L699" s="258">
        <f t="shared" si="145"/>
        <v>3398</v>
      </c>
      <c r="M699" s="316">
        <v>5</v>
      </c>
      <c r="N699" s="72" t="s">
        <v>1232</v>
      </c>
      <c r="O699" s="72" t="s">
        <v>1233</v>
      </c>
      <c r="P699" s="72" t="s">
        <v>350</v>
      </c>
      <c r="Q699" s="255">
        <v>0</v>
      </c>
      <c r="R699" s="66">
        <v>149</v>
      </c>
      <c r="S699" s="66">
        <f t="shared" si="157"/>
        <v>0</v>
      </c>
      <c r="T699" s="66">
        <v>900</v>
      </c>
      <c r="U699" s="4" t="s">
        <v>1232</v>
      </c>
      <c r="V699" s="5">
        <f t="shared" si="153"/>
        <v>0</v>
      </c>
      <c r="W699" s="5">
        <f t="shared" si="154"/>
        <v>0</v>
      </c>
      <c r="X699" s="5" t="str">
        <f t="shared" si="146"/>
        <v>FLOW</v>
      </c>
      <c r="Y699" s="72" t="str">
        <f t="shared" si="147"/>
        <v>NC</v>
      </c>
      <c r="Z699" s="72" t="s">
        <v>1316</v>
      </c>
      <c r="AA699" s="72" t="s">
        <v>1316</v>
      </c>
      <c r="AB699" s="304" t="s">
        <v>3025</v>
      </c>
      <c r="AC699" s="72"/>
      <c r="AD699" s="72" t="s">
        <v>3022</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48"/>
        <v>FLOW</v>
      </c>
      <c r="AQ699" s="307"/>
      <c r="AR699" s="307"/>
      <c r="AS699" s="307"/>
      <c r="AT699" s="307"/>
      <c r="AU699" s="72" t="s">
        <v>944</v>
      </c>
      <c r="AV699" s="311" t="s">
        <v>719</v>
      </c>
      <c r="AW699" s="304" t="s">
        <v>720</v>
      </c>
      <c r="AX699" s="312">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49"/>
        <v>1</v>
      </c>
      <c r="ES699" s="72">
        <f t="shared" si="150"/>
        <v>1</v>
      </c>
      <c r="ET699" s="72" t="s">
        <v>1127</v>
      </c>
      <c r="EU699" s="7" t="s">
        <v>3009</v>
      </c>
      <c r="EV699" s="7" t="s">
        <v>1111</v>
      </c>
      <c r="EW699" s="7" t="s">
        <v>1809</v>
      </c>
      <c r="EX699" s="183" t="s">
        <v>1852</v>
      </c>
      <c r="EY699" s="314">
        <v>46176</v>
      </c>
      <c r="EZ699" s="314"/>
      <c r="FA699" s="183"/>
      <c r="FB699" s="314"/>
      <c r="FC699" s="7" t="s">
        <v>1130</v>
      </c>
      <c r="FD699" s="7" t="s">
        <v>3159</v>
      </c>
      <c r="FE699" s="7">
        <f t="shared" si="151"/>
        <v>149</v>
      </c>
      <c r="FF699" s="72">
        <f t="shared" si="152"/>
        <v>3398</v>
      </c>
      <c r="FG699" t="s">
        <v>3517</v>
      </c>
      <c r="FH699">
        <v>135424700</v>
      </c>
    </row>
    <row r="700" spans="1:164" ht="17.25">
      <c r="A700" s="72">
        <v>456721727</v>
      </c>
      <c r="B700" s="304" t="s">
        <v>1616</v>
      </c>
      <c r="C700" s="72"/>
      <c r="D700" s="72"/>
      <c r="E700" s="72"/>
      <c r="F700" s="72"/>
      <c r="G700" s="307"/>
      <c r="H700" s="307"/>
      <c r="I700" s="72">
        <v>3794</v>
      </c>
      <c r="J700" s="72">
        <v>0</v>
      </c>
      <c r="K700" s="258">
        <f t="shared" si="156"/>
        <v>23</v>
      </c>
      <c r="L700" s="258">
        <f t="shared" si="145"/>
        <v>3817</v>
      </c>
      <c r="M700" s="316">
        <v>2</v>
      </c>
      <c r="N700" s="72" t="s">
        <v>1232</v>
      </c>
      <c r="O700" s="72" t="s">
        <v>1233</v>
      </c>
      <c r="P700" s="72" t="s">
        <v>66</v>
      </c>
      <c r="Q700" s="255">
        <v>0</v>
      </c>
      <c r="R700" s="66">
        <v>23</v>
      </c>
      <c r="S700" s="66">
        <f t="shared" si="157"/>
        <v>0</v>
      </c>
      <c r="T700" s="66">
        <v>2082.71</v>
      </c>
      <c r="U700" s="4" t="s">
        <v>1130</v>
      </c>
      <c r="V700" s="5">
        <f t="shared" si="153"/>
        <v>0</v>
      </c>
      <c r="W700" s="5">
        <f t="shared" si="154"/>
        <v>0</v>
      </c>
      <c r="X700" s="5" t="str">
        <f t="shared" si="146"/>
        <v>FLOW</v>
      </c>
      <c r="Y700" s="72" t="str">
        <f t="shared" si="147"/>
        <v>KIV</v>
      </c>
      <c r="Z700" s="72" t="s">
        <v>1130</v>
      </c>
      <c r="AA700" s="72" t="s">
        <v>3021</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48"/>
        <v>FLOW</v>
      </c>
      <c r="AQ700" s="307"/>
      <c r="AR700" s="307"/>
      <c r="AS700" s="307"/>
      <c r="AT700" s="307"/>
      <c r="AU700" s="72" t="s">
        <v>1794</v>
      </c>
      <c r="AV700" s="311" t="s">
        <v>1719</v>
      </c>
      <c r="AW700" s="304"/>
      <c r="AX700" s="312">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49"/>
        <v>0</v>
      </c>
      <c r="ES700" s="72" t="str">
        <f t="shared" si="150"/>
        <v/>
      </c>
      <c r="ET700" s="72" t="s">
        <v>1119</v>
      </c>
      <c r="EU700" s="7" t="s">
        <v>3010</v>
      </c>
      <c r="EV700" s="7" t="s">
        <v>1111</v>
      </c>
      <c r="EW700" s="7" t="e">
        <v>#N/A</v>
      </c>
      <c r="EX700" s="183" t="e">
        <v>#N/A</v>
      </c>
      <c r="EY700" s="314" t="e">
        <v>#N/A</v>
      </c>
      <c r="EZ700" s="314"/>
      <c r="FA700" s="183"/>
      <c r="FB700" s="314"/>
      <c r="FC700" s="7" t="s">
        <v>1130</v>
      </c>
      <c r="FD700" s="7" t="s">
        <v>1247</v>
      </c>
      <c r="FE700" s="7">
        <f t="shared" si="151"/>
        <v>23</v>
      </c>
      <c r="FF700" s="72">
        <f t="shared" si="152"/>
        <v>3817</v>
      </c>
      <c r="FG700" t="s">
        <v>3518</v>
      </c>
      <c r="FH700">
        <v>456721727</v>
      </c>
    </row>
    <row r="701" spans="1:164" ht="17.25">
      <c r="A701" s="72">
        <v>138861451</v>
      </c>
      <c r="B701" s="304" t="s">
        <v>1612</v>
      </c>
      <c r="C701" s="72" t="s">
        <v>1776</v>
      </c>
      <c r="D701" s="72" t="s">
        <v>2058</v>
      </c>
      <c r="E701" s="72">
        <v>38</v>
      </c>
      <c r="F701" s="72"/>
      <c r="G701" s="307"/>
      <c r="H701" s="307"/>
      <c r="I701" s="72">
        <v>3037</v>
      </c>
      <c r="J701" s="72">
        <v>0</v>
      </c>
      <c r="K701" s="258">
        <f t="shared" si="156"/>
        <v>38</v>
      </c>
      <c r="L701" s="258">
        <f t="shared" si="145"/>
        <v>3037</v>
      </c>
      <c r="M701" s="316">
        <v>2</v>
      </c>
      <c r="N701" s="72" t="s">
        <v>1283</v>
      </c>
      <c r="O701" s="72" t="s">
        <v>1282</v>
      </c>
      <c r="P701" s="72" t="s">
        <v>43</v>
      </c>
      <c r="Q701" s="255">
        <v>0</v>
      </c>
      <c r="R701" s="66">
        <v>38</v>
      </c>
      <c r="S701" s="66">
        <f t="shared" si="157"/>
        <v>0</v>
      </c>
      <c r="T701" s="66">
        <v>3787</v>
      </c>
      <c r="U701" s="4" t="s">
        <v>1130</v>
      </c>
      <c r="V701" s="5">
        <f t="shared" si="153"/>
        <v>0</v>
      </c>
      <c r="W701" s="5">
        <f t="shared" si="154"/>
        <v>0</v>
      </c>
      <c r="X701" s="5" t="str">
        <f t="shared" si="146"/>
        <v>RB</v>
      </c>
      <c r="Y701" s="72" t="str">
        <f t="shared" si="147"/>
        <v>PAID</v>
      </c>
      <c r="Z701" s="72" t="s">
        <v>1130</v>
      </c>
      <c r="AA701" s="72" t="s">
        <v>1282</v>
      </c>
      <c r="AB701" s="304"/>
      <c r="AC701" s="72"/>
      <c r="AD701" s="72" t="s">
        <v>3020</v>
      </c>
      <c r="AE701" s="309"/>
      <c r="AF701" s="310" t="s">
        <v>1130</v>
      </c>
      <c r="AG701" s="7" t="s">
        <v>1130</v>
      </c>
      <c r="AH701" s="72" t="s">
        <v>781</v>
      </c>
      <c r="AI701" s="7" t="s">
        <v>1130</v>
      </c>
      <c r="AJ701" s="7" t="s">
        <v>1130</v>
      </c>
      <c r="AK701" s="7" t="s">
        <v>1130</v>
      </c>
      <c r="AL701" s="7">
        <v>3825</v>
      </c>
      <c r="AM701" s="255">
        <v>0</v>
      </c>
      <c r="AN701" s="258">
        <v>56</v>
      </c>
      <c r="AO701" s="307">
        <v>0</v>
      </c>
      <c r="AP701" s="307" t="str">
        <f t="shared" si="148"/>
        <v>RB</v>
      </c>
      <c r="AQ701" s="307"/>
      <c r="AR701" s="307"/>
      <c r="AS701" s="307"/>
      <c r="AT701" s="307"/>
      <c r="AU701" s="72" t="s">
        <v>1794</v>
      </c>
      <c r="AV701" s="311"/>
      <c r="AW701" s="304" t="s">
        <v>44</v>
      </c>
      <c r="AX701" s="312">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49"/>
        <v>1</v>
      </c>
      <c r="ES701" s="72">
        <f t="shared" si="150"/>
        <v>1</v>
      </c>
      <c r="ET701" s="72" t="s">
        <v>1117</v>
      </c>
      <c r="EU701" s="7" t="s">
        <v>3011</v>
      </c>
      <c r="EV701" s="7" t="s">
        <v>1111</v>
      </c>
      <c r="EW701" s="7" t="s">
        <v>1802</v>
      </c>
      <c r="EX701" s="183" t="s">
        <v>1897</v>
      </c>
      <c r="EY701" s="314">
        <v>46179</v>
      </c>
      <c r="EZ701" s="314"/>
      <c r="FA701" s="183"/>
      <c r="FB701" s="314"/>
      <c r="FC701" s="7" t="s">
        <v>1130</v>
      </c>
      <c r="FD701" s="7" t="s">
        <v>3484</v>
      </c>
      <c r="FE701" s="7">
        <f t="shared" si="151"/>
        <v>38</v>
      </c>
      <c r="FF701" s="72">
        <f t="shared" si="152"/>
        <v>3075</v>
      </c>
      <c r="FG701" t="s">
        <v>3517</v>
      </c>
      <c r="FH701">
        <v>138861451</v>
      </c>
    </row>
    <row r="702" spans="1:164" ht="17.25">
      <c r="A702" s="72">
        <v>137963404</v>
      </c>
      <c r="B702" s="304" t="s">
        <v>805</v>
      </c>
      <c r="C702" s="72"/>
      <c r="D702" s="72"/>
      <c r="E702" s="72"/>
      <c r="F702" s="72"/>
      <c r="G702" s="307"/>
      <c r="H702" s="307"/>
      <c r="I702" s="72">
        <v>5976</v>
      </c>
      <c r="J702" s="72">
        <v>0</v>
      </c>
      <c r="K702" s="258">
        <f t="shared" si="156"/>
        <v>139.58000000000001</v>
      </c>
      <c r="L702" s="258">
        <f t="shared" si="145"/>
        <v>6115.58</v>
      </c>
      <c r="M702" s="316">
        <v>2</v>
      </c>
      <c r="N702" s="72" t="s">
        <v>1232</v>
      </c>
      <c r="O702" s="72" t="s">
        <v>1233</v>
      </c>
      <c r="P702" s="72" t="s">
        <v>74</v>
      </c>
      <c r="Q702" s="255">
        <v>0</v>
      </c>
      <c r="R702" s="66">
        <v>139.58000000000001</v>
      </c>
      <c r="S702" s="66">
        <f t="shared" si="157"/>
        <v>0</v>
      </c>
      <c r="T702" s="66">
        <v>3150</v>
      </c>
      <c r="U702" s="4" t="s">
        <v>1095</v>
      </c>
      <c r="V702" s="5">
        <f t="shared" si="153"/>
        <v>0</v>
      </c>
      <c r="W702" s="5">
        <f t="shared" si="154"/>
        <v>0</v>
      </c>
      <c r="X702" s="5" t="str">
        <f t="shared" si="146"/>
        <v>FLOW</v>
      </c>
      <c r="Y702" s="72" t="str">
        <f t="shared" si="147"/>
        <v>NC</v>
      </c>
      <c r="Z702" s="72" t="s">
        <v>1282</v>
      </c>
      <c r="AA702" s="72" t="s">
        <v>1316</v>
      </c>
      <c r="AB702" s="304" t="s">
        <v>3511</v>
      </c>
      <c r="AC702" s="72"/>
      <c r="AD702" s="72" t="s">
        <v>3022</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48"/>
        <v>FLOW</v>
      </c>
      <c r="AQ702" s="307"/>
      <c r="AR702" s="307"/>
      <c r="AS702" s="307"/>
      <c r="AT702" s="307"/>
      <c r="AU702" s="72" t="s">
        <v>1794</v>
      </c>
      <c r="AV702" s="311" t="s">
        <v>807</v>
      </c>
      <c r="AW702" s="304" t="s">
        <v>75</v>
      </c>
      <c r="AX702" s="312">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49"/>
        <v>1</v>
      </c>
      <c r="ES702" s="72">
        <f t="shared" si="150"/>
        <v>1</v>
      </c>
      <c r="ET702" s="72" t="s">
        <v>1120</v>
      </c>
      <c r="EU702" s="7" t="s">
        <v>3012</v>
      </c>
      <c r="EV702" s="7" t="s">
        <v>1111</v>
      </c>
      <c r="EW702" s="7" t="s">
        <v>1804</v>
      </c>
      <c r="EX702" s="183" t="s">
        <v>1812</v>
      </c>
      <c r="EY702" s="314">
        <v>46177</v>
      </c>
      <c r="EZ702" s="314"/>
      <c r="FA702" s="183"/>
      <c r="FB702" s="314"/>
      <c r="FC702" s="7" t="s">
        <v>1130</v>
      </c>
      <c r="FD702" s="7" t="s">
        <v>3485</v>
      </c>
      <c r="FE702" s="7">
        <f t="shared" si="151"/>
        <v>139.58000000000001</v>
      </c>
      <c r="FF702" s="72">
        <f t="shared" si="152"/>
        <v>6115.58</v>
      </c>
      <c r="FG702" t="s">
        <v>3517</v>
      </c>
      <c r="FH702">
        <v>137963404</v>
      </c>
    </row>
    <row r="703" spans="1:164" ht="17.25">
      <c r="A703" s="72">
        <v>454518679</v>
      </c>
      <c r="B703" s="304" t="s">
        <v>1615</v>
      </c>
      <c r="C703" s="72"/>
      <c r="D703" s="72"/>
      <c r="E703" s="72"/>
      <c r="F703" s="72"/>
      <c r="G703" s="307"/>
      <c r="H703" s="307"/>
      <c r="I703" s="72">
        <v>3135</v>
      </c>
      <c r="J703" s="72">
        <v>0</v>
      </c>
      <c r="K703" s="258">
        <f t="shared" si="156"/>
        <v>2</v>
      </c>
      <c r="L703" s="258">
        <f t="shared" si="145"/>
        <v>3137</v>
      </c>
      <c r="M703" s="316">
        <v>2</v>
      </c>
      <c r="N703" s="72" t="s">
        <v>1232</v>
      </c>
      <c r="O703" s="72" t="s">
        <v>1233</v>
      </c>
      <c r="P703" s="72" t="s">
        <v>19</v>
      </c>
      <c r="Q703" s="255">
        <v>0</v>
      </c>
      <c r="R703" s="66">
        <v>2</v>
      </c>
      <c r="S703" s="66">
        <f t="shared" si="157"/>
        <v>0</v>
      </c>
      <c r="T703" s="66">
        <v>3121.26</v>
      </c>
      <c r="U703" s="4" t="s">
        <v>1130</v>
      </c>
      <c r="V703" s="5">
        <f t="shared" si="153"/>
        <v>0</v>
      </c>
      <c r="W703" s="5">
        <f t="shared" si="154"/>
        <v>0</v>
      </c>
      <c r="X703" s="5" t="str">
        <f t="shared" si="146"/>
        <v>FLOW</v>
      </c>
      <c r="Y703" s="72" t="str">
        <f t="shared" si="147"/>
        <v>NC</v>
      </c>
      <c r="Z703" s="72" t="s">
        <v>1130</v>
      </c>
      <c r="AA703" s="72" t="s">
        <v>1316</v>
      </c>
      <c r="AB703" s="304" t="s">
        <v>3024</v>
      </c>
      <c r="AC703" s="72"/>
      <c r="AD703" s="72" t="s">
        <v>3022</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48"/>
        <v>FLOW</v>
      </c>
      <c r="AQ703" s="307"/>
      <c r="AR703" s="307"/>
      <c r="AS703" s="307"/>
      <c r="AT703" s="307"/>
      <c r="AU703" s="72" t="s">
        <v>944</v>
      </c>
      <c r="AV703" s="311" t="s">
        <v>1718</v>
      </c>
      <c r="AW703" s="304"/>
      <c r="AX703" s="312">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49"/>
        <v>1</v>
      </c>
      <c r="ES703" s="72">
        <f t="shared" si="150"/>
        <v>1</v>
      </c>
      <c r="ET703" s="72" t="s">
        <v>1114</v>
      </c>
      <c r="EU703" s="7" t="s">
        <v>3013</v>
      </c>
      <c r="EV703" s="7" t="s">
        <v>1111</v>
      </c>
      <c r="EW703" s="7" t="s">
        <v>1830</v>
      </c>
      <c r="EX703" s="183" t="s">
        <v>2053</v>
      </c>
      <c r="EY703" s="314">
        <v>46176</v>
      </c>
      <c r="EZ703" s="314"/>
      <c r="FA703" s="183"/>
      <c r="FB703" s="314"/>
      <c r="FC703" s="7" t="s">
        <v>3554</v>
      </c>
      <c r="FD703" s="7" t="s">
        <v>3476</v>
      </c>
      <c r="FE703" s="7">
        <f t="shared" si="151"/>
        <v>2</v>
      </c>
      <c r="FF703" s="72">
        <f t="shared" si="152"/>
        <v>3137</v>
      </c>
      <c r="FG703" t="s">
        <v>3517</v>
      </c>
      <c r="FH703">
        <v>454518679</v>
      </c>
    </row>
    <row r="704" spans="1:164" ht="17.25">
      <c r="A704" s="72">
        <v>461234688</v>
      </c>
      <c r="B704" s="304" t="s">
        <v>900</v>
      </c>
      <c r="C704" s="72"/>
      <c r="D704" s="72"/>
      <c r="E704" s="72"/>
      <c r="F704" s="72"/>
      <c r="G704" s="307"/>
      <c r="H704" s="307"/>
      <c r="I704" s="72">
        <v>4992</v>
      </c>
      <c r="J704" s="72">
        <v>0</v>
      </c>
      <c r="K704" s="258">
        <f t="shared" si="156"/>
        <v>3</v>
      </c>
      <c r="L704" s="258">
        <f t="shared" si="145"/>
        <v>4995</v>
      </c>
      <c r="M704" s="316">
        <v>4</v>
      </c>
      <c r="N704" s="72" t="s">
        <v>1232</v>
      </c>
      <c r="O704" s="72" t="s">
        <v>1233</v>
      </c>
      <c r="P704" s="72" t="s">
        <v>19</v>
      </c>
      <c r="Q704" s="255">
        <v>0</v>
      </c>
      <c r="R704" s="66">
        <v>3</v>
      </c>
      <c r="S704" s="66">
        <f t="shared" si="157"/>
        <v>0</v>
      </c>
      <c r="T704" s="66">
        <v>4050</v>
      </c>
      <c r="U704" s="4" t="s">
        <v>1232</v>
      </c>
      <c r="V704" s="5">
        <f t="shared" si="153"/>
        <v>0</v>
      </c>
      <c r="W704" s="5">
        <f t="shared" si="154"/>
        <v>0</v>
      </c>
      <c r="X704" s="5" t="str">
        <f t="shared" si="146"/>
        <v>FLOW</v>
      </c>
      <c r="Y704" s="72" t="str">
        <f t="shared" si="147"/>
        <v>RTP</v>
      </c>
      <c r="Z704" s="72" t="s">
        <v>1331</v>
      </c>
      <c r="AA704" s="72" t="s">
        <v>1331</v>
      </c>
      <c r="AB704" s="304" t="s">
        <v>3506</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58">IF(AO704=0,"RB",IF(AO704&lt;AN704,"STABLE",IF(AO704&gt;AN704,"FLOW","SAME")))</f>
        <v>FLOW</v>
      </c>
      <c r="AQ704" s="307"/>
      <c r="AR704" s="307"/>
      <c r="AS704" s="307"/>
      <c r="AT704" s="307"/>
      <c r="AU704" s="72" t="s">
        <v>944</v>
      </c>
      <c r="AV704" s="311" t="s">
        <v>902</v>
      </c>
      <c r="AW704" s="304"/>
      <c r="AX704" s="312">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49"/>
        <v>1</v>
      </c>
      <c r="ES704" s="72">
        <f t="shared" ref="ES704:ES706" si="159">IF(ER704&gt;0,1,"")</f>
        <v>1</v>
      </c>
      <c r="ET704" s="72" t="s">
        <v>1114</v>
      </c>
      <c r="EU704" s="7" t="s">
        <v>3014</v>
      </c>
      <c r="EV704" s="7" t="s">
        <v>1111</v>
      </c>
      <c r="EW704" s="7" t="s">
        <v>1832</v>
      </c>
      <c r="EX704" s="183" t="s">
        <v>2054</v>
      </c>
      <c r="EY704" s="314">
        <v>46177</v>
      </c>
      <c r="EZ704" s="314"/>
      <c r="FA704" s="183"/>
      <c r="FB704" s="314"/>
      <c r="FC704" s="7" t="s">
        <v>1130</v>
      </c>
      <c r="FD704" s="7" t="s">
        <v>3125</v>
      </c>
      <c r="FE704" s="7">
        <f t="shared" si="151"/>
        <v>3</v>
      </c>
      <c r="FF704" s="72">
        <f t="shared" si="152"/>
        <v>4995</v>
      </c>
      <c r="FG704" t="s">
        <v>3517</v>
      </c>
      <c r="FH704">
        <v>461234688</v>
      </c>
    </row>
    <row r="705" spans="1:164" ht="17.25">
      <c r="A705" s="72">
        <v>135494657</v>
      </c>
      <c r="B705" s="304" t="s">
        <v>1611</v>
      </c>
      <c r="C705" s="72"/>
      <c r="D705" s="72"/>
      <c r="E705" s="72"/>
      <c r="F705" s="72"/>
      <c r="G705" s="307"/>
      <c r="H705" s="307"/>
      <c r="I705" s="72">
        <v>3189</v>
      </c>
      <c r="J705" s="72">
        <v>0</v>
      </c>
      <c r="K705" s="258">
        <f t="shared" si="156"/>
        <v>23</v>
      </c>
      <c r="L705" s="258">
        <f t="shared" si="145"/>
        <v>3212</v>
      </c>
      <c r="M705" s="316">
        <v>6</v>
      </c>
      <c r="N705" s="72" t="s">
        <v>1232</v>
      </c>
      <c r="O705" s="72" t="s">
        <v>1233</v>
      </c>
      <c r="P705" s="72" t="s">
        <v>334</v>
      </c>
      <c r="Q705" s="255">
        <v>0</v>
      </c>
      <c r="R705" s="66">
        <v>23</v>
      </c>
      <c r="S705" s="66">
        <f t="shared" si="157"/>
        <v>0</v>
      </c>
      <c r="T705" s="66">
        <v>2697</v>
      </c>
      <c r="U705" s="4" t="s">
        <v>1130</v>
      </c>
      <c r="V705" s="5">
        <f t="shared" si="153"/>
        <v>0</v>
      </c>
      <c r="W705" s="5">
        <f t="shared" si="154"/>
        <v>0</v>
      </c>
      <c r="X705" s="5" t="str">
        <f t="shared" si="146"/>
        <v>FLOW</v>
      </c>
      <c r="Y705" s="72" t="str">
        <f t="shared" si="147"/>
        <v>NC</v>
      </c>
      <c r="Z705" s="72" t="s">
        <v>1130</v>
      </c>
      <c r="AA705" s="72" t="s">
        <v>1316</v>
      </c>
      <c r="AB705" s="304" t="s">
        <v>3525</v>
      </c>
      <c r="AC705" s="72"/>
      <c r="AD705" s="72" t="s">
        <v>3022</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58"/>
        <v>FLOW</v>
      </c>
      <c r="AQ705" s="307"/>
      <c r="AR705" s="307"/>
      <c r="AS705" s="307"/>
      <c r="AT705" s="307"/>
      <c r="AU705" s="72" t="s">
        <v>944</v>
      </c>
      <c r="AV705" s="311" t="s">
        <v>1715</v>
      </c>
      <c r="AW705" s="304" t="s">
        <v>523</v>
      </c>
      <c r="AX705" s="312">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49"/>
        <v>1</v>
      </c>
      <c r="ES705" s="72">
        <f t="shared" si="159"/>
        <v>1</v>
      </c>
      <c r="ET705" s="72" t="s">
        <v>1126</v>
      </c>
      <c r="EU705" s="7" t="s">
        <v>3015</v>
      </c>
      <c r="EV705" s="7" t="s">
        <v>1111</v>
      </c>
      <c r="EW705" s="7" t="s">
        <v>1849</v>
      </c>
      <c r="EX705" s="183" t="s">
        <v>1810</v>
      </c>
      <c r="EY705" s="314">
        <v>46177</v>
      </c>
      <c r="EZ705" s="314"/>
      <c r="FA705" s="183"/>
      <c r="FB705" s="314"/>
      <c r="FC705" s="7" t="s">
        <v>1130</v>
      </c>
      <c r="FD705" s="7" t="s">
        <v>1247</v>
      </c>
      <c r="FE705" s="7">
        <f t="shared" ref="FE705:FE706" si="160">IF((J705+R705)&lt;=I705+R705,(J705+R705),((I705-(I705*(M705+1)-(I705+J705)))+R705))</f>
        <v>23</v>
      </c>
      <c r="FF705" s="72">
        <f t="shared" ref="FF705:FF706" si="161">I705+J705+FD705</f>
        <v>3212</v>
      </c>
      <c r="FG705" t="s">
        <v>3517</v>
      </c>
      <c r="FH705">
        <v>135494657</v>
      </c>
    </row>
    <row r="706" spans="1:164" ht="17.25">
      <c r="A706" s="72">
        <v>463182764</v>
      </c>
      <c r="B706" s="304" t="s">
        <v>913</v>
      </c>
      <c r="C706" s="72"/>
      <c r="D706" s="72"/>
      <c r="E706" s="72"/>
      <c r="F706" s="72"/>
      <c r="G706" s="307"/>
      <c r="H706" s="307"/>
      <c r="I706" s="72">
        <v>1668</v>
      </c>
      <c r="J706" s="72">
        <v>0</v>
      </c>
      <c r="K706" s="258">
        <f t="shared" si="156"/>
        <v>133</v>
      </c>
      <c r="L706" s="258">
        <f t="shared" si="145"/>
        <v>1801</v>
      </c>
      <c r="M706" s="316">
        <v>4</v>
      </c>
      <c r="N706" s="72" t="s">
        <v>1232</v>
      </c>
      <c r="O706" s="72" t="s">
        <v>1233</v>
      </c>
      <c r="P706" s="72" t="s">
        <v>334</v>
      </c>
      <c r="Q706" s="255">
        <v>0</v>
      </c>
      <c r="R706" s="66">
        <v>133</v>
      </c>
      <c r="S706" s="66">
        <f t="shared" si="157"/>
        <v>0</v>
      </c>
      <c r="T706" s="66">
        <v>4500</v>
      </c>
      <c r="U706" s="4" t="s">
        <v>1130</v>
      </c>
      <c r="V706" s="5">
        <f t="shared" si="153"/>
        <v>0</v>
      </c>
      <c r="W706" s="5">
        <f t="shared" si="154"/>
        <v>0</v>
      </c>
      <c r="X706" s="5" t="str">
        <f t="shared" si="146"/>
        <v>FLOW</v>
      </c>
      <c r="Y706" s="72" t="str">
        <f t="shared" si="147"/>
        <v>NC</v>
      </c>
      <c r="Z706" s="72" t="s">
        <v>1130</v>
      </c>
      <c r="AA706" s="72" t="s">
        <v>1316</v>
      </c>
      <c r="AB706" s="304" t="s">
        <v>3025</v>
      </c>
      <c r="AC706" s="72"/>
      <c r="AD706" s="72" t="s">
        <v>3022</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58"/>
        <v>FLOW</v>
      </c>
      <c r="AQ706" s="307"/>
      <c r="AR706" s="307"/>
      <c r="AS706" s="307"/>
      <c r="AT706" s="307"/>
      <c r="AU706" s="72" t="s">
        <v>944</v>
      </c>
      <c r="AV706" s="311" t="s">
        <v>914</v>
      </c>
      <c r="AW706" s="304"/>
      <c r="AX706" s="312">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49"/>
        <v>1</v>
      </c>
      <c r="ES706" s="72">
        <f t="shared" si="159"/>
        <v>1</v>
      </c>
      <c r="ET706" s="72" t="s">
        <v>1126</v>
      </c>
      <c r="EU706" s="7" t="s">
        <v>3016</v>
      </c>
      <c r="EV706" s="7" t="s">
        <v>1111</v>
      </c>
      <c r="EW706" s="7" t="s">
        <v>1809</v>
      </c>
      <c r="EX706" s="183" t="s">
        <v>1810</v>
      </c>
      <c r="EY706" s="314">
        <v>46178</v>
      </c>
      <c r="EZ706" s="314"/>
      <c r="FA706" s="183"/>
      <c r="FB706" s="314"/>
      <c r="FC706" s="7" t="s">
        <v>1130</v>
      </c>
      <c r="FD706" s="7" t="s">
        <v>3486</v>
      </c>
      <c r="FE706" s="7">
        <f t="shared" si="160"/>
        <v>133</v>
      </c>
      <c r="FF706" s="72">
        <f t="shared" si="161"/>
        <v>1801</v>
      </c>
      <c r="FG706" t="s">
        <v>3517</v>
      </c>
      <c r="FH706">
        <v>463182764</v>
      </c>
    </row>
  </sheetData>
  <autoFilter ref="A1:FH706" xr:uid="{F54404BF-2F2B-441D-912A-4C0AA7FF2741}"/>
  <sortState xmlns:xlrd2="http://schemas.microsoft.com/office/spreadsheetml/2017/richdata2" ref="A2:FF706">
    <sortCondition descending="1" ref="Q2:Q706"/>
  </sortState>
  <conditionalFormatting sqref="A1">
    <cfRule type="duplicateValues" dxfId="429" priority="14"/>
  </conditionalFormatting>
  <conditionalFormatting sqref="A1:A1048576">
    <cfRule type="duplicateValues" dxfId="428" priority="13"/>
  </conditionalFormatting>
  <conditionalFormatting sqref="A567:A706">
    <cfRule type="duplicateValues" dxfId="427" priority="506"/>
  </conditionalFormatting>
  <conditionalFormatting sqref="M2:M706">
    <cfRule type="expression" dxfId="426" priority="342">
      <formula>AND(LEN(#REF!)&gt;0,#REF!&lt;#REF!,#REF!&gt;=#REF!)</formula>
    </cfRule>
  </conditionalFormatting>
  <conditionalFormatting sqref="M3:M6 M8:M109 M111:M121 M123:M136 M138:M141 M144:M148 M150:M167 M169:M192 M194:M313 M316:M346 M348:M353 M355:M451 M453:M464 M466:M479 M481:M565">
    <cfRule type="expression" dxfId="425" priority="372">
      <formula>AND(LEN($E4)&gt;0,$E4&lt;$K4,#REF!&gt;=$AM4)</formula>
    </cfRule>
  </conditionalFormatting>
  <conditionalFormatting sqref="M567">
    <cfRule type="expression" dxfId="424" priority="381">
      <formula>AND(LEN($E568)&gt;0,$E568&lt;$M568,$AP568&gt;=$AO568)</formula>
    </cfRule>
  </conditionalFormatting>
  <conditionalFormatting sqref="M568:M593 M595:M598 M600:M650 M652:M663 M665:M667 M669:M676 M678:M700 M702:M9243">
    <cfRule type="expression" dxfId="423" priority="376">
      <formula>AND(LEN($E569)&gt;0,$E569&lt;$K569,$AO569&gt;=$AN569)</formula>
    </cfRule>
  </conditionalFormatting>
  <conditionalFormatting sqref="N2:N706">
    <cfRule type="expression" dxfId="422" priority="377">
      <formula>AND(LEN($E2)&gt;0,$E2&lt;$K2,$AO2&gt;$AN2)</formula>
    </cfRule>
  </conditionalFormatting>
  <conditionalFormatting sqref="N567">
    <cfRule type="expression" dxfId="421" priority="382">
      <formula>AND(LEN($E568)&gt;0,$E568&lt;$M568,$AP568&gt;=$AO568)</formula>
    </cfRule>
  </conditionalFormatting>
  <conditionalFormatting sqref="N568:N593 N595:N598 N600:N650 N652:N663 N665:N667 N669:N676 N678:N700">
    <cfRule type="expression" dxfId="420" priority="379">
      <formula>AND(LEN($E569)&gt;0,$E569&lt;$K569,$AO569&gt;=$AN569)</formula>
    </cfRule>
  </conditionalFormatting>
  <conditionalFormatting sqref="N594 N599 N651 N664 N668 N677 N701:N706">
    <cfRule type="expression" dxfId="419" priority="406">
      <formula>AND(LEN(#REF!)&gt;0,#REF!&lt;#REF!,#REF!&gt;=#REF!)</formula>
    </cfRule>
  </conditionalFormatting>
  <conditionalFormatting sqref="N707:N9243">
    <cfRule type="expression" dxfId="418"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2026-06-19T06:53:05Z</dcterms:modified>
</cp:coreProperties>
</file>