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ФТОК\Практические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12" i="1"/>
  <c r="K11" i="1"/>
  <c r="K10" i="1"/>
  <c r="K9" i="1"/>
  <c r="K8" i="1"/>
  <c r="K7" i="1"/>
  <c r="K6" i="1"/>
  <c r="K5" i="1"/>
  <c r="K4" i="1"/>
  <c r="K3" i="1"/>
  <c r="Z3" i="1" l="1"/>
  <c r="Z4" i="1"/>
  <c r="Z5" i="1"/>
  <c r="Z6" i="1"/>
  <c r="Z7" i="1"/>
  <c r="Z8" i="1"/>
  <c r="Z9" i="1"/>
  <c r="Z10" i="1"/>
  <c r="Z11" i="1"/>
  <c r="Z12" i="1"/>
  <c r="Z13" i="1"/>
  <c r="Z19" i="1"/>
  <c r="Z21" i="1"/>
  <c r="Z22" i="1"/>
  <c r="Z23" i="1"/>
  <c r="Z24" i="1"/>
  <c r="Z25" i="1"/>
  <c r="Z27" i="1"/>
  <c r="Z2" i="1"/>
  <c r="Z28" i="1" l="1"/>
  <c r="J36" i="1" s="1"/>
  <c r="I8" i="1"/>
  <c r="C5" i="1"/>
  <c r="C6" i="1"/>
  <c r="C7" i="1"/>
  <c r="C8" i="1"/>
  <c r="C9" i="1"/>
  <c r="C10" i="1"/>
  <c r="C11" i="1"/>
  <c r="C12" i="1"/>
  <c r="C13" i="1"/>
  <c r="C14" i="1"/>
  <c r="C15" i="1"/>
  <c r="D11" i="1"/>
  <c r="D4" i="1"/>
  <c r="C4" i="1" s="1"/>
  <c r="D3" i="1"/>
  <c r="C3" i="1" s="1"/>
  <c r="D2" i="1"/>
  <c r="C2" i="1" s="1"/>
  <c r="D1" i="1"/>
  <c r="C1" i="1" s="1"/>
  <c r="J29" i="1" l="1"/>
  <c r="J35" i="1"/>
  <c r="K35" i="1" s="1"/>
  <c r="J31" i="1"/>
  <c r="K31" i="1" s="1"/>
  <c r="J30" i="1"/>
  <c r="K30" i="1" s="1"/>
  <c r="J32" i="1"/>
  <c r="K32" i="1" s="1"/>
  <c r="J33" i="1"/>
  <c r="K33" i="1" s="1"/>
  <c r="R25" i="1"/>
  <c r="S25" i="1" s="1"/>
  <c r="J34" i="1"/>
  <c r="K34" i="1" s="1"/>
  <c r="Q25" i="1"/>
  <c r="K36" i="1"/>
  <c r="K29" i="1"/>
</calcChain>
</file>

<file path=xl/sharedStrings.xml><?xml version="1.0" encoding="utf-8"?>
<sst xmlns="http://schemas.openxmlformats.org/spreadsheetml/2006/main" count="100" uniqueCount="61">
  <si>
    <t>R1</t>
  </si>
  <si>
    <t>R2</t>
  </si>
  <si>
    <t>R3</t>
  </si>
  <si>
    <t>R4</t>
  </si>
  <si>
    <t>R5</t>
  </si>
  <si>
    <t>R6</t>
  </si>
  <si>
    <t>RES SMD 150K OHM 5% 1/16W 0805 Faithful Link</t>
  </si>
  <si>
    <t>RES SMD 22M OHM 5% 1/16W 0805 Faithful Link</t>
  </si>
  <si>
    <t>RES SMD 1K OHM 5% 1/16W 0805 Faithful Link</t>
  </si>
  <si>
    <t>RES SMD 510K OHM 5% 1/16W 0805 Faithful Link</t>
  </si>
  <si>
    <t>RES SMD 10K OHM 5% 1/16W 0805 Faithful Link</t>
  </si>
  <si>
    <t>RES SMD 27K OHM 5% 1/16W 0805 Faithful Link</t>
  </si>
  <si>
    <t>R7,R8</t>
  </si>
  <si>
    <t>R9</t>
  </si>
  <si>
    <t>R10</t>
  </si>
  <si>
    <t>RES SMD 20K OHM 5% 1/16W 0805 Faithful Link</t>
  </si>
  <si>
    <t>R11</t>
  </si>
  <si>
    <t>R12-R17</t>
  </si>
  <si>
    <t>RES SMD 1.6K OHM 5% 1/16W 0805 Faithful Link</t>
  </si>
  <si>
    <t>R18</t>
  </si>
  <si>
    <t>R19-R24</t>
  </si>
  <si>
    <t>R25</t>
  </si>
  <si>
    <t>R26-R32</t>
  </si>
  <si>
    <t>C1,C1</t>
  </si>
  <si>
    <t>CAP SMD 62 PF 10% 50V 0805 X7R</t>
  </si>
  <si>
    <t>C2</t>
  </si>
  <si>
    <t>CAP SMD 15 PFARAD 10% 50V 0805 X7R</t>
  </si>
  <si>
    <t>C3</t>
  </si>
  <si>
    <t>CAP SMD 3300 PFARAD 10% 50V 0805 X7R</t>
  </si>
  <si>
    <t>C4</t>
  </si>
  <si>
    <t>CAP SMD 240 PFARAD 10% 50V 0805 X7R</t>
  </si>
  <si>
    <t>C5</t>
  </si>
  <si>
    <t>CAP SMD 390 FARAD 10% 50V 0805 X7R</t>
  </si>
  <si>
    <t>C6</t>
  </si>
  <si>
    <t>CAP SMD 200 PFARAD 10% 50V 0805 X7R</t>
  </si>
  <si>
    <t>C7</t>
  </si>
  <si>
    <t>CAP SMD 100 UFARAD 10% 50V 0805 X7R</t>
  </si>
  <si>
    <t>C8</t>
  </si>
  <si>
    <t>C9-C11</t>
  </si>
  <si>
    <t>CAP SMD 0.01 UFARAD 10% 50V 0805 X7R</t>
  </si>
  <si>
    <t>Компонент</t>
  </si>
  <si>
    <t>N</t>
  </si>
  <si>
    <t>Конденсатор</t>
  </si>
  <si>
    <t>Резистор</t>
  </si>
  <si>
    <t>Кварцовий резонатор</t>
  </si>
  <si>
    <t>ІС</t>
  </si>
  <si>
    <t>Друкована плата</t>
  </si>
  <si>
    <t>Контакт роз’єма</t>
  </si>
  <si>
    <t>Пайка виводів</t>
  </si>
  <si>
    <t>Сумарна інтенсивність відмов друкованого вузла</t>
  </si>
  <si>
    <r>
      <t>λ</t>
    </r>
    <r>
      <rPr>
        <b/>
        <vertAlign val="subscript"/>
        <sz val="14"/>
        <color rgb="FF000000"/>
        <rFont val="Times New Roman"/>
        <family val="1"/>
        <charset val="204"/>
      </rPr>
      <t>0e</t>
    </r>
    <r>
      <rPr>
        <b/>
        <sz val="14"/>
        <color rgb="FF000000"/>
        <rFont val="Times New Roman"/>
        <family val="1"/>
        <charset val="204"/>
      </rPr>
      <t>·10</t>
    </r>
    <r>
      <rPr>
        <b/>
        <vertAlign val="superscript"/>
        <sz val="14"/>
        <color rgb="FF000000"/>
        <rFont val="Times New Roman"/>
        <family val="1"/>
        <charset val="204"/>
      </rPr>
      <t>-8</t>
    </r>
    <r>
      <rPr>
        <b/>
        <sz val="14"/>
        <color rgb="FF000000"/>
        <rFont val="Times New Roman"/>
        <family val="1"/>
        <charset val="204"/>
      </rPr>
      <t>, год</t>
    </r>
    <r>
      <rPr>
        <b/>
        <vertAlign val="superscript"/>
        <sz val="14"/>
        <color rgb="FF000000"/>
        <rFont val="Times New Roman"/>
        <family val="1"/>
        <charset val="204"/>
      </rPr>
      <t>-1</t>
    </r>
  </si>
  <si>
    <r>
      <t>К</t>
    </r>
    <r>
      <rPr>
        <b/>
        <vertAlign val="subscript"/>
        <sz val="14"/>
        <color rgb="FF000000"/>
        <rFont val="Times New Roman"/>
        <family val="1"/>
        <charset val="204"/>
      </rPr>
      <t>н</t>
    </r>
  </si>
  <si>
    <r>
      <t>a</t>
    </r>
    <r>
      <rPr>
        <b/>
        <vertAlign val="subscript"/>
        <sz val="14"/>
        <color rgb="FF000000"/>
        <rFont val="Times New Roman"/>
        <family val="1"/>
        <charset val="204"/>
      </rPr>
      <t>t</t>
    </r>
  </si>
  <si>
    <r>
      <t>a</t>
    </r>
    <r>
      <rPr>
        <b/>
        <vertAlign val="subscript"/>
        <sz val="14"/>
        <color rgb="FF000000"/>
        <rFont val="Times New Roman"/>
        <family val="1"/>
        <charset val="204"/>
      </rPr>
      <t>e</t>
    </r>
  </si>
  <si>
    <r>
      <t>N ·λ</t>
    </r>
    <r>
      <rPr>
        <b/>
        <vertAlign val="subscript"/>
        <sz val="14"/>
        <color rgb="FF000000"/>
        <rFont val="Times New Roman"/>
        <family val="1"/>
        <charset val="204"/>
      </rPr>
      <t>0e</t>
    </r>
    <r>
      <rPr>
        <b/>
        <sz val="14"/>
        <color rgb="FF000000"/>
        <rFont val="Times New Roman"/>
        <family val="1"/>
        <charset val="204"/>
      </rPr>
      <t>· К</t>
    </r>
    <r>
      <rPr>
        <b/>
        <vertAlign val="subscript"/>
        <sz val="14"/>
        <color rgb="FF000000"/>
        <rFont val="Times New Roman"/>
        <family val="1"/>
        <charset val="204"/>
      </rPr>
      <t>н</t>
    </r>
    <r>
      <rPr>
        <b/>
        <sz val="14"/>
        <color rgb="FF000000"/>
        <rFont val="Times New Roman"/>
        <family val="1"/>
        <charset val="204"/>
      </rPr>
      <t>·a</t>
    </r>
    <r>
      <rPr>
        <b/>
        <vertAlign val="subscript"/>
        <sz val="14"/>
        <color rgb="FF000000"/>
        <rFont val="Times New Roman"/>
        <family val="1"/>
        <charset val="204"/>
      </rPr>
      <t>t</t>
    </r>
    <r>
      <rPr>
        <b/>
        <sz val="14"/>
        <color rgb="FF000000"/>
        <rFont val="Times New Roman"/>
        <family val="1"/>
        <charset val="204"/>
      </rPr>
      <t>·a</t>
    </r>
    <r>
      <rPr>
        <b/>
        <vertAlign val="subscript"/>
        <sz val="14"/>
        <color rgb="FF000000"/>
        <rFont val="Times New Roman"/>
        <family val="1"/>
        <charset val="204"/>
      </rPr>
      <t>e</t>
    </r>
    <r>
      <rPr>
        <b/>
        <sz val="14"/>
        <color rgb="FF000000"/>
        <rFont val="Times New Roman"/>
        <family val="1"/>
        <charset val="204"/>
      </rPr>
      <t>·10</t>
    </r>
    <r>
      <rPr>
        <b/>
        <vertAlign val="superscript"/>
        <sz val="14"/>
        <color rgb="FF000000"/>
        <rFont val="Times New Roman"/>
        <family val="1"/>
        <charset val="204"/>
      </rPr>
      <t>-8</t>
    </r>
  </si>
  <si>
    <t>Транзистор</t>
  </si>
  <si>
    <t>Перехідні отвори</t>
  </si>
  <si>
    <t>R3,R4</t>
  </si>
  <si>
    <t>R7</t>
  </si>
  <si>
    <t>R8</t>
  </si>
  <si>
    <t>R11,R12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</si>
</sst>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name val="Arial Cyr"/>
      <charset val="204"/>
    </font>
    <font>
      <i/>
      <sz val="12"/>
      <color rgb="FF000000"/>
      <name val="GOST type B"/>
      <family val="2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vertAlign val="super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49" fontId="4" fillId="0" borderId="5" xfId="1" quotePrefix="1" applyNumberFormat="1" applyFont="1" applyFill="1" applyBorder="1" applyAlignment="1" applyProtection="1">
      <alignment horizontal="center" vertical="center" shrinkToFit="1"/>
      <protection locked="0"/>
    </xf>
    <xf numFmtId="49" fontId="4" fillId="0" borderId="6" xfId="1" quotePrefix="1" applyNumberFormat="1" applyFont="1" applyFill="1" applyBorder="1" applyAlignment="1" applyProtection="1">
      <alignment horizontal="left" vertical="center"/>
      <protection locked="0"/>
    </xf>
    <xf numFmtId="49" fontId="4" fillId="0" borderId="7" xfId="1" quotePrefix="1" applyNumberFormat="1" applyFont="1" applyFill="1" applyBorder="1" applyAlignment="1" applyProtection="1">
      <alignment horizontal="left" vertical="center"/>
      <protection locked="0"/>
    </xf>
    <xf numFmtId="49" fontId="4" fillId="0" borderId="8" xfId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4" fillId="0" borderId="9" xfId="1" quotePrefix="1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Sheet1!$I$29:$I$35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Sheet1!$J$29:$J$35</c:f>
              <c:numCache>
                <c:formatCode>General</c:formatCode>
                <c:ptCount val="7"/>
                <c:pt idx="0">
                  <c:v>0.99998416107151711</c:v>
                </c:pt>
                <c:pt idx="1">
                  <c:v>0.99984162200391924</c:v>
                </c:pt>
                <c:pt idx="2">
                  <c:v>0.99841734832413542</c:v>
                </c:pt>
                <c:pt idx="3">
                  <c:v>0.984285724236593</c:v>
                </c:pt>
                <c:pt idx="4">
                  <c:v>0.85351638526419016</c:v>
                </c:pt>
                <c:pt idx="5">
                  <c:v>0.20517225343634427</c:v>
                </c:pt>
                <c:pt idx="6">
                  <c:v>1.3218625053076731E-7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A-4CC2-955F-2521A023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1510496"/>
        <c:axId val="-351508864"/>
      </c:lineChart>
      <c:catAx>
        <c:axId val="-3515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508864"/>
        <c:crosses val="autoZero"/>
        <c:auto val="1"/>
        <c:lblAlgn val="ctr"/>
        <c:lblOffset val="100"/>
        <c:noMultiLvlLbl val="0"/>
      </c:catAx>
      <c:valAx>
        <c:axId val="-351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51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Sheet1!$I$29:$I$35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Sheet1!$K$29:$K$35</c:f>
              <c:numCache>
                <c:formatCode>General</c:formatCode>
                <c:ptCount val="7"/>
                <c:pt idx="0">
                  <c:v>1.5838928482891923E-5</c:v>
                </c:pt>
                <c:pt idx="1">
                  <c:v>1.5837799608076075E-4</c:v>
                </c:pt>
                <c:pt idx="2">
                  <c:v>1.582651675864577E-3</c:v>
                </c:pt>
                <c:pt idx="3">
                  <c:v>1.5714275763407004E-2</c:v>
                </c:pt>
                <c:pt idx="4">
                  <c:v>0.14648361473580984</c:v>
                </c:pt>
                <c:pt idx="5">
                  <c:v>0.79482774656365573</c:v>
                </c:pt>
                <c:pt idx="6">
                  <c:v>0.9999998678137495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7-4331-8CC9-B105DB04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1513760"/>
        <c:axId val="-464474096"/>
      </c:lineChart>
      <c:catAx>
        <c:axId val="-3515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474096"/>
        <c:crosses val="autoZero"/>
        <c:auto val="1"/>
        <c:lblAlgn val="ctr"/>
        <c:lblOffset val="100"/>
        <c:noMultiLvlLbl val="0"/>
      </c:catAx>
      <c:valAx>
        <c:axId val="-464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513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31</xdr:row>
      <xdr:rowOff>19050</xdr:rowOff>
    </xdr:from>
    <xdr:to>
      <xdr:col>18</xdr:col>
      <xdr:colOff>220345</xdr:colOff>
      <xdr:row>42</xdr:row>
      <xdr:rowOff>156845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2686050</xdr:colOff>
      <xdr:row>39</xdr:row>
      <xdr:rowOff>133350</xdr:rowOff>
    </xdr:from>
    <xdr:to>
      <xdr:col>11</xdr:col>
      <xdr:colOff>239395</xdr:colOff>
      <xdr:row>51</xdr:row>
      <xdr:rowOff>90170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D30" zoomScaleNormal="100" workbookViewId="0">
      <selection activeCell="Q25" sqref="Q25"/>
    </sheetView>
  </sheetViews>
  <sheetFormatPr defaultRowHeight="15" x14ac:dyDescent="0.25"/>
  <cols>
    <col min="1" max="1" width="12.5703125" customWidth="1"/>
    <col min="2" max="2" width="51.85546875" customWidth="1"/>
    <col min="3" max="3" width="11.140625" customWidth="1"/>
    <col min="4" max="4" width="11.5703125" bestFit="1" customWidth="1"/>
    <col min="6" max="6" width="8.85546875" customWidth="1"/>
    <col min="7" max="7" width="45.85546875" customWidth="1"/>
    <col min="10" max="10" width="17.5703125" customWidth="1"/>
    <col min="11" max="11" width="15.85546875" bestFit="1" customWidth="1"/>
    <col min="12" max="12" width="10.28515625" bestFit="1" customWidth="1"/>
    <col min="16" max="16" width="12" bestFit="1" customWidth="1"/>
    <col min="20" max="20" width="20.7109375" customWidth="1"/>
    <col min="22" max="22" width="15.28515625" customWidth="1"/>
    <col min="23" max="23" width="9.140625" customWidth="1"/>
    <col min="26" max="26" width="17.140625" customWidth="1"/>
  </cols>
  <sheetData>
    <row r="1" spans="1:27" ht="60" customHeight="1" thickBot="1" x14ac:dyDescent="0.3">
      <c r="A1" s="1" t="s">
        <v>0</v>
      </c>
      <c r="B1" s="2" t="s">
        <v>6</v>
      </c>
      <c r="C1" s="6">
        <f>144/(0.125*D1)</f>
        <v>7.6800000000000002E-3</v>
      </c>
      <c r="D1" s="5">
        <f>150*1000</f>
        <v>150000</v>
      </c>
      <c r="F1" s="7" t="s">
        <v>23</v>
      </c>
      <c r="G1" s="3" t="s">
        <v>24</v>
      </c>
      <c r="H1" s="4"/>
      <c r="J1" s="27"/>
      <c r="K1" s="28"/>
      <c r="L1" s="28"/>
      <c r="M1" s="28"/>
      <c r="N1" s="28"/>
      <c r="O1" s="28"/>
      <c r="P1" s="28"/>
      <c r="T1" s="11" t="s">
        <v>40</v>
      </c>
      <c r="U1" s="12" t="s">
        <v>41</v>
      </c>
      <c r="V1" s="12" t="s">
        <v>50</v>
      </c>
      <c r="W1" s="12" t="s">
        <v>51</v>
      </c>
      <c r="X1" s="12" t="s">
        <v>52</v>
      </c>
      <c r="Y1" s="12" t="s">
        <v>53</v>
      </c>
      <c r="Z1" s="12" t="s">
        <v>54</v>
      </c>
      <c r="AA1" s="13"/>
    </row>
    <row r="2" spans="1:27" ht="19.5" thickBot="1" x14ac:dyDescent="0.3">
      <c r="A2" s="1" t="s">
        <v>1</v>
      </c>
      <c r="B2" s="3" t="s">
        <v>7</v>
      </c>
      <c r="C2" s="6">
        <f t="shared" ref="C2:C15" si="0">144/(0.125*D2)</f>
        <v>5.2363636363636367E-5</v>
      </c>
      <c r="D2" s="5">
        <f>22*10^6</f>
        <v>22000000</v>
      </c>
      <c r="F2" s="7" t="s">
        <v>25</v>
      </c>
      <c r="G2" s="3" t="s">
        <v>26</v>
      </c>
      <c r="H2" s="4"/>
      <c r="J2" s="29"/>
      <c r="K2" s="30"/>
      <c r="L2" s="30"/>
      <c r="M2" s="30"/>
      <c r="N2" s="30"/>
      <c r="O2" s="30"/>
      <c r="P2" s="31"/>
      <c r="T2" s="14" t="s">
        <v>42</v>
      </c>
      <c r="U2" s="15">
        <v>5</v>
      </c>
      <c r="V2" s="15">
        <v>2</v>
      </c>
      <c r="W2" s="15">
        <v>0.09</v>
      </c>
      <c r="X2" s="15">
        <v>0.4</v>
      </c>
      <c r="Y2" s="15">
        <v>20</v>
      </c>
      <c r="Z2" s="16">
        <f>U2*V2*W2*X2*Y2</f>
        <v>7.1999999999999993</v>
      </c>
      <c r="AA2" s="13"/>
    </row>
    <row r="3" spans="1:27" ht="19.5" thickBot="1" x14ac:dyDescent="0.3">
      <c r="A3" s="1" t="s">
        <v>2</v>
      </c>
      <c r="B3" s="3" t="s">
        <v>8</v>
      </c>
      <c r="C3" s="6">
        <f t="shared" si="0"/>
        <v>1.1519999999999999</v>
      </c>
      <c r="D3" s="5">
        <f>1000</f>
        <v>1000</v>
      </c>
      <c r="F3" s="7" t="s">
        <v>27</v>
      </c>
      <c r="G3" s="3" t="s">
        <v>28</v>
      </c>
      <c r="H3" s="4"/>
      <c r="J3" s="8" t="s">
        <v>0</v>
      </c>
      <c r="K3" s="36">
        <f>10^7</f>
        <v>10000000</v>
      </c>
      <c r="L3" s="37">
        <f>$M$3/($N$3*K3)</f>
        <v>1.6200000000000001E-5</v>
      </c>
      <c r="M3" s="30">
        <v>20.25</v>
      </c>
      <c r="N3" s="30">
        <v>0.125</v>
      </c>
      <c r="O3" s="30"/>
      <c r="P3" s="31"/>
      <c r="T3" s="14" t="s">
        <v>43</v>
      </c>
      <c r="U3" s="15"/>
      <c r="V3" s="15"/>
      <c r="W3" s="15"/>
      <c r="X3" s="15"/>
      <c r="Y3" s="15"/>
      <c r="Z3" s="16">
        <f t="shared" ref="Z3:Z27" si="1">U3*V3*W3*X3*Y3</f>
        <v>0</v>
      </c>
      <c r="AA3" s="13"/>
    </row>
    <row r="4" spans="1:27" ht="19.5" thickBot="1" x14ac:dyDescent="0.3">
      <c r="A4" s="1" t="s">
        <v>3</v>
      </c>
      <c r="B4" s="3" t="s">
        <v>9</v>
      </c>
      <c r="C4" s="6">
        <f t="shared" si="0"/>
        <v>2.2588235294117645E-3</v>
      </c>
      <c r="D4" s="5">
        <f>510*1000</f>
        <v>510000</v>
      </c>
      <c r="F4" s="7" t="s">
        <v>29</v>
      </c>
      <c r="G4" s="3" t="s">
        <v>30</v>
      </c>
      <c r="H4" s="4"/>
      <c r="J4" s="9" t="s">
        <v>1</v>
      </c>
      <c r="K4" s="38">
        <f>470*10^3</f>
        <v>470000</v>
      </c>
      <c r="L4" s="37">
        <f t="shared" ref="L4:L12" si="2">$M$3/($N$3*K4)</f>
        <v>3.446808510638298E-4</v>
      </c>
      <c r="M4" s="30"/>
      <c r="N4" s="30"/>
      <c r="O4" s="30"/>
      <c r="P4" s="31"/>
      <c r="R4" s="8" t="s">
        <v>0</v>
      </c>
      <c r="T4" s="8" t="s">
        <v>0</v>
      </c>
      <c r="U4" s="15">
        <v>1</v>
      </c>
      <c r="V4" s="15">
        <v>4</v>
      </c>
      <c r="W4" s="15">
        <v>1.5999999999999999E-5</v>
      </c>
      <c r="X4" s="15">
        <v>0.15</v>
      </c>
      <c r="Y4" s="15">
        <v>20</v>
      </c>
      <c r="Z4" s="16">
        <f t="shared" si="1"/>
        <v>1.92E-4</v>
      </c>
      <c r="AA4" s="13"/>
    </row>
    <row r="5" spans="1:27" ht="19.5" thickBot="1" x14ac:dyDescent="0.3">
      <c r="A5" s="1" t="s">
        <v>4</v>
      </c>
      <c r="B5" s="3" t="s">
        <v>10</v>
      </c>
      <c r="C5" s="6">
        <f t="shared" si="0"/>
        <v>0.1152</v>
      </c>
      <c r="D5" s="5">
        <v>10000</v>
      </c>
      <c r="F5" s="7" t="s">
        <v>31</v>
      </c>
      <c r="G5" s="3" t="s">
        <v>32</v>
      </c>
      <c r="H5" s="4"/>
      <c r="J5" s="9" t="s">
        <v>57</v>
      </c>
      <c r="K5" s="38">
        <f>10^6</f>
        <v>1000000</v>
      </c>
      <c r="L5" s="37">
        <f t="shared" si="2"/>
        <v>1.6200000000000001E-4</v>
      </c>
      <c r="M5" s="30"/>
      <c r="N5" s="30"/>
      <c r="O5" s="30"/>
      <c r="P5" s="31"/>
      <c r="R5" s="9" t="s">
        <v>1</v>
      </c>
      <c r="T5" s="9" t="s">
        <v>1</v>
      </c>
      <c r="U5" s="15">
        <v>1</v>
      </c>
      <c r="V5" s="15">
        <v>4</v>
      </c>
      <c r="W5" s="15">
        <v>1.6000000000000001E-4</v>
      </c>
      <c r="X5" s="15">
        <v>0.15</v>
      </c>
      <c r="Y5" s="15">
        <v>20</v>
      </c>
      <c r="Z5" s="16">
        <f t="shared" si="1"/>
        <v>1.92E-3</v>
      </c>
      <c r="AA5" s="13"/>
    </row>
    <row r="6" spans="1:27" ht="19.5" thickBot="1" x14ac:dyDescent="0.3">
      <c r="A6" s="1" t="s">
        <v>5</v>
      </c>
      <c r="B6" s="3" t="s">
        <v>11</v>
      </c>
      <c r="C6" s="6">
        <f t="shared" si="0"/>
        <v>4.2666666666666665E-2</v>
      </c>
      <c r="D6" s="5">
        <v>27000</v>
      </c>
      <c r="F6" s="7" t="s">
        <v>33</v>
      </c>
      <c r="G6" s="3" t="s">
        <v>34</v>
      </c>
      <c r="H6" s="4"/>
      <c r="J6" s="9" t="s">
        <v>4</v>
      </c>
      <c r="K6" s="38">
        <f>10^5</f>
        <v>100000</v>
      </c>
      <c r="L6" s="37">
        <f t="shared" si="2"/>
        <v>1.6199999999999999E-3</v>
      </c>
      <c r="M6" s="30"/>
      <c r="N6" s="30"/>
      <c r="O6" s="30"/>
      <c r="P6" s="31"/>
      <c r="R6" s="9" t="s">
        <v>2</v>
      </c>
      <c r="T6" s="9" t="s">
        <v>57</v>
      </c>
      <c r="U6" s="15">
        <v>2</v>
      </c>
      <c r="V6" s="15">
        <v>4</v>
      </c>
      <c r="W6" s="15">
        <v>1.6199999999999999E-3</v>
      </c>
      <c r="X6" s="15">
        <v>0.15</v>
      </c>
      <c r="Y6" s="15">
        <v>20</v>
      </c>
      <c r="Z6" s="16">
        <f t="shared" si="1"/>
        <v>3.8879999999999998E-2</v>
      </c>
      <c r="AA6" s="13"/>
    </row>
    <row r="7" spans="1:27" ht="19.5" thickBot="1" x14ac:dyDescent="0.3">
      <c r="A7" s="1" t="s">
        <v>12</v>
      </c>
      <c r="B7" s="3" t="s">
        <v>10</v>
      </c>
      <c r="C7" s="6">
        <f t="shared" si="0"/>
        <v>0.1152</v>
      </c>
      <c r="D7" s="5">
        <v>10000</v>
      </c>
      <c r="F7" s="7" t="s">
        <v>35</v>
      </c>
      <c r="G7" s="3" t="s">
        <v>36</v>
      </c>
      <c r="H7" s="4"/>
      <c r="J7" s="9" t="s">
        <v>5</v>
      </c>
      <c r="K7" s="38">
        <f>1000</f>
        <v>1000</v>
      </c>
      <c r="L7" s="37">
        <f t="shared" si="2"/>
        <v>0.16200000000000001</v>
      </c>
      <c r="M7" s="30"/>
      <c r="N7" s="30"/>
      <c r="O7" s="30"/>
      <c r="P7" s="31"/>
      <c r="R7" s="9" t="s">
        <v>3</v>
      </c>
      <c r="T7" s="9" t="s">
        <v>4</v>
      </c>
      <c r="U7" s="15">
        <v>1</v>
      </c>
      <c r="V7" s="15">
        <v>4</v>
      </c>
      <c r="W7" s="15">
        <v>0.16200000000000001</v>
      </c>
      <c r="X7" s="15">
        <v>0.15</v>
      </c>
      <c r="Y7" s="15">
        <v>20</v>
      </c>
      <c r="Z7" s="16">
        <f t="shared" si="1"/>
        <v>1.944</v>
      </c>
      <c r="AA7" s="13"/>
    </row>
    <row r="8" spans="1:27" ht="19.5" thickBot="1" x14ac:dyDescent="0.3">
      <c r="A8" s="1" t="s">
        <v>13</v>
      </c>
      <c r="B8" s="3" t="s">
        <v>11</v>
      </c>
      <c r="C8" s="6">
        <f t="shared" si="0"/>
        <v>4.2666666666666665E-2</v>
      </c>
      <c r="D8" s="5">
        <v>27000</v>
      </c>
      <c r="F8" s="7" t="s">
        <v>37</v>
      </c>
      <c r="G8" s="3" t="s">
        <v>30</v>
      </c>
      <c r="H8" s="4"/>
      <c r="I8">
        <f>SUM(K4:K18)*2</f>
        <v>7562000</v>
      </c>
      <c r="J8" s="9" t="s">
        <v>58</v>
      </c>
      <c r="K8" s="38">
        <f>10^5</f>
        <v>100000</v>
      </c>
      <c r="L8" s="37">
        <f t="shared" si="2"/>
        <v>1.6199999999999999E-3</v>
      </c>
      <c r="M8" s="30"/>
      <c r="N8" s="30"/>
      <c r="O8" s="30"/>
      <c r="P8" s="31"/>
      <c r="R8" s="9" t="s">
        <v>4</v>
      </c>
      <c r="T8" s="9" t="s">
        <v>5</v>
      </c>
      <c r="U8" s="15">
        <v>1</v>
      </c>
      <c r="V8" s="15">
        <v>4</v>
      </c>
      <c r="W8" s="15">
        <v>1.6199999999999999E-3</v>
      </c>
      <c r="X8" s="15">
        <v>0.15</v>
      </c>
      <c r="Y8" s="15">
        <v>20</v>
      </c>
      <c r="Z8" s="16">
        <f t="shared" si="1"/>
        <v>1.9439999999999999E-2</v>
      </c>
      <c r="AA8" s="13"/>
    </row>
    <row r="9" spans="1:27" ht="19.5" thickBot="1" x14ac:dyDescent="0.3">
      <c r="A9" s="1" t="s">
        <v>14</v>
      </c>
      <c r="B9" s="3" t="s">
        <v>15</v>
      </c>
      <c r="C9" s="6">
        <f t="shared" si="0"/>
        <v>5.7599999999999998E-2</v>
      </c>
      <c r="D9" s="5">
        <v>20000</v>
      </c>
      <c r="F9" s="7" t="s">
        <v>38</v>
      </c>
      <c r="G9" s="3" t="s">
        <v>39</v>
      </c>
      <c r="H9" s="4"/>
      <c r="J9" s="9" t="s">
        <v>59</v>
      </c>
      <c r="K9" s="38">
        <f>10^6</f>
        <v>1000000</v>
      </c>
      <c r="L9" s="37">
        <f t="shared" si="2"/>
        <v>1.6200000000000001E-4</v>
      </c>
      <c r="M9" s="30"/>
      <c r="N9" s="30"/>
      <c r="O9" s="30"/>
      <c r="P9" s="31"/>
      <c r="R9" s="9" t="s">
        <v>5</v>
      </c>
      <c r="T9" s="9" t="s">
        <v>58</v>
      </c>
      <c r="U9" s="15">
        <v>1</v>
      </c>
      <c r="V9" s="15">
        <v>4</v>
      </c>
      <c r="W9" s="15">
        <v>1.6000000000000001E-4</v>
      </c>
      <c r="X9" s="15">
        <v>0.15</v>
      </c>
      <c r="Y9" s="15">
        <v>20</v>
      </c>
      <c r="Z9" s="16">
        <f t="shared" si="1"/>
        <v>1.92E-3</v>
      </c>
      <c r="AA9" s="13"/>
    </row>
    <row r="10" spans="1:27" ht="19.5" thickBot="1" x14ac:dyDescent="0.3">
      <c r="A10" s="1" t="s">
        <v>16</v>
      </c>
      <c r="B10" s="3" t="s">
        <v>11</v>
      </c>
      <c r="C10" s="6">
        <f t="shared" si="0"/>
        <v>4.2666666666666665E-2</v>
      </c>
      <c r="D10" s="5">
        <v>27000</v>
      </c>
      <c r="J10" s="9" t="s">
        <v>13</v>
      </c>
      <c r="K10" s="38">
        <f>10^5</f>
        <v>100000</v>
      </c>
      <c r="L10" s="37">
        <f t="shared" si="2"/>
        <v>1.6199999999999999E-3</v>
      </c>
      <c r="M10" s="30"/>
      <c r="N10" s="30"/>
      <c r="O10" s="30"/>
      <c r="P10" s="31"/>
      <c r="R10" s="9" t="s">
        <v>12</v>
      </c>
      <c r="T10" s="9" t="s">
        <v>59</v>
      </c>
      <c r="U10" s="15">
        <v>2</v>
      </c>
      <c r="V10" s="15">
        <v>4</v>
      </c>
      <c r="W10" s="15">
        <v>1.6199999999999999E-3</v>
      </c>
      <c r="X10" s="15">
        <v>0.15</v>
      </c>
      <c r="Y10" s="15">
        <v>20</v>
      </c>
      <c r="Z10" s="16">
        <f t="shared" si="1"/>
        <v>3.8879999999999998E-2</v>
      </c>
      <c r="AA10" s="13"/>
    </row>
    <row r="11" spans="1:27" ht="19.5" thickBot="1" x14ac:dyDescent="0.3">
      <c r="A11" s="1" t="s">
        <v>17</v>
      </c>
      <c r="B11" s="3" t="s">
        <v>18</v>
      </c>
      <c r="C11" s="6">
        <f t="shared" si="0"/>
        <v>0.72</v>
      </c>
      <c r="D11" s="5">
        <f>(1.6*10^3)</f>
        <v>1600</v>
      </c>
      <c r="J11" s="9" t="s">
        <v>14</v>
      </c>
      <c r="K11" s="38">
        <f>10^6</f>
        <v>1000000</v>
      </c>
      <c r="L11" s="37">
        <f t="shared" si="2"/>
        <v>1.6200000000000001E-4</v>
      </c>
      <c r="M11" s="30"/>
      <c r="N11" s="30"/>
      <c r="O11" s="30"/>
      <c r="P11" s="31"/>
      <c r="R11" s="9" t="s">
        <v>13</v>
      </c>
      <c r="T11" s="9" t="s">
        <v>13</v>
      </c>
      <c r="U11" s="15">
        <v>1</v>
      </c>
      <c r="V11" s="15">
        <v>4</v>
      </c>
      <c r="W11" s="15">
        <v>1.6000000000000001E-4</v>
      </c>
      <c r="X11" s="15">
        <v>0.15</v>
      </c>
      <c r="Y11" s="15">
        <v>20</v>
      </c>
      <c r="Z11" s="16">
        <f t="shared" si="1"/>
        <v>1.92E-3</v>
      </c>
      <c r="AA11" s="13"/>
    </row>
    <row r="12" spans="1:27" ht="19.5" thickBot="1" x14ac:dyDescent="0.3">
      <c r="A12" s="1" t="s">
        <v>19</v>
      </c>
      <c r="B12" s="3" t="s">
        <v>10</v>
      </c>
      <c r="C12" s="6">
        <f t="shared" si="0"/>
        <v>0.1152</v>
      </c>
      <c r="D12" s="5">
        <v>10000</v>
      </c>
      <c r="J12" s="9" t="s">
        <v>60</v>
      </c>
      <c r="K12" s="38">
        <f>10^4</f>
        <v>10000</v>
      </c>
      <c r="L12" s="37">
        <f t="shared" si="2"/>
        <v>1.6199999999999999E-2</v>
      </c>
      <c r="M12" s="30"/>
      <c r="N12" s="30"/>
      <c r="O12" s="30"/>
      <c r="P12" s="31"/>
      <c r="R12" s="9" t="s">
        <v>14</v>
      </c>
      <c r="T12" s="9" t="s">
        <v>14</v>
      </c>
      <c r="U12" s="15">
        <v>1</v>
      </c>
      <c r="V12" s="15">
        <v>4</v>
      </c>
      <c r="W12" s="15">
        <v>1.6199999999999999E-3</v>
      </c>
      <c r="X12" s="15">
        <v>0.15</v>
      </c>
      <c r="Y12" s="15">
        <v>20</v>
      </c>
      <c r="Z12" s="16">
        <f t="shared" si="1"/>
        <v>1.9439999999999999E-2</v>
      </c>
      <c r="AA12" s="13"/>
    </row>
    <row r="13" spans="1:27" ht="19.5" thickBot="1" x14ac:dyDescent="0.3">
      <c r="A13" s="1" t="s">
        <v>20</v>
      </c>
      <c r="B13" s="3" t="s">
        <v>18</v>
      </c>
      <c r="C13" s="6">
        <f t="shared" si="0"/>
        <v>0.72</v>
      </c>
      <c r="D13" s="5">
        <v>1600</v>
      </c>
      <c r="J13" s="32"/>
      <c r="K13" s="30"/>
      <c r="L13" s="30"/>
      <c r="M13" s="30"/>
      <c r="N13" s="30"/>
      <c r="O13" s="30"/>
      <c r="P13" s="31"/>
      <c r="R13" s="9" t="s">
        <v>16</v>
      </c>
      <c r="T13" s="9" t="s">
        <v>60</v>
      </c>
      <c r="U13" s="15">
        <v>2</v>
      </c>
      <c r="V13" s="15">
        <v>4</v>
      </c>
      <c r="W13" s="15">
        <v>1.6199999999999999E-2</v>
      </c>
      <c r="X13" s="15">
        <v>0.15</v>
      </c>
      <c r="Y13" s="15">
        <v>20</v>
      </c>
      <c r="Z13" s="16">
        <f t="shared" si="1"/>
        <v>0.38879999999999998</v>
      </c>
      <c r="AA13" s="13"/>
    </row>
    <row r="14" spans="1:27" ht="19.5" thickBot="1" x14ac:dyDescent="0.3">
      <c r="A14" s="1" t="s">
        <v>21</v>
      </c>
      <c r="B14" s="3" t="s">
        <v>10</v>
      </c>
      <c r="C14" s="6">
        <f t="shared" si="0"/>
        <v>0.1152</v>
      </c>
      <c r="D14" s="5">
        <v>10000</v>
      </c>
      <c r="J14" s="32"/>
      <c r="K14" s="30"/>
      <c r="L14" s="30"/>
      <c r="M14" s="30"/>
      <c r="N14" s="30"/>
      <c r="O14" s="30"/>
      <c r="P14" s="31"/>
      <c r="R14" s="9" t="s">
        <v>17</v>
      </c>
      <c r="T14" s="9"/>
      <c r="U14" s="15"/>
      <c r="V14" s="15"/>
      <c r="W14" s="15"/>
      <c r="X14" s="15"/>
      <c r="Y14" s="15"/>
      <c r="Z14" s="16"/>
      <c r="AA14" s="13"/>
    </row>
    <row r="15" spans="1:27" ht="19.5" thickBot="1" x14ac:dyDescent="0.3">
      <c r="A15" s="1" t="s">
        <v>22</v>
      </c>
      <c r="B15" s="3" t="s">
        <v>18</v>
      </c>
      <c r="C15" s="6">
        <f t="shared" si="0"/>
        <v>0.72</v>
      </c>
      <c r="D15" s="5">
        <v>1600</v>
      </c>
      <c r="J15" s="32"/>
      <c r="K15" s="30"/>
      <c r="L15" s="30"/>
      <c r="M15" s="30"/>
      <c r="N15" s="30"/>
      <c r="O15" s="30"/>
      <c r="P15" s="31"/>
      <c r="R15" s="9" t="s">
        <v>19</v>
      </c>
      <c r="T15" s="9"/>
      <c r="U15" s="15"/>
      <c r="V15" s="15"/>
      <c r="W15" s="15"/>
      <c r="X15" s="15"/>
      <c r="Y15" s="15"/>
      <c r="Z15" s="16"/>
      <c r="AA15" s="13"/>
    </row>
    <row r="16" spans="1:27" ht="19.5" thickBot="1" x14ac:dyDescent="0.3">
      <c r="J16" s="32"/>
      <c r="K16" s="30"/>
      <c r="L16" s="30"/>
      <c r="M16" s="30"/>
      <c r="N16" s="30"/>
      <c r="O16" s="30"/>
      <c r="P16" s="31"/>
      <c r="R16" s="9" t="s">
        <v>20</v>
      </c>
      <c r="T16" s="9"/>
      <c r="U16" s="15"/>
      <c r="V16" s="15"/>
      <c r="W16" s="15"/>
      <c r="X16" s="15"/>
      <c r="Y16" s="15"/>
      <c r="Z16" s="16"/>
      <c r="AA16" s="13"/>
    </row>
    <row r="17" spans="9:27" ht="19.5" thickBot="1" x14ac:dyDescent="0.3">
      <c r="J17" s="32"/>
      <c r="K17" s="30"/>
      <c r="L17" s="30"/>
      <c r="M17" s="30"/>
      <c r="N17" s="30"/>
      <c r="O17" s="30"/>
      <c r="P17" s="31"/>
      <c r="R17" s="9" t="s">
        <v>21</v>
      </c>
      <c r="T17" s="9"/>
      <c r="U17" s="15"/>
      <c r="V17" s="15"/>
      <c r="W17" s="15"/>
      <c r="X17" s="15"/>
      <c r="Y17" s="15"/>
      <c r="Z17" s="16"/>
      <c r="AA17" s="13"/>
    </row>
    <row r="18" spans="9:27" ht="19.5" thickBot="1" x14ac:dyDescent="0.3">
      <c r="J18" s="32"/>
      <c r="K18" s="30"/>
      <c r="L18" s="30"/>
      <c r="M18" s="30"/>
      <c r="N18" s="30"/>
      <c r="O18" s="30"/>
      <c r="P18" s="31"/>
      <c r="R18" s="9" t="s">
        <v>22</v>
      </c>
      <c r="T18" s="9"/>
      <c r="U18" s="15"/>
      <c r="V18" s="15"/>
      <c r="W18" s="15"/>
      <c r="X18" s="15"/>
      <c r="Y18" s="15"/>
      <c r="Z18" s="16"/>
      <c r="AA18" s="13"/>
    </row>
    <row r="19" spans="9:27" ht="38.25" thickBot="1" x14ac:dyDescent="0.3">
      <c r="J19" s="29"/>
      <c r="K19" s="30"/>
      <c r="L19" s="30"/>
      <c r="M19" s="30"/>
      <c r="N19" s="30"/>
      <c r="O19" s="30"/>
      <c r="P19" s="31"/>
      <c r="T19" s="14" t="s">
        <v>44</v>
      </c>
      <c r="U19" s="15">
        <v>1</v>
      </c>
      <c r="V19" s="15">
        <v>4.5999999999999996</v>
      </c>
      <c r="W19" s="15">
        <v>0.8</v>
      </c>
      <c r="X19" s="15">
        <v>1</v>
      </c>
      <c r="Y19" s="15">
        <v>20</v>
      </c>
      <c r="Z19" s="16">
        <f t="shared" si="1"/>
        <v>73.599999999999994</v>
      </c>
      <c r="AA19" s="13"/>
    </row>
    <row r="20" spans="9:27" ht="19.5" thickBot="1" x14ac:dyDescent="0.3">
      <c r="J20" s="29"/>
      <c r="K20" s="30"/>
      <c r="L20" s="30"/>
      <c r="M20" s="30"/>
      <c r="N20" s="30"/>
      <c r="O20" s="30"/>
      <c r="P20" s="31"/>
      <c r="T20" s="14"/>
      <c r="U20" s="15"/>
      <c r="V20" s="15"/>
      <c r="W20" s="15"/>
      <c r="X20" s="15"/>
      <c r="Y20" s="15"/>
      <c r="Z20" s="16"/>
      <c r="AA20" s="13"/>
    </row>
    <row r="21" spans="9:27" ht="19.5" thickBot="1" x14ac:dyDescent="0.3">
      <c r="J21" s="29"/>
      <c r="K21" s="30"/>
      <c r="L21" s="30"/>
      <c r="M21" s="30"/>
      <c r="N21" s="30"/>
      <c r="O21" s="30"/>
      <c r="P21" s="31"/>
      <c r="T21" s="14" t="s">
        <v>45</v>
      </c>
      <c r="U21" s="15">
        <v>9</v>
      </c>
      <c r="V21" s="15">
        <v>1.23</v>
      </c>
      <c r="W21" s="15">
        <v>1</v>
      </c>
      <c r="X21" s="15">
        <v>1</v>
      </c>
      <c r="Y21" s="15">
        <v>20</v>
      </c>
      <c r="Z21" s="16">
        <f t="shared" si="1"/>
        <v>221.4</v>
      </c>
      <c r="AA21" s="13"/>
    </row>
    <row r="22" spans="9:27" ht="39.75" customHeight="1" thickBot="1" x14ac:dyDescent="0.3">
      <c r="J22" s="29"/>
      <c r="K22" s="30"/>
      <c r="L22" s="30"/>
      <c r="M22" s="30"/>
      <c r="N22" s="30"/>
      <c r="O22" s="30"/>
      <c r="P22" s="31"/>
      <c r="T22" s="14" t="s">
        <v>46</v>
      </c>
      <c r="U22" s="15">
        <v>2</v>
      </c>
      <c r="V22" s="15">
        <v>10</v>
      </c>
      <c r="W22" s="15">
        <v>1</v>
      </c>
      <c r="X22" s="15">
        <v>1</v>
      </c>
      <c r="Y22" s="15">
        <v>20</v>
      </c>
      <c r="Z22" s="16">
        <f t="shared" si="1"/>
        <v>400</v>
      </c>
      <c r="AA22" s="13"/>
    </row>
    <row r="23" spans="9:27" ht="36" customHeight="1" thickBot="1" x14ac:dyDescent="0.3">
      <c r="J23" s="29"/>
      <c r="K23" s="30"/>
      <c r="L23" s="30"/>
      <c r="M23" s="30"/>
      <c r="N23" s="30"/>
      <c r="O23" s="30"/>
      <c r="P23" s="31"/>
      <c r="T23" s="14" t="s">
        <v>47</v>
      </c>
      <c r="U23" s="15">
        <v>2</v>
      </c>
      <c r="V23" s="15">
        <v>2</v>
      </c>
      <c r="W23" s="15">
        <v>1</v>
      </c>
      <c r="X23" s="15">
        <v>1</v>
      </c>
      <c r="Y23" s="15">
        <v>20</v>
      </c>
      <c r="Z23" s="16">
        <f t="shared" si="1"/>
        <v>80</v>
      </c>
      <c r="AA23" s="13"/>
    </row>
    <row r="24" spans="9:27" ht="40.5" customHeight="1" thickBot="1" x14ac:dyDescent="0.3">
      <c r="J24" s="29"/>
      <c r="K24" s="30"/>
      <c r="L24" s="30"/>
      <c r="M24" s="30"/>
      <c r="N24" s="30"/>
      <c r="O24" s="30"/>
      <c r="P24" s="31"/>
      <c r="T24" s="14" t="s">
        <v>48</v>
      </c>
      <c r="U24" s="15">
        <v>136</v>
      </c>
      <c r="V24" s="15">
        <v>0.05</v>
      </c>
      <c r="W24" s="15">
        <v>1</v>
      </c>
      <c r="X24" s="15">
        <v>1</v>
      </c>
      <c r="Y24" s="15">
        <v>20</v>
      </c>
      <c r="Z24" s="16">
        <f t="shared" si="1"/>
        <v>136</v>
      </c>
      <c r="AA24" s="13"/>
    </row>
    <row r="25" spans="9:27" ht="38.25" customHeight="1" thickBot="1" x14ac:dyDescent="0.3">
      <c r="J25" s="33"/>
      <c r="K25" s="34"/>
      <c r="L25" s="34"/>
      <c r="M25" s="34"/>
      <c r="N25" s="34"/>
      <c r="O25" s="34"/>
      <c r="P25" s="35"/>
      <c r="Q25">
        <f>(10^8)/Z28</f>
        <v>63135.084017694913</v>
      </c>
      <c r="R25">
        <f>EXP((-Z28)*10^(-8)*8760)</f>
        <v>0.87044551487710009</v>
      </c>
      <c r="S25">
        <f>1-R25</f>
        <v>0.12955448512289991</v>
      </c>
      <c r="T25" s="14" t="s">
        <v>55</v>
      </c>
      <c r="U25" s="15">
        <v>2</v>
      </c>
      <c r="V25" s="15">
        <v>16</v>
      </c>
      <c r="W25" s="15">
        <v>1</v>
      </c>
      <c r="X25" s="15">
        <v>1</v>
      </c>
      <c r="Y25" s="15">
        <v>20</v>
      </c>
      <c r="Z25" s="16">
        <f t="shared" si="1"/>
        <v>640</v>
      </c>
      <c r="AA25" s="13"/>
    </row>
    <row r="26" spans="9:27" ht="43.5" customHeight="1" thickBot="1" x14ac:dyDescent="0.3">
      <c r="J26" s="33"/>
      <c r="K26" s="34"/>
      <c r="L26" s="34"/>
      <c r="M26" s="34"/>
      <c r="N26" s="34"/>
      <c r="O26" s="34"/>
      <c r="P26" s="35"/>
      <c r="T26" s="14"/>
      <c r="U26" s="15"/>
      <c r="V26" s="15"/>
      <c r="W26" s="15"/>
      <c r="X26" s="15"/>
      <c r="Y26" s="15"/>
      <c r="Z26" s="16"/>
      <c r="AA26" s="13"/>
    </row>
    <row r="27" spans="9:27" ht="44.25" customHeight="1" thickBot="1" x14ac:dyDescent="0.3">
      <c r="T27" s="14" t="s">
        <v>56</v>
      </c>
      <c r="U27" s="15">
        <v>31</v>
      </c>
      <c r="V27" s="15">
        <v>3.7499999999999999E-2</v>
      </c>
      <c r="W27" s="15">
        <v>1</v>
      </c>
      <c r="X27" s="15">
        <v>1</v>
      </c>
      <c r="Y27" s="15">
        <v>20</v>
      </c>
      <c r="Z27" s="16">
        <f t="shared" si="1"/>
        <v>23.249999999999996</v>
      </c>
      <c r="AA27" s="13"/>
    </row>
    <row r="28" spans="9:27" ht="21.75" customHeight="1" x14ac:dyDescent="0.25">
      <c r="T28" s="19"/>
      <c r="U28" s="21" t="s">
        <v>49</v>
      </c>
      <c r="V28" s="22"/>
      <c r="W28" s="22"/>
      <c r="X28" s="22"/>
      <c r="Y28" s="23"/>
      <c r="Z28" s="17">
        <f>SUM(Z2:Z27)</f>
        <v>1583.9053920000001</v>
      </c>
      <c r="AA28" s="13"/>
    </row>
    <row r="29" spans="9:27" ht="15.75" thickBot="1" x14ac:dyDescent="0.3">
      <c r="I29">
        <v>1</v>
      </c>
      <c r="J29">
        <f>EXP((-$Z$28)*10^(-8)*I29)</f>
        <v>0.99998416107151711</v>
      </c>
      <c r="K29">
        <f>1-J29</f>
        <v>1.5838928482891923E-5</v>
      </c>
      <c r="T29" s="20"/>
      <c r="U29" s="24"/>
      <c r="V29" s="25"/>
      <c r="W29" s="25"/>
      <c r="X29" s="25"/>
      <c r="Y29" s="26"/>
      <c r="Z29" s="18"/>
      <c r="AA29" s="13"/>
    </row>
    <row r="30" spans="9:27" x14ac:dyDescent="0.25">
      <c r="I30">
        <v>10</v>
      </c>
      <c r="J30">
        <f t="shared" ref="J30:J36" si="3">EXP((-$Z$28)*10^(-8)*I30)</f>
        <v>0.99984162200391924</v>
      </c>
      <c r="K30">
        <f t="shared" ref="K30:K35" si="4">1-J30</f>
        <v>1.5837799608076075E-4</v>
      </c>
    </row>
    <row r="31" spans="9:27" x14ac:dyDescent="0.25">
      <c r="I31">
        <v>100</v>
      </c>
      <c r="J31">
        <f t="shared" si="3"/>
        <v>0.99841734832413542</v>
      </c>
      <c r="K31">
        <f t="shared" si="4"/>
        <v>1.582651675864577E-3</v>
      </c>
    </row>
    <row r="32" spans="9:27" x14ac:dyDescent="0.25">
      <c r="I32">
        <v>1000</v>
      </c>
      <c r="J32">
        <f t="shared" si="3"/>
        <v>0.984285724236593</v>
      </c>
      <c r="K32">
        <f t="shared" si="4"/>
        <v>1.5714275763407004E-2</v>
      </c>
    </row>
    <row r="33" spans="9:11" x14ac:dyDescent="0.25">
      <c r="I33">
        <v>10000</v>
      </c>
      <c r="J33">
        <f t="shared" si="3"/>
        <v>0.85351638526419016</v>
      </c>
      <c r="K33">
        <f t="shared" si="4"/>
        <v>0.14648361473580984</v>
      </c>
    </row>
    <row r="34" spans="9:11" x14ac:dyDescent="0.25">
      <c r="I34">
        <v>100000</v>
      </c>
      <c r="J34">
        <f t="shared" si="3"/>
        <v>0.20517225343634427</v>
      </c>
      <c r="K34">
        <f t="shared" si="4"/>
        <v>0.79482774656365573</v>
      </c>
    </row>
    <row r="35" spans="9:11" x14ac:dyDescent="0.25">
      <c r="I35">
        <v>1000000</v>
      </c>
      <c r="J35">
        <f t="shared" si="3"/>
        <v>1.3218625053076731E-7</v>
      </c>
      <c r="K35">
        <f t="shared" si="4"/>
        <v>0.9999998678137495</v>
      </c>
    </row>
    <row r="36" spans="9:11" x14ac:dyDescent="0.25">
      <c r="I36" s="10">
        <v>43800</v>
      </c>
      <c r="J36">
        <f t="shared" si="3"/>
        <v>0.49969840043086822</v>
      </c>
      <c r="K36">
        <f t="shared" ref="K36" si="5">1-J36</f>
        <v>0.50030159956913178</v>
      </c>
    </row>
  </sheetData>
  <mergeCells count="6">
    <mergeCell ref="Z28:Z29"/>
    <mergeCell ref="J25:J26"/>
    <mergeCell ref="K25:O26"/>
    <mergeCell ref="P25:P26"/>
    <mergeCell ref="T28:T29"/>
    <mergeCell ref="U28:Y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Белаш</dc:creator>
  <cp:lastModifiedBy>Богдан Белаш</cp:lastModifiedBy>
  <dcterms:created xsi:type="dcterms:W3CDTF">2017-05-19T13:12:53Z</dcterms:created>
  <dcterms:modified xsi:type="dcterms:W3CDTF">2017-05-26T11:55:41Z</dcterms:modified>
</cp:coreProperties>
</file>