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aracteristic Curves Acquisiti" sheetId="1" r:id="rId3"/>
    <sheet state="visible" name="Friction Losses Data Acquisitio" sheetId="2" r:id="rId4"/>
    <sheet state="visible" name="Hypotheticals" sheetId="3" r:id="rId5"/>
    <sheet state="visible" name="Nomenclature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1">
      <text>
        <t xml:space="preserve">change to D(deltaP)/2r*rho*mu^2*L
	-Kathryn Atherton</t>
      </text>
    </comment>
  </commentList>
</comments>
</file>

<file path=xl/sharedStrings.xml><?xml version="1.0" encoding="utf-8"?>
<sst xmlns="http://schemas.openxmlformats.org/spreadsheetml/2006/main" count="222" uniqueCount="106">
  <si>
    <t>Hypothetical 1</t>
  </si>
  <si>
    <t>N Measurement</t>
  </si>
  <si>
    <t>Pump Configuration: Parallel</t>
  </si>
  <si>
    <t>Pumping Configuration: Single</t>
  </si>
  <si>
    <t>Pumping Configuration: Series</t>
  </si>
  <si>
    <t>velocity 1"</t>
  </si>
  <si>
    <t>Pumping Configuration: Parallel</t>
  </si>
  <si>
    <t>velocity 3/4"</t>
  </si>
  <si>
    <t>velocity 1/2" straight</t>
  </si>
  <si>
    <t>velocity 1/2" coiled</t>
  </si>
  <si>
    <t>Q</t>
  </si>
  <si>
    <t>gph</t>
  </si>
  <si>
    <t>gpm</t>
  </si>
  <si>
    <t>m/s</t>
  </si>
  <si>
    <t>deltaH</t>
  </si>
  <si>
    <t>ft</t>
  </si>
  <si>
    <t>m</t>
  </si>
  <si>
    <t>pressure guess</t>
  </si>
  <si>
    <t>Pa</t>
  </si>
  <si>
    <t>Bernoulli</t>
  </si>
  <si>
    <t>Trial 1</t>
  </si>
  <si>
    <t>constant</t>
  </si>
  <si>
    <t>Pressure</t>
  </si>
  <si>
    <t>psi</t>
  </si>
  <si>
    <t>possible?</t>
  </si>
  <si>
    <t>yes</t>
  </si>
  <si>
    <t>no</t>
  </si>
  <si>
    <t>Hypothetical 2</t>
  </si>
  <si>
    <t>Pipe Size: 1"</t>
  </si>
  <si>
    <t>rho</t>
  </si>
  <si>
    <t>kg/m^3</t>
  </si>
  <si>
    <t>gravity</t>
  </si>
  <si>
    <t>m/s^2</t>
  </si>
  <si>
    <t>Diameter 1</t>
  </si>
  <si>
    <t>Area 1</t>
  </si>
  <si>
    <t>m^2</t>
  </si>
  <si>
    <t>Diameter 2</t>
  </si>
  <si>
    <t>Area 2</t>
  </si>
  <si>
    <t>Diameter 3</t>
  </si>
  <si>
    <t>Trial 2</t>
  </si>
  <si>
    <t>Area 3</t>
  </si>
  <si>
    <t>Trial 3</t>
  </si>
  <si>
    <t>gallon</t>
  </si>
  <si>
    <t>m^3</t>
  </si>
  <si>
    <t>Pipe Size: 3/4"</t>
  </si>
  <si>
    <t>single</t>
  </si>
  <si>
    <t>series</t>
  </si>
  <si>
    <t>parallel</t>
  </si>
  <si>
    <t>minute</t>
  </si>
  <si>
    <t>s</t>
  </si>
  <si>
    <t>a</t>
  </si>
  <si>
    <t>h1</t>
  </si>
  <si>
    <t>pa</t>
  </si>
  <si>
    <t>Pipe Size: 1/2" straight</t>
  </si>
  <si>
    <t>b</t>
  </si>
  <si>
    <t>h2</t>
  </si>
  <si>
    <t>Pipe Size: 1/2" coiled</t>
  </si>
  <si>
    <t>hypothetical 1</t>
  </si>
  <si>
    <t>1"</t>
  </si>
  <si>
    <t>hypothetical 2</t>
  </si>
  <si>
    <t>1" or 3/4"</t>
  </si>
  <si>
    <t>???</t>
  </si>
  <si>
    <t>Q (gpm)</t>
  </si>
  <si>
    <t>P (psi)</t>
  </si>
  <si>
    <t>symbol</t>
  </si>
  <si>
    <t>units</t>
  </si>
  <si>
    <t>Δh</t>
  </si>
  <si>
    <t>Head Loss</t>
  </si>
  <si>
    <t>Flow Rate</t>
  </si>
  <si>
    <t>P</t>
  </si>
  <si>
    <t>psi, Pa</t>
  </si>
  <si>
    <t>ρ</t>
  </si>
  <si>
    <t>Density</t>
  </si>
  <si>
    <t>v</t>
  </si>
  <si>
    <t>Velocity</t>
  </si>
  <si>
    <t>g</t>
  </si>
  <si>
    <t>Gravitational Constant</t>
  </si>
  <si>
    <t>z</t>
  </si>
  <si>
    <t>Height of Fluid</t>
  </si>
  <si>
    <t>Constant specific to pump</t>
  </si>
  <si>
    <t>m/(m^3/s)^2</t>
  </si>
  <si>
    <t>n</t>
  </si>
  <si>
    <t>Number of Pumps in Configuration</t>
  </si>
  <si>
    <t>count</t>
  </si>
  <si>
    <t>f</t>
  </si>
  <si>
    <t>Friction Factor</t>
  </si>
  <si>
    <t>dimensionless</t>
  </si>
  <si>
    <t>Re</t>
  </si>
  <si>
    <t>Reynolds Number</t>
  </si>
  <si>
    <t>μ</t>
  </si>
  <si>
    <t>Viscosity</t>
  </si>
  <si>
    <t>Pa.s</t>
  </si>
  <si>
    <t>ϵ</t>
  </si>
  <si>
    <t>Relative Roughness</t>
  </si>
  <si>
    <t>D</t>
  </si>
  <si>
    <t>Diameter</t>
  </si>
  <si>
    <t>pipe length</t>
  </si>
  <si>
    <t>f=16/Re</t>
  </si>
  <si>
    <t>Q/(pi(r^2))</t>
  </si>
  <si>
    <t>Re=rho(v)D/u</t>
  </si>
  <si>
    <t>D=</t>
  </si>
  <si>
    <t>L</t>
  </si>
  <si>
    <t>mu</t>
  </si>
  <si>
    <t>gallons/min</t>
  </si>
  <si>
    <t>gallons</t>
  </si>
  <si>
    <t>pressure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</si>
</sst>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1.0"/>
      <color rgb="FF000000"/>
      <name val="Calibri"/>
    </font>
    <font/>
    <font>
      <u/>
    </font>
    <font>
      <u/>
    </font>
    <font>
      <sz val="11.0"/>
      <color rgb="FF000000"/>
      <name val="'Times New Roman'"/>
    </font>
    <font>
      <sz val="11.0"/>
      <color rgb="FF222222"/>
      <name val="Times New Roman"/>
    </font>
    <font>
      <sz val="12.0"/>
      <color rgb="FF222222"/>
      <name val="Roboto"/>
    </font>
    <font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4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bottom style="medium">
        <color rgb="FF000000"/>
      </bottom>
    </border>
    <border>
      <left style="thick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/>
    </xf>
    <xf borderId="2" fillId="0" fontId="2" numFmtId="0" xfId="0" applyBorder="1" applyFont="1"/>
    <xf borderId="0" fillId="0" fontId="1" numFmtId="0" xfId="0" applyAlignment="1" applyFont="1">
      <alignment shrinkToFit="0" vertical="bottom" wrapText="0"/>
    </xf>
    <xf borderId="4" fillId="0" fontId="2" numFmtId="0" xfId="0" applyBorder="1" applyFont="1"/>
    <xf borderId="0" fillId="0" fontId="1" numFmtId="0" xfId="0" applyAlignment="1" applyFont="1">
      <alignment shrinkToFit="0" vertical="bottom" wrapText="0"/>
    </xf>
    <xf borderId="5" fillId="0" fontId="2" numFmtId="0" xfId="0" applyBorder="1" applyFont="1"/>
    <xf borderId="6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0" fillId="0" fontId="1" numFmtId="0" xfId="0" applyAlignment="1" applyFont="1">
      <alignment horizontal="right" readingOrder="0" shrinkToFit="0" vertical="bottom" wrapText="0"/>
    </xf>
    <xf borderId="7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0" fontId="2" numFmtId="0" xfId="0" applyAlignment="1" applyFont="1">
      <alignment readingOrder="0"/>
    </xf>
    <xf borderId="6" fillId="0" fontId="2" numFmtId="0" xfId="0" applyBorder="1" applyFont="1"/>
    <xf borderId="11" fillId="0" fontId="2" numFmtId="0" xfId="0" applyBorder="1" applyFont="1"/>
    <xf borderId="12" fillId="0" fontId="2" numFmtId="0" xfId="0" applyAlignment="1" applyBorder="1" applyFont="1">
      <alignment horizontal="center" readingOrder="0"/>
    </xf>
    <xf borderId="13" fillId="0" fontId="2" numFmtId="0" xfId="0" applyAlignment="1" applyBorder="1" applyFont="1">
      <alignment horizontal="center" readingOrder="0"/>
    </xf>
    <xf borderId="14" fillId="0" fontId="2" numFmtId="0" xfId="0" applyAlignment="1" applyBorder="1" applyFont="1">
      <alignment horizontal="center" readingOrder="0"/>
    </xf>
    <xf borderId="8" fillId="0" fontId="2" numFmtId="0" xfId="0" applyBorder="1" applyFont="1"/>
    <xf borderId="0" fillId="0" fontId="2" numFmtId="0" xfId="0" applyAlignment="1" applyFont="1">
      <alignment horizontal="center"/>
    </xf>
    <xf borderId="15" fillId="0" fontId="2" numFmtId="0" xfId="0" applyAlignment="1" applyBorder="1" applyFont="1">
      <alignment horizontal="center" readingOrder="0"/>
    </xf>
    <xf borderId="16" fillId="0" fontId="2" numFmtId="0" xfId="0" applyAlignment="1" applyBorder="1" applyFont="1">
      <alignment readingOrder="0"/>
    </xf>
    <xf borderId="17" fillId="0" fontId="2" numFmtId="0" xfId="0" applyAlignment="1" applyBorder="1" applyFont="1">
      <alignment readingOrder="0"/>
    </xf>
    <xf borderId="18" fillId="0" fontId="2" numFmtId="0" xfId="0" applyAlignment="1" applyBorder="1" applyFont="1">
      <alignment readingOrder="0"/>
    </xf>
    <xf borderId="19" fillId="0" fontId="2" numFmtId="0" xfId="0" applyAlignment="1" applyBorder="1" applyFont="1">
      <alignment readingOrder="0"/>
    </xf>
    <xf borderId="20" fillId="0" fontId="2" numFmtId="0" xfId="0" applyAlignment="1" applyBorder="1" applyFont="1">
      <alignment readingOrder="0"/>
    </xf>
    <xf borderId="21" fillId="0" fontId="2" numFmtId="0" xfId="0" applyAlignment="1" applyBorder="1" applyFont="1">
      <alignment readingOrder="0"/>
    </xf>
    <xf borderId="22" fillId="0" fontId="2" numFmtId="0" xfId="0" applyAlignment="1" applyBorder="1" applyFont="1">
      <alignment readingOrder="0"/>
    </xf>
    <xf borderId="17" fillId="0" fontId="2" numFmtId="0" xfId="0" applyAlignment="1" applyBorder="1" applyFont="1">
      <alignment readingOrder="0"/>
    </xf>
    <xf borderId="21" fillId="0" fontId="2" numFmtId="0" xfId="0" applyAlignment="1" applyBorder="1" applyFont="1">
      <alignment readingOrder="0"/>
    </xf>
    <xf borderId="23" fillId="0" fontId="2" numFmtId="0" xfId="0" applyAlignment="1" applyBorder="1" applyFont="1">
      <alignment readingOrder="0"/>
    </xf>
    <xf borderId="24" fillId="0" fontId="2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25" fillId="0" fontId="2" numFmtId="0" xfId="0" applyAlignment="1" applyBorder="1" applyFont="1">
      <alignment readingOrder="0"/>
    </xf>
    <xf borderId="0" fillId="2" fontId="6" numFmtId="0" xfId="0" applyAlignment="1" applyFill="1" applyFont="1">
      <alignment horizontal="left" readingOrder="0"/>
    </xf>
    <xf borderId="26" fillId="0" fontId="2" numFmtId="0" xfId="0" applyAlignment="1" applyBorder="1" applyFont="1">
      <alignment readingOrder="0"/>
    </xf>
    <xf borderId="0" fillId="2" fontId="7" numFmtId="0" xfId="0" applyAlignment="1" applyFont="1">
      <alignment horizontal="left" readingOrder="0"/>
    </xf>
    <xf borderId="27" fillId="0" fontId="2" numFmtId="0" xfId="0" applyAlignment="1" applyBorder="1" applyFont="1">
      <alignment readingOrder="0"/>
    </xf>
    <xf borderId="28" fillId="0" fontId="2" numFmtId="0" xfId="0" applyAlignment="1" applyBorder="1" applyFont="1">
      <alignment readingOrder="0"/>
    </xf>
    <xf borderId="23" fillId="0" fontId="2" numFmtId="0" xfId="0" applyAlignment="1" applyBorder="1" applyFont="1">
      <alignment readingOrder="0"/>
    </xf>
    <xf borderId="29" fillId="0" fontId="2" numFmtId="0" xfId="0" applyAlignment="1" applyBorder="1" applyFont="1">
      <alignment readingOrder="0"/>
    </xf>
    <xf borderId="25" fillId="0" fontId="2" numFmtId="0" xfId="0" applyAlignment="1" applyBorder="1" applyFont="1">
      <alignment readingOrder="0"/>
    </xf>
    <xf borderId="30" fillId="0" fontId="2" numFmtId="0" xfId="0" applyAlignment="1" applyBorder="1" applyFont="1">
      <alignment readingOrder="0"/>
    </xf>
    <xf borderId="31" fillId="0" fontId="2" numFmtId="0" xfId="0" applyAlignment="1" applyBorder="1" applyFont="1">
      <alignment readingOrder="0"/>
    </xf>
    <xf borderId="32" fillId="0" fontId="2" numFmtId="0" xfId="0" applyAlignment="1" applyBorder="1" applyFont="1">
      <alignment readingOrder="0"/>
    </xf>
    <xf borderId="33" fillId="0" fontId="2" numFmtId="0" xfId="0" applyAlignment="1" applyBorder="1" applyFont="1">
      <alignment readingOrder="0"/>
    </xf>
    <xf borderId="29" fillId="0" fontId="2" numFmtId="0" xfId="0" applyAlignment="1" applyBorder="1" applyFont="1">
      <alignment readingOrder="0"/>
    </xf>
    <xf borderId="31" fillId="0" fontId="2" numFmtId="0" xfId="0" applyAlignment="1" applyBorder="1" applyFont="1">
      <alignment readingOrder="0"/>
    </xf>
    <xf borderId="0" fillId="2" fontId="8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3" t="s">
        <v>3</v>
      </c>
      <c r="C1" s="5"/>
      <c r="D1" s="5"/>
      <c r="E1" s="5"/>
      <c r="F1" s="5"/>
      <c r="G1" s="7"/>
      <c r="H1" s="3" t="s">
        <v>4</v>
      </c>
      <c r="I1" s="5"/>
      <c r="J1" s="5"/>
      <c r="K1" s="5"/>
      <c r="L1" s="5"/>
      <c r="M1" s="7"/>
      <c r="N1" s="3" t="s">
        <v>6</v>
      </c>
      <c r="O1" s="5"/>
      <c r="P1" s="5"/>
      <c r="Q1" s="5"/>
      <c r="R1" s="5"/>
      <c r="S1" s="7"/>
    </row>
    <row r="2">
      <c r="A2" s="9"/>
      <c r="B2" s="11" t="s">
        <v>20</v>
      </c>
      <c r="C2" s="15"/>
      <c r="D2" s="11" t="s">
        <v>39</v>
      </c>
      <c r="E2" s="15"/>
      <c r="F2" s="11" t="s">
        <v>41</v>
      </c>
      <c r="G2" s="16"/>
      <c r="H2" s="11" t="s">
        <v>20</v>
      </c>
      <c r="I2" s="15"/>
      <c r="J2" s="11" t="s">
        <v>39</v>
      </c>
      <c r="K2" s="15"/>
      <c r="L2" s="11" t="s">
        <v>41</v>
      </c>
      <c r="M2" s="16"/>
      <c r="N2" s="11" t="s">
        <v>20</v>
      </c>
      <c r="O2" s="15"/>
      <c r="P2" s="11" t="s">
        <v>39</v>
      </c>
      <c r="Q2" s="15"/>
      <c r="R2" s="11" t="s">
        <v>41</v>
      </c>
      <c r="S2" s="16"/>
    </row>
    <row r="3">
      <c r="A3" s="19"/>
      <c r="B3" s="20" t="s">
        <v>62</v>
      </c>
      <c r="C3" s="21" t="s">
        <v>63</v>
      </c>
      <c r="D3" s="20" t="s">
        <v>62</v>
      </c>
      <c r="E3" s="21" t="s">
        <v>63</v>
      </c>
      <c r="F3" s="20" t="s">
        <v>62</v>
      </c>
      <c r="G3" s="22" t="s">
        <v>63</v>
      </c>
      <c r="H3" s="20" t="s">
        <v>62</v>
      </c>
      <c r="I3" s="21" t="s">
        <v>63</v>
      </c>
      <c r="J3" s="20" t="s">
        <v>62</v>
      </c>
      <c r="K3" s="21" t="s">
        <v>63</v>
      </c>
      <c r="L3" s="20" t="s">
        <v>62</v>
      </c>
      <c r="M3" s="22" t="s">
        <v>63</v>
      </c>
      <c r="N3" s="20" t="s">
        <v>62</v>
      </c>
      <c r="O3" s="21" t="s">
        <v>63</v>
      </c>
      <c r="P3" s="20" t="s">
        <v>62</v>
      </c>
      <c r="Q3" s="21" t="s">
        <v>63</v>
      </c>
      <c r="R3" s="20" t="s">
        <v>62</v>
      </c>
      <c r="S3" s="22" t="s">
        <v>63</v>
      </c>
      <c r="T3" s="24"/>
      <c r="U3" s="24"/>
      <c r="V3" s="24"/>
      <c r="W3" s="24"/>
      <c r="X3" s="24"/>
      <c r="Y3" s="24"/>
      <c r="Z3" s="24"/>
    </row>
    <row r="4">
      <c r="A4" s="26">
        <v>1.0</v>
      </c>
      <c r="B4" s="27">
        <v>0.0</v>
      </c>
      <c r="C4" s="29">
        <v>12.0</v>
      </c>
      <c r="D4" s="27">
        <v>0.0</v>
      </c>
      <c r="E4" s="29">
        <v>12.0</v>
      </c>
      <c r="F4" s="27">
        <v>0.0</v>
      </c>
      <c r="G4" s="31">
        <v>12.0</v>
      </c>
      <c r="H4" s="27">
        <v>0.0</v>
      </c>
      <c r="I4" s="29">
        <v>23.0</v>
      </c>
      <c r="J4" s="27">
        <v>0.0</v>
      </c>
      <c r="K4" s="29">
        <v>23.0</v>
      </c>
      <c r="L4" s="27">
        <v>0.0</v>
      </c>
      <c r="M4" s="31">
        <v>23.0</v>
      </c>
      <c r="N4" s="27">
        <v>0.0</v>
      </c>
      <c r="O4" s="29">
        <v>12.0</v>
      </c>
      <c r="P4" s="27">
        <v>0.0</v>
      </c>
      <c r="Q4" s="29">
        <v>12.0</v>
      </c>
      <c r="R4" s="27">
        <v>0.0</v>
      </c>
      <c r="S4" s="31">
        <v>12.0</v>
      </c>
    </row>
    <row r="5">
      <c r="A5" s="32">
        <v>2.0</v>
      </c>
      <c r="B5" s="35">
        <v>2.0</v>
      </c>
      <c r="C5" s="36">
        <v>11.0</v>
      </c>
      <c r="D5" s="35">
        <v>2.0</v>
      </c>
      <c r="E5" s="36">
        <v>11.0</v>
      </c>
      <c r="F5" s="35">
        <v>2.0</v>
      </c>
      <c r="G5" s="38">
        <v>11.0</v>
      </c>
      <c r="H5" s="35">
        <v>2.0</v>
      </c>
      <c r="I5" s="36">
        <v>21.0</v>
      </c>
      <c r="J5" s="35">
        <v>2.0</v>
      </c>
      <c r="K5" s="36">
        <v>21.0</v>
      </c>
      <c r="L5" s="35">
        <v>2.0</v>
      </c>
      <c r="M5" s="38">
        <v>21.0</v>
      </c>
      <c r="N5" s="35">
        <v>2.0</v>
      </c>
      <c r="O5" s="36">
        <v>11.0</v>
      </c>
      <c r="P5" s="35">
        <v>2.0</v>
      </c>
      <c r="Q5" s="36">
        <v>11.0</v>
      </c>
      <c r="R5" s="35">
        <v>2.0</v>
      </c>
      <c r="S5" s="38">
        <v>11.0</v>
      </c>
    </row>
    <row r="6">
      <c r="A6" s="32">
        <v>3.0</v>
      </c>
      <c r="B6" s="35">
        <v>4.0</v>
      </c>
      <c r="C6" s="36">
        <v>9.0</v>
      </c>
      <c r="D6" s="35">
        <v>4.0</v>
      </c>
      <c r="E6" s="36">
        <v>9.0</v>
      </c>
      <c r="F6" s="35">
        <v>4.0</v>
      </c>
      <c r="G6" s="38">
        <v>9.0</v>
      </c>
      <c r="H6" s="35">
        <v>4.0</v>
      </c>
      <c r="I6" s="36">
        <v>19.0</v>
      </c>
      <c r="J6" s="35">
        <v>4.0</v>
      </c>
      <c r="K6" s="36">
        <v>19.0</v>
      </c>
      <c r="L6" s="35">
        <v>4.0</v>
      </c>
      <c r="M6" s="38">
        <v>19.0</v>
      </c>
      <c r="N6" s="35">
        <v>3.0</v>
      </c>
      <c r="O6" s="36">
        <v>10.0</v>
      </c>
      <c r="P6" s="35">
        <v>3.0</v>
      </c>
      <c r="Q6" s="36">
        <v>10.0</v>
      </c>
      <c r="R6" s="35">
        <v>3.0</v>
      </c>
      <c r="S6" s="38">
        <v>10.0</v>
      </c>
    </row>
    <row r="7">
      <c r="A7" s="32">
        <v>4.0</v>
      </c>
      <c r="B7" s="35">
        <v>5.0</v>
      </c>
      <c r="C7" s="36">
        <v>7.0</v>
      </c>
      <c r="D7" s="35">
        <v>5.0</v>
      </c>
      <c r="E7" s="36">
        <v>7.0</v>
      </c>
      <c r="F7" s="35">
        <v>5.0</v>
      </c>
      <c r="G7" s="38">
        <v>7.0</v>
      </c>
      <c r="H7" s="35">
        <v>6.0</v>
      </c>
      <c r="I7" s="36">
        <v>19.0</v>
      </c>
      <c r="J7" s="35">
        <v>6.0</v>
      </c>
      <c r="K7" s="36">
        <v>19.0</v>
      </c>
      <c r="L7" s="35">
        <v>6.0</v>
      </c>
      <c r="M7" s="38">
        <v>19.0</v>
      </c>
      <c r="N7" s="35">
        <v>4.0</v>
      </c>
      <c r="O7" s="36">
        <v>9.0</v>
      </c>
      <c r="P7" s="35">
        <v>4.0</v>
      </c>
      <c r="Q7" s="36">
        <v>9.0</v>
      </c>
      <c r="R7" s="35">
        <v>4.0</v>
      </c>
      <c r="S7" s="38">
        <v>9.0</v>
      </c>
    </row>
    <row r="8">
      <c r="A8" s="32">
        <v>5.0</v>
      </c>
      <c r="B8" s="35">
        <v>6.0</v>
      </c>
      <c r="C8" s="36">
        <v>10.0</v>
      </c>
      <c r="D8" s="35">
        <v>6.0</v>
      </c>
      <c r="E8" s="36">
        <v>10.0</v>
      </c>
      <c r="F8" s="35">
        <v>6.0</v>
      </c>
      <c r="G8" s="38">
        <v>10.0</v>
      </c>
      <c r="H8" s="35">
        <v>8.0</v>
      </c>
      <c r="I8" s="36">
        <v>18.0</v>
      </c>
      <c r="J8" s="35">
        <v>8.0</v>
      </c>
      <c r="K8" s="36">
        <v>18.0</v>
      </c>
      <c r="L8" s="35">
        <v>8.0</v>
      </c>
      <c r="M8" s="38">
        <v>18.0</v>
      </c>
      <c r="N8" s="35">
        <v>7.0</v>
      </c>
      <c r="O8" s="36">
        <v>10.0</v>
      </c>
      <c r="P8" s="35">
        <v>7.0</v>
      </c>
      <c r="Q8" s="36">
        <v>10.0</v>
      </c>
      <c r="R8" s="35">
        <v>7.0</v>
      </c>
      <c r="S8" s="38">
        <v>10.0</v>
      </c>
    </row>
    <row r="9">
      <c r="A9" s="32">
        <v>6.0</v>
      </c>
      <c r="B9" s="35">
        <v>8.0</v>
      </c>
      <c r="C9" s="36">
        <v>9.0</v>
      </c>
      <c r="D9" s="35">
        <v>8.0</v>
      </c>
      <c r="E9" s="36">
        <v>9.0</v>
      </c>
      <c r="F9" s="35">
        <v>8.0</v>
      </c>
      <c r="G9" s="38">
        <v>9.0</v>
      </c>
      <c r="H9" s="35">
        <v>10.0</v>
      </c>
      <c r="I9" s="36">
        <v>16.0</v>
      </c>
      <c r="J9" s="35">
        <v>10.0</v>
      </c>
      <c r="K9" s="36">
        <v>16.0</v>
      </c>
      <c r="L9" s="35">
        <v>10.0</v>
      </c>
      <c r="M9" s="38">
        <v>16.0</v>
      </c>
      <c r="N9" s="35">
        <v>10.0</v>
      </c>
      <c r="O9" s="36">
        <v>9.0</v>
      </c>
      <c r="P9" s="35">
        <v>10.0</v>
      </c>
      <c r="Q9" s="36">
        <v>9.0</v>
      </c>
      <c r="R9" s="35">
        <v>10.0</v>
      </c>
      <c r="S9" s="38">
        <v>9.0</v>
      </c>
    </row>
    <row r="10">
      <c r="A10" s="32">
        <v>7.0</v>
      </c>
      <c r="B10" s="35">
        <v>10.0</v>
      </c>
      <c r="C10" s="36">
        <v>8.0</v>
      </c>
      <c r="D10" s="35">
        <v>10.0</v>
      </c>
      <c r="E10" s="36">
        <v>8.0</v>
      </c>
      <c r="F10" s="35">
        <v>10.0</v>
      </c>
      <c r="G10" s="38">
        <v>8.0</v>
      </c>
      <c r="H10" s="35">
        <v>12.0</v>
      </c>
      <c r="I10" s="36">
        <v>13.0</v>
      </c>
      <c r="J10" s="35">
        <v>12.0</v>
      </c>
      <c r="K10" s="36">
        <v>13.0</v>
      </c>
      <c r="L10" s="35">
        <v>12.0</v>
      </c>
      <c r="M10" s="38">
        <v>13.0</v>
      </c>
      <c r="N10" s="35">
        <v>13.0</v>
      </c>
      <c r="O10" s="36">
        <v>8.0</v>
      </c>
      <c r="P10" s="35">
        <v>13.0</v>
      </c>
      <c r="Q10" s="36">
        <v>8.0</v>
      </c>
      <c r="R10" s="35">
        <v>13.0</v>
      </c>
      <c r="S10" s="38">
        <v>8.0</v>
      </c>
    </row>
    <row r="11">
      <c r="A11" s="32">
        <v>8.0</v>
      </c>
      <c r="B11" s="35">
        <v>12.0</v>
      </c>
      <c r="C11" s="36">
        <v>6.0</v>
      </c>
      <c r="D11" s="35">
        <v>12.0</v>
      </c>
      <c r="E11" s="36">
        <v>6.0</v>
      </c>
      <c r="F11" s="35">
        <v>12.0</v>
      </c>
      <c r="G11" s="38">
        <v>6.0</v>
      </c>
      <c r="H11" s="35">
        <v>14.0</v>
      </c>
      <c r="I11" s="36">
        <v>9.0</v>
      </c>
      <c r="J11" s="35">
        <v>14.0</v>
      </c>
      <c r="K11" s="36">
        <v>9.0</v>
      </c>
      <c r="L11" s="35">
        <v>14.0</v>
      </c>
      <c r="M11" s="38">
        <v>9.0</v>
      </c>
      <c r="N11" s="35">
        <v>16.0</v>
      </c>
      <c r="O11" s="36">
        <v>6.0</v>
      </c>
      <c r="P11" s="35">
        <v>16.0</v>
      </c>
      <c r="Q11" s="36">
        <v>6.0</v>
      </c>
      <c r="R11" s="35">
        <v>16.0</v>
      </c>
      <c r="S11" s="38">
        <v>6.0</v>
      </c>
    </row>
    <row r="12">
      <c r="A12" s="32">
        <v>9.0</v>
      </c>
      <c r="B12" s="35">
        <v>14.0</v>
      </c>
      <c r="C12" s="36">
        <v>4.0</v>
      </c>
      <c r="D12" s="35">
        <v>14.0</v>
      </c>
      <c r="E12" s="36">
        <v>4.0</v>
      </c>
      <c r="F12" s="35">
        <v>14.0</v>
      </c>
      <c r="G12" s="38">
        <v>4.0</v>
      </c>
      <c r="H12" s="35">
        <v>16.0</v>
      </c>
      <c r="I12" s="36">
        <v>4.0</v>
      </c>
      <c r="J12" s="35">
        <v>16.0</v>
      </c>
      <c r="K12" s="36">
        <v>4.0</v>
      </c>
      <c r="L12" s="35">
        <v>16.0</v>
      </c>
      <c r="M12" s="38">
        <v>4.0</v>
      </c>
      <c r="N12" s="35">
        <v>19.0</v>
      </c>
      <c r="O12" s="36">
        <v>4.0</v>
      </c>
      <c r="P12" s="35">
        <v>19.0</v>
      </c>
      <c r="Q12" s="36">
        <v>4.0</v>
      </c>
      <c r="R12" s="35">
        <v>19.0</v>
      </c>
      <c r="S12" s="38">
        <v>4.0</v>
      </c>
    </row>
    <row r="13">
      <c r="A13" s="43">
        <v>10.0</v>
      </c>
      <c r="B13" s="45">
        <v>16.0</v>
      </c>
      <c r="C13" s="47">
        <v>0.0</v>
      </c>
      <c r="D13" s="45">
        <v>16.0</v>
      </c>
      <c r="E13" s="47">
        <v>0.0</v>
      </c>
      <c r="F13" s="45">
        <v>16.0</v>
      </c>
      <c r="G13" s="48">
        <v>0.0</v>
      </c>
      <c r="H13" s="45">
        <v>17.0</v>
      </c>
      <c r="I13" s="47">
        <v>0.0</v>
      </c>
      <c r="J13" s="45">
        <v>18.0</v>
      </c>
      <c r="K13" s="47">
        <v>0.0</v>
      </c>
      <c r="L13" s="45">
        <v>17.0</v>
      </c>
      <c r="M13" s="48">
        <v>0.0</v>
      </c>
      <c r="N13" s="45">
        <v>22.0</v>
      </c>
      <c r="O13" s="47">
        <v>0.0</v>
      </c>
      <c r="P13" s="45">
        <v>22.0</v>
      </c>
      <c r="Q13" s="47">
        <v>0.0</v>
      </c>
      <c r="R13" s="45">
        <v>22.0</v>
      </c>
      <c r="S13" s="48">
        <v>0.0</v>
      </c>
    </row>
  </sheetData>
  <mergeCells count="13">
    <mergeCell ref="H2:I2"/>
    <mergeCell ref="J2:K2"/>
    <mergeCell ref="R2:S2"/>
    <mergeCell ref="N1:S1"/>
    <mergeCell ref="N2:O2"/>
    <mergeCell ref="D2:E2"/>
    <mergeCell ref="A1:A3"/>
    <mergeCell ref="B2:C2"/>
    <mergeCell ref="B1:G1"/>
    <mergeCell ref="F2:G2"/>
    <mergeCell ref="P2:Q2"/>
    <mergeCell ref="L2:M2"/>
    <mergeCell ref="H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</cols>
  <sheetData>
    <row r="1">
      <c r="A1" s="4" t="s">
        <v>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7"/>
    </row>
    <row r="2">
      <c r="A2" s="10" t="s">
        <v>1</v>
      </c>
      <c r="B2" s="12" t="s">
        <v>28</v>
      </c>
      <c r="C2" s="14"/>
      <c r="D2" s="14"/>
      <c r="E2" s="16"/>
      <c r="F2" s="11" t="s">
        <v>44</v>
      </c>
      <c r="G2" s="14"/>
      <c r="H2" s="14"/>
      <c r="I2" s="16"/>
      <c r="J2" s="11" t="s">
        <v>53</v>
      </c>
      <c r="K2" s="14"/>
      <c r="L2" s="14"/>
      <c r="M2" s="16"/>
      <c r="N2" s="11" t="s">
        <v>56</v>
      </c>
      <c r="O2" s="14"/>
      <c r="P2" s="14"/>
      <c r="Q2" s="16"/>
    </row>
    <row r="3">
      <c r="A3" s="18"/>
      <c r="B3" s="12" t="s">
        <v>20</v>
      </c>
      <c r="C3" s="15"/>
      <c r="D3" s="11" t="s">
        <v>39</v>
      </c>
      <c r="E3" s="16"/>
      <c r="F3" s="11" t="s">
        <v>20</v>
      </c>
      <c r="G3" s="15"/>
      <c r="H3" s="11" t="s">
        <v>39</v>
      </c>
      <c r="I3" s="16"/>
      <c r="J3" s="11" t="s">
        <v>20</v>
      </c>
      <c r="K3" s="15"/>
      <c r="L3" s="11" t="s">
        <v>39</v>
      </c>
      <c r="M3" s="16"/>
      <c r="N3" s="11" t="s">
        <v>20</v>
      </c>
      <c r="O3" s="15"/>
      <c r="P3" s="11" t="s">
        <v>39</v>
      </c>
      <c r="Q3" s="16"/>
    </row>
    <row r="4">
      <c r="A4" s="23"/>
      <c r="B4" s="25" t="s">
        <v>62</v>
      </c>
      <c r="C4" s="21" t="s">
        <v>63</v>
      </c>
      <c r="D4" s="20" t="s">
        <v>62</v>
      </c>
      <c r="E4" s="22" t="s">
        <v>63</v>
      </c>
      <c r="F4" s="20" t="s">
        <v>62</v>
      </c>
      <c r="G4" s="21" t="s">
        <v>63</v>
      </c>
      <c r="H4" s="20" t="s">
        <v>62</v>
      </c>
      <c r="I4" s="22" t="s">
        <v>63</v>
      </c>
      <c r="J4" s="20" t="s">
        <v>62</v>
      </c>
      <c r="K4" s="21" t="s">
        <v>63</v>
      </c>
      <c r="L4" s="20" t="s">
        <v>62</v>
      </c>
      <c r="M4" s="22" t="s">
        <v>63</v>
      </c>
      <c r="N4" s="20" t="s">
        <v>62</v>
      </c>
      <c r="O4" s="21" t="s">
        <v>63</v>
      </c>
      <c r="P4" s="20" t="s">
        <v>62</v>
      </c>
      <c r="Q4" s="22" t="s">
        <v>63</v>
      </c>
    </row>
    <row r="5">
      <c r="A5" s="28">
        <v>1.0</v>
      </c>
      <c r="B5" s="30">
        <v>0.0</v>
      </c>
      <c r="C5" s="29">
        <v>12.0</v>
      </c>
      <c r="D5" s="27">
        <v>0.0</v>
      </c>
      <c r="E5" s="31">
        <v>12.0</v>
      </c>
      <c r="F5" s="27">
        <v>0.0</v>
      </c>
      <c r="G5" s="29">
        <v>12.0</v>
      </c>
      <c r="H5" s="27">
        <v>0.0</v>
      </c>
      <c r="I5" s="31">
        <v>12.0</v>
      </c>
      <c r="J5" s="27">
        <v>0.0</v>
      </c>
      <c r="K5" s="29">
        <v>12.0</v>
      </c>
      <c r="L5" s="27">
        <v>0.0</v>
      </c>
      <c r="M5" s="31">
        <v>12.0</v>
      </c>
      <c r="N5" s="27">
        <v>0.0</v>
      </c>
      <c r="O5" s="29">
        <v>12.0</v>
      </c>
      <c r="P5" s="33">
        <v>0.0</v>
      </c>
      <c r="Q5" s="34">
        <v>12.0</v>
      </c>
    </row>
    <row r="6">
      <c r="A6" s="40">
        <v>2.0</v>
      </c>
      <c r="B6" s="42">
        <v>2.0</v>
      </c>
      <c r="C6" s="36">
        <v>11.0</v>
      </c>
      <c r="D6" s="35">
        <v>2.0</v>
      </c>
      <c r="E6" s="38">
        <v>11.0</v>
      </c>
      <c r="F6" s="35">
        <v>2.0</v>
      </c>
      <c r="G6" s="36">
        <v>10.0</v>
      </c>
      <c r="H6" s="35">
        <v>2.0</v>
      </c>
      <c r="I6" s="38">
        <v>11.0</v>
      </c>
      <c r="J6" s="35">
        <v>1.0</v>
      </c>
      <c r="K6" s="36">
        <v>11.0</v>
      </c>
      <c r="L6" s="35">
        <v>1.0</v>
      </c>
      <c r="M6" s="38">
        <v>11.0</v>
      </c>
      <c r="N6" s="35">
        <v>0.5</v>
      </c>
      <c r="O6" s="36">
        <v>12.0</v>
      </c>
      <c r="P6" s="44">
        <v>0.5</v>
      </c>
      <c r="Q6" s="38">
        <v>11.0</v>
      </c>
    </row>
    <row r="7">
      <c r="A7" s="40">
        <v>3.0</v>
      </c>
      <c r="B7" s="42">
        <v>3.0</v>
      </c>
      <c r="C7" s="36">
        <v>10.0</v>
      </c>
      <c r="D7" s="35">
        <v>3.0</v>
      </c>
      <c r="E7" s="38">
        <v>10.0</v>
      </c>
      <c r="F7" s="35">
        <v>3.0</v>
      </c>
      <c r="G7" s="36">
        <v>10.0</v>
      </c>
      <c r="H7" s="35">
        <v>3.0</v>
      </c>
      <c r="I7" s="38">
        <v>10.0</v>
      </c>
      <c r="J7" s="35">
        <v>2.0</v>
      </c>
      <c r="K7" s="36">
        <v>10.0</v>
      </c>
      <c r="L7" s="35">
        <v>2.0</v>
      </c>
      <c r="M7" s="38">
        <v>10.0</v>
      </c>
      <c r="N7" s="35">
        <v>1.0</v>
      </c>
      <c r="O7" s="36">
        <v>11.0</v>
      </c>
      <c r="P7" s="44">
        <v>1.0</v>
      </c>
      <c r="Q7" s="46">
        <v>11.0</v>
      </c>
    </row>
    <row r="8">
      <c r="A8" s="40">
        <v>4.0</v>
      </c>
      <c r="B8" s="42">
        <v>4.0</v>
      </c>
      <c r="C8" s="36">
        <v>9.0</v>
      </c>
      <c r="D8" s="35">
        <v>4.0</v>
      </c>
      <c r="E8" s="38">
        <v>9.0</v>
      </c>
      <c r="F8" s="35">
        <v>4.0</v>
      </c>
      <c r="G8" s="36">
        <v>9.0</v>
      </c>
      <c r="H8" s="35">
        <v>4.0</v>
      </c>
      <c r="I8" s="38">
        <v>9.0</v>
      </c>
      <c r="J8" s="35">
        <v>3.0</v>
      </c>
      <c r="K8" s="36">
        <v>10.0</v>
      </c>
      <c r="L8" s="35">
        <v>3.0</v>
      </c>
      <c r="M8" s="38">
        <v>10.0</v>
      </c>
      <c r="N8" s="35">
        <v>1.25</v>
      </c>
      <c r="O8" s="36">
        <v>11.0</v>
      </c>
      <c r="P8" s="44">
        <v>1.25</v>
      </c>
      <c r="Q8" s="46">
        <v>11.0</v>
      </c>
    </row>
    <row r="9">
      <c r="A9" s="40">
        <v>5.0</v>
      </c>
      <c r="B9" s="42">
        <v>7.0</v>
      </c>
      <c r="C9" s="36">
        <v>10.0</v>
      </c>
      <c r="D9" s="35">
        <v>7.0</v>
      </c>
      <c r="E9" s="38">
        <v>10.0</v>
      </c>
      <c r="F9" s="35">
        <v>5.0</v>
      </c>
      <c r="G9" s="36">
        <v>8.0</v>
      </c>
      <c r="H9" s="35">
        <v>5.0</v>
      </c>
      <c r="I9" s="38">
        <v>8.0</v>
      </c>
      <c r="J9" s="35">
        <v>4.0</v>
      </c>
      <c r="K9" s="36">
        <v>9.0</v>
      </c>
      <c r="L9" s="35">
        <v>4.0</v>
      </c>
      <c r="M9" s="38">
        <v>9.0</v>
      </c>
      <c r="N9" s="35">
        <v>1.5</v>
      </c>
      <c r="O9" s="36">
        <v>11.0</v>
      </c>
      <c r="P9" s="44">
        <v>1.5</v>
      </c>
      <c r="Q9" s="46">
        <v>11.0</v>
      </c>
    </row>
    <row r="10">
      <c r="A10" s="40">
        <v>6.0</v>
      </c>
      <c r="B10" s="42">
        <v>10.0</v>
      </c>
      <c r="C10" s="36">
        <v>9.0</v>
      </c>
      <c r="D10" s="35">
        <v>10.0</v>
      </c>
      <c r="E10" s="38">
        <v>9.0</v>
      </c>
      <c r="F10" s="35">
        <v>7.0</v>
      </c>
      <c r="G10" s="36">
        <v>10.0</v>
      </c>
      <c r="H10" s="35">
        <v>7.0</v>
      </c>
      <c r="I10" s="38">
        <v>10.0</v>
      </c>
      <c r="J10" s="35">
        <v>5.0</v>
      </c>
      <c r="K10" s="36">
        <v>8.0</v>
      </c>
      <c r="L10" s="35">
        <v>5.0</v>
      </c>
      <c r="M10" s="38">
        <v>8.0</v>
      </c>
      <c r="N10" s="35">
        <v>2.0</v>
      </c>
      <c r="O10" s="36">
        <v>11.0</v>
      </c>
      <c r="P10" s="44">
        <v>2.0</v>
      </c>
      <c r="Q10" s="46">
        <v>11.0</v>
      </c>
    </row>
    <row r="11">
      <c r="A11" s="40">
        <v>7.0</v>
      </c>
      <c r="B11" s="42">
        <v>12.0</v>
      </c>
      <c r="C11" s="36">
        <v>9.0</v>
      </c>
      <c r="D11" s="35">
        <v>12.0</v>
      </c>
      <c r="E11" s="38">
        <v>8.0</v>
      </c>
      <c r="F11" s="35">
        <v>9.0</v>
      </c>
      <c r="G11" s="36">
        <v>9.0</v>
      </c>
      <c r="H11" s="35">
        <v>9.0</v>
      </c>
      <c r="I11" s="38">
        <v>9.0</v>
      </c>
      <c r="J11" s="35">
        <v>7.0</v>
      </c>
      <c r="K11" s="36">
        <v>10.0</v>
      </c>
      <c r="L11" s="35">
        <v>7.0</v>
      </c>
      <c r="M11" s="38">
        <v>10.0</v>
      </c>
      <c r="N11" s="35">
        <v>2.5</v>
      </c>
      <c r="O11" s="36">
        <v>10.0</v>
      </c>
      <c r="P11" s="44">
        <v>2.5</v>
      </c>
      <c r="Q11" s="46">
        <v>10.0</v>
      </c>
    </row>
    <row r="12">
      <c r="A12" s="40">
        <v>8.0</v>
      </c>
      <c r="B12" s="42">
        <v>13.0</v>
      </c>
      <c r="C12" s="36">
        <v>8.0</v>
      </c>
      <c r="D12" s="35">
        <v>13.0</v>
      </c>
      <c r="E12" s="38">
        <v>8.0</v>
      </c>
      <c r="F12" s="35">
        <v>10.0</v>
      </c>
      <c r="G12" s="36">
        <v>9.0</v>
      </c>
      <c r="H12" s="35">
        <v>10.0</v>
      </c>
      <c r="I12" s="38">
        <v>9.0</v>
      </c>
      <c r="J12" s="35">
        <v>9.0</v>
      </c>
      <c r="K12" s="36">
        <v>10.0</v>
      </c>
      <c r="L12" s="35">
        <v>9.0</v>
      </c>
      <c r="M12" s="38">
        <v>10.0</v>
      </c>
      <c r="N12" s="35">
        <v>3.0</v>
      </c>
      <c r="O12" s="36">
        <v>10.0</v>
      </c>
      <c r="P12" s="44">
        <v>3.0</v>
      </c>
      <c r="Q12" s="46">
        <v>10.0</v>
      </c>
    </row>
    <row r="13">
      <c r="A13" s="40">
        <v>9.0</v>
      </c>
      <c r="B13" s="42">
        <v>16.0</v>
      </c>
      <c r="C13" s="36">
        <v>6.0</v>
      </c>
      <c r="D13" s="35">
        <v>16.0</v>
      </c>
      <c r="E13" s="38">
        <v>6.0</v>
      </c>
      <c r="F13" s="35">
        <v>13.0</v>
      </c>
      <c r="G13" s="36">
        <v>8.0</v>
      </c>
      <c r="H13" s="35">
        <v>13.0</v>
      </c>
      <c r="I13" s="38">
        <v>8.0</v>
      </c>
      <c r="J13" s="35">
        <v>10.0</v>
      </c>
      <c r="K13" s="36">
        <v>9.0</v>
      </c>
      <c r="L13" s="35">
        <v>10.0</v>
      </c>
      <c r="M13" s="38">
        <v>9.0</v>
      </c>
      <c r="N13" s="35">
        <v>3.75</v>
      </c>
      <c r="O13" s="36">
        <v>9.0</v>
      </c>
      <c r="P13" s="44">
        <v>3.75</v>
      </c>
      <c r="Q13" s="46">
        <v>9.0</v>
      </c>
    </row>
    <row r="14">
      <c r="A14" s="40">
        <v>10.0</v>
      </c>
      <c r="B14" s="42">
        <v>18.0</v>
      </c>
      <c r="C14" s="36">
        <v>5.0</v>
      </c>
      <c r="D14" s="35">
        <v>18.0</v>
      </c>
      <c r="E14" s="38">
        <v>5.0</v>
      </c>
      <c r="F14" s="35">
        <v>15.0</v>
      </c>
      <c r="G14" s="36">
        <v>6.0</v>
      </c>
      <c r="H14" s="35">
        <v>15.0</v>
      </c>
      <c r="I14" s="38">
        <v>7.0</v>
      </c>
      <c r="J14" s="35">
        <v>11.0</v>
      </c>
      <c r="K14" s="36">
        <v>9.0</v>
      </c>
      <c r="L14" s="35">
        <v>11.0</v>
      </c>
      <c r="M14" s="38">
        <v>9.0</v>
      </c>
      <c r="N14" s="35">
        <v>4.25</v>
      </c>
      <c r="O14" s="36">
        <v>9.0</v>
      </c>
      <c r="P14" s="44">
        <v>4.25</v>
      </c>
      <c r="Q14" s="46">
        <v>9.0</v>
      </c>
    </row>
    <row r="15">
      <c r="A15" s="40">
        <v>11.0</v>
      </c>
      <c r="B15" s="42">
        <v>20.0</v>
      </c>
      <c r="C15" s="36">
        <v>3.0</v>
      </c>
      <c r="D15" s="35">
        <v>20.0</v>
      </c>
      <c r="E15" s="38">
        <v>3.0</v>
      </c>
      <c r="F15" s="35">
        <v>17.0</v>
      </c>
      <c r="G15" s="36">
        <v>5.0</v>
      </c>
      <c r="H15" s="35">
        <v>17.0</v>
      </c>
      <c r="I15" s="38">
        <v>5.0</v>
      </c>
      <c r="J15" s="35">
        <v>12.0</v>
      </c>
      <c r="K15" s="36">
        <v>9.0</v>
      </c>
      <c r="L15" s="35">
        <v>12.0</v>
      </c>
      <c r="M15" s="38">
        <v>9.0</v>
      </c>
      <c r="N15" s="35">
        <v>4.5</v>
      </c>
      <c r="O15" s="36">
        <v>8.0</v>
      </c>
      <c r="P15" s="44">
        <v>4.5</v>
      </c>
      <c r="Q15" s="46">
        <v>8.0</v>
      </c>
    </row>
    <row r="16">
      <c r="A16" s="49">
        <v>12.0</v>
      </c>
      <c r="B16" s="50">
        <v>22.0</v>
      </c>
      <c r="C16" s="47">
        <v>0.0</v>
      </c>
      <c r="D16" s="45">
        <v>22.0</v>
      </c>
      <c r="E16" s="48">
        <v>0.0</v>
      </c>
      <c r="F16" s="45">
        <v>18.0</v>
      </c>
      <c r="G16" s="47">
        <v>4.0</v>
      </c>
      <c r="H16" s="45">
        <v>18.0</v>
      </c>
      <c r="I16" s="48">
        <v>4.0</v>
      </c>
      <c r="J16" s="45">
        <v>13.0</v>
      </c>
      <c r="K16" s="47">
        <v>8.0</v>
      </c>
      <c r="L16" s="45">
        <v>13.0</v>
      </c>
      <c r="M16" s="48">
        <v>8.0</v>
      </c>
      <c r="N16" s="45">
        <v>4.75</v>
      </c>
      <c r="O16" s="47">
        <v>8.0</v>
      </c>
      <c r="P16" s="51">
        <v>4.75</v>
      </c>
      <c r="Q16" s="52">
        <v>8.0</v>
      </c>
    </row>
    <row r="17">
      <c r="B17" s="17" t="s">
        <v>96</v>
      </c>
      <c r="C17" s="17">
        <v>1.006475</v>
      </c>
      <c r="D17" s="17" t="s">
        <v>16</v>
      </c>
      <c r="F17" s="17" t="s">
        <v>96</v>
      </c>
      <c r="G17" s="17">
        <v>1.235075</v>
      </c>
      <c r="H17" s="17" t="s">
        <v>16</v>
      </c>
      <c r="J17" s="17" t="s">
        <v>96</v>
      </c>
      <c r="K17" s="17">
        <v>2.47015</v>
      </c>
      <c r="L17" s="17" t="s">
        <v>16</v>
      </c>
      <c r="N17" s="17" t="s">
        <v>96</v>
      </c>
      <c r="O17" s="17">
        <v>10.90295</v>
      </c>
      <c r="P17" s="17" t="s">
        <v>16</v>
      </c>
    </row>
    <row r="18">
      <c r="A18" s="17" t="s">
        <v>97</v>
      </c>
      <c r="B18" s="17" t="s">
        <v>98</v>
      </c>
    </row>
    <row r="19">
      <c r="A19" s="17" t="s">
        <v>99</v>
      </c>
      <c r="D19" s="17" t="s">
        <v>100</v>
      </c>
      <c r="E19" s="53">
        <f>0.0254</f>
        <v>0.0254</v>
      </c>
      <c r="F19" s="17" t="s">
        <v>16</v>
      </c>
      <c r="H19" s="17" t="s">
        <v>101</v>
      </c>
      <c r="I19">
        <f>E19*3/4</f>
        <v>0.01905</v>
      </c>
      <c r="L19" s="17" t="s">
        <v>101</v>
      </c>
      <c r="M19">
        <f>E19*1/2</f>
        <v>0.0127</v>
      </c>
      <c r="P19" s="17" t="s">
        <v>101</v>
      </c>
      <c r="Q19">
        <f>M19</f>
        <v>0.0127</v>
      </c>
    </row>
    <row r="20">
      <c r="A20" s="17" t="s">
        <v>29</v>
      </c>
      <c r="B20" s="17">
        <v>1000.0</v>
      </c>
      <c r="C20" s="17" t="s">
        <v>30</v>
      </c>
      <c r="D20" s="17" t="s">
        <v>102</v>
      </c>
    </row>
    <row r="21">
      <c r="B21" s="17" t="s">
        <v>103</v>
      </c>
      <c r="C21" s="17" t="s">
        <v>13</v>
      </c>
      <c r="D21" s="17" t="s">
        <v>87</v>
      </c>
      <c r="E21" s="17" t="s">
        <v>84</v>
      </c>
      <c r="F21" s="17" t="s">
        <v>104</v>
      </c>
      <c r="G21" s="17" t="s">
        <v>13</v>
      </c>
      <c r="H21" s="17" t="s">
        <v>87</v>
      </c>
      <c r="I21" s="17" t="s">
        <v>84</v>
      </c>
      <c r="J21" s="17" t="s">
        <v>104</v>
      </c>
      <c r="K21" s="17" t="s">
        <v>13</v>
      </c>
      <c r="L21" s="17" t="s">
        <v>87</v>
      </c>
      <c r="M21" s="17" t="s">
        <v>84</v>
      </c>
      <c r="N21" s="17" t="s">
        <v>104</v>
      </c>
      <c r="O21" s="17" t="s">
        <v>13</v>
      </c>
      <c r="P21" s="17" t="s">
        <v>87</v>
      </c>
      <c r="Q21" s="17" t="s">
        <v>84</v>
      </c>
    </row>
    <row r="22">
      <c r="A22">
        <f t="shared" ref="A22:A33" si="1">AVERAGE(C5,E5)</f>
        <v>12</v>
      </c>
      <c r="B22" s="30">
        <v>0.0</v>
      </c>
      <c r="C22">
        <f>0.00378541*B22/60/PI()/(0.0254/2)^2</f>
        <v>0</v>
      </c>
      <c r="D22">
        <f t="shared" ref="D22:D33" si="2">1000*C22*0.0254/(0.00089)</f>
        <v>0</v>
      </c>
      <c r="E22" t="str">
        <f>0.0254*A34/(2*1000*(C22)^2*3)</f>
        <v>#DIV/0!</v>
      </c>
      <c r="F22" s="54">
        <v>0.0</v>
      </c>
      <c r="G22">
        <f t="shared" ref="G22:G33" si="3">0.00378541*F22/60/PI()/((0.0254*3/4)/2)^2</f>
        <v>0</v>
      </c>
      <c r="H22">
        <f t="shared" ref="H22:H33" si="4">1000*G22*0.0254/(0.00089)</f>
        <v>0</v>
      </c>
      <c r="I22" t="str">
        <f t="shared" ref="I22:I33" si="5">0.75*0.0254*F35/(2*1000*(G22)^2*3)</f>
        <v>#DIV/0!</v>
      </c>
      <c r="J22" s="54">
        <v>0.0</v>
      </c>
      <c r="K22">
        <f t="shared" ref="K22:K33" si="6">0.00378541*J22/60/PI()/(0.0254/4)^2</f>
        <v>0</v>
      </c>
      <c r="L22">
        <f t="shared" ref="L22:L33" si="7">1000*K22*0.0254/(0.00089)</f>
        <v>0</v>
      </c>
      <c r="M22" t="str">
        <f t="shared" ref="M22:M33" si="8">16/L22</f>
        <v>#DIV/0!</v>
      </c>
      <c r="N22" s="54">
        <v>0.0</v>
      </c>
      <c r="O22">
        <f t="shared" ref="O22:O33" si="9">0.00378541*N22/60/PI()/(0.0254/4)^2</f>
        <v>0</v>
      </c>
      <c r="P22">
        <f t="shared" ref="P22:P33" si="10">1000*O22*0.0254/(0.00089)</f>
        <v>0</v>
      </c>
      <c r="Q22" t="str">
        <f t="shared" ref="Q22:Q33" si="11">16/P22</f>
        <v>#DIV/0!</v>
      </c>
    </row>
    <row r="23">
      <c r="A23">
        <f t="shared" si="1"/>
        <v>11</v>
      </c>
      <c r="B23" s="42">
        <v>2.0</v>
      </c>
      <c r="C23">
        <f t="shared" ref="C23:C33" si="12">0.00378541*B23/(60*PI()*(0.0254/2)^2)</f>
        <v>0.2490200728</v>
      </c>
      <c r="D23">
        <f t="shared" si="2"/>
        <v>7106.864999</v>
      </c>
      <c r="E23">
        <f t="shared" ref="E23:E33" si="13">0.0254*A35/(2*1000*(C23^2)*$C$17)</f>
        <v>15.43276902</v>
      </c>
      <c r="F23" s="54">
        <v>2.0</v>
      </c>
      <c r="G23">
        <f t="shared" si="3"/>
        <v>0.4427023516</v>
      </c>
      <c r="H23">
        <f t="shared" si="4"/>
        <v>12634.42666</v>
      </c>
      <c r="I23">
        <f t="shared" si="5"/>
        <v>0.0001701019807</v>
      </c>
      <c r="J23" s="54">
        <v>1.0</v>
      </c>
      <c r="K23">
        <f t="shared" si="6"/>
        <v>0.4980401456</v>
      </c>
      <c r="L23">
        <f t="shared" si="7"/>
        <v>14213.73</v>
      </c>
      <c r="M23">
        <f t="shared" si="8"/>
        <v>0.00112567215</v>
      </c>
      <c r="N23" s="54">
        <v>0.5</v>
      </c>
      <c r="O23">
        <f t="shared" si="9"/>
        <v>0.2490200728</v>
      </c>
      <c r="P23">
        <f t="shared" si="10"/>
        <v>7106.864999</v>
      </c>
      <c r="Q23">
        <f t="shared" si="11"/>
        <v>0.002251344299</v>
      </c>
    </row>
    <row r="24">
      <c r="A24">
        <f t="shared" si="1"/>
        <v>10</v>
      </c>
      <c r="B24" s="42">
        <v>3.0</v>
      </c>
      <c r="C24">
        <f t="shared" si="12"/>
        <v>0.3735301092</v>
      </c>
      <c r="D24">
        <f t="shared" si="2"/>
        <v>10660.2975</v>
      </c>
      <c r="E24">
        <f t="shared" si="13"/>
        <v>6.23546223</v>
      </c>
      <c r="F24" s="54">
        <v>3.0</v>
      </c>
      <c r="G24">
        <f t="shared" si="3"/>
        <v>0.6640535275</v>
      </c>
      <c r="H24">
        <f t="shared" si="4"/>
        <v>18951.64</v>
      </c>
      <c r="I24">
        <f t="shared" si="5"/>
        <v>0.00007200083841</v>
      </c>
      <c r="J24" s="54">
        <v>2.0</v>
      </c>
      <c r="K24">
        <f t="shared" si="6"/>
        <v>0.9960802912</v>
      </c>
      <c r="L24">
        <f t="shared" si="7"/>
        <v>28427.46</v>
      </c>
      <c r="M24">
        <f t="shared" si="8"/>
        <v>0.0005628360748</v>
      </c>
      <c r="N24" s="54">
        <v>1.0</v>
      </c>
      <c r="O24">
        <f t="shared" si="9"/>
        <v>0.4980401456</v>
      </c>
      <c r="P24">
        <f t="shared" si="10"/>
        <v>14213.73</v>
      </c>
      <c r="Q24">
        <f t="shared" si="11"/>
        <v>0.00112567215</v>
      </c>
    </row>
    <row r="25">
      <c r="A25">
        <f t="shared" si="1"/>
        <v>9</v>
      </c>
      <c r="B25" s="42">
        <v>4.0</v>
      </c>
      <c r="C25">
        <f t="shared" si="12"/>
        <v>0.4980401456</v>
      </c>
      <c r="D25">
        <f t="shared" si="2"/>
        <v>14213.73</v>
      </c>
      <c r="E25">
        <f t="shared" si="13"/>
        <v>3.156702754</v>
      </c>
      <c r="F25" s="54">
        <v>4.0</v>
      </c>
      <c r="G25">
        <f t="shared" si="3"/>
        <v>0.8854047033</v>
      </c>
      <c r="H25">
        <f t="shared" si="4"/>
        <v>25268.85333</v>
      </c>
      <c r="I25">
        <f t="shared" si="5"/>
        <v>0.00003645042445</v>
      </c>
      <c r="J25" s="54">
        <v>3.0</v>
      </c>
      <c r="K25">
        <f t="shared" si="6"/>
        <v>1.494120437</v>
      </c>
      <c r="L25">
        <f t="shared" si="7"/>
        <v>42641.18999</v>
      </c>
      <c r="M25">
        <f t="shared" si="8"/>
        <v>0.0003752240498</v>
      </c>
      <c r="N25" s="54">
        <v>1.25</v>
      </c>
      <c r="O25">
        <f t="shared" si="9"/>
        <v>0.622550182</v>
      </c>
      <c r="P25">
        <f t="shared" si="10"/>
        <v>17767.1625</v>
      </c>
      <c r="Q25">
        <f t="shared" si="11"/>
        <v>0.0009005377196</v>
      </c>
    </row>
    <row r="26">
      <c r="A26">
        <f t="shared" si="1"/>
        <v>10</v>
      </c>
      <c r="B26" s="42">
        <v>7.0</v>
      </c>
      <c r="C26">
        <f t="shared" si="12"/>
        <v>0.8715702548</v>
      </c>
      <c r="D26">
        <f t="shared" si="2"/>
        <v>24874.0275</v>
      </c>
      <c r="E26">
        <f t="shared" si="13"/>
        <v>1.145288981</v>
      </c>
      <c r="F26" s="54">
        <v>5.0</v>
      </c>
      <c r="G26">
        <f t="shared" si="3"/>
        <v>1.106755879</v>
      </c>
      <c r="H26">
        <f t="shared" si="4"/>
        <v>31586.06666</v>
      </c>
      <c r="I26">
        <f t="shared" si="5"/>
        <v>0.00002073624146</v>
      </c>
      <c r="J26" s="54">
        <v>4.0</v>
      </c>
      <c r="K26">
        <f t="shared" si="6"/>
        <v>1.992160582</v>
      </c>
      <c r="L26">
        <f t="shared" si="7"/>
        <v>56854.91999</v>
      </c>
      <c r="M26">
        <f t="shared" si="8"/>
        <v>0.0002814180374</v>
      </c>
      <c r="N26" s="54">
        <v>1.5</v>
      </c>
      <c r="O26">
        <f t="shared" si="9"/>
        <v>0.7470602184</v>
      </c>
      <c r="P26">
        <f t="shared" si="10"/>
        <v>21320.595</v>
      </c>
      <c r="Q26">
        <f t="shared" si="11"/>
        <v>0.0007504480997</v>
      </c>
    </row>
    <row r="27">
      <c r="A27">
        <f t="shared" si="1"/>
        <v>9</v>
      </c>
      <c r="B27" s="42">
        <v>10.0</v>
      </c>
      <c r="C27">
        <f t="shared" si="12"/>
        <v>1.245100364</v>
      </c>
      <c r="D27">
        <f t="shared" si="2"/>
        <v>35534.325</v>
      </c>
      <c r="E27">
        <f t="shared" si="13"/>
        <v>0.5050724406</v>
      </c>
      <c r="F27" s="54">
        <v>7.0</v>
      </c>
      <c r="G27">
        <f t="shared" si="3"/>
        <v>1.549458231</v>
      </c>
      <c r="H27">
        <f t="shared" si="4"/>
        <v>44220.49333</v>
      </c>
      <c r="I27">
        <f t="shared" si="5"/>
        <v>0.00001322464379</v>
      </c>
      <c r="J27" s="54">
        <v>5.0</v>
      </c>
      <c r="K27">
        <f t="shared" si="6"/>
        <v>2.490200728</v>
      </c>
      <c r="L27">
        <f t="shared" si="7"/>
        <v>71068.64999</v>
      </c>
      <c r="M27">
        <f t="shared" si="8"/>
        <v>0.0002251344299</v>
      </c>
      <c r="N27" s="54">
        <v>2.0</v>
      </c>
      <c r="O27">
        <f t="shared" si="9"/>
        <v>0.9960802912</v>
      </c>
      <c r="P27">
        <f t="shared" si="10"/>
        <v>28427.46</v>
      </c>
      <c r="Q27">
        <f t="shared" si="11"/>
        <v>0.0005628360748</v>
      </c>
    </row>
    <row r="28">
      <c r="A28">
        <f t="shared" si="1"/>
        <v>8.5</v>
      </c>
      <c r="B28" s="42">
        <v>12.0</v>
      </c>
      <c r="C28">
        <f t="shared" si="12"/>
        <v>1.494120437</v>
      </c>
      <c r="D28">
        <f t="shared" si="2"/>
        <v>42641.18999</v>
      </c>
      <c r="E28">
        <f t="shared" si="13"/>
        <v>0.3312589309</v>
      </c>
      <c r="F28" s="54">
        <v>9.0</v>
      </c>
      <c r="G28">
        <f t="shared" si="3"/>
        <v>1.992160582</v>
      </c>
      <c r="H28">
        <f t="shared" si="4"/>
        <v>56854.91999</v>
      </c>
      <c r="I28">
        <f t="shared" si="5"/>
        <v>0.000007200083841</v>
      </c>
      <c r="J28" s="54">
        <v>7.0</v>
      </c>
      <c r="K28">
        <f t="shared" si="6"/>
        <v>3.486281019</v>
      </c>
      <c r="L28">
        <f t="shared" si="7"/>
        <v>99496.10999</v>
      </c>
      <c r="M28">
        <f t="shared" si="8"/>
        <v>0.0001608103071</v>
      </c>
      <c r="N28" s="54">
        <v>2.5</v>
      </c>
      <c r="O28">
        <f t="shared" si="9"/>
        <v>1.245100364</v>
      </c>
      <c r="P28">
        <f t="shared" si="10"/>
        <v>35534.325</v>
      </c>
      <c r="Q28">
        <f t="shared" si="11"/>
        <v>0.0004502688598</v>
      </c>
    </row>
    <row r="29">
      <c r="A29">
        <f t="shared" si="1"/>
        <v>8</v>
      </c>
      <c r="B29" s="42">
        <v>13.0</v>
      </c>
      <c r="C29">
        <f t="shared" si="12"/>
        <v>1.618630473</v>
      </c>
      <c r="D29">
        <f t="shared" si="2"/>
        <v>46194.62249</v>
      </c>
      <c r="E29">
        <f t="shared" si="13"/>
        <v>0.2656528287</v>
      </c>
      <c r="F29" s="54">
        <v>10.0</v>
      </c>
      <c r="G29">
        <f t="shared" si="3"/>
        <v>2.213511758</v>
      </c>
      <c r="H29">
        <f t="shared" si="4"/>
        <v>63172.13332</v>
      </c>
      <c r="I29">
        <f t="shared" si="5"/>
        <v>0.000005832067911</v>
      </c>
      <c r="J29" s="54">
        <v>9.0</v>
      </c>
      <c r="K29">
        <f t="shared" si="6"/>
        <v>4.48236131</v>
      </c>
      <c r="L29">
        <f t="shared" si="7"/>
        <v>127923.57</v>
      </c>
      <c r="M29">
        <f t="shared" si="8"/>
        <v>0.0001250746833</v>
      </c>
      <c r="N29" s="54">
        <v>3.0</v>
      </c>
      <c r="O29">
        <f t="shared" si="9"/>
        <v>1.494120437</v>
      </c>
      <c r="P29">
        <f t="shared" si="10"/>
        <v>42641.18999</v>
      </c>
      <c r="Q29">
        <f t="shared" si="11"/>
        <v>0.0003752240498</v>
      </c>
    </row>
    <row r="30">
      <c r="A30">
        <f t="shared" si="1"/>
        <v>6</v>
      </c>
      <c r="B30" s="42">
        <v>16.0</v>
      </c>
      <c r="C30">
        <f t="shared" si="12"/>
        <v>1.992160582</v>
      </c>
      <c r="D30">
        <f t="shared" si="2"/>
        <v>56854.91999</v>
      </c>
      <c r="E30">
        <f t="shared" si="13"/>
        <v>0.1315292814</v>
      </c>
      <c r="F30" s="54">
        <v>13.0</v>
      </c>
      <c r="G30">
        <f t="shared" si="3"/>
        <v>2.877565286</v>
      </c>
      <c r="H30">
        <f t="shared" si="4"/>
        <v>82123.77332</v>
      </c>
      <c r="I30">
        <f t="shared" si="5"/>
        <v>0.000003067491341</v>
      </c>
      <c r="J30" s="54">
        <v>10.0</v>
      </c>
      <c r="K30">
        <f t="shared" si="6"/>
        <v>4.980401456</v>
      </c>
      <c r="L30">
        <f t="shared" si="7"/>
        <v>142137.3</v>
      </c>
      <c r="M30">
        <f t="shared" si="8"/>
        <v>0.000112567215</v>
      </c>
      <c r="N30" s="54">
        <v>3.75</v>
      </c>
      <c r="O30">
        <f t="shared" si="9"/>
        <v>1.867650546</v>
      </c>
      <c r="P30">
        <f t="shared" si="10"/>
        <v>53301.48749</v>
      </c>
      <c r="Q30">
        <f t="shared" si="11"/>
        <v>0.0003001792399</v>
      </c>
    </row>
    <row r="31">
      <c r="A31">
        <f t="shared" si="1"/>
        <v>5</v>
      </c>
      <c r="B31" s="42">
        <v>18.0</v>
      </c>
      <c r="C31">
        <f t="shared" si="12"/>
        <v>2.241180655</v>
      </c>
      <c r="D31">
        <f t="shared" si="2"/>
        <v>63961.78499</v>
      </c>
      <c r="E31">
        <f t="shared" si="13"/>
        <v>0.08660364208</v>
      </c>
      <c r="F31" s="54">
        <v>15.0</v>
      </c>
      <c r="G31">
        <f t="shared" si="3"/>
        <v>3.320267637</v>
      </c>
      <c r="H31">
        <f t="shared" si="4"/>
        <v>94758.19999</v>
      </c>
      <c r="I31">
        <f t="shared" si="5"/>
        <v>0.000001872021799</v>
      </c>
      <c r="J31" s="54">
        <v>11.0</v>
      </c>
      <c r="K31">
        <f t="shared" si="6"/>
        <v>5.478441602</v>
      </c>
      <c r="L31">
        <f t="shared" si="7"/>
        <v>156351.03</v>
      </c>
      <c r="M31">
        <f t="shared" si="8"/>
        <v>0.0001023338318</v>
      </c>
      <c r="N31" s="54">
        <v>4.25</v>
      </c>
      <c r="O31">
        <f t="shared" si="9"/>
        <v>2.116670619</v>
      </c>
      <c r="P31">
        <f t="shared" si="10"/>
        <v>60408.35249</v>
      </c>
      <c r="Q31">
        <f t="shared" si="11"/>
        <v>0.0002648640352</v>
      </c>
    </row>
    <row r="32">
      <c r="A32">
        <f t="shared" si="1"/>
        <v>3</v>
      </c>
      <c r="B32" s="42">
        <v>20.0</v>
      </c>
      <c r="C32">
        <f t="shared" si="12"/>
        <v>2.490200728</v>
      </c>
      <c r="D32">
        <f t="shared" si="2"/>
        <v>71068.64999</v>
      </c>
      <c r="E32">
        <f t="shared" si="13"/>
        <v>0.04208937005</v>
      </c>
      <c r="F32" s="54">
        <v>17.0</v>
      </c>
      <c r="G32">
        <f t="shared" si="3"/>
        <v>3.762969989</v>
      </c>
      <c r="H32">
        <f t="shared" si="4"/>
        <v>107392.6267</v>
      </c>
      <c r="I32">
        <f t="shared" si="5"/>
        <v>0.000001121120321</v>
      </c>
      <c r="J32" s="54">
        <v>12.0</v>
      </c>
      <c r="K32">
        <f t="shared" si="6"/>
        <v>5.976481747</v>
      </c>
      <c r="L32">
        <f t="shared" si="7"/>
        <v>170564.76</v>
      </c>
      <c r="M32">
        <f t="shared" si="8"/>
        <v>0.00009380601246</v>
      </c>
      <c r="N32" s="54">
        <v>4.5</v>
      </c>
      <c r="O32">
        <f t="shared" si="9"/>
        <v>2.241180655</v>
      </c>
      <c r="P32">
        <f t="shared" si="10"/>
        <v>63961.78499</v>
      </c>
      <c r="Q32">
        <f t="shared" si="11"/>
        <v>0.0002501493666</v>
      </c>
    </row>
    <row r="33">
      <c r="A33">
        <f t="shared" si="1"/>
        <v>0</v>
      </c>
      <c r="B33" s="50">
        <v>22.0</v>
      </c>
      <c r="C33">
        <f t="shared" si="12"/>
        <v>2.739220801</v>
      </c>
      <c r="D33">
        <f t="shared" si="2"/>
        <v>78175.51499</v>
      </c>
      <c r="E33">
        <f t="shared" si="13"/>
        <v>0</v>
      </c>
      <c r="F33" s="54">
        <v>18.0</v>
      </c>
      <c r="G33">
        <f t="shared" si="3"/>
        <v>3.984321165</v>
      </c>
      <c r="H33">
        <f t="shared" si="4"/>
        <v>113709.84</v>
      </c>
      <c r="I33">
        <f t="shared" si="5"/>
        <v>0.0000008000093157</v>
      </c>
      <c r="J33" s="54">
        <v>13.0</v>
      </c>
      <c r="K33">
        <f t="shared" si="6"/>
        <v>6.474521893</v>
      </c>
      <c r="L33">
        <f t="shared" si="7"/>
        <v>184778.49</v>
      </c>
      <c r="M33">
        <f t="shared" si="8"/>
        <v>0.00008659016535</v>
      </c>
      <c r="N33" s="54">
        <v>4.75</v>
      </c>
      <c r="O33">
        <f t="shared" si="9"/>
        <v>2.365690692</v>
      </c>
      <c r="P33">
        <f t="shared" si="10"/>
        <v>67515.21749</v>
      </c>
      <c r="Q33">
        <f t="shared" si="11"/>
        <v>0.0002369836104</v>
      </c>
    </row>
    <row r="34">
      <c r="A34">
        <f t="shared" ref="A34:A45" si="14">A22*6894.76</f>
        <v>82737.12</v>
      </c>
      <c r="F34" s="17" t="s">
        <v>105</v>
      </c>
    </row>
    <row r="35">
      <c r="A35">
        <f t="shared" si="14"/>
        <v>75842.36</v>
      </c>
      <c r="F35">
        <f t="shared" ref="F35:F46" si="15">AVERAGE(G5,I5)</f>
        <v>12</v>
      </c>
    </row>
    <row r="36">
      <c r="A36">
        <f t="shared" si="14"/>
        <v>68947.6</v>
      </c>
      <c r="F36">
        <f t="shared" si="15"/>
        <v>10.5</v>
      </c>
    </row>
    <row r="37">
      <c r="A37">
        <f t="shared" si="14"/>
        <v>62052.84</v>
      </c>
      <c r="F37">
        <f t="shared" si="15"/>
        <v>10</v>
      </c>
    </row>
    <row r="38">
      <c r="A38">
        <f t="shared" si="14"/>
        <v>68947.6</v>
      </c>
      <c r="F38">
        <f t="shared" si="15"/>
        <v>9</v>
      </c>
    </row>
    <row r="39">
      <c r="A39">
        <f t="shared" si="14"/>
        <v>62052.84</v>
      </c>
      <c r="F39">
        <f t="shared" si="15"/>
        <v>8</v>
      </c>
    </row>
    <row r="40">
      <c r="A40">
        <f t="shared" si="14"/>
        <v>58605.46</v>
      </c>
      <c r="F40">
        <f t="shared" si="15"/>
        <v>10</v>
      </c>
    </row>
    <row r="41">
      <c r="A41">
        <f t="shared" si="14"/>
        <v>55158.08</v>
      </c>
      <c r="F41">
        <f t="shared" si="15"/>
        <v>9</v>
      </c>
    </row>
    <row r="42">
      <c r="A42">
        <f t="shared" si="14"/>
        <v>41368.56</v>
      </c>
      <c r="F42">
        <f t="shared" si="15"/>
        <v>9</v>
      </c>
    </row>
    <row r="43">
      <c r="A43">
        <f t="shared" si="14"/>
        <v>34473.8</v>
      </c>
      <c r="F43">
        <f t="shared" si="15"/>
        <v>8</v>
      </c>
    </row>
    <row r="44">
      <c r="A44">
        <f t="shared" si="14"/>
        <v>20684.28</v>
      </c>
      <c r="F44">
        <f t="shared" si="15"/>
        <v>6.5</v>
      </c>
    </row>
    <row r="45">
      <c r="A45">
        <f t="shared" si="14"/>
        <v>0</v>
      </c>
      <c r="F45">
        <f t="shared" si="15"/>
        <v>5</v>
      </c>
    </row>
    <row r="46">
      <c r="F46">
        <f t="shared" si="15"/>
        <v>4</v>
      </c>
    </row>
  </sheetData>
  <mergeCells count="14">
    <mergeCell ref="J3:K3"/>
    <mergeCell ref="L3:M3"/>
    <mergeCell ref="N2:Q2"/>
    <mergeCell ref="N3:O3"/>
    <mergeCell ref="P3:Q3"/>
    <mergeCell ref="F2:I2"/>
    <mergeCell ref="B2:E2"/>
    <mergeCell ref="B3:C3"/>
    <mergeCell ref="D3:E3"/>
    <mergeCell ref="A2:A4"/>
    <mergeCell ref="F3:G3"/>
    <mergeCell ref="H3:I3"/>
    <mergeCell ref="J2:M2"/>
    <mergeCell ref="A1:Q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7.71"/>
    <col customWidth="1" min="10" max="10" width="16.43"/>
  </cols>
  <sheetData>
    <row r="1">
      <c r="A1" s="1" t="s">
        <v>0</v>
      </c>
      <c r="B1" s="6"/>
      <c r="C1" s="6"/>
      <c r="D1" s="8"/>
      <c r="E1" s="6"/>
      <c r="F1" s="6"/>
      <c r="G1" s="1" t="s">
        <v>5</v>
      </c>
      <c r="H1" s="1" t="s">
        <v>7</v>
      </c>
      <c r="I1" s="1" t="s">
        <v>8</v>
      </c>
      <c r="J1" s="1" t="s">
        <v>9</v>
      </c>
      <c r="K1" s="8"/>
      <c r="L1" s="8"/>
    </row>
    <row r="2">
      <c r="A2" s="1" t="s">
        <v>10</v>
      </c>
      <c r="B2" s="1">
        <v>1300.0</v>
      </c>
      <c r="C2" s="1" t="s">
        <v>11</v>
      </c>
      <c r="D2" s="1">
        <v>21.6666667</v>
      </c>
      <c r="E2" s="1" t="s">
        <v>12</v>
      </c>
      <c r="F2" s="6"/>
      <c r="G2" s="1">
        <v>0.674429364</v>
      </c>
      <c r="H2" s="1">
        <v>1.19898554</v>
      </c>
      <c r="I2" s="1">
        <v>2.697717455</v>
      </c>
      <c r="J2" s="1">
        <v>2.697717455</v>
      </c>
      <c r="K2" s="1" t="s">
        <v>13</v>
      </c>
      <c r="L2" s="8"/>
    </row>
    <row r="3">
      <c r="A3" s="1" t="s">
        <v>14</v>
      </c>
      <c r="B3" s="1">
        <v>5.0</v>
      </c>
      <c r="C3" s="1" t="s">
        <v>15</v>
      </c>
      <c r="D3" s="1">
        <v>1.524</v>
      </c>
      <c r="E3" s="1" t="s">
        <v>16</v>
      </c>
      <c r="F3" s="1" t="s">
        <v>17</v>
      </c>
      <c r="G3" s="1">
        <v>-15162.6275</v>
      </c>
      <c r="H3" s="1">
        <v>-15653.9832</v>
      </c>
      <c r="I3" s="1">
        <v>-18574.03973</v>
      </c>
      <c r="J3" s="1">
        <v>-18574.03973</v>
      </c>
      <c r="K3" s="1" t="s">
        <v>18</v>
      </c>
      <c r="L3" s="8"/>
    </row>
    <row r="4">
      <c r="A4" s="8"/>
      <c r="B4" s="8"/>
      <c r="C4" s="8"/>
      <c r="D4" s="8"/>
      <c r="E4" s="6"/>
      <c r="F4" s="1" t="s">
        <v>19</v>
      </c>
      <c r="G4" s="1">
        <v>0.0</v>
      </c>
      <c r="H4" s="1">
        <v>0.0</v>
      </c>
      <c r="I4" s="1">
        <v>0.0</v>
      </c>
      <c r="J4" s="1">
        <v>0.0</v>
      </c>
      <c r="K4" s="1" t="s">
        <v>21</v>
      </c>
      <c r="L4" s="8"/>
    </row>
    <row r="5">
      <c r="A5" s="6"/>
      <c r="B5" s="8"/>
      <c r="C5" s="8"/>
      <c r="D5" s="8"/>
      <c r="E5" s="8"/>
      <c r="F5" s="1" t="s">
        <v>22</v>
      </c>
      <c r="G5" s="1">
        <v>-2.19915716</v>
      </c>
      <c r="H5" s="1">
        <v>-2.27042241</v>
      </c>
      <c r="I5" s="1">
        <v>-2.693941575</v>
      </c>
      <c r="J5" s="1">
        <v>-2.693941575</v>
      </c>
      <c r="K5" s="1" t="s">
        <v>23</v>
      </c>
      <c r="L5" s="8"/>
    </row>
    <row r="6">
      <c r="A6" s="1"/>
      <c r="B6" s="6"/>
      <c r="C6" s="6"/>
      <c r="D6" s="8"/>
      <c r="E6" s="6"/>
      <c r="F6" s="1" t="s">
        <v>24</v>
      </c>
      <c r="G6" s="1" t="s">
        <v>25</v>
      </c>
      <c r="H6" s="1" t="s">
        <v>26</v>
      </c>
      <c r="I6" s="1" t="s">
        <v>26</v>
      </c>
      <c r="J6" s="1" t="s">
        <v>26</v>
      </c>
      <c r="K6" s="6"/>
      <c r="L6" s="8"/>
    </row>
    <row r="7">
      <c r="A7" s="1" t="s">
        <v>27</v>
      </c>
      <c r="B7" s="6"/>
      <c r="C7" s="6"/>
      <c r="D7" s="8"/>
      <c r="E7" s="6"/>
      <c r="F7" s="6"/>
      <c r="G7" s="8"/>
      <c r="H7" s="8"/>
      <c r="I7" s="8"/>
      <c r="J7" s="8"/>
      <c r="K7" s="6"/>
      <c r="L7" s="8"/>
    </row>
    <row r="8">
      <c r="A8" s="1" t="s">
        <v>10</v>
      </c>
      <c r="B8" s="1">
        <v>260.0</v>
      </c>
      <c r="C8" s="1" t="s">
        <v>11</v>
      </c>
      <c r="D8" s="1">
        <v>4.33333333</v>
      </c>
      <c r="E8" s="1" t="s">
        <v>12</v>
      </c>
      <c r="F8" s="6"/>
      <c r="G8" s="1">
        <v>0.674429364</v>
      </c>
      <c r="H8" s="1">
        <v>1.19898554</v>
      </c>
      <c r="I8" s="1">
        <v>2.697717455</v>
      </c>
      <c r="J8" s="1">
        <v>2.697717455</v>
      </c>
      <c r="K8" s="1" t="s">
        <v>13</v>
      </c>
      <c r="L8" s="8"/>
    </row>
    <row r="9">
      <c r="A9" s="1" t="s">
        <v>14</v>
      </c>
      <c r="B9" s="1">
        <v>13.0</v>
      </c>
      <c r="C9" s="1" t="s">
        <v>15</v>
      </c>
      <c r="D9" s="1">
        <v>3.9624</v>
      </c>
      <c r="E9" s="1" t="s">
        <v>16</v>
      </c>
      <c r="F9" s="1" t="s">
        <v>17</v>
      </c>
      <c r="G9" s="1">
        <v>-39058.9475</v>
      </c>
      <c r="H9" s="1">
        <v>-39550.3032</v>
      </c>
      <c r="I9" s="1">
        <v>-42470.35973</v>
      </c>
      <c r="J9" s="1">
        <v>-42470.35973</v>
      </c>
      <c r="K9" s="1" t="s">
        <v>18</v>
      </c>
      <c r="L9" s="8"/>
    </row>
    <row r="10">
      <c r="A10" s="6"/>
      <c r="B10" s="6"/>
      <c r="C10" s="6"/>
      <c r="D10" s="8"/>
      <c r="E10" s="8"/>
      <c r="F10" s="1" t="s">
        <v>19</v>
      </c>
      <c r="G10" s="1">
        <v>0.0</v>
      </c>
      <c r="H10" s="1">
        <v>0.0</v>
      </c>
      <c r="I10" s="1">
        <v>0.0</v>
      </c>
      <c r="J10" s="1">
        <v>0.0</v>
      </c>
      <c r="K10" s="1" t="s">
        <v>21</v>
      </c>
      <c r="L10" s="8"/>
    </row>
    <row r="11">
      <c r="A11" s="1" t="s">
        <v>29</v>
      </c>
      <c r="B11" s="1">
        <v>1000.0</v>
      </c>
      <c r="C11" s="1" t="s">
        <v>30</v>
      </c>
      <c r="D11" s="8"/>
      <c r="E11" s="8"/>
      <c r="F11" s="1" t="s">
        <v>22</v>
      </c>
      <c r="G11" s="13">
        <v>-5.66503163</v>
      </c>
      <c r="H11" s="13">
        <v>-5.73629687</v>
      </c>
      <c r="I11" s="13">
        <v>-6.159816035</v>
      </c>
      <c r="J11" s="13">
        <v>-6.159816035</v>
      </c>
      <c r="K11" s="1" t="s">
        <v>23</v>
      </c>
      <c r="L11" s="8"/>
    </row>
    <row r="12">
      <c r="A12" s="1" t="s">
        <v>31</v>
      </c>
      <c r="B12" s="1">
        <v>9.8</v>
      </c>
      <c r="C12" s="1" t="s">
        <v>32</v>
      </c>
      <c r="D12" s="6"/>
      <c r="E12" s="8"/>
      <c r="F12" s="1" t="s">
        <v>24</v>
      </c>
      <c r="G12" s="1" t="s">
        <v>25</v>
      </c>
      <c r="H12" s="1" t="s">
        <v>25</v>
      </c>
      <c r="I12" s="1" t="s">
        <v>26</v>
      </c>
      <c r="J12" s="1" t="s">
        <v>26</v>
      </c>
      <c r="K12" s="8"/>
      <c r="L12" s="8"/>
    </row>
    <row r="13">
      <c r="A13" s="1" t="s">
        <v>33</v>
      </c>
      <c r="B13" s="1">
        <v>0.0254</v>
      </c>
      <c r="C13" s="1" t="s">
        <v>16</v>
      </c>
      <c r="D13" s="1" t="s">
        <v>34</v>
      </c>
      <c r="E13" s="1">
        <v>0.00202683</v>
      </c>
      <c r="F13" s="1" t="s">
        <v>35</v>
      </c>
      <c r="H13" s="8"/>
      <c r="I13" s="8"/>
      <c r="J13" s="8"/>
      <c r="K13" s="8"/>
      <c r="L13" s="8"/>
    </row>
    <row r="14">
      <c r="A14" s="1" t="s">
        <v>36</v>
      </c>
      <c r="B14" s="1">
        <v>0.01905</v>
      </c>
      <c r="C14" s="1" t="s">
        <v>16</v>
      </c>
      <c r="D14" s="1" t="s">
        <v>37</v>
      </c>
      <c r="E14" s="1">
        <v>0.001140092</v>
      </c>
      <c r="F14" s="1" t="s">
        <v>35</v>
      </c>
      <c r="H14" s="8"/>
      <c r="I14" s="8"/>
      <c r="J14" s="8"/>
      <c r="K14" s="8"/>
      <c r="L14" s="8"/>
    </row>
    <row r="15">
      <c r="A15" s="1" t="s">
        <v>38</v>
      </c>
      <c r="B15" s="1">
        <v>0.0127</v>
      </c>
      <c r="C15" s="1" t="s">
        <v>16</v>
      </c>
      <c r="D15" s="1" t="s">
        <v>40</v>
      </c>
      <c r="E15" s="1">
        <v>5.06707E-4</v>
      </c>
      <c r="F15" s="1" t="s">
        <v>35</v>
      </c>
      <c r="H15" s="8"/>
      <c r="I15" s="8"/>
      <c r="J15" s="8"/>
      <c r="K15" s="8"/>
      <c r="L15" s="8"/>
    </row>
    <row r="16">
      <c r="A16" s="6"/>
      <c r="B16" s="6"/>
      <c r="C16" s="6"/>
      <c r="D16" s="8"/>
      <c r="E16" s="8"/>
      <c r="F16" s="8"/>
      <c r="G16" s="8"/>
      <c r="H16" s="8"/>
      <c r="I16" s="8"/>
      <c r="J16" s="8"/>
      <c r="K16" s="8"/>
      <c r="L16" s="8"/>
    </row>
    <row r="17">
      <c r="A17" s="1" t="s">
        <v>42</v>
      </c>
      <c r="B17" s="1">
        <v>0.0037854</v>
      </c>
      <c r="C17" s="1" t="s">
        <v>43</v>
      </c>
      <c r="D17" s="8"/>
      <c r="E17" s="8"/>
      <c r="F17" s="8"/>
      <c r="G17" s="8"/>
      <c r="H17" s="1" t="s">
        <v>45</v>
      </c>
      <c r="I17" s="1" t="s">
        <v>46</v>
      </c>
      <c r="J17" s="1" t="s">
        <v>47</v>
      </c>
      <c r="K17" s="8"/>
      <c r="L17" s="8"/>
    </row>
    <row r="18">
      <c r="A18" s="1" t="s">
        <v>48</v>
      </c>
      <c r="B18" s="1">
        <v>60.0</v>
      </c>
      <c r="C18" s="1" t="s">
        <v>49</v>
      </c>
      <c r="D18" s="8"/>
      <c r="E18" s="1" t="s">
        <v>50</v>
      </c>
      <c r="F18" s="13">
        <v>24.838</v>
      </c>
      <c r="G18" s="1" t="s">
        <v>51</v>
      </c>
      <c r="H18" s="13">
        <v>-15.9567</v>
      </c>
      <c r="I18" s="13">
        <v>-31.9134</v>
      </c>
      <c r="J18" s="13">
        <v>14.63932</v>
      </c>
      <c r="K18" s="8"/>
      <c r="L18" s="8"/>
    </row>
    <row r="19">
      <c r="A19" s="1" t="s">
        <v>52</v>
      </c>
      <c r="B19" s="13">
        <v>1.45E-4</v>
      </c>
      <c r="C19" s="1" t="s">
        <v>23</v>
      </c>
      <c r="D19" s="8"/>
      <c r="E19" s="1" t="s">
        <v>54</v>
      </c>
      <c r="F19" s="13">
        <v>0.0869</v>
      </c>
      <c r="G19" s="1" t="s">
        <v>55</v>
      </c>
      <c r="H19" s="13">
        <v>23.20621</v>
      </c>
      <c r="I19" s="13">
        <v>46.41242</v>
      </c>
      <c r="J19" s="13">
        <v>24.43005</v>
      </c>
      <c r="K19" s="8"/>
      <c r="L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>
      <c r="A21" s="17" t="s">
        <v>57</v>
      </c>
      <c r="B21" s="17" t="s">
        <v>47</v>
      </c>
      <c r="C21" s="17" t="s">
        <v>58</v>
      </c>
    </row>
    <row r="22">
      <c r="A22" s="17" t="s">
        <v>59</v>
      </c>
      <c r="B22" s="17" t="s">
        <v>45</v>
      </c>
      <c r="C22" s="17" t="s">
        <v>60</v>
      </c>
      <c r="D22" s="17" t="s">
        <v>61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0"/>
    <col customWidth="1" min="2" max="2" width="32.14"/>
    <col customWidth="1" min="3" max="3" width="53.0"/>
    <col customWidth="1" min="4" max="4" width="37.71"/>
  </cols>
  <sheetData>
    <row r="1">
      <c r="A1" s="17" t="s">
        <v>64</v>
      </c>
      <c r="B1" s="17"/>
      <c r="C1" s="17" t="s">
        <v>65</v>
      </c>
    </row>
    <row r="2">
      <c r="A2" s="37" t="s">
        <v>66</v>
      </c>
      <c r="B2" s="17" t="s">
        <v>67</v>
      </c>
      <c r="C2" s="17" t="s">
        <v>15</v>
      </c>
    </row>
    <row r="3">
      <c r="A3" s="37" t="s">
        <v>10</v>
      </c>
      <c r="B3" s="17" t="s">
        <v>68</v>
      </c>
      <c r="C3" s="17" t="s">
        <v>12</v>
      </c>
    </row>
    <row r="4">
      <c r="A4" s="17" t="s">
        <v>69</v>
      </c>
      <c r="B4" s="17" t="s">
        <v>22</v>
      </c>
      <c r="C4" s="17" t="s">
        <v>70</v>
      </c>
    </row>
    <row r="5">
      <c r="A5" s="39" t="s">
        <v>71</v>
      </c>
      <c r="B5" s="17" t="s">
        <v>72</v>
      </c>
      <c r="C5" s="17" t="s">
        <v>30</v>
      </c>
    </row>
    <row r="6">
      <c r="A6" s="17" t="s">
        <v>73</v>
      </c>
      <c r="B6" s="17" t="s">
        <v>74</v>
      </c>
      <c r="C6" s="17" t="s">
        <v>13</v>
      </c>
    </row>
    <row r="7">
      <c r="A7" s="17" t="s">
        <v>75</v>
      </c>
      <c r="B7" s="17" t="s">
        <v>76</v>
      </c>
      <c r="C7" s="17" t="s">
        <v>32</v>
      </c>
    </row>
    <row r="8">
      <c r="A8" s="17" t="s">
        <v>77</v>
      </c>
      <c r="B8" s="17" t="s">
        <v>78</v>
      </c>
      <c r="C8" s="17" t="s">
        <v>16</v>
      </c>
    </row>
    <row r="9">
      <c r="A9" s="17" t="s">
        <v>50</v>
      </c>
      <c r="B9" s="17" t="s">
        <v>79</v>
      </c>
      <c r="C9" s="17" t="s">
        <v>16</v>
      </c>
    </row>
    <row r="10">
      <c r="A10" s="17" t="s">
        <v>54</v>
      </c>
      <c r="B10" s="17" t="s">
        <v>79</v>
      </c>
      <c r="C10" s="17" t="s">
        <v>80</v>
      </c>
    </row>
    <row r="11">
      <c r="A11" s="17" t="s">
        <v>81</v>
      </c>
      <c r="B11" s="17" t="s">
        <v>82</v>
      </c>
      <c r="C11" s="17" t="s">
        <v>83</v>
      </c>
    </row>
    <row r="12">
      <c r="A12" s="17" t="s">
        <v>84</v>
      </c>
      <c r="B12" s="17" t="s">
        <v>85</v>
      </c>
      <c r="C12" s="17" t="s">
        <v>86</v>
      </c>
    </row>
    <row r="13">
      <c r="A13" s="17" t="s">
        <v>87</v>
      </c>
      <c r="B13" s="17" t="s">
        <v>88</v>
      </c>
      <c r="C13" s="17" t="s">
        <v>86</v>
      </c>
    </row>
    <row r="14">
      <c r="A14" s="41" t="s">
        <v>89</v>
      </c>
      <c r="B14" s="17" t="s">
        <v>90</v>
      </c>
      <c r="C14" s="17" t="s">
        <v>91</v>
      </c>
    </row>
    <row r="15">
      <c r="A15" s="41" t="s">
        <v>92</v>
      </c>
      <c r="B15" s="17" t="s">
        <v>93</v>
      </c>
      <c r="C15" s="17" t="s">
        <v>86</v>
      </c>
    </row>
    <row r="16">
      <c r="A16" s="17" t="s">
        <v>94</v>
      </c>
      <c r="B16" s="17" t="s">
        <v>95</v>
      </c>
      <c r="C16" s="17" t="s">
        <v>16</v>
      </c>
    </row>
  </sheetData>
  <drawing r:id="rId1"/>
</worksheet>
</file>