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bookViews>
    <workbookView xWindow="0" yWindow="0" windowWidth="19160" windowHeight="69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L4" i="2"/>
  <c r="K6" i="2"/>
  <c r="L6" i="2"/>
  <c r="L2" i="2"/>
  <c r="K2" i="2"/>
  <c r="H6" i="2"/>
  <c r="G6" i="2"/>
  <c r="H3" i="2"/>
  <c r="L3" i="2" s="1"/>
  <c r="H4" i="2"/>
  <c r="H5" i="2"/>
  <c r="L5" i="2" s="1"/>
  <c r="H2" i="2"/>
  <c r="G3" i="2"/>
  <c r="K3" i="2" s="1"/>
  <c r="G4" i="2"/>
  <c r="G5" i="2"/>
  <c r="K5" i="2" s="1"/>
  <c r="G2" i="2"/>
  <c r="J17" i="1" l="1"/>
  <c r="O17" i="1"/>
  <c r="O7" i="1"/>
  <c r="N7" i="1"/>
  <c r="P13" i="1"/>
  <c r="P14" i="1"/>
  <c r="P15" i="1"/>
  <c r="P16" i="1"/>
  <c r="P12" i="1"/>
  <c r="O13" i="1"/>
  <c r="O14" i="1"/>
  <c r="O15" i="1"/>
  <c r="O16" i="1"/>
  <c r="O12" i="1"/>
  <c r="N13" i="1"/>
  <c r="N14" i="1"/>
  <c r="N15" i="1"/>
  <c r="N16" i="1"/>
  <c r="N17" i="1"/>
  <c r="N12" i="1"/>
  <c r="M13" i="1"/>
  <c r="M14" i="1"/>
  <c r="M15" i="1"/>
  <c r="M16" i="1"/>
  <c r="M17" i="1"/>
  <c r="M12" i="1"/>
  <c r="L12" i="1"/>
  <c r="L13" i="1"/>
  <c r="L14" i="1"/>
  <c r="L15" i="1"/>
  <c r="L16" i="1"/>
  <c r="L17" i="1"/>
  <c r="K17" i="1"/>
  <c r="K16" i="1"/>
  <c r="K15" i="1"/>
  <c r="K14" i="1"/>
  <c r="K13" i="1"/>
  <c r="K12" i="1"/>
  <c r="J12" i="1"/>
  <c r="J13" i="1"/>
  <c r="J14" i="1"/>
  <c r="J15" i="1"/>
  <c r="J16" i="1"/>
  <c r="I17" i="1"/>
  <c r="I16" i="1"/>
  <c r="I15" i="1"/>
  <c r="I14" i="1"/>
  <c r="I13" i="1"/>
  <c r="I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I6" i="1"/>
  <c r="K6" i="1" s="1"/>
  <c r="I5" i="1"/>
  <c r="K5" i="1" s="1"/>
  <c r="P17" i="1" l="1"/>
</calcChain>
</file>

<file path=xl/sharedStrings.xml><?xml version="1.0" encoding="utf-8"?>
<sst xmlns="http://schemas.openxmlformats.org/spreadsheetml/2006/main" count="82" uniqueCount="69">
  <si>
    <t>Sample</t>
  </si>
  <si>
    <t>Well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</si>
  <si>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</si>
  <si>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</si>
  <si>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</si>
  <si>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</si>
  <si>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</si>
  <si>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</si>
  <si>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</si>
  <si>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</si>
  <si>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</si>
  <si>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</si>
  <si>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</si>
  <si>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</si>
  <si>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</si>
  <si>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</si>
  <si>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</si>
  <si>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</si>
  <si>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</si>
  <si>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</si>
  <si>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</si>
  <si>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</si>
  <si>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</si>
  <si>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</si>
  <si>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</si>
  <si>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</si>
  <si>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Counted Cells in Image</t>
  </si>
  <si>
    <t>pH</t>
  </si>
  <si>
    <t>Area of Blobs in Image</t>
  </si>
  <si>
    <t>CC8</t>
  </si>
  <si>
    <t>CC10</t>
  </si>
  <si>
    <t>CC11</t>
  </si>
  <si>
    <r>
      <t>µm</t>
    </r>
    <r>
      <rPr>
        <vertAlign val="superscript"/>
        <sz val="11"/>
        <color theme="1"/>
        <rFont val="Calibri"/>
        <family val="2"/>
        <scheme val="minor"/>
      </rPr>
      <t xml:space="preserve"> 2</t>
    </r>
  </si>
  <si>
    <r>
      <t>Vol</t>
    </r>
    <r>
      <rPr>
        <vertAlign val="subscript"/>
        <sz val="11"/>
        <color theme="1"/>
        <rFont val="Calibri"/>
        <family val="2"/>
        <scheme val="minor"/>
      </rPr>
      <t>B</t>
    </r>
  </si>
  <si>
    <r>
      <t>SA</t>
    </r>
    <r>
      <rPr>
        <vertAlign val="subscript"/>
        <sz val="11"/>
        <color theme="1"/>
        <rFont val="Calibri"/>
        <family val="2"/>
        <scheme val="minor"/>
      </rPr>
      <t>B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</si>
  <si>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</si>
  <si>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</si>
  <si>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R</t>
  </si>
  <si>
    <t>Pi</t>
  </si>
  <si>
    <r>
      <t>µm</t>
    </r>
    <r>
      <rPr>
        <vertAlign val="superscript"/>
        <sz val="11"/>
        <color theme="1"/>
        <rFont val="Calibri"/>
        <family val="2"/>
        <scheme val="minor"/>
      </rPr>
      <t xml:space="preserve"> 3</t>
    </r>
  </si>
  <si>
    <r>
      <t>SA</t>
    </r>
    <r>
      <rPr>
        <vertAlign val="subscript"/>
        <sz val="11"/>
        <color theme="1"/>
        <rFont val="Calibri"/>
        <family val="2"/>
        <scheme val="minor"/>
      </rPr>
      <t>I</t>
    </r>
  </si>
  <si>
    <t>Count Avg.</t>
  </si>
  <si>
    <t>Area Avg</t>
  </si>
  <si>
    <t>Cells/Volume of Well [count/mL]</t>
  </si>
  <si>
    <t>St. Dev. Count</t>
  </si>
  <si>
    <t>St. Dev. Area</t>
  </si>
  <si>
    <t>Count High</t>
  </si>
  <si>
    <t>Count Low</t>
  </si>
  <si>
    <t>Area High</t>
  </si>
  <si>
    <t>Area Low</t>
  </si>
  <si>
    <t>Corrected</t>
  </si>
  <si>
    <t>Not</t>
  </si>
  <si>
    <t>2-tailed test</t>
  </si>
  <si>
    <t>null</t>
  </si>
  <si>
    <t>alt</t>
  </si>
  <si>
    <t>avg(7) - avg(pH) = 0</t>
  </si>
  <si>
    <t>avg(7) - avg(pH) != 0</t>
  </si>
  <si>
    <t>standard error count</t>
  </si>
  <si>
    <t>standard area average</t>
  </si>
  <si>
    <t>DF count</t>
  </si>
  <si>
    <t>DF area</t>
  </si>
  <si>
    <t>test statistic count</t>
  </si>
  <si>
    <t>test statistic area</t>
  </si>
  <si>
    <t>probability count</t>
  </si>
  <si>
    <t>probability area</t>
  </si>
  <si>
    <t>significance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</si>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</sst>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1" fontId="0" fillId="0" borderId="0" xfId="0" applyNumberFormat="1"/>
    <xf numFmtId="0" fontId="1" fillId="0" borderId="2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/>
    <xf numFmtId="2" fontId="0" fillId="0" borderId="24" xfId="0" applyNumberFormat="1" applyBorder="1"/>
    <xf numFmtId="2" fontId="0" fillId="0" borderId="13" xfId="0" applyNumberFormat="1" applyBorder="1"/>
    <xf numFmtId="2" fontId="0" fillId="0" borderId="2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6" xfId="0" applyNumberFormat="1" applyBorder="1"/>
    <xf numFmtId="2" fontId="0" fillId="0" borderId="20" xfId="0" applyNumberFormat="1" applyBorder="1"/>
    <xf numFmtId="2" fontId="0" fillId="0" borderId="3" xfId="0" applyNumberFormat="1" applyBorder="1"/>
    <xf numFmtId="2" fontId="0" fillId="0" borderId="2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/>
    <xf numFmtId="2" fontId="0" fillId="0" borderId="22" xfId="0" applyNumberFormat="1" applyBorder="1"/>
    <xf numFmtId="2" fontId="0" fillId="0" borderId="4" xfId="0" applyNumberFormat="1" applyBorder="1"/>
    <xf numFmtId="0" fontId="0" fillId="2" borderId="3" xfId="0" applyFill="1" applyBorder="1" applyAlignment="1">
      <alignment horizontal="center"/>
    </xf>
    <xf numFmtId="0" fontId="0" fillId="0" borderId="27" xfId="0" applyBorder="1"/>
    <xf numFmtId="0" fontId="0" fillId="0" borderId="15" xfId="0" applyBorder="1"/>
    <xf numFmtId="0" fontId="0" fillId="0" borderId="28" xfId="0" applyBorder="1"/>
    <xf numFmtId="0" fontId="0" fillId="0" borderId="29" xfId="0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Sheet1!$K$12:$K$17</c:f>
                <c:numCache>
                  <c:formatCode>General</c:formatCode>
                  <c:ptCount val="6"/>
                  <c:pt idx="0">
                    <c:v>7.9214897588774341E-2</c:v>
                  </c:pt>
                  <c:pt idx="1">
                    <c:v>3.5707142142714372E-2</c:v>
                  </c:pt>
                  <c:pt idx="2">
                    <c:v>4.0926763859362371E-2</c:v>
                  </c:pt>
                  <c:pt idx="3">
                    <c:v>4.4721359549995815E-2</c:v>
                  </c:pt>
                  <c:pt idx="4">
                    <c:v>2.9933259094191516E-2</c:v>
                  </c:pt>
                  <c:pt idx="5">
                    <c:v>4.2295258468165071E-2</c:v>
                  </c:pt>
                </c:numCache>
              </c:numRef>
            </c:plus>
            <c:minus>
              <c:numRef>
                <c:f>Sheet1!$K$12:$K$17</c:f>
                <c:numCache>
                  <c:formatCode>General</c:formatCode>
                  <c:ptCount val="6"/>
                  <c:pt idx="0">
                    <c:v>7.9214897588774341E-2</c:v>
                  </c:pt>
                  <c:pt idx="1">
                    <c:v>3.5707142142714372E-2</c:v>
                  </c:pt>
                  <c:pt idx="2">
                    <c:v>4.0926763859362371E-2</c:v>
                  </c:pt>
                  <c:pt idx="3">
                    <c:v>4.4721359549995815E-2</c:v>
                  </c:pt>
                  <c:pt idx="4">
                    <c:v>2.9933259094191516E-2</c:v>
                  </c:pt>
                  <c:pt idx="5">
                    <c:v>4.2295258468165071E-2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Sheet1!$H$12:$H$17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7</c:v>
                </c:pt>
              </c:numCache>
            </c:numRef>
          </c:cat>
          <c:val>
            <c:numRef>
              <c:f>Sheet1!$I$12:$I$17</c:f>
              <c:numCache>
                <c:formatCode>0.00</c:formatCode>
                <c:ptCount val="6"/>
                <c:pt idx="0">
                  <c:v>0.17499999999999999</c:v>
                </c:pt>
                <c:pt idx="1">
                  <c:v>0.17499999999999999</c:v>
                </c:pt>
                <c:pt idx="2">
                  <c:v>0.245</c:v>
                </c:pt>
                <c:pt idx="3">
                  <c:v>0.18</c:v>
                </c:pt>
                <c:pt idx="4">
                  <c:v>0.21200000000000002</c:v>
                </c:pt>
                <c:pt idx="5">
                  <c:v>0.26333333333333336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202-A983-276A68BC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652112"/>
        <c:axId val="336649160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Sheet1!$L$12:$L$17</c:f>
                <c:numCache>
                  <c:formatCode>General</c:formatCode>
                  <c:ptCount val="6"/>
                  <c:pt idx="0">
                    <c:v>680.86557474144581</c:v>
                  </c:pt>
                  <c:pt idx="1">
                    <c:v>6786.0929671083213</c:v>
                  </c:pt>
                  <c:pt idx="2">
                    <c:v>1471.3807406714104</c:v>
                  </c:pt>
                  <c:pt idx="3">
                    <c:v>11003.004478149329</c:v>
                  </c:pt>
                  <c:pt idx="4">
                    <c:v>1109.159040812453</c:v>
                  </c:pt>
                  <c:pt idx="5">
                    <c:v>7525.4767873774726</c:v>
                  </c:pt>
                </c:numCache>
              </c:numRef>
            </c:plus>
            <c:minus>
              <c:numRef>
                <c:f>Sheet1!$L$12:$L$17</c:f>
                <c:numCache>
                  <c:formatCode>General</c:formatCode>
                  <c:ptCount val="6"/>
                  <c:pt idx="0">
                    <c:v>680.86557474144581</c:v>
                  </c:pt>
                  <c:pt idx="1">
                    <c:v>6786.0929671083213</c:v>
                  </c:pt>
                  <c:pt idx="2">
                    <c:v>1471.3807406714104</c:v>
                  </c:pt>
                  <c:pt idx="3">
                    <c:v>11003.004478149329</c:v>
                  </c:pt>
                  <c:pt idx="4">
                    <c:v>1109.159040812453</c:v>
                  </c:pt>
                  <c:pt idx="5">
                    <c:v>7525.4767873774726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Sheet1!$H$12:$H$17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7</c:v>
                </c:pt>
              </c:numCache>
            </c:numRef>
          </c:cat>
          <c:val>
            <c:numRef>
              <c:f>Sheet1!$J$12:$J$17</c:f>
              <c:numCache>
                <c:formatCode>0.00</c:formatCode>
                <c:ptCount val="6"/>
                <c:pt idx="0">
                  <c:v>1455.5540000000001</c:v>
                </c:pt>
                <c:pt idx="1">
                  <c:v>5088.8969999999999</c:v>
                </c:pt>
                <c:pt idx="2">
                  <c:v>2533.3375000000001</c:v>
                </c:pt>
                <c:pt idx="3">
                  <c:v>10144.471750000001</c:v>
                </c:pt>
                <c:pt idx="4">
                  <c:v>1955.5579999999998</c:v>
                </c:pt>
                <c:pt idx="5">
                  <c:v>2195.5546000000004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54-4202-A983-276A68BC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544351"/>
        <c:axId val="653306383"/>
      </c:barChart>
      <c:catAx>
        <c:axId val="3366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9160"/>
        <c:crosses val="autoZero"/>
        <c:auto val="1"/>
        <c:lblAlgn val="ctr"/>
        <c:lblOffset val="100"/>
        <c:tickMarkSkip val="1"/>
        <c:noMultiLvlLbl val="1"/>
      </c:catAx>
      <c:valAx>
        <c:axId val="336649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of Clumps [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</a:t>
                </a:r>
                <a:r>
                  <a:rPr lang="en-US" baseline="30000"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52112"/>
        <c:crosses val="autoZero"/>
        <c:crossBetween val="between"/>
      </c:valAx>
      <c:valAx>
        <c:axId val="653306383"/>
        <c:scaling>
          <c:orientation val="minMax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44351"/>
        <c:crosses val="max"/>
        <c:crossBetween val="between"/>
      </c:valAx>
      <c:catAx>
        <c:axId val="76254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306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990830402131537E-2"/>
                  <c:y val="-5.1209168872563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Sheet1!$L$12:$L$17</c:f>
                <c:numCache>
                  <c:formatCode>General</c:formatCode>
                  <c:ptCount val="6"/>
                  <c:pt idx="0">
                    <c:v>680.86557474144581</c:v>
                  </c:pt>
                  <c:pt idx="1">
                    <c:v>6786.0929671083213</c:v>
                  </c:pt>
                  <c:pt idx="2">
                    <c:v>1471.3807406714104</c:v>
                  </c:pt>
                  <c:pt idx="3">
                    <c:v>11003.004478149329</c:v>
                  </c:pt>
                  <c:pt idx="4">
                    <c:v>1109.159040812453</c:v>
                  </c:pt>
                  <c:pt idx="5">
                    <c:v>7525.4767873774726</c:v>
                  </c:pt>
                </c:numCache>
              </c:numRef>
            </c:plus>
            <c:minus>
              <c:numRef>
                <c:f>Sheet1!$L$12:$L$17</c:f>
                <c:numCache>
                  <c:formatCode>General</c:formatCode>
                  <c:ptCount val="6"/>
                  <c:pt idx="0">
                    <c:v>680.86557474144581</c:v>
                  </c:pt>
                  <c:pt idx="1">
                    <c:v>6786.0929671083213</c:v>
                  </c:pt>
                  <c:pt idx="2">
                    <c:v>1471.3807406714104</c:v>
                  </c:pt>
                  <c:pt idx="3">
                    <c:v>11003.004478149329</c:v>
                  </c:pt>
                  <c:pt idx="4">
                    <c:v>1109.159040812453</c:v>
                  </c:pt>
                  <c:pt idx="5">
                    <c:v>7525.4767873774726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Sheet1!$H$12:$H$16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Sheet1!$J$12:$J$16</c:f>
              <c:numCache>
                <c:formatCode>0.00</c:formatCode>
                <c:ptCount val="5"/>
                <c:pt idx="0">
                  <c:v>1455.5540000000001</c:v>
                </c:pt>
                <c:pt idx="1">
                  <c:v>5088.8969999999999</c:v>
                </c:pt>
                <c:pt idx="2">
                  <c:v>2533.3375000000001</c:v>
                </c:pt>
                <c:pt idx="3">
                  <c:v>10144.471750000001</c:v>
                </c:pt>
                <c:pt idx="4">
                  <c:v>1955.5579999999998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5-4A49-AD38-46ED1CCD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52112"/>
        <c:axId val="33664916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813247203871641"/>
                  <c:y val="-6.6255864863864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Sheet1!$K$12:$K$17</c:f>
                <c:numCache>
                  <c:formatCode>General</c:formatCode>
                  <c:ptCount val="6"/>
                  <c:pt idx="0">
                    <c:v>7.9214897588774341E-2</c:v>
                  </c:pt>
                  <c:pt idx="1">
                    <c:v>3.5707142142714372E-2</c:v>
                  </c:pt>
                  <c:pt idx="2">
                    <c:v>4.0926763859362371E-2</c:v>
                  </c:pt>
                  <c:pt idx="3">
                    <c:v>4.4721359549995815E-2</c:v>
                  </c:pt>
                  <c:pt idx="4">
                    <c:v>2.9933259094191516E-2</c:v>
                  </c:pt>
                  <c:pt idx="5">
                    <c:v>4.2295258468165071E-2</c:v>
                  </c:pt>
                </c:numCache>
              </c:numRef>
            </c:plus>
            <c:minus>
              <c:numRef>
                <c:f>Sheet1!$K$12:$K$17</c:f>
                <c:numCache>
                  <c:formatCode>General</c:formatCode>
                  <c:ptCount val="6"/>
                  <c:pt idx="0">
                    <c:v>7.9214897588774341E-2</c:v>
                  </c:pt>
                  <c:pt idx="1">
                    <c:v>3.5707142142714372E-2</c:v>
                  </c:pt>
                  <c:pt idx="2">
                    <c:v>4.0926763859362371E-2</c:v>
                  </c:pt>
                  <c:pt idx="3">
                    <c:v>4.4721359549995815E-2</c:v>
                  </c:pt>
                  <c:pt idx="4">
                    <c:v>2.9933259094191516E-2</c:v>
                  </c:pt>
                  <c:pt idx="5">
                    <c:v>4.2295258468165071E-2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Sheet1!$H$12:$H$16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Sheet1!$I$12:$I$16</c:f>
              <c:numCache>
                <c:formatCode>0.00</c:formatCode>
                <c:ptCount val="5"/>
                <c:pt idx="0">
                  <c:v>0.17499999999999999</c:v>
                </c:pt>
                <c:pt idx="1">
                  <c:v>0.17499999999999999</c:v>
                </c:pt>
                <c:pt idx="2">
                  <c:v>0.245</c:v>
                </c:pt>
                <c:pt idx="3">
                  <c:v>0.18</c:v>
                </c:pt>
                <c:pt idx="4">
                  <c:v>0.21200000000000002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5-4A49-AD38-46ED1CCD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59944"/>
        <c:axId val="689359288"/>
      </c:scatterChart>
      <c:valAx>
        <c:axId val="3366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9160"/>
        <c:crosses val="autoZero"/>
        <c:crossBetween val="midCat"/>
      </c:valAx>
      <c:valAx>
        <c:axId val="336649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of Clumps [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</a:t>
                </a:r>
                <a:r>
                  <a:rPr lang="en-US" baseline="30000"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52112"/>
        <c:crosses val="autoZero"/>
        <c:crossBetween val="midCat"/>
      </c:valAx>
      <c:valAx>
        <c:axId val="689359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Count/Volume of Well [Count/mL]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9944"/>
        <c:crosses val="max"/>
        <c:crossBetween val="midCat"/>
      </c:valAx>
      <c:valAx>
        <c:axId val="68935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35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Avg.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Sheet2!$B$2:$B$7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0.17499999999999999</c:v>
                </c:pt>
                <c:pt idx="2">
                  <c:v>0.245</c:v>
                </c:pt>
                <c:pt idx="3">
                  <c:v>0.18</c:v>
                </c:pt>
                <c:pt idx="4">
                  <c:v>0.21200000000000002</c:v>
                </c:pt>
                <c:pt idx="5">
                  <c:v>0.26333333333333336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4-4510-8711-932D692D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8731455"/>
        <c:axId val="772057759"/>
      </c:barChart>
      <c:catAx>
        <c:axId val="57873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57759"/>
        <c:crosses val="autoZero"/>
        <c:auto val="1"/>
        <c:lblAlgn val="ctr"/>
        <c:lblOffset val="100"/>
        <c:noMultiLvlLbl val="0"/>
      </c:catAx>
      <c:valAx>
        <c:axId val="7720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Area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Sheet2!$C$2:$C$7</c:f>
              <c:numCache>
                <c:formatCode>General</c:formatCode>
                <c:ptCount val="6"/>
                <c:pt idx="0">
                  <c:v>1455.5540000000001</c:v>
                </c:pt>
                <c:pt idx="1">
                  <c:v>5088.8969999999999</c:v>
                </c:pt>
                <c:pt idx="2">
                  <c:v>2533.3375000000001</c:v>
                </c:pt>
                <c:pt idx="3">
                  <c:v>10144.471750000001</c:v>
                </c:pt>
                <c:pt idx="4">
                  <c:v>1955.5579999999998</c:v>
                </c:pt>
                <c:pt idx="5">
                  <c:v>2195.5546000000004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468B-946A-7592BBFA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545599"/>
        <c:axId val="580329263"/>
      </c:barChart>
      <c:catAx>
        <c:axId val="76254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9263"/>
        <c:crosses val="autoZero"/>
        <c:auto val="1"/>
        <c:lblAlgn val="ctr"/>
        <c:lblOffset val="100"/>
        <c:noMultiLvlLbl val="0"/>
      </c:catAx>
      <c:valAx>
        <c:axId val="5803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657150</xdr:colOff>
      <xdr:row>17</xdr:row>
      <xdr:rowOff>177209</xdr:rowOff>
    </xdr:from>
    <xdr:to>
      <xdr:col>21</xdr:col>
      <xdr:colOff>366675</xdr:colOff>
      <xdr:row>32</xdr:row>
      <xdr:rowOff>40241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67CBC-356D-4AD4-AC12-98CDF2F59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219075</xdr:colOff>
      <xdr:row>25</xdr:row>
      <xdr:rowOff>47625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1AE4A6-B999-4488-BB4C-7B79C9A36A07}"/>
            </a:ext>
          </a:extLst>
        </xdr:cNvPr>
        <xdr:cNvSpPr txBox="1"/>
      </xdr:nvSpPr>
      <xdr:spPr>
        <a:xfrm>
          <a:off x="11068050" y="502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0</xdr:colOff>
      <xdr:row>33</xdr:row>
      <xdr:rowOff>0</xdr:rowOff>
    </xdr:from>
    <xdr:to>
      <xdr:col>11</xdr:col>
      <xdr:colOff>772780</xdr:colOff>
      <xdr:row>47</xdr:row>
      <xdr:rowOff>62392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E6AF8-E047-44E7-BF03-96D3D05A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107950</xdr:rowOff>
    </xdr:from>
    <xdr:to>
      <xdr:col>6</xdr:col>
      <xdr:colOff>342900</xdr:colOff>
      <xdr:row>26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308A6-9FB8-45AA-942A-309EE81FA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11</xdr:row>
      <xdr:rowOff>95250</xdr:rowOff>
    </xdr:from>
    <xdr:to>
      <xdr:col>10</xdr:col>
      <xdr:colOff>923925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84E5D-9BB8-4B17-8F4F-75B836FF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8" zoomScale="86" zoomScaleNormal="86" workbookViewId="0">
      <selection activeCell="Q28" sqref="Q28"/>
    </sheetView>
  </sheetViews>
  <sheetFormatPr defaultRowHeight="14.5" x14ac:dyDescent="0.35"/>
  <cols>
    <col min="1" max="1" width="7.7265625" customWidth="1"/>
    <col min="2" max="3" width="6" customWidth="1"/>
    <col min="4" max="4" width="21.26953125" customWidth="1"/>
    <col min="5" max="5" width="30.453125" customWidth="1"/>
    <col min="6" max="6" width="21.26953125" customWidth="1"/>
    <col min="8" max="8" width="5.54296875" customWidth="1"/>
    <col min="9" max="9" width="10.54296875" customWidth="1"/>
    <col min="10" max="10" width="8.7265625" customWidth="1"/>
    <col min="11" max="11" width="13.453125" customWidth="1"/>
    <col min="12" max="12" width="12.26953125" customWidth="1"/>
    <col min="13" max="13" width="10.81640625" customWidth="1"/>
    <col min="14" max="14" width="10.7265625" customWidth="1"/>
    <col min="16" max="16" width="9.453125" bestFit="1" customWidth="1"/>
  </cols>
  <sheetData>
    <row r="1" spans="1:16" ht="15" thickBot="1" x14ac:dyDescent="0.4">
      <c r="A1" s="8" t="s">
        <v>0</v>
      </c>
      <c r="B1" s="9" t="s">
        <v>1</v>
      </c>
      <c r="C1" s="9" t="s">
        <v>27</v>
      </c>
      <c r="D1" s="9" t="s">
        <v>26</v>
      </c>
      <c r="E1" s="24" t="s">
        <v>43</v>
      </c>
      <c r="F1" s="9" t="s">
        <v>28</v>
      </c>
      <c r="G1" s="1"/>
      <c r="H1" s="1"/>
      <c r="I1" s="1"/>
    </row>
    <row r="2" spans="1:16" x14ac:dyDescent="0.35">
      <c r="A2" s="10">
        <v>1</v>
      </c>
      <c r="B2" s="11" t="s">
        <v>2</v>
      </c>
      <c r="C2" s="11">
        <v>1.5</v>
      </c>
      <c r="D2" s="10">
        <v>8</v>
      </c>
      <c r="E2" s="11">
        <f>D2/50</f>
        <v>0.16</v>
      </c>
      <c r="F2" s="12">
        <v>800</v>
      </c>
      <c r="G2" s="1"/>
      <c r="H2" s="1" t="s">
        <v>37</v>
      </c>
      <c r="I2" s="1">
        <v>8.7999999999999995E-2</v>
      </c>
    </row>
    <row r="3" spans="1:16" x14ac:dyDescent="0.35">
      <c r="A3" s="4">
        <v>2</v>
      </c>
      <c r="B3" s="2" t="s">
        <v>3</v>
      </c>
      <c r="C3" s="2">
        <v>1.5</v>
      </c>
      <c r="D3" s="4">
        <v>3</v>
      </c>
      <c r="E3" s="2">
        <f t="shared" ref="E3:E28" si="0">D3/50</f>
        <v>0.06</v>
      </c>
      <c r="F3" s="13">
        <v>2222.2199999999998</v>
      </c>
      <c r="G3" s="1"/>
      <c r="H3" s="1" t="s">
        <v>38</v>
      </c>
      <c r="I3" s="1">
        <v>3.1415899999999999</v>
      </c>
    </row>
    <row r="4" spans="1:16" x14ac:dyDescent="0.35">
      <c r="A4" s="4">
        <v>3</v>
      </c>
      <c r="B4" s="2" t="s">
        <v>4</v>
      </c>
      <c r="C4" s="2">
        <v>1.5</v>
      </c>
      <c r="D4" s="4">
        <v>14</v>
      </c>
      <c r="E4" s="2">
        <f t="shared" si="0"/>
        <v>0.28000000000000003</v>
      </c>
      <c r="F4" s="13">
        <v>2044.44</v>
      </c>
      <c r="G4" s="1"/>
      <c r="H4" s="1"/>
      <c r="I4" s="1"/>
    </row>
    <row r="5" spans="1:16" ht="18" thickBot="1" x14ac:dyDescent="0.5">
      <c r="A5" s="5">
        <v>4</v>
      </c>
      <c r="B5" s="3" t="s">
        <v>5</v>
      </c>
      <c r="C5" s="3">
        <v>1.5</v>
      </c>
      <c r="D5" s="5">
        <v>10</v>
      </c>
      <c r="E5" s="17">
        <f t="shared" si="0"/>
        <v>0.2</v>
      </c>
      <c r="F5" s="14">
        <v>755.55600000000004</v>
      </c>
      <c r="G5" s="1"/>
      <c r="H5" s="1" t="s">
        <v>33</v>
      </c>
      <c r="I5" s="1">
        <f>(4/3)*I3*I2^3</f>
        <v>2.8545408273066659E-3</v>
      </c>
      <c r="J5" t="s">
        <v>36</v>
      </c>
      <c r="K5" s="23">
        <f>I5*10^12</f>
        <v>2854540827.3066659</v>
      </c>
      <c r="L5" t="s">
        <v>39</v>
      </c>
    </row>
    <row r="6" spans="1:16" ht="18" thickBot="1" x14ac:dyDescent="0.5">
      <c r="A6" s="10">
        <v>5</v>
      </c>
      <c r="B6" s="11" t="s">
        <v>6</v>
      </c>
      <c r="C6" s="11">
        <v>2</v>
      </c>
      <c r="D6" s="10">
        <v>7</v>
      </c>
      <c r="E6" s="11">
        <f t="shared" si="0"/>
        <v>0.14000000000000001</v>
      </c>
      <c r="F6" s="12">
        <v>0</v>
      </c>
      <c r="G6" s="1"/>
      <c r="H6" s="1" t="s">
        <v>34</v>
      </c>
      <c r="I6" s="1">
        <f>4*I3*I2^2</f>
        <v>9.7313891839999986E-2</v>
      </c>
      <c r="J6" t="s">
        <v>35</v>
      </c>
      <c r="K6">
        <f>I6*10^12</f>
        <v>97313891839.999985</v>
      </c>
      <c r="L6" t="s">
        <v>32</v>
      </c>
      <c r="N6" s="27" t="s">
        <v>50</v>
      </c>
      <c r="O6" s="49" t="s">
        <v>51</v>
      </c>
    </row>
    <row r="7" spans="1:16" ht="18" thickBot="1" x14ac:dyDescent="0.5">
      <c r="A7" s="4">
        <v>6</v>
      </c>
      <c r="B7" s="2" t="s">
        <v>7</v>
      </c>
      <c r="C7" s="2">
        <v>2</v>
      </c>
      <c r="D7" s="4">
        <v>7</v>
      </c>
      <c r="E7" s="2">
        <f t="shared" si="0"/>
        <v>0.14000000000000001</v>
      </c>
      <c r="F7" s="13">
        <v>577.77800000000002</v>
      </c>
      <c r="G7" s="1"/>
      <c r="H7" s="52" t="s">
        <v>40</v>
      </c>
      <c r="I7" s="53">
        <v>224000</v>
      </c>
      <c r="J7" s="48" t="s">
        <v>32</v>
      </c>
      <c r="N7" s="51">
        <f>AVERAGE(F23, F25, F26, F27, F28)</f>
        <v>2195.5546000000004</v>
      </c>
      <c r="O7" s="50">
        <f>AVERAGE(F23:F28)</f>
        <v>5237.0288333333338</v>
      </c>
    </row>
    <row r="8" spans="1:16" x14ac:dyDescent="0.35">
      <c r="A8" s="4">
        <v>7</v>
      </c>
      <c r="B8" s="2" t="s">
        <v>8</v>
      </c>
      <c r="C8" s="2">
        <v>2</v>
      </c>
      <c r="D8" s="4">
        <v>11</v>
      </c>
      <c r="E8" s="2">
        <f t="shared" si="0"/>
        <v>0.22</v>
      </c>
      <c r="F8" s="13">
        <v>16666.7</v>
      </c>
      <c r="G8" s="1"/>
      <c r="H8" s="1"/>
      <c r="I8" s="1"/>
    </row>
    <row r="9" spans="1:16" ht="15" thickBot="1" x14ac:dyDescent="0.4">
      <c r="A9" s="5">
        <v>8</v>
      </c>
      <c r="B9" s="3" t="s">
        <v>9</v>
      </c>
      <c r="C9" s="3">
        <v>2</v>
      </c>
      <c r="D9" s="5">
        <v>10</v>
      </c>
      <c r="E9" s="17">
        <f t="shared" si="0"/>
        <v>0.2</v>
      </c>
      <c r="F9" s="14">
        <v>3111.11</v>
      </c>
      <c r="G9" s="1"/>
      <c r="H9" s="1"/>
      <c r="I9" s="1"/>
    </row>
    <row r="10" spans="1:16" ht="15" thickBot="1" x14ac:dyDescent="0.4">
      <c r="A10" s="10">
        <v>9</v>
      </c>
      <c r="B10" s="11" t="s">
        <v>10</v>
      </c>
      <c r="C10" s="11">
        <v>2.5</v>
      </c>
      <c r="D10" s="10">
        <v>12</v>
      </c>
      <c r="E10" s="11">
        <f t="shared" si="0"/>
        <v>0.24</v>
      </c>
      <c r="F10" s="12">
        <v>1644.44</v>
      </c>
      <c r="G10" s="1"/>
      <c r="H10" s="1"/>
      <c r="I10" s="1"/>
    </row>
    <row r="11" spans="1:16" ht="15" thickBot="1" x14ac:dyDescent="0.4">
      <c r="A11" s="4">
        <v>10</v>
      </c>
      <c r="B11" s="2" t="s">
        <v>11</v>
      </c>
      <c r="C11" s="2">
        <v>2.5</v>
      </c>
      <c r="D11" s="4">
        <v>14</v>
      </c>
      <c r="E11" s="2">
        <f t="shared" si="0"/>
        <v>0.28000000000000003</v>
      </c>
      <c r="F11" s="13">
        <v>1288.8900000000001</v>
      </c>
      <c r="G11" s="1"/>
      <c r="H11" s="25" t="s">
        <v>27</v>
      </c>
      <c r="I11" s="26" t="s">
        <v>41</v>
      </c>
      <c r="J11" s="28" t="s">
        <v>42</v>
      </c>
      <c r="K11" s="29" t="s">
        <v>44</v>
      </c>
      <c r="L11" s="31" t="s">
        <v>45</v>
      </c>
      <c r="M11" s="29" t="s">
        <v>46</v>
      </c>
      <c r="N11" s="31" t="s">
        <v>47</v>
      </c>
      <c r="O11" s="29" t="s">
        <v>48</v>
      </c>
      <c r="P11" s="30" t="s">
        <v>49</v>
      </c>
    </row>
    <row r="12" spans="1:16" x14ac:dyDescent="0.35">
      <c r="A12" s="4">
        <v>11</v>
      </c>
      <c r="B12" s="2" t="s">
        <v>12</v>
      </c>
      <c r="C12" s="2">
        <v>2.5</v>
      </c>
      <c r="D12" s="4">
        <v>14</v>
      </c>
      <c r="E12" s="2">
        <f t="shared" si="0"/>
        <v>0.28000000000000003</v>
      </c>
      <c r="F12" s="13">
        <v>2177.7800000000002</v>
      </c>
      <c r="G12" s="1"/>
      <c r="H12" s="7">
        <v>1.5</v>
      </c>
      <c r="I12" s="32">
        <f>AVERAGE(E2:E5)</f>
        <v>0.17499999999999999</v>
      </c>
      <c r="J12" s="33">
        <f>AVERAGE(F2:F5)</f>
        <v>1455.5540000000001</v>
      </c>
      <c r="K12" s="34">
        <f>_xlfn.STDEV.P(E2:E5)</f>
        <v>7.9214897588774341E-2</v>
      </c>
      <c r="L12" s="35">
        <f>_xlfn.STDEV.P(F2:F5)</f>
        <v>680.86557474144581</v>
      </c>
      <c r="M12" s="34">
        <f>I12+(2*K12)</f>
        <v>0.33342979517754867</v>
      </c>
      <c r="N12" s="35">
        <f>I12-(2*K12)</f>
        <v>1.6570204822451307E-2</v>
      </c>
      <c r="O12" s="34">
        <f>J12+(2*L12)</f>
        <v>2817.2851494828919</v>
      </c>
      <c r="P12" s="36">
        <f>J12-(2*L12)</f>
        <v>93.822850517108463</v>
      </c>
    </row>
    <row r="13" spans="1:16" ht="15" thickBot="1" x14ac:dyDescent="0.4">
      <c r="A13" s="5">
        <v>12</v>
      </c>
      <c r="B13" s="3" t="s">
        <v>13</v>
      </c>
      <c r="C13" s="3">
        <v>2.5</v>
      </c>
      <c r="D13" s="5">
        <v>9</v>
      </c>
      <c r="E13" s="17">
        <f t="shared" si="0"/>
        <v>0.18</v>
      </c>
      <c r="F13" s="14">
        <v>5022.24</v>
      </c>
      <c r="G13" s="1"/>
      <c r="H13" s="2">
        <v>2</v>
      </c>
      <c r="I13" s="37">
        <f>AVERAGE(E6:E9)</f>
        <v>0.17499999999999999</v>
      </c>
      <c r="J13" s="38">
        <f>AVERAGE(F6:F9)</f>
        <v>5088.8969999999999</v>
      </c>
      <c r="K13" s="39">
        <f>_xlfn.STDEV.P(E6:E9)</f>
        <v>3.5707142142714372E-2</v>
      </c>
      <c r="L13" s="40">
        <f>_xlfn.STDEV.P(F6:F9)</f>
        <v>6786.0929671083213</v>
      </c>
      <c r="M13" s="39">
        <f t="shared" ref="M13:M17" si="1">I13+(2*K13)</f>
        <v>0.24641428428542872</v>
      </c>
      <c r="N13" s="40">
        <f t="shared" ref="N13:N17" si="2">I13-(2*K13)</f>
        <v>0.10358571571457124</v>
      </c>
      <c r="O13" s="39">
        <f t="shared" ref="O13:O17" si="3">J13+(2*L13)</f>
        <v>18661.082934216643</v>
      </c>
      <c r="P13" s="41">
        <f t="shared" ref="P13:P17" si="4">J13-(2*L13)</f>
        <v>-8483.2889342166418</v>
      </c>
    </row>
    <row r="14" spans="1:16" x14ac:dyDescent="0.35">
      <c r="A14" s="10">
        <v>13</v>
      </c>
      <c r="B14" s="11" t="s">
        <v>14</v>
      </c>
      <c r="C14" s="11">
        <v>3</v>
      </c>
      <c r="D14" s="10">
        <v>12</v>
      </c>
      <c r="E14" s="11">
        <f t="shared" si="0"/>
        <v>0.24</v>
      </c>
      <c r="F14" s="12">
        <v>5777.78</v>
      </c>
      <c r="G14" s="1"/>
      <c r="H14" s="2">
        <v>2.5</v>
      </c>
      <c r="I14" s="37">
        <f>AVERAGE(E10:E13)</f>
        <v>0.245</v>
      </c>
      <c r="J14" s="38">
        <f>AVERAGE(F10:F13)</f>
        <v>2533.3375000000001</v>
      </c>
      <c r="K14" s="39">
        <f>_xlfn.STDEV.P(E10:E13)</f>
        <v>4.0926763859362371E-2</v>
      </c>
      <c r="L14" s="40">
        <f>_xlfn.STDEV.P(F10:F13)</f>
        <v>1471.3807406714104</v>
      </c>
      <c r="M14" s="39">
        <f t="shared" si="1"/>
        <v>0.32685352771872472</v>
      </c>
      <c r="N14" s="40">
        <f t="shared" si="2"/>
        <v>0.16314647228127527</v>
      </c>
      <c r="O14" s="39">
        <f t="shared" si="3"/>
        <v>5476.0989813428205</v>
      </c>
      <c r="P14" s="41">
        <f t="shared" si="4"/>
        <v>-409.42398134282075</v>
      </c>
    </row>
    <row r="15" spans="1:16" x14ac:dyDescent="0.35">
      <c r="A15" s="4">
        <v>14</v>
      </c>
      <c r="B15" s="2" t="s">
        <v>15</v>
      </c>
      <c r="C15" s="2">
        <v>3</v>
      </c>
      <c r="D15" s="4">
        <v>6</v>
      </c>
      <c r="E15" s="2">
        <f t="shared" si="0"/>
        <v>0.12</v>
      </c>
      <c r="F15" s="13">
        <v>5244.44</v>
      </c>
      <c r="G15" s="1"/>
      <c r="H15" s="2">
        <v>3</v>
      </c>
      <c r="I15" s="37">
        <f>AVERAGE(E14:E17)</f>
        <v>0.18</v>
      </c>
      <c r="J15" s="38">
        <f>AVERAGE(F14:F17)</f>
        <v>10144.471750000001</v>
      </c>
      <c r="K15" s="39">
        <f>_xlfn.STDEV.P(E14:E17)</f>
        <v>4.4721359549995815E-2</v>
      </c>
      <c r="L15" s="40">
        <f>_xlfn.STDEV.P(F14:F17)</f>
        <v>11003.004478149329</v>
      </c>
      <c r="M15" s="39">
        <f t="shared" si="1"/>
        <v>0.26944271909999162</v>
      </c>
      <c r="N15" s="40">
        <f t="shared" si="2"/>
        <v>9.0557280900008363E-2</v>
      </c>
      <c r="O15" s="39">
        <f t="shared" si="3"/>
        <v>32150.480706298658</v>
      </c>
      <c r="P15" s="41">
        <f t="shared" si="4"/>
        <v>-11861.537206298657</v>
      </c>
    </row>
    <row r="16" spans="1:16" x14ac:dyDescent="0.35">
      <c r="A16" s="4">
        <v>15</v>
      </c>
      <c r="B16" s="2" t="s">
        <v>16</v>
      </c>
      <c r="C16" s="2">
        <v>3</v>
      </c>
      <c r="D16" s="4">
        <v>8</v>
      </c>
      <c r="E16" s="2">
        <f t="shared" si="0"/>
        <v>0.16</v>
      </c>
      <c r="F16" s="13">
        <v>666.66700000000003</v>
      </c>
      <c r="G16" s="1"/>
      <c r="H16" s="2">
        <v>3.5</v>
      </c>
      <c r="I16" s="37">
        <f>AVERAGE(E18:E22)</f>
        <v>0.21200000000000002</v>
      </c>
      <c r="J16" s="38">
        <f>AVERAGE(F18:F22)</f>
        <v>1955.5579999999998</v>
      </c>
      <c r="K16" s="39">
        <f>_xlfn.STDEV.P(E18:E22)</f>
        <v>2.9933259094191516E-2</v>
      </c>
      <c r="L16" s="40">
        <f>_xlfn.STDEV.P(F18:F22)</f>
        <v>1109.159040812453</v>
      </c>
      <c r="M16" s="39">
        <f t="shared" si="1"/>
        <v>0.27186651818838303</v>
      </c>
      <c r="N16" s="40">
        <f t="shared" si="2"/>
        <v>0.15213348181161698</v>
      </c>
      <c r="O16" s="39">
        <f t="shared" si="3"/>
        <v>4173.876081624906</v>
      </c>
      <c r="P16" s="41">
        <f t="shared" si="4"/>
        <v>-262.76008162490621</v>
      </c>
    </row>
    <row r="17" spans="1:16" ht="15" thickBot="1" x14ac:dyDescent="0.4">
      <c r="A17" s="5">
        <v>16</v>
      </c>
      <c r="B17" s="3" t="s">
        <v>17</v>
      </c>
      <c r="C17" s="3">
        <v>3</v>
      </c>
      <c r="D17" s="5">
        <v>10</v>
      </c>
      <c r="E17" s="17">
        <f t="shared" si="0"/>
        <v>0.2</v>
      </c>
      <c r="F17" s="14">
        <v>28889</v>
      </c>
      <c r="G17" s="1"/>
      <c r="H17" s="3">
        <v>7</v>
      </c>
      <c r="I17" s="42">
        <f>AVERAGE(E23:E28)</f>
        <v>0.26333333333333336</v>
      </c>
      <c r="J17" s="43">
        <f>N7</f>
        <v>2195.5546000000004</v>
      </c>
      <c r="K17" s="44">
        <f>_xlfn.STDEV.P(E23:E28)</f>
        <v>4.2295258468165071E-2</v>
      </c>
      <c r="L17" s="45">
        <f>_xlfn.STDEV.P(F23:F28)</f>
        <v>7525.4767873774726</v>
      </c>
      <c r="M17" s="44">
        <f t="shared" si="1"/>
        <v>0.34792385026966349</v>
      </c>
      <c r="N17" s="45">
        <f t="shared" si="2"/>
        <v>0.17874281639700323</v>
      </c>
      <c r="O17" s="44">
        <f t="shared" si="3"/>
        <v>17246.508174754945</v>
      </c>
      <c r="P17" s="46">
        <f t="shared" si="4"/>
        <v>-12855.398974754946</v>
      </c>
    </row>
    <row r="18" spans="1:16" x14ac:dyDescent="0.35">
      <c r="A18" s="11">
        <v>17</v>
      </c>
      <c r="B18" s="19" t="s">
        <v>18</v>
      </c>
      <c r="C18" s="11">
        <v>3.5</v>
      </c>
      <c r="D18" s="10">
        <v>10</v>
      </c>
      <c r="E18" s="11">
        <f t="shared" si="0"/>
        <v>0.2</v>
      </c>
      <c r="F18" s="12">
        <v>1955.56</v>
      </c>
      <c r="G18" s="1"/>
      <c r="H18" s="1"/>
      <c r="I18" s="1"/>
    </row>
    <row r="19" spans="1:16" x14ac:dyDescent="0.35">
      <c r="A19" s="2">
        <v>18</v>
      </c>
      <c r="B19" s="20" t="s">
        <v>19</v>
      </c>
      <c r="C19" s="2">
        <v>3.5</v>
      </c>
      <c r="D19" s="4">
        <v>11</v>
      </c>
      <c r="E19" s="2">
        <f t="shared" si="0"/>
        <v>0.22</v>
      </c>
      <c r="F19" s="13">
        <v>533.33000000000004</v>
      </c>
      <c r="G19" s="1"/>
      <c r="H19" s="1"/>
      <c r="I19" s="1"/>
    </row>
    <row r="20" spans="1:16" x14ac:dyDescent="0.35">
      <c r="A20" s="2">
        <v>19</v>
      </c>
      <c r="B20" s="20" t="s">
        <v>20</v>
      </c>
      <c r="C20" s="2">
        <v>3.5</v>
      </c>
      <c r="D20" s="4">
        <v>12</v>
      </c>
      <c r="E20" s="2">
        <f t="shared" si="0"/>
        <v>0.24</v>
      </c>
      <c r="F20" s="13">
        <v>2133.33</v>
      </c>
      <c r="G20" s="1"/>
      <c r="H20" s="1"/>
      <c r="I20" s="1"/>
    </row>
    <row r="21" spans="1:16" x14ac:dyDescent="0.35">
      <c r="A21" s="17">
        <v>20</v>
      </c>
      <c r="B21" s="21" t="s">
        <v>21</v>
      </c>
      <c r="C21" s="17">
        <v>3.5</v>
      </c>
      <c r="D21" s="16">
        <v>8</v>
      </c>
      <c r="E21" s="2">
        <f t="shared" si="0"/>
        <v>0.16</v>
      </c>
      <c r="F21" s="18">
        <v>1288.8900000000001</v>
      </c>
      <c r="G21" s="1"/>
      <c r="H21" s="1"/>
      <c r="I21" s="1"/>
    </row>
    <row r="22" spans="1:16" ht="15" thickBot="1" x14ac:dyDescent="0.4">
      <c r="A22" s="3">
        <v>20</v>
      </c>
      <c r="B22" s="22" t="s">
        <v>29</v>
      </c>
      <c r="C22" s="3">
        <v>3.5</v>
      </c>
      <c r="D22" s="5">
        <v>12</v>
      </c>
      <c r="E22" s="17">
        <f t="shared" si="0"/>
        <v>0.24</v>
      </c>
      <c r="F22" s="14">
        <v>3866.68</v>
      </c>
      <c r="G22" s="1"/>
      <c r="H22" s="1"/>
      <c r="I22" s="1"/>
    </row>
    <row r="23" spans="1:16" x14ac:dyDescent="0.35">
      <c r="A23" s="6">
        <v>21</v>
      </c>
      <c r="B23" s="7" t="s">
        <v>22</v>
      </c>
      <c r="C23" s="7">
        <v>7</v>
      </c>
      <c r="D23" s="6">
        <v>14</v>
      </c>
      <c r="E23" s="11">
        <f t="shared" si="0"/>
        <v>0.28000000000000003</v>
      </c>
      <c r="F23" s="15">
        <v>9244.44</v>
      </c>
      <c r="G23" s="1"/>
      <c r="H23" s="1"/>
      <c r="I23" s="1"/>
    </row>
    <row r="24" spans="1:16" x14ac:dyDescent="0.35">
      <c r="A24" s="4">
        <v>22</v>
      </c>
      <c r="B24" s="2" t="s">
        <v>23</v>
      </c>
      <c r="C24" s="2">
        <v>7</v>
      </c>
      <c r="D24" s="4">
        <v>10</v>
      </c>
      <c r="E24" s="2">
        <f t="shared" si="0"/>
        <v>0.2</v>
      </c>
      <c r="F24" s="47">
        <v>20444.400000000001</v>
      </c>
      <c r="G24" s="1"/>
      <c r="H24" s="1"/>
      <c r="I24" s="1"/>
    </row>
    <row r="25" spans="1:16" x14ac:dyDescent="0.35">
      <c r="A25" s="4">
        <v>22</v>
      </c>
      <c r="B25" s="2" t="s">
        <v>30</v>
      </c>
      <c r="C25" s="2">
        <v>7</v>
      </c>
      <c r="D25" s="4">
        <v>13</v>
      </c>
      <c r="E25" s="2">
        <f t="shared" si="0"/>
        <v>0.26</v>
      </c>
      <c r="F25" s="13">
        <v>488.88900000000001</v>
      </c>
      <c r="G25" s="1"/>
      <c r="H25" s="1"/>
      <c r="I25" s="1"/>
    </row>
    <row r="26" spans="1:16" x14ac:dyDescent="0.35">
      <c r="A26" s="4">
        <v>23</v>
      </c>
      <c r="B26" s="2" t="s">
        <v>24</v>
      </c>
      <c r="C26" s="2">
        <v>7</v>
      </c>
      <c r="D26" s="4">
        <v>13</v>
      </c>
      <c r="E26" s="2">
        <f t="shared" si="0"/>
        <v>0.26</v>
      </c>
      <c r="F26" s="13">
        <v>133.333</v>
      </c>
      <c r="G26" s="1"/>
      <c r="H26" s="1"/>
      <c r="I26" s="1"/>
    </row>
    <row r="27" spans="1:16" x14ac:dyDescent="0.35">
      <c r="A27" s="16">
        <v>23</v>
      </c>
      <c r="B27" s="17" t="s">
        <v>31</v>
      </c>
      <c r="C27" s="17">
        <v>7</v>
      </c>
      <c r="D27" s="16">
        <v>17</v>
      </c>
      <c r="E27" s="2">
        <f t="shared" si="0"/>
        <v>0.34</v>
      </c>
      <c r="F27" s="18">
        <v>400</v>
      </c>
      <c r="G27" s="1"/>
      <c r="H27" s="1"/>
      <c r="I27" s="1"/>
    </row>
    <row r="28" spans="1:16" ht="15" thickBot="1" x14ac:dyDescent="0.4">
      <c r="A28" s="5">
        <v>24</v>
      </c>
      <c r="B28" s="3" t="s">
        <v>25</v>
      </c>
      <c r="C28" s="3">
        <v>7</v>
      </c>
      <c r="D28" s="5">
        <v>12</v>
      </c>
      <c r="E28" s="3">
        <f t="shared" si="0"/>
        <v>0.24</v>
      </c>
      <c r="F28" s="14">
        <v>711.11099999999999</v>
      </c>
      <c r="G28" s="1"/>
      <c r="H28" s="1"/>
      <c r="I2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J10" sqref="J10"/>
    </sheetView>
  </sheetViews>
  <sheetFormatPr defaultRowHeight="14.5" x14ac:dyDescent="0.35"/>
  <cols>
    <col min="1" max="1" width="3.81640625" bestFit="1" customWidth="1"/>
    <col min="2" max="3" width="11.81640625" bestFit="1" customWidth="1"/>
    <col min="4" max="4" width="12.54296875" bestFit="1" customWidth="1"/>
    <col min="5" max="5" width="11.81640625" bestFit="1" customWidth="1"/>
    <col min="7" max="7" width="18.36328125" bestFit="1" customWidth="1"/>
    <col min="8" max="8" width="19.6328125" bestFit="1" customWidth="1"/>
    <col min="10" max="10" width="10.81640625" bestFit="1" customWidth="1"/>
    <col min="11" max="11" width="15.90625" bestFit="1" customWidth="1"/>
    <col min="13" max="13" width="15.08984375" bestFit="1" customWidth="1"/>
    <col min="14" max="14" width="15.08984375" customWidth="1"/>
  </cols>
  <sheetData>
    <row r="1" spans="1:15" x14ac:dyDescent="0.35">
      <c r="A1" t="s">
        <v>27</v>
      </c>
      <c r="B1" t="s">
        <v>41</v>
      </c>
      <c r="C1" t="s">
        <v>42</v>
      </c>
      <c r="D1" t="s">
        <v>44</v>
      </c>
      <c r="E1" t="s">
        <v>45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O1" t="s">
        <v>64</v>
      </c>
    </row>
    <row r="2" spans="1:15" x14ac:dyDescent="0.35">
      <c r="A2">
        <v>1.5</v>
      </c>
      <c r="B2">
        <v>0.17499999999999999</v>
      </c>
      <c r="C2">
        <v>1455.5540000000001</v>
      </c>
      <c r="D2">
        <v>7.9214897588774341E-2</v>
      </c>
      <c r="E2">
        <v>680.86557474144581</v>
      </c>
      <c r="F2">
        <v>4</v>
      </c>
      <c r="G2">
        <f>SQRT((D2^2/4)+($D$7^2/5))</f>
        <v>4.389222912746378E-2</v>
      </c>
      <c r="H2">
        <f>SQRT((E2^2/4)+($E$7^2/5))</f>
        <v>3382.6697530483866</v>
      </c>
      <c r="I2">
        <v>3</v>
      </c>
      <c r="J2">
        <v>3</v>
      </c>
      <c r="K2">
        <f>((B2-B$7))/G2</f>
        <v>-2.0125050627256109</v>
      </c>
      <c r="L2">
        <f>((C2-C$7))/H2</f>
        <v>-0.21876229547183204</v>
      </c>
      <c r="M2">
        <v>6.8900000000000003E-2</v>
      </c>
      <c r="N2" t="s">
        <v>66</v>
      </c>
      <c r="O2">
        <v>0.52149999999999996</v>
      </c>
    </row>
    <row r="3" spans="1:15" x14ac:dyDescent="0.35">
      <c r="A3">
        <v>2</v>
      </c>
      <c r="B3">
        <v>0.17499999999999999</v>
      </c>
      <c r="C3">
        <v>5088.8969999999999</v>
      </c>
      <c r="D3">
        <v>3.5707142142714372E-2</v>
      </c>
      <c r="E3">
        <v>6786.0929671083213</v>
      </c>
      <c r="F3">
        <v>4</v>
      </c>
      <c r="G3">
        <f t="shared" ref="G3:G5" si="0">SQRT((D3^2/4)+($D$7^2/5))</f>
        <v>2.6010147592387477E-2</v>
      </c>
      <c r="H3">
        <f t="shared" ref="H3:H5" si="1">SQRT((E3^2/4)+($E$7^2/5))</f>
        <v>4779.0505976637969</v>
      </c>
      <c r="I3">
        <v>3</v>
      </c>
      <c r="J3">
        <v>3</v>
      </c>
      <c r="K3">
        <f t="shared" ref="K3:K6" si="2">((B3-B$7))/G3</f>
        <v>-3.3961104226562076</v>
      </c>
      <c r="L3">
        <f t="shared" ref="L3:L6" si="3">((C3-C$7))/H3</f>
        <v>0.60542200608095431</v>
      </c>
      <c r="M3">
        <v>5.7999999999999996E-3</v>
      </c>
      <c r="N3" t="s">
        <v>68</v>
      </c>
      <c r="O3">
        <v>0.50219999999999998</v>
      </c>
    </row>
    <row r="4" spans="1:15" x14ac:dyDescent="0.35">
      <c r="A4">
        <v>2.5</v>
      </c>
      <c r="B4">
        <v>0.245</v>
      </c>
      <c r="C4">
        <v>2533.3375000000001</v>
      </c>
      <c r="D4">
        <v>4.0926763859362371E-2</v>
      </c>
      <c r="E4">
        <v>1471.3807406714104</v>
      </c>
      <c r="F4">
        <v>4</v>
      </c>
      <c r="G4">
        <f t="shared" si="0"/>
        <v>2.7866248003234669E-2</v>
      </c>
      <c r="H4">
        <f t="shared" si="1"/>
        <v>3444.9674158801736</v>
      </c>
      <c r="I4">
        <v>3</v>
      </c>
      <c r="J4">
        <v>3</v>
      </c>
      <c r="K4">
        <f t="shared" si="2"/>
        <v>-0.65790462107440029</v>
      </c>
      <c r="L4">
        <f t="shared" si="3"/>
        <v>9.8051116083981218E-2</v>
      </c>
      <c r="M4">
        <v>0.26579999999999998</v>
      </c>
      <c r="O4">
        <v>0.59819999999999995</v>
      </c>
    </row>
    <row r="5" spans="1:15" x14ac:dyDescent="0.35">
      <c r="A5">
        <v>3</v>
      </c>
      <c r="B5">
        <v>0.18</v>
      </c>
      <c r="C5">
        <v>10144.471750000001</v>
      </c>
      <c r="D5">
        <v>4.4721359549995815E-2</v>
      </c>
      <c r="E5">
        <v>11003.004478149329</v>
      </c>
      <c r="F5">
        <v>4</v>
      </c>
      <c r="G5">
        <f t="shared" si="0"/>
        <v>2.9287843515318403E-2</v>
      </c>
      <c r="H5">
        <f t="shared" si="1"/>
        <v>6449.2702736057654</v>
      </c>
      <c r="I5">
        <v>3</v>
      </c>
      <c r="J5">
        <v>3</v>
      </c>
      <c r="K5">
        <f t="shared" si="2"/>
        <v>-2.8453215850374094</v>
      </c>
      <c r="L5">
        <f t="shared" si="3"/>
        <v>1.2325296991400219</v>
      </c>
      <c r="M5">
        <v>1.47E-2</v>
      </c>
      <c r="N5" t="s">
        <v>67</v>
      </c>
      <c r="O5">
        <v>0.50560000000000005</v>
      </c>
    </row>
    <row r="6" spans="1:15" x14ac:dyDescent="0.35">
      <c r="A6">
        <v>3.5</v>
      </c>
      <c r="B6">
        <v>0.21200000000000002</v>
      </c>
      <c r="C6">
        <v>1955.5579999999998</v>
      </c>
      <c r="D6">
        <v>2.9933259094191516E-2</v>
      </c>
      <c r="E6">
        <v>1109.159040812453</v>
      </c>
      <c r="F6">
        <v>5</v>
      </c>
      <c r="G6">
        <f>SQRT((D6^2/5)+($D$7^2/5))</f>
        <v>2.3172780967716793E-2</v>
      </c>
      <c r="H6">
        <f>SQRT((E6^2/5)+($E$7^2/5))</f>
        <v>3401.8534552556248</v>
      </c>
      <c r="I6">
        <v>4</v>
      </c>
      <c r="J6">
        <v>4</v>
      </c>
      <c r="K6">
        <f t="shared" si="2"/>
        <v>-2.2152426765198565</v>
      </c>
      <c r="L6">
        <f t="shared" si="3"/>
        <v>-7.0548776764390808E-2</v>
      </c>
      <c r="M6">
        <v>3.1199999999999999E-2</v>
      </c>
      <c r="N6" t="s">
        <v>67</v>
      </c>
      <c r="O6">
        <v>0.51170000000000004</v>
      </c>
    </row>
    <row r="7" spans="1:15" x14ac:dyDescent="0.35">
      <c r="A7">
        <v>7</v>
      </c>
      <c r="B7">
        <v>0.26333333333333336</v>
      </c>
      <c r="C7">
        <v>2195.5546000000004</v>
      </c>
      <c r="D7">
        <v>4.2295258468165071E-2</v>
      </c>
      <c r="E7">
        <v>7525.4767873774726</v>
      </c>
      <c r="F7">
        <v>5</v>
      </c>
    </row>
    <row r="9" spans="1:15" x14ac:dyDescent="0.35">
      <c r="A9" t="s">
        <v>52</v>
      </c>
      <c r="K9" t="s">
        <v>65</v>
      </c>
      <c r="L9">
        <v>0.1</v>
      </c>
      <c r="M9" t="s">
        <v>66</v>
      </c>
    </row>
    <row r="10" spans="1:15" x14ac:dyDescent="0.35">
      <c r="A10" t="s">
        <v>53</v>
      </c>
      <c r="B10" t="s">
        <v>55</v>
      </c>
      <c r="K10" t="s">
        <v>65</v>
      </c>
      <c r="L10">
        <v>0.05</v>
      </c>
      <c r="M10" t="s">
        <v>67</v>
      </c>
    </row>
    <row r="11" spans="1:15" x14ac:dyDescent="0.35">
      <c r="A11" t="s">
        <v>54</v>
      </c>
      <c r="B11" t="s">
        <v>56</v>
      </c>
      <c r="K11" t="s">
        <v>65</v>
      </c>
      <c r="L11">
        <v>0.01</v>
      </c>
      <c r="M1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Kathryn Atherton</cp:lastModifiedBy>
  <dcterms:created xsi:type="dcterms:W3CDTF">2018-04-16T15:55:40Z</dcterms:created>
  <dcterms:modified xsi:type="dcterms:W3CDTF">2018-04-23T01:02:40Z</dcterms:modified>
</cp:coreProperties>
</file>