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U:\Personal\Downloads\"/>
    </mc:Choice>
  </mc:AlternateContent>
  <bookViews>
    <workbookView xWindow="120" yWindow="105" windowWidth="16275" windowHeight="11055" activeTab="1"/>
  </bookViews>
  <sheets>
    <sheet name="Q1" sheetId="1" r:id="rId1"/>
    <sheet name="Q2" sheetId="2" r:id="rId2"/>
  </sheets>
  <calcPr calcId="162913" concurrentCalc="0"/>
</workbook>
</file>

<file path=xl/calcChain.xml><?xml version="1.0" encoding="utf-8"?>
<calcChain xmlns="http://schemas.openxmlformats.org/spreadsheetml/2006/main">
  <c r="N24" i="1" l="1"/>
  <c r="M24" i="1"/>
  <c r="Q21" i="2"/>
  <c r="D3" i="2"/>
  <c r="D4" i="2"/>
  <c r="D5" i="2"/>
  <c r="D6" i="2"/>
  <c r="D7" i="2"/>
  <c r="D2" i="2"/>
  <c r="I34" i="1"/>
  <c r="O50" i="2"/>
  <c r="H3" i="2"/>
  <c r="I3" i="2"/>
  <c r="H7" i="2"/>
  <c r="I7" i="2"/>
  <c r="F3" i="2"/>
  <c r="H4" i="2"/>
  <c r="I4" i="2"/>
  <c r="F5" i="2"/>
  <c r="F6" i="2"/>
  <c r="F7" i="2"/>
  <c r="H2" i="2"/>
  <c r="I2" i="2"/>
  <c r="C3" i="2"/>
  <c r="E3" i="2"/>
  <c r="C4" i="2"/>
  <c r="E4" i="2"/>
  <c r="C5" i="2"/>
  <c r="E5" i="2"/>
  <c r="C6" i="2"/>
  <c r="E6" i="2"/>
  <c r="C7" i="2"/>
  <c r="E7" i="2"/>
  <c r="C2" i="2"/>
  <c r="E2" i="2"/>
  <c r="F2" i="2"/>
  <c r="F4" i="2"/>
  <c r="H6" i="2"/>
  <c r="I6" i="2"/>
  <c r="H5" i="2"/>
  <c r="I5" i="2"/>
  <c r="D4" i="1"/>
  <c r="D5" i="1"/>
  <c r="I5" i="1"/>
  <c r="D10" i="1"/>
  <c r="E10" i="1"/>
  <c r="F10" i="1"/>
  <c r="D11" i="1"/>
  <c r="E11" i="1"/>
  <c r="D12" i="1"/>
  <c r="E12" i="1"/>
  <c r="F12" i="1"/>
  <c r="D13" i="1"/>
  <c r="E13" i="1"/>
  <c r="D14" i="1"/>
  <c r="E14" i="1"/>
  <c r="D15" i="1"/>
  <c r="E15" i="1"/>
  <c r="D16" i="1"/>
  <c r="E16" i="1"/>
  <c r="F16" i="1"/>
  <c r="F13" i="1"/>
  <c r="G15" i="1"/>
  <c r="F14" i="1"/>
  <c r="G10" i="1"/>
  <c r="G13" i="1"/>
  <c r="H13" i="1"/>
  <c r="I13" i="1"/>
  <c r="G11" i="1"/>
  <c r="G16" i="1"/>
  <c r="H16" i="1"/>
  <c r="I16" i="1"/>
  <c r="G14" i="1"/>
  <c r="H14" i="1"/>
  <c r="G12" i="1"/>
  <c r="H12" i="1"/>
  <c r="J13" i="1"/>
  <c r="R13" i="1"/>
  <c r="H10" i="1"/>
  <c r="I10" i="1"/>
  <c r="H11" i="1"/>
  <c r="I11" i="1"/>
  <c r="H15" i="1"/>
  <c r="I15" i="1"/>
  <c r="J14" i="1"/>
  <c r="R14" i="1"/>
  <c r="J12" i="1"/>
  <c r="K12" i="1"/>
  <c r="J10" i="1"/>
  <c r="R10" i="1"/>
  <c r="F11" i="1"/>
  <c r="J11" i="1"/>
  <c r="K11" i="1"/>
  <c r="J16" i="1"/>
  <c r="K16" i="1"/>
  <c r="I14" i="1"/>
  <c r="R12" i="1"/>
  <c r="I12" i="1"/>
  <c r="F15" i="1"/>
  <c r="J15" i="1"/>
  <c r="K13" i="1"/>
  <c r="M12" i="1"/>
  <c r="L12" i="1"/>
  <c r="N12" i="1"/>
  <c r="O12" i="1"/>
  <c r="P12" i="1"/>
  <c r="Q12" i="1"/>
  <c r="R11" i="1"/>
  <c r="K14" i="1"/>
  <c r="M15" i="1"/>
  <c r="K10" i="1"/>
  <c r="M11" i="1"/>
  <c r="R16" i="1"/>
  <c r="M13" i="1"/>
  <c r="L11" i="1"/>
  <c r="L15" i="1"/>
  <c r="L16" i="1"/>
  <c r="K15" i="1"/>
  <c r="R15" i="1"/>
  <c r="L14" i="1"/>
  <c r="L10" i="1"/>
  <c r="L13" i="1"/>
  <c r="N13" i="1"/>
  <c r="O13" i="1"/>
  <c r="P13" i="1"/>
  <c r="Q13" i="1"/>
  <c r="M14" i="1"/>
  <c r="N14" i="1"/>
  <c r="O14" i="1"/>
  <c r="P14" i="1"/>
  <c r="Q14" i="1"/>
  <c r="M10" i="1"/>
  <c r="N11" i="1"/>
  <c r="O11" i="1"/>
  <c r="P11" i="1"/>
  <c r="Q11" i="1"/>
  <c r="M16" i="1"/>
  <c r="N16" i="1"/>
  <c r="O16" i="1"/>
  <c r="P16" i="1"/>
  <c r="Q16" i="1"/>
  <c r="N10" i="1"/>
  <c r="O10" i="1"/>
  <c r="P10" i="1"/>
  <c r="Q10" i="1"/>
  <c r="N15" i="1"/>
  <c r="O15" i="1"/>
  <c r="P15" i="1"/>
  <c r="Q15" i="1"/>
</calcChain>
</file>

<file path=xl/sharedStrings.xml><?xml version="1.0" encoding="utf-8"?>
<sst xmlns="http://schemas.openxmlformats.org/spreadsheetml/2006/main" count="87" uniqueCount="61">
  <si>
    <t>(5pts)</t>
  </si>
  <si>
    <t>Pa.s^n</t>
  </si>
  <si>
    <t>K =</t>
  </si>
  <si>
    <t>n =</t>
  </si>
  <si>
    <t>The slope is 0.2439, and intercept is 6.7941</t>
  </si>
  <si>
    <t>By plotting ln shear stress vs ln shear rate,</t>
  </si>
  <si>
    <t>tau wall = deltaP/Lcap * Rcap/2</t>
  </si>
  <si>
    <t>F = long tube force - short tube force</t>
  </si>
  <si>
    <t>Q is calculated from piston velocity * pi * Rpis^2</t>
  </si>
  <si>
    <t>(Pa)</t>
  </si>
  <si>
    <t>(1/s)</t>
  </si>
  <si>
    <r>
      <t>D</t>
    </r>
    <r>
      <rPr>
        <sz val="12"/>
        <rFont val="Times New Roman"/>
        <family val="1"/>
      </rPr>
      <t xml:space="preserve">ln </t>
    </r>
    <r>
      <rPr>
        <sz val="12"/>
        <rFont val="Symbol"/>
        <family val="1"/>
        <charset val="2"/>
      </rPr>
      <t>g</t>
    </r>
    <r>
      <rPr>
        <sz val="12"/>
        <rFont val="Times New Roman"/>
        <family val="1"/>
      </rPr>
      <t xml:space="preserve">o,w </t>
    </r>
  </si>
  <si>
    <t>(m^3/s)</t>
  </si>
  <si>
    <t>(N)</t>
  </si>
  <si>
    <t>(m/s)</t>
  </si>
  <si>
    <t>force (N)</t>
  </si>
  <si>
    <t>(mm/min)</t>
  </si>
  <si>
    <r>
      <t xml:space="preserve">ln </t>
    </r>
    <r>
      <rPr>
        <sz val="12"/>
        <rFont val="Symbol"/>
        <family val="1"/>
        <charset val="2"/>
      </rPr>
      <t>t</t>
    </r>
    <r>
      <rPr>
        <sz val="12"/>
        <rFont val="Times New Roman"/>
        <family val="1"/>
      </rPr>
      <t xml:space="preserve">w  </t>
    </r>
  </si>
  <si>
    <t>CF</t>
  </si>
  <si>
    <r>
      <t>D</t>
    </r>
    <r>
      <rPr>
        <sz val="12"/>
        <rFont val="Times New Roman"/>
        <family val="1"/>
      </rPr>
      <t xml:space="preserve">ln </t>
    </r>
    <r>
      <rPr>
        <sz val="12"/>
        <rFont val="Symbol"/>
        <family val="1"/>
        <charset val="2"/>
      </rPr>
      <t>t</t>
    </r>
    <r>
      <rPr>
        <sz val="12"/>
        <rFont val="Times New Roman"/>
        <family val="1"/>
      </rPr>
      <t xml:space="preserve">w / </t>
    </r>
  </si>
  <si>
    <r>
      <t>D</t>
    </r>
    <r>
      <rPr>
        <sz val="12"/>
        <rFont val="Times New Roman"/>
        <family val="1"/>
      </rPr>
      <t xml:space="preserve">ln </t>
    </r>
    <r>
      <rPr>
        <sz val="12"/>
        <rFont val="Symbol"/>
        <family val="1"/>
        <charset val="2"/>
      </rPr>
      <t>t</t>
    </r>
    <r>
      <rPr>
        <sz val="12"/>
        <rFont val="Times New Roman"/>
        <family val="1"/>
      </rPr>
      <t xml:space="preserve">w  </t>
    </r>
  </si>
  <si>
    <r>
      <t>tw</t>
    </r>
    <r>
      <rPr>
        <sz val="12"/>
        <rFont val="Times New Roman"/>
        <family val="1"/>
      </rPr>
      <t xml:space="preserve"> (Pa) </t>
    </r>
  </si>
  <si>
    <t>ln (γo)</t>
  </si>
  <si>
    <t>Q</t>
  </si>
  <si>
    <t>F</t>
  </si>
  <si>
    <t>Piston vel</t>
  </si>
  <si>
    <t>short tube</t>
  </si>
  <si>
    <t>Long tube</t>
  </si>
  <si>
    <t>(10pts)</t>
  </si>
  <si>
    <t>(Table 20pts)</t>
  </si>
  <si>
    <t>(length of long tube - short tube)</t>
  </si>
  <si>
    <t>m</t>
  </si>
  <si>
    <t>Length =</t>
  </si>
  <si>
    <t>mm  =</t>
  </si>
  <si>
    <t>Rpis =</t>
  </si>
  <si>
    <t>mm</t>
  </si>
  <si>
    <t>L-long =</t>
  </si>
  <si>
    <t>Rcap =</t>
  </si>
  <si>
    <t>L-short =</t>
  </si>
  <si>
    <t>5. Capillary flow viscometer</t>
  </si>
  <si>
    <t>deltaP</t>
  </si>
  <si>
    <t>R</t>
  </si>
  <si>
    <t>L</t>
  </si>
  <si>
    <t>ln(tau)</t>
  </si>
  <si>
    <t>5 pts</t>
  </si>
  <si>
    <t>Plot 5 pts</t>
  </si>
  <si>
    <t>Either plot 5 pts</t>
  </si>
  <si>
    <t>K</t>
  </si>
  <si>
    <t>n</t>
  </si>
  <si>
    <r>
      <t>D</t>
    </r>
    <r>
      <rPr>
        <sz val="12"/>
        <rFont val="Times New Roman"/>
        <family val="1"/>
      </rPr>
      <t>peff</t>
    </r>
  </si>
  <si>
    <r>
      <rPr>
        <sz val="10"/>
        <rFont val="Calibri"/>
        <family val="2"/>
      </rPr>
      <t>∆</t>
    </r>
    <r>
      <rPr>
        <sz val="10"/>
        <rFont val="Arial"/>
        <family val="2"/>
      </rPr>
      <t>Peff = F/area of piston = F/(pi*Rpis^2)</t>
    </r>
  </si>
  <si>
    <r>
      <rPr>
        <sz val="10"/>
        <rFont val="Calibri"/>
        <family val="2"/>
      </rPr>
      <t>ϒ0w</t>
    </r>
    <r>
      <rPr>
        <sz val="10"/>
        <rFont val="Arial"/>
        <family val="2"/>
      </rPr>
      <t xml:space="preserve"> = 4*Q / (pi*Rcap^3)</t>
    </r>
  </si>
  <si>
    <t>ϒ0w</t>
  </si>
  <si>
    <t>ϒw</t>
  </si>
  <si>
    <r>
      <t xml:space="preserve">ln </t>
    </r>
    <r>
      <rPr>
        <sz val="12"/>
        <rFont val="Calibri"/>
        <family val="2"/>
      </rPr>
      <t>ϒ</t>
    </r>
    <r>
      <rPr>
        <sz val="12"/>
        <rFont val="Times New Roman"/>
        <family val="1"/>
      </rPr>
      <t xml:space="preserve">w  </t>
    </r>
  </si>
  <si>
    <t>K=exp(5.3028)</t>
  </si>
  <si>
    <t>tauw</t>
  </si>
  <si>
    <r>
      <rPr>
        <sz val="10"/>
        <rFont val="Calibri"/>
        <family val="2"/>
      </rPr>
      <t>ϒ</t>
    </r>
    <r>
      <rPr>
        <sz val="10"/>
        <rFont val="Arial"/>
        <family val="2"/>
      </rPr>
      <t>0w</t>
    </r>
  </si>
  <si>
    <r>
      <t>ln(</t>
    </r>
    <r>
      <rPr>
        <sz val="10"/>
        <rFont val="Calibri"/>
        <family val="2"/>
      </rPr>
      <t>ϒ</t>
    </r>
    <r>
      <rPr>
        <sz val="10"/>
        <rFont val="Arial"/>
        <family val="2"/>
      </rPr>
      <t>0w</t>
    </r>
    <r>
      <rPr>
        <sz val="10"/>
        <rFont val="Arial"/>
        <family val="2"/>
      </rPr>
      <t>)</t>
    </r>
  </si>
  <si>
    <r>
      <rPr>
        <sz val="10"/>
        <rFont val="Calibri"/>
        <family val="2"/>
      </rPr>
      <t>ϒ</t>
    </r>
    <r>
      <rPr>
        <sz val="10"/>
        <rFont val="Arial"/>
        <family val="2"/>
      </rPr>
      <t>w</t>
    </r>
  </si>
  <si>
    <r>
      <t>ln(</t>
    </r>
    <r>
      <rPr>
        <sz val="10"/>
        <rFont val="Calibri"/>
        <family val="2"/>
      </rPr>
      <t>ϒ</t>
    </r>
    <r>
      <rPr>
        <sz val="10"/>
        <rFont val="Arial"/>
        <family val="2"/>
      </rPr>
      <t>w</t>
    </r>
    <r>
      <rPr>
        <sz val="10"/>
        <rFont val="Arial"/>
        <family val="2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</si>
</sst>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sz val="12"/>
      <name val="Symbol"/>
      <family val="1"/>
      <charset val="2"/>
    </font>
    <font>
      <sz val="12"/>
      <name val="Times New Roman"/>
      <family val="1"/>
    </font>
    <font>
      <b/>
      <i/>
      <sz val="11"/>
      <name val="Arial"/>
      <family val="2"/>
    </font>
    <font>
      <b/>
      <sz val="10"/>
      <name val="Arial"/>
      <family val="2"/>
    </font>
    <font>
      <sz val="10"/>
      <name val="Calibri"/>
      <family val="2"/>
    </font>
    <font>
      <sz val="12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/>
    <xf numFmtId="11" fontId="0" fillId="0" borderId="0" xfId="0" applyNumberFormat="1"/>
    <xf numFmtId="0" fontId="6" fillId="0" borderId="0" xfId="0" applyFont="1"/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ln shear stress vs ln shear rate</a:t>
            </a:r>
          </a:p>
        </c:rich>
      </c:tx>
      <c:layout>
        <c:manualLayout>
          <c:xMode val="edge"/>
          <c:yMode val="edge"/>
          <c:x val="0.24829181090404701"/>
          <c:y val="3.71621621621621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578603914485064"/>
          <c:y val="0.20608108108108109"/>
          <c:w val="0.81093484274323158"/>
          <c:h val="0.56756756756756754"/>
        </c:manualLayout>
      </c:layout>
      <c:scatterChart>
        <c:scatterStyle val="smooth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8.1282715109139505E-5"/>
                  <c:y val="-9.7972972972972958E-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'Q1'!$Q$10:$Q$16</c:f>
              <c:numCache>
                <c:formatCode>General</c:formatCode>
                <c:ptCount val="7"/>
                <c:pt idx="0">
                  <c:v>0.97119606309110529</c:v>
                </c:pt>
                <c:pt idx="1">
                  <c:v>2.3573447347975529</c:v>
                </c:pt>
                <c:pt idx="2">
                  <c:v>3.2733081671431368</c:v>
                </c:pt>
                <c:pt idx="3">
                  <c:v>4.6596017476107319</c:v>
                </c:pt>
                <c:pt idx="4">
                  <c:v>5.5760664015186077</c:v>
                </c:pt>
                <c:pt idx="5">
                  <c:v>6.2692691406482446</c:v>
                </c:pt>
                <c:pt idx="6">
                  <c:v>6.9623818255223107</c:v>
                </c:pt>
              </c:numCache>
            </c:numRef>
          </c:xVal>
          <c:yVal>
            <c:numRef>
              <c:f>'Q1'!$R$10:$R$16</c:f>
              <c:numCache>
                <c:formatCode>General</c:formatCode>
                <c:ptCount val="7"/>
                <c:pt idx="0">
                  <c:v>5.5942586126965983</c:v>
                </c:pt>
                <c:pt idx="1">
                  <c:v>6.009885471064262</c:v>
                </c:pt>
                <c:pt idx="2">
                  <c:v>6.2847909569370621</c:v>
                </c:pt>
                <c:pt idx="3">
                  <c:v>6.7008473612036896</c:v>
                </c:pt>
                <c:pt idx="4">
                  <c:v>6.9757538720704542</c:v>
                </c:pt>
                <c:pt idx="5">
                  <c:v>7.1836501355363751</c:v>
                </c:pt>
                <c:pt idx="6">
                  <c:v>7.3915736517692556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F31-4D48-A100-00D3F63D70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243264"/>
        <c:axId val="206242872"/>
      </c:scatterChart>
      <c:valAx>
        <c:axId val="206243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ln shear rate (1/s)</a:t>
                </a:r>
              </a:p>
            </c:rich>
          </c:tx>
          <c:layout>
            <c:manualLayout>
              <c:xMode val="edge"/>
              <c:yMode val="edge"/>
              <c:x val="0.43280230062358377"/>
              <c:y val="0.87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6242872"/>
        <c:crosses val="autoZero"/>
        <c:crossBetween val="midCat"/>
      </c:valAx>
      <c:valAx>
        <c:axId val="2062428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ln shear stress (Pa)</a:t>
                </a:r>
              </a:p>
            </c:rich>
          </c:tx>
          <c:layout>
            <c:manualLayout>
              <c:xMode val="edge"/>
              <c:yMode val="edge"/>
              <c:x val="3.644646924829157E-2"/>
              <c:y val="0.2939189189189189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6243264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271062992125985"/>
          <c:y val="0.1162153689122193"/>
          <c:w val="0.75820603674540687"/>
          <c:h val="0.75320574511519389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115791341191695"/>
                  <c:y val="0.33406897054534851"/>
                </c:manualLayout>
              </c:layout>
              <c:numFmt formatCode="General" sourceLinked="0"/>
            </c:trendlineLbl>
          </c:trendline>
          <c:xVal>
            <c:numRef>
              <c:f>'Q2'!$E$2:$E$7</c:f>
              <c:numCache>
                <c:formatCode>General</c:formatCode>
                <c:ptCount val="6"/>
                <c:pt idx="0">
                  <c:v>8.6482214538226412</c:v>
                </c:pt>
                <c:pt idx="1">
                  <c:v>9.3741584572055778</c:v>
                </c:pt>
                <c:pt idx="2">
                  <c:v>9.6853315427329569</c:v>
                </c:pt>
                <c:pt idx="3">
                  <c:v>10.410305154904579</c:v>
                </c:pt>
                <c:pt idx="4">
                  <c:v>10.723267384029439</c:v>
                </c:pt>
                <c:pt idx="5">
                  <c:v>11.446785662465684</c:v>
                </c:pt>
              </c:numCache>
            </c:numRef>
          </c:xVal>
          <c:yVal>
            <c:numRef>
              <c:f>'Q2'!$F$2:$F$7</c:f>
              <c:numCache>
                <c:formatCode>General</c:formatCode>
                <c:ptCount val="6"/>
                <c:pt idx="0">
                  <c:v>5.0703852985020292</c:v>
                </c:pt>
                <c:pt idx="1">
                  <c:v>6.6798232109361297</c:v>
                </c:pt>
                <c:pt idx="2">
                  <c:v>7.3729703914960751</c:v>
                </c:pt>
                <c:pt idx="3">
                  <c:v>8.9824083039301765</c:v>
                </c:pt>
                <c:pt idx="4">
                  <c:v>9.6755554844901219</c:v>
                </c:pt>
                <c:pt idx="5">
                  <c:v>11.284993396924222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D2-4913-B2A3-2F851CDFF6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244832"/>
        <c:axId val="206245224"/>
      </c:scatterChart>
      <c:valAx>
        <c:axId val="206244832"/>
        <c:scaling>
          <c:orientation val="minMax"/>
          <c:min val="8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ln(tau)</a:t>
                </a:r>
              </a:p>
            </c:rich>
          </c:tx>
          <c:layout>
            <c:manualLayout>
              <c:xMode val="edge"/>
              <c:yMode val="edge"/>
              <c:x val="0.49040376202974628"/>
              <c:y val="1.2939632545931775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06245224"/>
        <c:crosses val="autoZero"/>
        <c:crossBetween val="midCat"/>
      </c:valAx>
      <c:valAx>
        <c:axId val="20624522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ln(gamm0)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62448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032195975503061"/>
          <c:y val="5.1400554097404488E-2"/>
          <c:w val="0.7474488188976377"/>
          <c:h val="0.75854549431321083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power"/>
            <c:dispRSqr val="1"/>
            <c:dispEq val="1"/>
            <c:trendlineLbl>
              <c:layout>
                <c:manualLayout>
                  <c:x val="-3.2790463692038495E-2"/>
                  <c:y val="0.32424577136191307"/>
                </c:manualLayout>
              </c:layout>
              <c:numFmt formatCode="0.00E+00" sourceLinked="0"/>
            </c:trendlineLbl>
          </c:trendline>
          <c:xVal>
            <c:numRef>
              <c:f>'Q2'!$H$2:$H$7</c:f>
              <c:numCache>
                <c:formatCode>General</c:formatCode>
                <c:ptCount val="6"/>
                <c:pt idx="0">
                  <c:v>207.82643312101908</c:v>
                </c:pt>
                <c:pt idx="1">
                  <c:v>1039.1321656050955</c:v>
                </c:pt>
                <c:pt idx="2">
                  <c:v>2078.2643312101909</c:v>
                </c:pt>
                <c:pt idx="3">
                  <c:v>10391.321656050955</c:v>
                </c:pt>
                <c:pt idx="4">
                  <c:v>20782.643312101911</c:v>
                </c:pt>
                <c:pt idx="5">
                  <c:v>103913.21656050955</c:v>
                </c:pt>
              </c:numCache>
            </c:numRef>
          </c:xVal>
          <c:yVal>
            <c:numRef>
              <c:f>'Q2'!$C$2:$C$7</c:f>
              <c:numCache>
                <c:formatCode>0.00E+00</c:formatCode>
                <c:ptCount val="6"/>
                <c:pt idx="0">
                  <c:v>5700</c:v>
                </c:pt>
                <c:pt idx="1">
                  <c:v>11780</c:v>
                </c:pt>
                <c:pt idx="2">
                  <c:v>16080</c:v>
                </c:pt>
                <c:pt idx="3">
                  <c:v>33200</c:v>
                </c:pt>
                <c:pt idx="4">
                  <c:v>45400</c:v>
                </c:pt>
                <c:pt idx="5">
                  <c:v>93600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35-46C5-B54B-FFA5E0A1AF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246008"/>
        <c:axId val="205356016"/>
      </c:scatterChart>
      <c:valAx>
        <c:axId val="206246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gamm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5356016"/>
        <c:crosses val="autoZero"/>
        <c:crossBetween val="midCat"/>
      </c:valAx>
      <c:valAx>
        <c:axId val="20535601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tau</a:t>
                </a:r>
              </a:p>
            </c:rich>
          </c:tx>
          <c:layout/>
          <c:overlay val="0"/>
        </c:title>
        <c:numFmt formatCode="0.00E+00" sourceLinked="1"/>
        <c:majorTickMark val="out"/>
        <c:minorTickMark val="none"/>
        <c:tickLblPos val="nextTo"/>
        <c:crossAx val="2062460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8888888888888898E-2"/>
          <c:y val="6.0659813356663747E-2"/>
          <c:w val="0.79815288713910759"/>
          <c:h val="0.71224919801691455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7.8440507436570422E-3"/>
                  <c:y val="0.28216571886847475"/>
                </c:manualLayout>
              </c:layout>
              <c:numFmt formatCode="General" sourceLinked="0"/>
            </c:trendlineLbl>
          </c:trendline>
          <c:xVal>
            <c:numRef>
              <c:f>'Q2'!$I$2:$I$7</c:f>
              <c:numCache>
                <c:formatCode>General</c:formatCode>
                <c:ptCount val="6"/>
                <c:pt idx="0">
                  <c:v>5.3367032752000361</c:v>
                </c:pt>
                <c:pt idx="1">
                  <c:v>6.9461411876341357</c:v>
                </c:pt>
                <c:pt idx="2">
                  <c:v>7.6392883681940811</c:v>
                </c:pt>
                <c:pt idx="3">
                  <c:v>9.2487262806281816</c:v>
                </c:pt>
                <c:pt idx="4">
                  <c:v>9.941873461188127</c:v>
                </c:pt>
                <c:pt idx="5">
                  <c:v>11.551311373622228</c:v>
                </c:pt>
              </c:numCache>
            </c:numRef>
          </c:xVal>
          <c:yVal>
            <c:numRef>
              <c:f>'Q2'!$E$2:$E$7</c:f>
              <c:numCache>
                <c:formatCode>General</c:formatCode>
                <c:ptCount val="6"/>
                <c:pt idx="0">
                  <c:v>8.6482214538226412</c:v>
                </c:pt>
                <c:pt idx="1">
                  <c:v>9.3741584572055778</c:v>
                </c:pt>
                <c:pt idx="2">
                  <c:v>9.6853315427329569</c:v>
                </c:pt>
                <c:pt idx="3">
                  <c:v>10.410305154904579</c:v>
                </c:pt>
                <c:pt idx="4">
                  <c:v>10.723267384029439</c:v>
                </c:pt>
                <c:pt idx="5">
                  <c:v>11.446785662465684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2F-40A9-B1F1-3E4FB215D2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454512"/>
        <c:axId val="406454904"/>
      </c:scatterChart>
      <c:valAx>
        <c:axId val="406454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ln(gamm)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06454904"/>
        <c:crosses val="autoZero"/>
        <c:crossBetween val="midCat"/>
      </c:valAx>
      <c:valAx>
        <c:axId val="406454904"/>
        <c:scaling>
          <c:orientation val="minMax"/>
          <c:min val="8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ln(tau)</a:t>
                </a:r>
              </a:p>
            </c:rich>
          </c:tx>
          <c:layout>
            <c:manualLayout>
              <c:xMode val="edge"/>
              <c:yMode val="edge"/>
              <c:x val="0.89554155730533691"/>
              <c:y val="0.3431383056284630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4064545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285750</xdr:colOff>
      <xdr:row>25</xdr:row>
      <xdr:rowOff>76200</xdr:rowOff>
    </xdr:from>
    <xdr:to>
      <xdr:col>6</xdr:col>
      <xdr:colOff>428625</xdr:colOff>
      <xdr:row>42</xdr:row>
      <xdr:rowOff>142875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190500</xdr:colOff>
      <xdr:row>12</xdr:row>
      <xdr:rowOff>42862</xdr:rowOff>
    </xdr:from>
    <xdr:to>
      <xdr:col>11</xdr:col>
      <xdr:colOff>495300</xdr:colOff>
      <xdr:row>29</xdr:row>
      <xdr:rowOff>33337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15</xdr:col>
      <xdr:colOff>133350</xdr:colOff>
      <xdr:row>10</xdr:row>
      <xdr:rowOff>95250</xdr:rowOff>
    </xdr:from>
    <xdr:ext cx="2714625" cy="1297919"/>
    <xdr:sp macro="" textlink="">
      <xdr:nvSpPr>
        <xdr:cNvPr id="4" name="TextBox 3"/>
        <xdr:cNvSpPr txBox="1"/>
      </xdr:nvSpPr>
      <xdr:spPr>
        <a:xfrm>
          <a:off x="9496425" y="1714500"/>
          <a:ext cx="2714625" cy="12979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Plot of ln (gamm0) vs ln(tau) gives a straight</a:t>
          </a:r>
        </a:p>
        <a:p>
          <a:r>
            <a:rPr lang="en-US" sz="1100"/>
            <a:t>line with a slope of 1.667. Therefore,</a:t>
          </a:r>
        </a:p>
        <a:p>
          <a:endParaRPr lang="en-US" sz="1100"/>
        </a:p>
        <a:p>
          <a:r>
            <a:rPr lang="en-US" sz="1100"/>
            <a:t>dln(gamm0)/dln(tau)=1.667</a:t>
          </a:r>
        </a:p>
        <a:p>
          <a:endParaRPr lang="en-US" sz="1100"/>
        </a:p>
        <a:p>
          <a:r>
            <a:rPr lang="en-US" sz="1100"/>
            <a:t>CF= (1/4)*(3+ 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dln(gamm0)/dln(tau)</a:t>
          </a:r>
        </a:p>
        <a:p>
          <a:endParaRPr lang="en-US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twoCellAnchor>
    <xdr:from>
      <xdr:col>3</xdr:col>
      <xdr:colOff>523875</xdr:colOff>
      <xdr:row>31</xdr:row>
      <xdr:rowOff>61912</xdr:rowOff>
    </xdr:from>
    <xdr:to>
      <xdr:col>10</xdr:col>
      <xdr:colOff>390525</xdr:colOff>
      <xdr:row>48</xdr:row>
      <xdr:rowOff>52387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13</xdr:col>
      <xdr:colOff>104775</xdr:colOff>
      <xdr:row>32</xdr:row>
      <xdr:rowOff>133350</xdr:rowOff>
    </xdr:from>
    <xdr:ext cx="3940309" cy="1814599"/>
    <xdr:sp macro="" textlink="">
      <xdr:nvSpPr>
        <xdr:cNvPr id="9" name="TextBox 8"/>
        <xdr:cNvSpPr txBox="1"/>
      </xdr:nvSpPr>
      <xdr:spPr>
        <a:xfrm>
          <a:off x="8467725" y="5314950"/>
          <a:ext cx="3940309" cy="18145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Plot of tau vs gamm is shown. The fitted power law is also</a:t>
          </a:r>
          <a:r>
            <a:rPr lang="en-US" sz="1100" baseline="0"/>
            <a:t> shown.</a:t>
          </a:r>
        </a:p>
        <a:p>
          <a:endParaRPr lang="en-US" sz="1100" baseline="0"/>
        </a:p>
        <a:p>
          <a:r>
            <a:rPr lang="en-US" sz="1100" baseline="0"/>
            <a:t>K=516 Pa. s^n</a:t>
          </a:r>
        </a:p>
        <a:p>
          <a:r>
            <a:rPr lang="en-US" sz="1100" baseline="0"/>
            <a:t>n=0.45</a:t>
          </a:r>
        </a:p>
        <a:p>
          <a:endParaRPr lang="en-US" sz="1100" baseline="0"/>
        </a:p>
        <a:p>
          <a:r>
            <a:rPr lang="en-US" sz="1100" baseline="0"/>
            <a:t>One can also obtain K and n from the plot of ln(tau) vs ln(gamm)  </a:t>
          </a:r>
        </a:p>
        <a:p>
          <a:r>
            <a:rPr lang="en-US" sz="1100" baseline="0"/>
            <a:t>as shown. </a:t>
          </a:r>
        </a:p>
        <a:p>
          <a:r>
            <a:rPr lang="en-US" sz="1100" baseline="0"/>
            <a:t>slope = n = 0.45</a:t>
          </a:r>
        </a:p>
        <a:p>
          <a:r>
            <a:rPr lang="en-US" sz="1100" baseline="0"/>
            <a:t>lnK is intercept. Therefore,</a:t>
          </a:r>
        </a:p>
        <a:p>
          <a:r>
            <a:rPr lang="en-US" sz="1100" baseline="0"/>
            <a:t>K= 516 Pa s^n</a:t>
          </a:r>
          <a:endParaRPr lang="en-US" sz="1100"/>
        </a:p>
      </xdr:txBody>
    </xdr:sp>
    <xdr:clientData/>
  </xdr:oneCellAnchor>
  <xdr:twoCellAnchor>
    <xdr:from>
      <xdr:col>3</xdr:col>
      <xdr:colOff>495300</xdr:colOff>
      <xdr:row>48</xdr:row>
      <xdr:rowOff>147637</xdr:rowOff>
    </xdr:from>
    <xdr:to>
      <xdr:col>10</xdr:col>
      <xdr:colOff>361950</xdr:colOff>
      <xdr:row>65</xdr:row>
      <xdr:rowOff>138112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34"/>
  <sheetViews>
    <sheetView workbookViewId="0">
      <selection activeCell="N29" sqref="N29"/>
    </sheetView>
  </sheetViews>
  <sheetFormatPr defaultRowHeight="12.75" x14ac:dyDescent="0.2"/>
  <cols>
    <col min="2" max="2" width="11.140625" customWidth="1"/>
    <col min="3" max="3" width="10" customWidth="1"/>
    <col min="4" max="4" width="9.7109375" customWidth="1"/>
    <col min="5" max="6" width="10.28515625" customWidth="1"/>
    <col min="7" max="7" width="10.140625" customWidth="1"/>
  </cols>
  <sheetData>
    <row r="2" spans="1:18" ht="14.25" x14ac:dyDescent="0.2">
      <c r="A2" s="7" t="s">
        <v>39</v>
      </c>
    </row>
    <row r="3" spans="1:18" x14ac:dyDescent="0.2">
      <c r="H3" t="s">
        <v>38</v>
      </c>
      <c r="I3">
        <v>15</v>
      </c>
      <c r="J3" t="s">
        <v>35</v>
      </c>
    </row>
    <row r="4" spans="1:18" x14ac:dyDescent="0.2">
      <c r="A4" t="s">
        <v>37</v>
      </c>
      <c r="B4">
        <v>2</v>
      </c>
      <c r="C4" t="s">
        <v>33</v>
      </c>
      <c r="D4">
        <f>B4/1000</f>
        <v>2E-3</v>
      </c>
      <c r="E4" t="s">
        <v>31</v>
      </c>
      <c r="H4" t="s">
        <v>36</v>
      </c>
      <c r="I4">
        <v>100</v>
      </c>
      <c r="J4" t="s">
        <v>35</v>
      </c>
    </row>
    <row r="5" spans="1:18" x14ac:dyDescent="0.2">
      <c r="A5" t="s">
        <v>34</v>
      </c>
      <c r="B5">
        <v>20</v>
      </c>
      <c r="C5" t="s">
        <v>33</v>
      </c>
      <c r="D5">
        <f>B5/1000</f>
        <v>0.02</v>
      </c>
      <c r="E5" t="s">
        <v>31</v>
      </c>
      <c r="H5" t="s">
        <v>32</v>
      </c>
      <c r="I5">
        <f>(I4-I3)/1000</f>
        <v>8.5000000000000006E-2</v>
      </c>
      <c r="J5" t="s">
        <v>31</v>
      </c>
      <c r="K5" t="s">
        <v>30</v>
      </c>
    </row>
    <row r="7" spans="1:18" x14ac:dyDescent="0.2">
      <c r="A7" s="1" t="s">
        <v>29</v>
      </c>
      <c r="F7" s="6" t="s">
        <v>28</v>
      </c>
      <c r="G7" s="6" t="s">
        <v>28</v>
      </c>
      <c r="H7" t="s">
        <v>0</v>
      </c>
      <c r="J7" t="s">
        <v>0</v>
      </c>
      <c r="N7" t="s">
        <v>0</v>
      </c>
      <c r="O7" t="s">
        <v>0</v>
      </c>
      <c r="P7" t="s">
        <v>0</v>
      </c>
    </row>
    <row r="8" spans="1:18" ht="15.75" x14ac:dyDescent="0.25">
      <c r="A8" s="3" t="s">
        <v>25</v>
      </c>
      <c r="B8" s="3" t="s">
        <v>27</v>
      </c>
      <c r="C8" s="3" t="s">
        <v>26</v>
      </c>
      <c r="D8" s="3" t="s">
        <v>25</v>
      </c>
      <c r="E8" s="3" t="s">
        <v>24</v>
      </c>
      <c r="F8" s="4" t="s">
        <v>49</v>
      </c>
      <c r="G8" s="3" t="s">
        <v>23</v>
      </c>
      <c r="H8" s="10" t="s">
        <v>52</v>
      </c>
      <c r="I8" s="3" t="s">
        <v>22</v>
      </c>
      <c r="J8" s="4" t="s">
        <v>21</v>
      </c>
      <c r="K8" s="5" t="s">
        <v>17</v>
      </c>
      <c r="L8" s="4" t="s">
        <v>11</v>
      </c>
      <c r="M8" s="4" t="s">
        <v>20</v>
      </c>
      <c r="N8" s="4" t="s">
        <v>19</v>
      </c>
      <c r="O8" s="3" t="s">
        <v>18</v>
      </c>
      <c r="P8" s="11" t="s">
        <v>53</v>
      </c>
      <c r="Q8" s="5" t="s">
        <v>54</v>
      </c>
      <c r="R8" s="5" t="s">
        <v>17</v>
      </c>
    </row>
    <row r="9" spans="1:18" ht="15.75" x14ac:dyDescent="0.25">
      <c r="A9" s="3" t="s">
        <v>16</v>
      </c>
      <c r="B9" s="3" t="s">
        <v>15</v>
      </c>
      <c r="C9" s="3" t="s">
        <v>15</v>
      </c>
      <c r="D9" s="3" t="s">
        <v>14</v>
      </c>
      <c r="E9" s="3" t="s">
        <v>13</v>
      </c>
      <c r="F9" s="3" t="s">
        <v>9</v>
      </c>
      <c r="G9" s="3" t="s">
        <v>12</v>
      </c>
      <c r="H9" s="3" t="s">
        <v>10</v>
      </c>
      <c r="I9" s="3"/>
      <c r="J9" s="4"/>
      <c r="K9" s="5"/>
      <c r="L9" s="4"/>
      <c r="M9" s="4"/>
      <c r="N9" s="4" t="s">
        <v>11</v>
      </c>
      <c r="O9" s="3"/>
      <c r="P9" s="3"/>
      <c r="Q9" s="3" t="s">
        <v>10</v>
      </c>
      <c r="R9" s="3" t="s">
        <v>9</v>
      </c>
    </row>
    <row r="10" spans="1:18" x14ac:dyDescent="0.2">
      <c r="A10" s="3">
        <v>0.5</v>
      </c>
      <c r="B10" s="3">
        <v>35.9</v>
      </c>
      <c r="C10" s="3">
        <v>7.18</v>
      </c>
      <c r="D10">
        <f t="shared" ref="D10:D16" si="0">A10/1000/60</f>
        <v>8.3333333333333337E-6</v>
      </c>
      <c r="E10" s="3">
        <f t="shared" ref="E10:E16" si="1">B10-C10</f>
        <v>28.72</v>
      </c>
      <c r="F10">
        <f t="shared" ref="F10:F16" si="2">E10/(PI()*$D$5*$D$5)</f>
        <v>22854.649827996167</v>
      </c>
      <c r="G10">
        <f t="shared" ref="G10:G16" si="3">D10*PI()*$D$5*$D$5</f>
        <v>1.0471975511965978E-8</v>
      </c>
      <c r="H10">
        <f t="shared" ref="H10:H16" si="4">4*G10/(3.14*($D$4^3))</f>
        <v>1.6675120241984041</v>
      </c>
      <c r="I10">
        <f t="shared" ref="I10:I16" si="5">LN(H10)</f>
        <v>0.51133270969522882</v>
      </c>
      <c r="J10">
        <f t="shared" ref="J10:J16" si="6">F10/$I$5*$D$4/2</f>
        <v>268.87823327054309</v>
      </c>
      <c r="K10">
        <f t="shared" ref="K10:K16" si="7">LN(J10)</f>
        <v>5.5942586126965983</v>
      </c>
      <c r="L10">
        <f>I11-I10</f>
        <v>1.3862943611198908</v>
      </c>
      <c r="M10">
        <f>K11-K10</f>
        <v>0.41562685836766367</v>
      </c>
      <c r="N10">
        <f t="shared" ref="N10:N16" si="8">L10/M10</f>
        <v>3.3354301658089054</v>
      </c>
      <c r="O10">
        <f t="shared" ref="O10:O16" si="9">(3+N10)/4</f>
        <v>1.5838575414522262</v>
      </c>
      <c r="P10">
        <f t="shared" ref="P10:P16" si="10">H10*O10</f>
        <v>2.6411014949889093</v>
      </c>
      <c r="Q10">
        <f t="shared" ref="Q10:Q16" si="11">LN(P10)</f>
        <v>0.97119606309110529</v>
      </c>
      <c r="R10">
        <f t="shared" ref="R10:R16" si="12">LN(J10)</f>
        <v>5.5942586126965983</v>
      </c>
    </row>
    <row r="11" spans="1:18" x14ac:dyDescent="0.2">
      <c r="A11" s="3">
        <v>2</v>
      </c>
      <c r="B11" s="3">
        <v>54.4</v>
      </c>
      <c r="C11" s="3">
        <v>10.88</v>
      </c>
      <c r="D11">
        <f t="shared" si="0"/>
        <v>3.3333333333333335E-5</v>
      </c>
      <c r="E11" s="3">
        <f t="shared" si="1"/>
        <v>43.519999999999996</v>
      </c>
      <c r="F11">
        <f t="shared" si="2"/>
        <v>34632.115616796415</v>
      </c>
      <c r="G11">
        <f t="shared" si="3"/>
        <v>4.1887902047863912E-8</v>
      </c>
      <c r="H11">
        <f t="shared" si="4"/>
        <v>6.6700480967936162</v>
      </c>
      <c r="I11">
        <f t="shared" si="5"/>
        <v>1.8976270708151195</v>
      </c>
      <c r="J11">
        <f t="shared" si="6"/>
        <v>407.43665431525193</v>
      </c>
      <c r="K11">
        <f t="shared" si="7"/>
        <v>6.009885471064262</v>
      </c>
      <c r="L11">
        <f>I12-I10</f>
        <v>2.3025850929940459</v>
      </c>
      <c r="M11">
        <f>K12-K10</f>
        <v>0.69053234424046384</v>
      </c>
      <c r="N11">
        <f t="shared" si="8"/>
        <v>3.334507227936911</v>
      </c>
      <c r="O11">
        <f t="shared" si="9"/>
        <v>1.5836268069842276</v>
      </c>
      <c r="P11">
        <f t="shared" si="10"/>
        <v>10.562866969956499</v>
      </c>
      <c r="Q11">
        <f t="shared" si="11"/>
        <v>2.3573447347975529</v>
      </c>
      <c r="R11">
        <f t="shared" si="12"/>
        <v>6.009885471064262</v>
      </c>
    </row>
    <row r="12" spans="1:18" x14ac:dyDescent="0.2">
      <c r="A12" s="3">
        <v>5</v>
      </c>
      <c r="B12" s="3">
        <v>71.62</v>
      </c>
      <c r="C12" s="3">
        <v>14.33</v>
      </c>
      <c r="D12">
        <f t="shared" si="0"/>
        <v>8.3333333333333331E-5</v>
      </c>
      <c r="E12" s="3">
        <f t="shared" si="1"/>
        <v>57.290000000000006</v>
      </c>
      <c r="F12">
        <f t="shared" si="2"/>
        <v>45589.933448673415</v>
      </c>
      <c r="G12">
        <f t="shared" si="3"/>
        <v>1.0471975511965977E-7</v>
      </c>
      <c r="H12">
        <f t="shared" si="4"/>
        <v>16.67512024198404</v>
      </c>
      <c r="I12">
        <f t="shared" si="5"/>
        <v>2.8139178026892746</v>
      </c>
      <c r="J12">
        <f t="shared" si="6"/>
        <v>536.35215821968723</v>
      </c>
      <c r="K12">
        <f t="shared" si="7"/>
        <v>6.2847909569370621</v>
      </c>
      <c r="L12">
        <f>I13-I11</f>
        <v>2.3025850929940455</v>
      </c>
      <c r="M12">
        <f>K13-K11</f>
        <v>0.69096189013942766</v>
      </c>
      <c r="N12">
        <f t="shared" si="8"/>
        <v>3.3324342859624458</v>
      </c>
      <c r="O12">
        <f t="shared" si="9"/>
        <v>1.5831085714906115</v>
      </c>
      <c r="P12">
        <f t="shared" si="10"/>
        <v>26.398525785721532</v>
      </c>
      <c r="Q12">
        <f t="shared" si="11"/>
        <v>3.2733081671431368</v>
      </c>
      <c r="R12">
        <f t="shared" si="12"/>
        <v>6.2847909569370621</v>
      </c>
    </row>
    <row r="13" spans="1:18" x14ac:dyDescent="0.2">
      <c r="A13" s="3">
        <v>20</v>
      </c>
      <c r="B13" s="3">
        <v>108.56</v>
      </c>
      <c r="C13" s="3">
        <v>21.71</v>
      </c>
      <c r="D13">
        <f t="shared" si="0"/>
        <v>3.3333333333333332E-4</v>
      </c>
      <c r="E13" s="3">
        <f t="shared" si="1"/>
        <v>86.85</v>
      </c>
      <c r="F13">
        <f t="shared" si="2"/>
        <v>69113.03403765554</v>
      </c>
      <c r="G13">
        <f t="shared" si="3"/>
        <v>4.188790204786391E-7</v>
      </c>
      <c r="H13">
        <f t="shared" si="4"/>
        <v>66.700480967936159</v>
      </c>
      <c r="I13">
        <f t="shared" si="5"/>
        <v>4.200212163809165</v>
      </c>
      <c r="J13">
        <f t="shared" si="6"/>
        <v>813.09451809006509</v>
      </c>
      <c r="K13">
        <f t="shared" si="7"/>
        <v>6.7008473612036896</v>
      </c>
      <c r="L13">
        <f>I14-I12</f>
        <v>2.3025850929940455</v>
      </c>
      <c r="M13">
        <f>K14-K12</f>
        <v>0.69096291513339203</v>
      </c>
      <c r="N13">
        <f t="shared" si="8"/>
        <v>3.3324293425350127</v>
      </c>
      <c r="O13">
        <f t="shared" si="9"/>
        <v>1.5831073356337533</v>
      </c>
      <c r="P13">
        <f t="shared" si="10"/>
        <v>105.59402071063928</v>
      </c>
      <c r="Q13">
        <f t="shared" si="11"/>
        <v>4.6596017476107319</v>
      </c>
      <c r="R13">
        <f t="shared" si="12"/>
        <v>6.7008473612036896</v>
      </c>
    </row>
    <row r="14" spans="1:18" x14ac:dyDescent="0.2">
      <c r="A14" s="3">
        <v>50</v>
      </c>
      <c r="B14" s="3">
        <v>142.91</v>
      </c>
      <c r="C14" s="3">
        <v>28.58</v>
      </c>
      <c r="D14">
        <f t="shared" si="0"/>
        <v>8.3333333333333339E-4</v>
      </c>
      <c r="E14" s="3">
        <f t="shared" si="1"/>
        <v>114.33</v>
      </c>
      <c r="F14">
        <f t="shared" si="2"/>
        <v>90980.923218481956</v>
      </c>
      <c r="G14">
        <f t="shared" si="3"/>
        <v>1.0471975511965978E-6</v>
      </c>
      <c r="H14">
        <f t="shared" si="4"/>
        <v>166.75120241984041</v>
      </c>
      <c r="I14">
        <f t="shared" si="5"/>
        <v>5.1165028956833201</v>
      </c>
      <c r="J14">
        <f t="shared" si="6"/>
        <v>1070.3638025703758</v>
      </c>
      <c r="K14">
        <f t="shared" si="7"/>
        <v>6.9757538720704542</v>
      </c>
      <c r="L14">
        <f>I15-I13</f>
        <v>1.6094379124341005</v>
      </c>
      <c r="M14">
        <f>K15-K13</f>
        <v>0.48280277433268548</v>
      </c>
      <c r="N14">
        <f t="shared" si="8"/>
        <v>3.333530787304638</v>
      </c>
      <c r="O14">
        <f t="shared" si="9"/>
        <v>1.5833826968261595</v>
      </c>
      <c r="P14">
        <f t="shared" si="10"/>
        <v>264.03096858653174</v>
      </c>
      <c r="Q14">
        <f t="shared" si="11"/>
        <v>5.5760664015186077</v>
      </c>
      <c r="R14">
        <f t="shared" si="12"/>
        <v>6.9757538720704542</v>
      </c>
    </row>
    <row r="15" spans="1:18" x14ac:dyDescent="0.2">
      <c r="A15" s="3">
        <v>100</v>
      </c>
      <c r="B15" s="3">
        <v>175.94</v>
      </c>
      <c r="C15" s="3">
        <v>35.19</v>
      </c>
      <c r="D15">
        <f t="shared" si="0"/>
        <v>1.6666666666666668E-3</v>
      </c>
      <c r="E15" s="3">
        <f t="shared" si="1"/>
        <v>140.75</v>
      </c>
      <c r="F15">
        <f t="shared" si="2"/>
        <v>112005.29120092133</v>
      </c>
      <c r="G15">
        <f t="shared" si="3"/>
        <v>2.0943951023931957E-6</v>
      </c>
      <c r="H15">
        <f t="shared" si="4"/>
        <v>333.50240483968082</v>
      </c>
      <c r="I15">
        <f t="shared" si="5"/>
        <v>5.8096500762432655</v>
      </c>
      <c r="J15">
        <f t="shared" si="6"/>
        <v>1317.7093082461331</v>
      </c>
      <c r="K15">
        <f t="shared" si="7"/>
        <v>7.1836501355363751</v>
      </c>
      <c r="L15">
        <f>I16-I14</f>
        <v>1.3862943611198908</v>
      </c>
      <c r="M15">
        <f>K16-K14</f>
        <v>0.41581977969880146</v>
      </c>
      <c r="N15">
        <f t="shared" si="8"/>
        <v>3.3338826789914884</v>
      </c>
      <c r="O15">
        <f t="shared" si="9"/>
        <v>1.583470669747872</v>
      </c>
      <c r="P15">
        <f t="shared" si="10"/>
        <v>528.09127635401535</v>
      </c>
      <c r="Q15">
        <f t="shared" si="11"/>
        <v>6.2692691406482446</v>
      </c>
      <c r="R15">
        <f t="shared" si="12"/>
        <v>7.1836501355363751</v>
      </c>
    </row>
    <row r="16" spans="1:18" x14ac:dyDescent="0.2">
      <c r="A16" s="3">
        <v>200</v>
      </c>
      <c r="B16" s="3">
        <v>216.6</v>
      </c>
      <c r="C16" s="3">
        <v>43.32</v>
      </c>
      <c r="D16">
        <f t="shared" si="0"/>
        <v>3.3333333333333335E-3</v>
      </c>
      <c r="E16" s="3">
        <f t="shared" si="1"/>
        <v>173.28</v>
      </c>
      <c r="F16">
        <f t="shared" si="2"/>
        <v>137891.8426948181</v>
      </c>
      <c r="G16">
        <f t="shared" si="3"/>
        <v>4.1887902047863914E-6</v>
      </c>
      <c r="H16">
        <f t="shared" si="4"/>
        <v>667.00480967936164</v>
      </c>
      <c r="I16">
        <f t="shared" si="5"/>
        <v>6.5027972568032109</v>
      </c>
      <c r="J16">
        <f t="shared" si="6"/>
        <v>1622.256972880213</v>
      </c>
      <c r="K16">
        <f t="shared" si="7"/>
        <v>7.3915736517692556</v>
      </c>
      <c r="L16">
        <f>I16-I15</f>
        <v>0.6931471805599454</v>
      </c>
      <c r="M16">
        <f>K16-K15</f>
        <v>0.20792351623288052</v>
      </c>
      <c r="N16">
        <f t="shared" si="8"/>
        <v>3.3336641911326659</v>
      </c>
      <c r="O16">
        <f t="shared" si="9"/>
        <v>1.5834160477831665</v>
      </c>
      <c r="P16">
        <f t="shared" si="10"/>
        <v>1056.146119594858</v>
      </c>
      <c r="Q16">
        <f t="shared" si="11"/>
        <v>6.9623818255223107</v>
      </c>
      <c r="R16">
        <f t="shared" si="12"/>
        <v>7.3915736517692556</v>
      </c>
    </row>
    <row r="18" spans="1:14" x14ac:dyDescent="0.2">
      <c r="B18" t="s">
        <v>8</v>
      </c>
    </row>
    <row r="19" spans="1:14" x14ac:dyDescent="0.2">
      <c r="B19" t="s">
        <v>7</v>
      </c>
    </row>
    <row r="20" spans="1:14" x14ac:dyDescent="0.2">
      <c r="B20" t="s">
        <v>50</v>
      </c>
    </row>
    <row r="21" spans="1:14" x14ac:dyDescent="0.2">
      <c r="B21" t="s">
        <v>51</v>
      </c>
    </row>
    <row r="22" spans="1:14" x14ac:dyDescent="0.2">
      <c r="B22" t="s">
        <v>6</v>
      </c>
    </row>
    <row r="24" spans="1:14" x14ac:dyDescent="0.2">
      <c r="M24">
        <f>E10/85</f>
        <v>0.33788235294117647</v>
      </c>
      <c r="N24">
        <f t="shared" ref="N24" si="13">M24/(PI()*$D$5*$D$5)</f>
        <v>268.87823327054315</v>
      </c>
    </row>
    <row r="25" spans="1:14" x14ac:dyDescent="0.2">
      <c r="A25" s="1" t="s">
        <v>0</v>
      </c>
      <c r="B25" t="s">
        <v>5</v>
      </c>
      <c r="I25">
        <v>800</v>
      </c>
    </row>
    <row r="31" spans="1:14" x14ac:dyDescent="0.2">
      <c r="H31" t="s">
        <v>4</v>
      </c>
      <c r="I31">
        <v>0.3</v>
      </c>
    </row>
    <row r="32" spans="1:14" x14ac:dyDescent="0.2">
      <c r="H32" t="s">
        <v>3</v>
      </c>
      <c r="I32">
        <v>0.3</v>
      </c>
      <c r="J32" s="1" t="s">
        <v>0</v>
      </c>
    </row>
    <row r="33" spans="8:11" x14ac:dyDescent="0.2">
      <c r="H33" t="s">
        <v>55</v>
      </c>
    </row>
    <row r="34" spans="8:11" x14ac:dyDescent="0.2">
      <c r="H34" t="s">
        <v>2</v>
      </c>
      <c r="I34">
        <f>EXP(5.3028)</f>
        <v>200.89853909649526</v>
      </c>
      <c r="J34" s="2" t="s">
        <v>1</v>
      </c>
      <c r="K34" s="1" t="s">
        <v>0</v>
      </c>
    </row>
  </sheetData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abSelected="1" workbookViewId="0">
      <selection activeCell="C2" sqref="C2"/>
    </sheetView>
  </sheetViews>
  <sheetFormatPr defaultRowHeight="12.75" x14ac:dyDescent="0.2"/>
  <cols>
    <col min="2" max="2" width="10.5703125" bestFit="1" customWidth="1"/>
    <col min="4" max="4" width="12.42578125" bestFit="1" customWidth="1"/>
    <col min="8" max="8" width="12.42578125" bestFit="1" customWidth="1"/>
  </cols>
  <sheetData>
    <row r="1" spans="1:12" x14ac:dyDescent="0.2">
      <c r="A1" t="s">
        <v>23</v>
      </c>
      <c r="B1" t="s">
        <v>40</v>
      </c>
      <c r="C1" t="s">
        <v>56</v>
      </c>
      <c r="D1" t="s">
        <v>57</v>
      </c>
      <c r="E1" t="s">
        <v>43</v>
      </c>
      <c r="F1" t="s">
        <v>58</v>
      </c>
      <c r="G1" t="s">
        <v>18</v>
      </c>
      <c r="H1" t="s">
        <v>59</v>
      </c>
      <c r="I1" t="s">
        <v>60</v>
      </c>
    </row>
    <row r="2" spans="1:12" x14ac:dyDescent="0.2">
      <c r="A2" s="8">
        <v>9.9999999999999995E-7</v>
      </c>
      <c r="B2" s="12">
        <v>285000</v>
      </c>
      <c r="C2" s="8">
        <f>B2*$B$13/(2*$B$14)</f>
        <v>5700</v>
      </c>
      <c r="D2">
        <f>(4*A2)/(3.14*($B$13^(3)))</f>
        <v>159.2356687898089</v>
      </c>
      <c r="E2">
        <f>LN(C2)</f>
        <v>8.6482214538226412</v>
      </c>
      <c r="F2">
        <f>LN(D2)</f>
        <v>5.0703852985020292</v>
      </c>
      <c r="G2">
        <v>1.30515</v>
      </c>
      <c r="H2">
        <f>D2*G2</f>
        <v>207.82643312101908</v>
      </c>
      <c r="I2">
        <f>LN(H2)</f>
        <v>5.3367032752000361</v>
      </c>
      <c r="L2" s="8"/>
    </row>
    <row r="3" spans="1:12" x14ac:dyDescent="0.2">
      <c r="A3" s="8">
        <v>5.0000000000000004E-6</v>
      </c>
      <c r="B3" s="12">
        <v>589000</v>
      </c>
      <c r="C3" s="8">
        <f t="shared" ref="C3:C7" si="0">B3*$B$13/(2*$B$14)</f>
        <v>11780</v>
      </c>
      <c r="D3">
        <f t="shared" ref="D3:D7" si="1">(4*A3)/(3.14*($B$13^(3)))</f>
        <v>796.17834394904457</v>
      </c>
      <c r="E3">
        <f t="shared" ref="E3:E7" si="2">LN(C3)</f>
        <v>9.3741584572055778</v>
      </c>
      <c r="F3">
        <f t="shared" ref="F3:F7" si="3">LN(D3)</f>
        <v>6.6798232109361297</v>
      </c>
      <c r="G3">
        <v>1.30515</v>
      </c>
      <c r="H3">
        <f t="shared" ref="H3:H7" si="4">D3*G3</f>
        <v>1039.1321656050955</v>
      </c>
      <c r="I3">
        <f t="shared" ref="I3:I7" si="5">LN(H3)</f>
        <v>6.9461411876341357</v>
      </c>
    </row>
    <row r="4" spans="1:12" x14ac:dyDescent="0.2">
      <c r="A4" s="8">
        <v>1.0000000000000001E-5</v>
      </c>
      <c r="B4" s="12">
        <v>804000</v>
      </c>
      <c r="C4" s="8">
        <f t="shared" si="0"/>
        <v>16080</v>
      </c>
      <c r="D4">
        <f t="shared" si="1"/>
        <v>1592.3566878980891</v>
      </c>
      <c r="E4">
        <f t="shared" si="2"/>
        <v>9.6853315427329569</v>
      </c>
      <c r="F4">
        <f t="shared" si="3"/>
        <v>7.3729703914960751</v>
      </c>
      <c r="G4">
        <v>1.30515</v>
      </c>
      <c r="H4">
        <f t="shared" si="4"/>
        <v>2078.2643312101909</v>
      </c>
      <c r="I4">
        <f t="shared" si="5"/>
        <v>7.6392883681940811</v>
      </c>
    </row>
    <row r="5" spans="1:12" x14ac:dyDescent="0.2">
      <c r="A5" s="8">
        <v>5.0000000000000002E-5</v>
      </c>
      <c r="B5" s="12">
        <v>1660000</v>
      </c>
      <c r="C5" s="8">
        <f t="shared" si="0"/>
        <v>33200</v>
      </c>
      <c r="D5">
        <f t="shared" si="1"/>
        <v>7961.7834394904457</v>
      </c>
      <c r="E5">
        <f t="shared" si="2"/>
        <v>10.410305154904579</v>
      </c>
      <c r="F5">
        <f t="shared" si="3"/>
        <v>8.9824083039301765</v>
      </c>
      <c r="G5">
        <v>1.30515</v>
      </c>
      <c r="H5">
        <f t="shared" si="4"/>
        <v>10391.321656050955</v>
      </c>
      <c r="I5">
        <f t="shared" si="5"/>
        <v>9.2487262806281816</v>
      </c>
    </row>
    <row r="6" spans="1:12" x14ac:dyDescent="0.2">
      <c r="A6" s="8">
        <v>1E-4</v>
      </c>
      <c r="B6" s="12">
        <v>2270000</v>
      </c>
      <c r="C6" s="8">
        <f t="shared" si="0"/>
        <v>45400</v>
      </c>
      <c r="D6">
        <f t="shared" si="1"/>
        <v>15923.566878980891</v>
      </c>
      <c r="E6">
        <f t="shared" si="2"/>
        <v>10.723267384029439</v>
      </c>
      <c r="F6">
        <f t="shared" si="3"/>
        <v>9.6755554844901219</v>
      </c>
      <c r="G6">
        <v>1.30515</v>
      </c>
      <c r="H6">
        <f t="shared" si="4"/>
        <v>20782.643312101911</v>
      </c>
      <c r="I6">
        <f t="shared" si="5"/>
        <v>9.941873461188127</v>
      </c>
    </row>
    <row r="7" spans="1:12" x14ac:dyDescent="0.2">
      <c r="A7" s="8">
        <v>5.0000000000000001E-4</v>
      </c>
      <c r="B7" s="12">
        <v>4680000</v>
      </c>
      <c r="C7" s="8">
        <f t="shared" si="0"/>
        <v>93600</v>
      </c>
      <c r="D7">
        <f t="shared" si="1"/>
        <v>79617.83439490445</v>
      </c>
      <c r="E7">
        <f t="shared" si="2"/>
        <v>11.446785662465684</v>
      </c>
      <c r="F7">
        <f t="shared" si="3"/>
        <v>11.284993396924222</v>
      </c>
      <c r="G7">
        <v>1.30515</v>
      </c>
      <c r="H7">
        <f t="shared" si="4"/>
        <v>103913.21656050955</v>
      </c>
      <c r="I7">
        <f t="shared" si="5"/>
        <v>11.551311373622228</v>
      </c>
    </row>
    <row r="9" spans="1:12" x14ac:dyDescent="0.2">
      <c r="C9" t="s">
        <v>44</v>
      </c>
      <c r="D9" t="s">
        <v>44</v>
      </c>
      <c r="G9" t="s">
        <v>44</v>
      </c>
      <c r="H9" t="s">
        <v>44</v>
      </c>
    </row>
    <row r="13" spans="1:12" x14ac:dyDescent="0.2">
      <c r="A13" t="s">
        <v>41</v>
      </c>
      <c r="B13" s="8">
        <v>2E-3</v>
      </c>
    </row>
    <row r="14" spans="1:12" x14ac:dyDescent="0.2">
      <c r="A14" t="s">
        <v>42</v>
      </c>
      <c r="B14" s="8">
        <v>0.05</v>
      </c>
    </row>
    <row r="20" spans="3:17" x14ac:dyDescent="0.2">
      <c r="C20" t="s">
        <v>45</v>
      </c>
    </row>
    <row r="21" spans="3:17" x14ac:dyDescent="0.2">
      <c r="P21" s="9" t="s">
        <v>18</v>
      </c>
      <c r="Q21" s="9">
        <f>(3+2.2206)/4</f>
        <v>1.30515</v>
      </c>
    </row>
    <row r="39" spans="2:16" x14ac:dyDescent="0.2">
      <c r="B39" t="s">
        <v>46</v>
      </c>
    </row>
    <row r="46" spans="2:16" x14ac:dyDescent="0.2">
      <c r="O46" t="s">
        <v>47</v>
      </c>
      <c r="P46" t="s">
        <v>44</v>
      </c>
    </row>
    <row r="47" spans="2:16" x14ac:dyDescent="0.2">
      <c r="O47" t="s">
        <v>48</v>
      </c>
      <c r="P47" t="s">
        <v>44</v>
      </c>
    </row>
    <row r="50" spans="15:15" x14ac:dyDescent="0.2">
      <c r="O50">
        <f>EXP(16.183)</f>
        <v>10670569.544824503</v>
      </c>
    </row>
  </sheetData>
  <pageMargins left="0.7" right="0.7" top="0.75" bottom="0.75" header="0.3" footer="0.3"/>
  <pageSetup orientation="portrait" horizontalDpi="200" verticalDpi="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Q1</vt:lpstr>
      <vt:lpstr>Q2</vt:lpstr>
    </vt:vector>
  </TitlesOfParts>
  <Company>Engineering Computer Network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Ganesan Narsimhan</dc:creator>
  <cp:lastModifiedBy>Gnana-Prasuna Reddy Desam</cp:lastModifiedBy>
  <dcterms:created xsi:type="dcterms:W3CDTF">2015-02-14T17:16:13Z</dcterms:created>
  <dcterms:modified xsi:type="dcterms:W3CDTF">2018-02-05T00:11:09Z</dcterms:modified>
</cp:coreProperties>
</file>