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rasuna/Downloads/"/>
    </mc:Choice>
  </mc:AlternateContent>
  <bookViews>
    <workbookView xWindow="0" yWindow="460" windowWidth="25600" windowHeight="14180" activeTab="1" xr2:uid="{00000000-000D-0000-FFFF-FFFF00000000}"/>
  </bookViews>
  <sheets>
    <sheet name="Q1" sheetId="3" r:id="rId1"/>
    <sheet name="Q2" sheetId="2" r:id="rId2"/>
    <sheet name="Q3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L24" i="2"/>
  <c r="H37" i="3" l="1"/>
  <c r="D7" i="3"/>
  <c r="D8" i="3"/>
  <c r="D9" i="3"/>
  <c r="D10" i="3"/>
  <c r="D11" i="3"/>
  <c r="D12" i="3"/>
  <c r="D13" i="3"/>
  <c r="D6" i="3"/>
  <c r="I38" i="3"/>
  <c r="H34" i="3"/>
  <c r="L29" i="2"/>
  <c r="D6" i="2" s="1"/>
  <c r="E6" i="2" s="1"/>
  <c r="F6" i="2" s="1"/>
  <c r="L26" i="2"/>
  <c r="L25" i="2"/>
  <c r="C16" i="2"/>
  <c r="C15" i="2"/>
  <c r="C14" i="2"/>
  <c r="C13" i="2"/>
  <c r="C12" i="2"/>
  <c r="C11" i="2"/>
  <c r="D10" i="2"/>
  <c r="E10" i="2" s="1"/>
  <c r="F10" i="2" s="1"/>
  <c r="C10" i="2"/>
  <c r="C9" i="2"/>
  <c r="C8" i="2"/>
  <c r="C7" i="2"/>
  <c r="C6" i="2"/>
  <c r="C5" i="2"/>
  <c r="C4" i="2"/>
  <c r="C3" i="2"/>
  <c r="C2" i="2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D14" i="2" l="1"/>
  <c r="E14" i="2" s="1"/>
  <c r="D2" i="2"/>
  <c r="E2" i="2" s="1"/>
  <c r="F2" i="2" s="1"/>
  <c r="D16" i="2"/>
  <c r="E16" i="2" s="1"/>
  <c r="D5" i="2"/>
  <c r="E5" i="2" s="1"/>
  <c r="F5" i="2" s="1"/>
  <c r="D9" i="2"/>
  <c r="E9" i="2" s="1"/>
  <c r="F9" i="2" s="1"/>
  <c r="D13" i="2"/>
  <c r="E13" i="2" s="1"/>
  <c r="D3" i="2"/>
  <c r="E3" i="2" s="1"/>
  <c r="F3" i="2" s="1"/>
  <c r="D7" i="2"/>
  <c r="E7" i="2" s="1"/>
  <c r="F7" i="2" s="1"/>
  <c r="D11" i="2"/>
  <c r="E11" i="2" s="1"/>
  <c r="F11" i="2" s="1"/>
  <c r="D15" i="2"/>
  <c r="E15" i="2" s="1"/>
  <c r="D4" i="2"/>
  <c r="E4" i="2" s="1"/>
  <c r="F4" i="2" s="1"/>
  <c r="D8" i="2"/>
  <c r="E8" i="2" s="1"/>
  <c r="F8" i="2" s="1"/>
  <c r="D12" i="2"/>
  <c r="E12" i="2" s="1"/>
  <c r="I40" i="3"/>
  <c r="H43" i="3"/>
</calcChain>
</file>

<file path=xl/sharedStrings.xml><?xml version="1.0" encoding="utf-8"?>
<sst xmlns="http://schemas.openxmlformats.org/spreadsheetml/2006/main" count="56" uniqueCount="48">
  <si>
    <t>There is a crossover frequency at ~4.75 rad/s.</t>
  </si>
  <si>
    <t>Plot ( 5pts )</t>
  </si>
  <si>
    <t>G''</t>
  </si>
  <si>
    <t>G'</t>
  </si>
  <si>
    <t>sin δ</t>
  </si>
  <si>
    <t xml:space="preserve">cos δ </t>
  </si>
  <si>
    <t>δ (degrees)</t>
  </si>
  <si>
    <r>
      <t>τo (lbf/in</t>
    </r>
    <r>
      <rPr>
        <vertAlign val="super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</si>
  <si>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ω (rad/s)</t>
  </si>
  <si>
    <t>( 5pts )</t>
  </si>
  <si>
    <t>&lt;-- constant</t>
  </si>
  <si>
    <t>1/s</t>
  </si>
  <si>
    <t>γ =</t>
  </si>
  <si>
    <t>Time (s)</t>
  </si>
  <si>
    <t>J</t>
  </si>
  <si>
    <t>30 pts</t>
  </si>
  <si>
    <t>lamda</t>
  </si>
  <si>
    <t>G2</t>
  </si>
  <si>
    <t>mu2</t>
  </si>
  <si>
    <t>G1</t>
  </si>
  <si>
    <t>mu3</t>
  </si>
  <si>
    <t>3. Stress relaxation experiment ( 25pts )</t>
  </si>
  <si>
    <t>τ (Pa)</t>
  </si>
  <si>
    <t>ln (τ -τe)/(τo-τe)</t>
  </si>
  <si>
    <t>( 2pts )</t>
  </si>
  <si>
    <t>( 3pts )</t>
  </si>
  <si>
    <t xml:space="preserve">Take ln for both side, and plot </t>
  </si>
  <si>
    <t>ln (τ -τe)/(τo-τe) vs time,</t>
  </si>
  <si>
    <t>the slope is -1/lambda.</t>
  </si>
  <si>
    <t>γo =</t>
  </si>
  <si>
    <t>(constant)</t>
  </si>
  <si>
    <t>Slope =</t>
  </si>
  <si>
    <t>λ =</t>
  </si>
  <si>
    <t>s</t>
  </si>
  <si>
    <t>Ge =</t>
  </si>
  <si>
    <r>
      <t xml:space="preserve">τe / </t>
    </r>
    <r>
      <rPr>
        <sz val="12"/>
        <rFont val="Arial"/>
      </rPr>
      <t>γ</t>
    </r>
    <r>
      <rPr>
        <sz val="12"/>
        <rFont val="Times New Roman"/>
        <family val="1"/>
      </rPr>
      <t>o</t>
    </r>
  </si>
  <si>
    <t>Pa</t>
  </si>
  <si>
    <t>G =</t>
  </si>
  <si>
    <r>
      <t xml:space="preserve">τo / </t>
    </r>
    <r>
      <rPr>
        <sz val="12"/>
        <rFont val="Arial"/>
      </rPr>
      <t>γ</t>
    </r>
    <r>
      <rPr>
        <sz val="12"/>
        <rFont val="Times New Roman"/>
        <family val="1"/>
      </rPr>
      <t>o =</t>
    </r>
  </si>
  <si>
    <t>μ =</t>
  </si>
  <si>
    <t>λ * G   =</t>
  </si>
  <si>
    <t>Pa.s</t>
  </si>
  <si>
    <t>μe =</t>
  </si>
  <si>
    <t xml:space="preserve">λ * Ge </t>
  </si>
  <si>
    <t>Plot</t>
  </si>
  <si>
    <t>τo is initial shear rate at time = 0, which is 40Pa.</t>
  </si>
  <si>
    <t>τe is equilibrium shear rate at infinitive time, approximately 4.24</t>
  </si>
  <si>
    <t>5. Storage modulus and loss modulus of the solution ( 15pts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</si>
</sst>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</font>
    <font>
      <b/>
      <i/>
      <sz val="10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/>
    <xf numFmtId="0" fontId="5" fillId="0" borderId="0" xfId="1" applyFont="1"/>
    <xf numFmtId="0" fontId="6" fillId="0" borderId="0" xfId="1" applyFont="1"/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9" fillId="0" borderId="0" xfId="1" applyFont="1"/>
    <xf numFmtId="0" fontId="10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Shear stress as a function of Time</a:t>
            </a:r>
          </a:p>
        </c:rich>
      </c:tx>
      <c:layout>
        <c:manualLayout>
          <c:xMode val="edge"/>
          <c:yMode val="edge"/>
          <c:x val="0.25128258967629041"/>
          <c:y val="3.8596506881399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8243009422609"/>
          <c:y val="0.20000068530936579"/>
          <c:w val="0.77692502234831384"/>
          <c:h val="0.5789493522113222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'Q1'!$B$6:$B$18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'Q1'!$C$6:$C$18</c:f>
              <c:numCache>
                <c:formatCode>General</c:formatCode>
                <c:ptCount val="13"/>
                <c:pt idx="0">
                  <c:v>40</c:v>
                </c:pt>
                <c:pt idx="1">
                  <c:v>32.03</c:v>
                </c:pt>
                <c:pt idx="2">
                  <c:v>25.83</c:v>
                </c:pt>
                <c:pt idx="3">
                  <c:v>21</c:v>
                </c:pt>
                <c:pt idx="4">
                  <c:v>14.31</c:v>
                </c:pt>
                <c:pt idx="5">
                  <c:v>7.79</c:v>
                </c:pt>
                <c:pt idx="6">
                  <c:v>5.39</c:v>
                </c:pt>
                <c:pt idx="7">
                  <c:v>4.51</c:v>
                </c:pt>
                <c:pt idx="8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D-4CBD-A8AA-FC5DCCC9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77200"/>
        <c:axId val="325377592"/>
      </c:scatterChart>
      <c:valAx>
        <c:axId val="3253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7436005114745267"/>
              <c:y val="0.87368710639215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77592"/>
        <c:crosses val="autoZero"/>
        <c:crossBetween val="midCat"/>
      </c:valAx>
      <c:valAx>
        <c:axId val="3253775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Shear stress (Pa)</a:t>
                </a:r>
              </a:p>
            </c:rich>
          </c:tx>
          <c:layout>
            <c:manualLayout>
              <c:xMode val="edge"/>
              <c:yMode val="edge"/>
              <c:x val="4.1025641025641026E-2"/>
              <c:y val="0.31228182879406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772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shear stress as a function of Time</a:t>
            </a:r>
          </a:p>
        </c:rich>
      </c:tx>
      <c:layout>
        <c:manualLayout>
          <c:xMode val="edge"/>
          <c:yMode val="edge"/>
          <c:x val="0.25000025482251609"/>
          <c:y val="3.4920634920634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34967852804361"/>
          <c:y val="0.18412755495893768"/>
          <c:w val="0.79369026102930285"/>
          <c:h val="0.6698433464885499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487009959232668"/>
                  <c:y val="-0.224821117082441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'Q1'!$B$6:$B$17</c:f>
              <c:numCache>
                <c:formatCode>General</c:formatCode>
                <c:ptCount val="12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'Q1'!$D$6:$D$17</c:f>
              <c:numCache>
                <c:formatCode>General</c:formatCode>
                <c:ptCount val="12"/>
                <c:pt idx="0">
                  <c:v>0</c:v>
                </c:pt>
                <c:pt idx="1">
                  <c:v>-0.25215370655090108</c:v>
                </c:pt>
                <c:pt idx="2">
                  <c:v>-0.50459970577859758</c:v>
                </c:pt>
                <c:pt idx="3">
                  <c:v>-0.7578348552513765</c:v>
                </c:pt>
                <c:pt idx="4">
                  <c:v>-1.2672692435748423</c:v>
                </c:pt>
                <c:pt idx="5">
                  <c:v>-2.309882346817989</c:v>
                </c:pt>
                <c:pt idx="6">
                  <c:v>-3.4370680079301552</c:v>
                </c:pt>
                <c:pt idx="7">
                  <c:v>-4.8861632702890772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C-447E-B7D5-922FB547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78376"/>
        <c:axId val="325378768"/>
      </c:scatterChart>
      <c:valAx>
        <c:axId val="32537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02665443518588"/>
              <c:y val="0.883600549931258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78768"/>
        <c:crosses val="autoZero"/>
        <c:crossBetween val="midCat"/>
      </c:valAx>
      <c:valAx>
        <c:axId val="32537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ln(tau-taue)</a:t>
                </a:r>
              </a:p>
            </c:rich>
          </c:tx>
          <c:layout>
            <c:manualLayout>
              <c:xMode val="edge"/>
              <c:yMode val="edge"/>
              <c:x val="3.8834951456310676E-2"/>
              <c:y val="0.43809657126192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78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'Q2'!$A$2:$A$16</c:f>
              <c:numCache>
                <c:formatCode>General</c:formatCode>
                <c:ptCount val="15"/>
                <c:pt idx="0">
                  <c:v>0</c:v>
                </c:pt>
                <c:pt idx="1">
                  <c:v>0.89</c:v>
                </c:pt>
                <c:pt idx="2">
                  <c:v>2.0099999999999998</c:v>
                </c:pt>
                <c:pt idx="3">
                  <c:v>3.79</c:v>
                </c:pt>
                <c:pt idx="4">
                  <c:v>8.93</c:v>
                </c:pt>
                <c:pt idx="5">
                  <c:v>14.06</c:v>
                </c:pt>
                <c:pt idx="6">
                  <c:v>18.97</c:v>
                </c:pt>
                <c:pt idx="7">
                  <c:v>23.44</c:v>
                </c:pt>
                <c:pt idx="8">
                  <c:v>28.71</c:v>
                </c:pt>
                <c:pt idx="9">
                  <c:v>34.020000000000003</c:v>
                </c:pt>
                <c:pt idx="10">
                  <c:v>44.2</c:v>
                </c:pt>
                <c:pt idx="11">
                  <c:v>68.97</c:v>
                </c:pt>
                <c:pt idx="12">
                  <c:v>93.75</c:v>
                </c:pt>
                <c:pt idx="13">
                  <c:v>109.25</c:v>
                </c:pt>
                <c:pt idx="14">
                  <c:v>118.97</c:v>
                </c:pt>
              </c:numCache>
            </c:numRef>
          </c:xVal>
          <c:yVal>
            <c:numRef>
              <c:f>'Q2'!$B$2:$B$16</c:f>
              <c:numCache>
                <c:formatCode>General</c:formatCode>
                <c:ptCount val="15"/>
                <c:pt idx="0">
                  <c:v>2.2000000000000001E-3</c:v>
                </c:pt>
                <c:pt idx="1">
                  <c:v>2.49E-3</c:v>
                </c:pt>
                <c:pt idx="2">
                  <c:v>2.64E-3</c:v>
                </c:pt>
                <c:pt idx="3">
                  <c:v>2.9299999999999999E-3</c:v>
                </c:pt>
                <c:pt idx="4">
                  <c:v>3.31E-3</c:v>
                </c:pt>
                <c:pt idx="5">
                  <c:v>3.5500000000000002E-3</c:v>
                </c:pt>
                <c:pt idx="6">
                  <c:v>3.7200000000000002E-3</c:v>
                </c:pt>
                <c:pt idx="7">
                  <c:v>3.8600000000000001E-3</c:v>
                </c:pt>
                <c:pt idx="8">
                  <c:v>3.98E-3</c:v>
                </c:pt>
                <c:pt idx="9">
                  <c:v>4.0800000000000003E-3</c:v>
                </c:pt>
                <c:pt idx="10">
                  <c:v>4.2599999999999999E-3</c:v>
                </c:pt>
                <c:pt idx="11">
                  <c:v>4.5799999999999999E-3</c:v>
                </c:pt>
                <c:pt idx="12">
                  <c:v>4.8500000000000001E-3</c:v>
                </c:pt>
                <c:pt idx="13">
                  <c:v>4.9899999999999996E-3</c:v>
                </c:pt>
                <c:pt idx="14">
                  <c:v>5.0899999999999999E-3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8-40DF-A044-75980152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79944"/>
        <c:axId val="325380336"/>
      </c:scatterChart>
      <c:valAx>
        <c:axId val="32537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5380336"/>
        <c:crosses val="autoZero"/>
        <c:crossBetween val="midCat"/>
      </c:valAx>
      <c:valAx>
        <c:axId val="32538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37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215879265091876"/>
                  <c:y val="3.8005978419364275E-2"/>
                </c:manualLayout>
              </c:layout>
              <c:numFmt formatCode="General" sourceLinked="0"/>
            </c:trendlineLbl>
          </c:trendline>
          <c:xVal>
            <c:numRef>
              <c:f>'Q2'!$A$12:$A$16</c:f>
              <c:numCache>
                <c:formatCode>General</c:formatCode>
                <c:ptCount val="5"/>
                <c:pt idx="0">
                  <c:v>44.2</c:v>
                </c:pt>
                <c:pt idx="1">
                  <c:v>68.97</c:v>
                </c:pt>
                <c:pt idx="2">
                  <c:v>93.75</c:v>
                </c:pt>
                <c:pt idx="3">
                  <c:v>109.25</c:v>
                </c:pt>
                <c:pt idx="4">
                  <c:v>118.97</c:v>
                </c:pt>
              </c:numCache>
            </c:numRef>
          </c:xVal>
          <c:yVal>
            <c:numRef>
              <c:f>'Q2'!$C$12:$C$16</c:f>
              <c:numCache>
                <c:formatCode>General</c:formatCode>
                <c:ptCount val="5"/>
                <c:pt idx="0">
                  <c:v>2.0599999999999998E-3</c:v>
                </c:pt>
                <c:pt idx="1">
                  <c:v>2.3799999999999997E-3</c:v>
                </c:pt>
                <c:pt idx="2">
                  <c:v>2.65E-3</c:v>
                </c:pt>
                <c:pt idx="3">
                  <c:v>2.7899999999999995E-3</c:v>
                </c:pt>
                <c:pt idx="4">
                  <c:v>2.8899999999999998E-3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3-4D24-8720-6DBDD551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81120"/>
        <c:axId val="325381512"/>
      </c:scatterChart>
      <c:valAx>
        <c:axId val="3253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5381512"/>
        <c:crosses val="autoZero"/>
        <c:crossBetween val="midCat"/>
      </c:valAx>
      <c:valAx>
        <c:axId val="325381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J-1/G1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38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812335958005262"/>
                  <c:y val="-6.8081073199183434E-3"/>
                </c:manualLayout>
              </c:layout>
              <c:numFmt formatCode="General" sourceLinked="0"/>
            </c:trendlineLbl>
          </c:trendline>
          <c:xVal>
            <c:numRef>
              <c:f>'Q2'!$A$2:$A$13</c:f>
              <c:numCache>
                <c:formatCode>General</c:formatCode>
                <c:ptCount val="12"/>
                <c:pt idx="0">
                  <c:v>0</c:v>
                </c:pt>
                <c:pt idx="1">
                  <c:v>0.89</c:v>
                </c:pt>
                <c:pt idx="2">
                  <c:v>2.0099999999999998</c:v>
                </c:pt>
                <c:pt idx="3">
                  <c:v>3.79</c:v>
                </c:pt>
                <c:pt idx="4">
                  <c:v>8.93</c:v>
                </c:pt>
                <c:pt idx="5">
                  <c:v>14.06</c:v>
                </c:pt>
                <c:pt idx="6">
                  <c:v>18.97</c:v>
                </c:pt>
                <c:pt idx="7">
                  <c:v>23.44</c:v>
                </c:pt>
                <c:pt idx="8">
                  <c:v>28.71</c:v>
                </c:pt>
                <c:pt idx="9">
                  <c:v>34.020000000000003</c:v>
                </c:pt>
                <c:pt idx="10">
                  <c:v>44.2</c:v>
                </c:pt>
                <c:pt idx="11">
                  <c:v>68.97</c:v>
                </c:pt>
              </c:numCache>
            </c:numRef>
          </c:xVal>
          <c:yVal>
            <c:numRef>
              <c:f>'Q2'!$F$2:$F$13</c:f>
              <c:numCache>
                <c:formatCode>General</c:formatCode>
                <c:ptCount val="12"/>
                <c:pt idx="0">
                  <c:v>-6.4377516497364011</c:v>
                </c:pt>
                <c:pt idx="1">
                  <c:v>-6.6309572231324347</c:v>
                </c:pt>
                <c:pt idx="2">
                  <c:v>-6.742156098332571</c:v>
                </c:pt>
                <c:pt idx="3">
                  <c:v>-7.0043763175865621</c:v>
                </c:pt>
                <c:pt idx="4">
                  <c:v>-7.453690079861695</c:v>
                </c:pt>
                <c:pt idx="5">
                  <c:v>-7.8478265395216953</c:v>
                </c:pt>
                <c:pt idx="6">
                  <c:v>-8.2182003278185896</c:v>
                </c:pt>
                <c:pt idx="7">
                  <c:v>-8.6541590464893936</c:v>
                </c:pt>
                <c:pt idx="8">
                  <c:v>-9.1417475805105699</c:v>
                </c:pt>
                <c:pt idx="9">
                  <c:v>-9.7178382056494979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4-455B-B571-F231AA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82296"/>
        <c:axId val="325382688"/>
      </c:scatterChart>
      <c:valAx>
        <c:axId val="32538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5382688"/>
        <c:crosses val="autoZero"/>
        <c:crossBetween val="midCat"/>
      </c:valAx>
      <c:valAx>
        <c:axId val="32538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1/G2-(J-1/G1-t/mu3)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5382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48206474190726E-3"/>
                  <c:y val="-0.18421587926509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'Q2'!$A$2:$A$11</c:f>
              <c:numCache>
                <c:formatCode>General</c:formatCode>
                <c:ptCount val="10"/>
                <c:pt idx="0">
                  <c:v>0</c:v>
                </c:pt>
                <c:pt idx="1">
                  <c:v>0.89</c:v>
                </c:pt>
                <c:pt idx="2">
                  <c:v>2.0099999999999998</c:v>
                </c:pt>
                <c:pt idx="3">
                  <c:v>3.79</c:v>
                </c:pt>
                <c:pt idx="4">
                  <c:v>8.93</c:v>
                </c:pt>
                <c:pt idx="5">
                  <c:v>14.06</c:v>
                </c:pt>
                <c:pt idx="6">
                  <c:v>18.97</c:v>
                </c:pt>
                <c:pt idx="7">
                  <c:v>23.44</c:v>
                </c:pt>
                <c:pt idx="8">
                  <c:v>28.71</c:v>
                </c:pt>
                <c:pt idx="9">
                  <c:v>34.020000000000003</c:v>
                </c:pt>
              </c:numCache>
            </c:numRef>
          </c:xVal>
          <c:yVal>
            <c:numRef>
              <c:f>'Q2'!$F$2:$F$11</c:f>
              <c:numCache>
                <c:formatCode>General</c:formatCode>
                <c:ptCount val="10"/>
                <c:pt idx="0">
                  <c:v>-6.4377516497364011</c:v>
                </c:pt>
                <c:pt idx="1">
                  <c:v>-6.6309572231324347</c:v>
                </c:pt>
                <c:pt idx="2">
                  <c:v>-6.742156098332571</c:v>
                </c:pt>
                <c:pt idx="3">
                  <c:v>-7.0043763175865621</c:v>
                </c:pt>
                <c:pt idx="4">
                  <c:v>-7.453690079861695</c:v>
                </c:pt>
                <c:pt idx="5">
                  <c:v>-7.8478265395216953</c:v>
                </c:pt>
                <c:pt idx="6">
                  <c:v>-8.2182003278185896</c:v>
                </c:pt>
                <c:pt idx="7">
                  <c:v>-8.6541590464893936</c:v>
                </c:pt>
                <c:pt idx="8">
                  <c:v>-9.1417475805105699</c:v>
                </c:pt>
                <c:pt idx="9">
                  <c:v>-9.7178382056494979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9-E843-BA75-D9226A68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05760"/>
        <c:axId val="1997139280"/>
      </c:scatterChart>
      <c:valAx>
        <c:axId val="19968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39280"/>
        <c:crosses val="autoZero"/>
        <c:crossBetween val="midCat"/>
      </c:valAx>
      <c:valAx>
        <c:axId val="19971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G' and G" of the solution as a function of w</a:t>
            </a:r>
          </a:p>
        </c:rich>
      </c:tx>
      <c:layout>
        <c:manualLayout>
          <c:xMode val="edge"/>
          <c:yMode val="edge"/>
          <c:x val="0.25154639175257731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2061855670103"/>
          <c:y val="0.18789808917197465"/>
          <c:w val="0.70721649484536053"/>
          <c:h val="0.611464968152866"/>
        </c:manualLayout>
      </c:layout>
      <c:scatterChart>
        <c:scatterStyle val="smoothMarker"/>
        <c:varyColors val="0"/>
        <c:ser>
          <c:idx val="0"/>
          <c:order val="0"/>
          <c:tx>
            <c:v>G'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'Q3'!$B$9:$B$16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'Q3'!$G$9:$G$16</c:f>
              <c:numCache>
                <c:formatCode>General</c:formatCode>
                <c:ptCount val="8"/>
                <c:pt idx="0">
                  <c:v>0.79909199999999991</c:v>
                </c:pt>
                <c:pt idx="1">
                  <c:v>1.9990239999999997</c:v>
                </c:pt>
                <c:pt idx="2">
                  <c:v>4.9978319999999998</c:v>
                </c:pt>
                <c:pt idx="3">
                  <c:v>15.997</c:v>
                </c:pt>
                <c:pt idx="4">
                  <c:v>20.006719999999998</c:v>
                </c:pt>
                <c:pt idx="5">
                  <c:v>39.938400000000001</c:v>
                </c:pt>
                <c:pt idx="6">
                  <c:v>79.961600000000004</c:v>
                </c:pt>
                <c:pt idx="7">
                  <c:v>199.91040000000001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5-485D-AC43-B650D8878D8D}"/>
            </c:ext>
          </c:extLst>
        </c:ser>
        <c:ser>
          <c:idx val="1"/>
          <c:order val="1"/>
          <c:tx>
            <c:v>G''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'Q3'!$B$9:$B$16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10</c:v>
                </c:pt>
              </c:numCache>
            </c:numRef>
          </c:xVal>
          <c:yVal>
            <c:numRef>
              <c:f>'Q3'!$H$9:$H$16</c:f>
              <c:numCache>
                <c:formatCode>General</c:formatCode>
                <c:ptCount val="8"/>
                <c:pt idx="0">
                  <c:v>5.9868479999999993</c:v>
                </c:pt>
                <c:pt idx="1">
                  <c:v>7.9936239999999978</c:v>
                </c:pt>
                <c:pt idx="2">
                  <c:v>15.997419999999998</c:v>
                </c:pt>
                <c:pt idx="3">
                  <c:v>30.0016</c:v>
                </c:pt>
                <c:pt idx="4">
                  <c:v>36.017039999999994</c:v>
                </c:pt>
                <c:pt idx="5">
                  <c:v>59.911199999999994</c:v>
                </c:pt>
                <c:pt idx="6">
                  <c:v>99.955200000000005</c:v>
                </c:pt>
                <c:pt idx="7">
                  <c:v>159.92320000000001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5-485D-AC43-B650D887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83472"/>
        <c:axId val="325383864"/>
      </c:scatterChart>
      <c:valAx>
        <c:axId val="32538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 (rad/s)</a:t>
                </a:r>
              </a:p>
            </c:rich>
          </c:tx>
          <c:layout>
            <c:manualLayout>
              <c:xMode val="edge"/>
              <c:yMode val="edge"/>
              <c:x val="0.4329896907216495"/>
              <c:y val="0.88535031847133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83864"/>
        <c:crosses val="autoZero"/>
        <c:crossBetween val="midCat"/>
      </c:valAx>
      <c:valAx>
        <c:axId val="32538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</a:t>
                </a:r>
              </a:p>
            </c:rich>
          </c:tx>
          <c:layout>
            <c:manualLayout>
              <c:xMode val="edge"/>
              <c:yMode val="edge"/>
              <c:x val="3.2989690721649485E-2"/>
              <c:y val="0.47452229299363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383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4123711340206"/>
          <c:y val="0.43312101910828027"/>
          <c:w val="0.10309278350515461"/>
          <c:h val="0.12420382165605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76200</xdr:rowOff>
    </xdr:from>
    <xdr:to>
      <xdr:col>11</xdr:col>
      <xdr:colOff>552450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27</xdr:row>
      <xdr:rowOff>114300</xdr:rowOff>
    </xdr:from>
    <xdr:to>
      <xdr:col>5</xdr:col>
      <xdr:colOff>495300</xdr:colOff>
      <xdr:row>45</xdr:row>
      <xdr:rowOff>85725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139700</xdr:colOff>
          <xdr:row>22</xdr:row>
          <xdr:rowOff>76200</xdr:rowOff>
        </xdr:from>
        <xdr:to>
          <xdr:col>5</xdr:col>
          <xdr:colOff>25400</xdr:colOff>
          <xdr:row>24</xdr:row>
          <xdr:rowOff>139700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161925</xdr:rowOff>
    </xdr:from>
    <xdr:to>
      <xdr:col>16</xdr:col>
      <xdr:colOff>266700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18</xdr:row>
      <xdr:rowOff>161925</xdr:rowOff>
    </xdr:from>
    <xdr:to>
      <xdr:col>7</xdr:col>
      <xdr:colOff>447675</xdr:colOff>
      <xdr:row>33</xdr:row>
      <xdr:rowOff>47625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42</xdr:row>
      <xdr:rowOff>95250</xdr:rowOff>
    </xdr:from>
    <xdr:to>
      <xdr:col>8</xdr:col>
      <xdr:colOff>38100</xdr:colOff>
      <xdr:row>56</xdr:row>
      <xdr:rowOff>171450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603250</xdr:colOff>
      <xdr:row>16</xdr:row>
      <xdr:rowOff>101600</xdr:rowOff>
    </xdr:from>
    <xdr:to>
      <xdr:col>20</xdr:col>
      <xdr:colOff>463550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3B24E-FF4C-7741-BA3C-DB8B4B84F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24</xdr:row>
      <xdr:rowOff>0</xdr:rowOff>
    </xdr:from>
    <xdr:to>
      <xdr:col>7</xdr:col>
      <xdr:colOff>314325</xdr:colOff>
      <xdr:row>42</xdr:row>
      <xdr:rowOff>76200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33</xdr:row>
      <xdr:rowOff>47625</xdr:rowOff>
    </xdr:from>
    <xdr:to>
      <xdr:col>3</xdr:col>
      <xdr:colOff>257175</xdr:colOff>
      <xdr:row>38</xdr:row>
      <xdr:rowOff>123825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2085975" y="63341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17</xdr:row>
          <xdr:rowOff>0</xdr:rowOff>
        </xdr:from>
        <xdr:to>
          <xdr:col>3</xdr:col>
          <xdr:colOff>444500</xdr:colOff>
          <xdr:row>23</xdr:row>
          <xdr:rowOff>63500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47"/>
  <sheetViews>
    <sheetView workbookViewId="0">
      <selection activeCell="H43" sqref="H43"/>
    </sheetView>
  </sheetViews>
  <sheetFormatPr baseColWidth="10" defaultColWidth="9.1640625" defaultRowHeight="13"/>
  <cols>
    <col min="1" max="3" width="9.1640625" style="1"/>
    <col min="4" max="4" width="16.1640625" style="1" customWidth="1"/>
    <col min="5" max="16384" width="9.1640625" style="1"/>
  </cols>
  <sheetData>
    <row r="3" spans="1:6" s="6" customFormat="1" ht="16">
      <c r="A3" s="6" t="s">
        <v>21</v>
      </c>
    </row>
    <row r="5" spans="1:6" ht="16">
      <c r="B5" s="4" t="s">
        <v>13</v>
      </c>
      <c r="C5" s="3" t="s">
        <v>22</v>
      </c>
      <c r="D5" s="3" t="s">
        <v>23</v>
      </c>
      <c r="E5" s="4"/>
      <c r="F5" s="4"/>
    </row>
    <row r="6" spans="1:6">
      <c r="B6" s="4">
        <v>0</v>
      </c>
      <c r="C6" s="4">
        <v>40</v>
      </c>
      <c r="D6" s="4">
        <f>LN((C6-$C$14)/($C$6-$C$14))</f>
        <v>0</v>
      </c>
      <c r="E6" s="4"/>
      <c r="F6" s="4"/>
    </row>
    <row r="7" spans="1:6">
      <c r="B7" s="4">
        <v>250</v>
      </c>
      <c r="C7" s="4">
        <v>32.03</v>
      </c>
      <c r="D7" s="4">
        <f t="shared" ref="D7:D13" si="0">LN((C7-$C$14)/($C$6-$C$14))</f>
        <v>-0.25215370655090108</v>
      </c>
      <c r="E7" s="4"/>
      <c r="F7" s="4"/>
    </row>
    <row r="8" spans="1:6">
      <c r="B8" s="4">
        <v>500</v>
      </c>
      <c r="C8" s="4">
        <v>25.83</v>
      </c>
      <c r="D8" s="4">
        <f t="shared" si="0"/>
        <v>-0.50459970577859758</v>
      </c>
      <c r="E8" s="4"/>
      <c r="F8" s="4"/>
    </row>
    <row r="9" spans="1:6">
      <c r="B9" s="4">
        <v>750</v>
      </c>
      <c r="C9" s="4">
        <v>21</v>
      </c>
      <c r="D9" s="4">
        <f t="shared" si="0"/>
        <v>-0.7578348552513765</v>
      </c>
      <c r="E9" s="4"/>
      <c r="F9" s="4"/>
    </row>
    <row r="10" spans="1:6">
      <c r="B10" s="4">
        <v>1000</v>
      </c>
      <c r="C10" s="4">
        <v>14.31</v>
      </c>
      <c r="D10" s="4">
        <f t="shared" si="0"/>
        <v>-1.2672692435748423</v>
      </c>
      <c r="E10" s="4"/>
      <c r="F10" s="4"/>
    </row>
    <row r="11" spans="1:6">
      <c r="B11" s="4">
        <v>2000</v>
      </c>
      <c r="C11" s="4">
        <v>7.79</v>
      </c>
      <c r="D11" s="4">
        <f t="shared" si="0"/>
        <v>-2.309882346817989</v>
      </c>
      <c r="E11" s="4"/>
      <c r="F11" s="4"/>
    </row>
    <row r="12" spans="1:6">
      <c r="B12" s="4">
        <v>3000</v>
      </c>
      <c r="C12" s="4">
        <v>5.39</v>
      </c>
      <c r="D12" s="4">
        <f t="shared" si="0"/>
        <v>-3.4370680079301552</v>
      </c>
      <c r="E12" s="4"/>
      <c r="F12" s="4"/>
    </row>
    <row r="13" spans="1:6">
      <c r="B13" s="4">
        <v>4000</v>
      </c>
      <c r="C13" s="4">
        <v>4.51</v>
      </c>
      <c r="D13" s="4">
        <f t="shared" si="0"/>
        <v>-4.8861632702890772</v>
      </c>
      <c r="E13" s="4"/>
      <c r="F13" s="4"/>
    </row>
    <row r="14" spans="1:6">
      <c r="B14" s="4">
        <v>5000</v>
      </c>
      <c r="C14" s="4">
        <v>4.24</v>
      </c>
      <c r="D14" s="4"/>
      <c r="E14" s="4"/>
      <c r="F14" s="4"/>
    </row>
    <row r="15" spans="1:6">
      <c r="D15" s="4"/>
    </row>
    <row r="16" spans="1:6">
      <c r="D16" s="4"/>
    </row>
    <row r="17" spans="1:9">
      <c r="D17" s="4"/>
    </row>
    <row r="18" spans="1:9">
      <c r="D18" s="4"/>
    </row>
    <row r="21" spans="1:9" ht="16">
      <c r="B21" s="10" t="s">
        <v>45</v>
      </c>
    </row>
    <row r="22" spans="1:9" ht="16">
      <c r="A22" s="11" t="s">
        <v>24</v>
      </c>
      <c r="B22" s="10" t="s">
        <v>46</v>
      </c>
    </row>
    <row r="24" spans="1:9">
      <c r="F24" s="12" t="s">
        <v>25</v>
      </c>
    </row>
    <row r="26" spans="1:9" ht="16">
      <c r="C26" s="1" t="s">
        <v>26</v>
      </c>
      <c r="E26" s="10" t="s">
        <v>27</v>
      </c>
    </row>
    <row r="27" spans="1:9">
      <c r="C27" s="1" t="s">
        <v>28</v>
      </c>
    </row>
    <row r="30" spans="1:9" ht="16">
      <c r="G30" s="3" t="s">
        <v>29</v>
      </c>
      <c r="H30" s="1">
        <v>0.15</v>
      </c>
      <c r="I30" s="1" t="s">
        <v>30</v>
      </c>
    </row>
    <row r="32" spans="1:9">
      <c r="G32" s="1" t="s">
        <v>31</v>
      </c>
      <c r="H32" s="1">
        <v>-1.1999999999999999E-3</v>
      </c>
    </row>
    <row r="34" spans="2:10">
      <c r="G34" s="1" t="s">
        <v>32</v>
      </c>
      <c r="H34" s="1">
        <f>-1/H32</f>
        <v>833.33333333333337</v>
      </c>
      <c r="I34" s="1" t="s">
        <v>33</v>
      </c>
      <c r="J34" s="13" t="s">
        <v>9</v>
      </c>
    </row>
    <row r="36" spans="2:10" ht="16">
      <c r="G36" s="1" t="s">
        <v>34</v>
      </c>
      <c r="H36" s="3" t="s">
        <v>35</v>
      </c>
      <c r="I36" s="13" t="s">
        <v>9</v>
      </c>
    </row>
    <row r="37" spans="2:10">
      <c r="H37" s="1">
        <f>C14/H30</f>
        <v>28.266666666666669</v>
      </c>
      <c r="I37" s="1" t="s">
        <v>36</v>
      </c>
    </row>
    <row r="38" spans="2:10" ht="16">
      <c r="G38" s="1" t="s">
        <v>37</v>
      </c>
      <c r="H38" s="3" t="s">
        <v>38</v>
      </c>
      <c r="I38" s="1">
        <f>C6/H30</f>
        <v>266.66666666666669</v>
      </c>
      <c r="J38" s="1" t="s">
        <v>36</v>
      </c>
    </row>
    <row r="40" spans="2:10">
      <c r="G40" s="1" t="s">
        <v>39</v>
      </c>
      <c r="H40" s="1" t="s">
        <v>40</v>
      </c>
      <c r="I40" s="1">
        <f>H34*I38</f>
        <v>222222.22222222225</v>
      </c>
      <c r="J40" s="1" t="s">
        <v>41</v>
      </c>
    </row>
    <row r="42" spans="2:10">
      <c r="G42" s="1" t="s">
        <v>42</v>
      </c>
      <c r="H42" s="1" t="s">
        <v>43</v>
      </c>
      <c r="I42" s="13" t="s">
        <v>9</v>
      </c>
    </row>
    <row r="43" spans="2:10">
      <c r="H43" s="1">
        <f>H34*H37</f>
        <v>23555.555555555558</v>
      </c>
      <c r="I43" s="1" t="s">
        <v>41</v>
      </c>
    </row>
    <row r="47" spans="2:10">
      <c r="B47" s="14" t="s">
        <v>44</v>
      </c>
      <c r="C47" s="13" t="s">
        <v>9</v>
      </c>
    </row>
  </sheetData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2</xdr:col>
                <xdr:colOff>139700</xdr:colOff>
                <xdr:row>22</xdr:row>
                <xdr:rowOff>76200</xdr:rowOff>
              </from>
              <to>
                <xdr:col>5</xdr:col>
                <xdr:colOff>25400</xdr:colOff>
                <xdr:row>24</xdr:row>
                <xdr:rowOff>139700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tabSelected="1" workbookViewId="0">
      <selection activeCell="L24" sqref="L24"/>
    </sheetView>
  </sheetViews>
  <sheetFormatPr baseColWidth="10" defaultColWidth="8.83203125" defaultRowHeight="15"/>
  <sheetData>
    <row r="1" spans="1:8" ht="16">
      <c r="A1" s="8" t="s">
        <v>13</v>
      </c>
      <c r="B1" s="9" t="s">
        <v>14</v>
      </c>
    </row>
    <row r="2" spans="1:8" ht="16">
      <c r="A2" s="8">
        <v>0</v>
      </c>
      <c r="B2" s="8">
        <v>2.2000000000000001E-3</v>
      </c>
      <c r="C2">
        <f>B2-$B$2</f>
        <v>0</v>
      </c>
      <c r="D2">
        <f>B2-(1/$L$26)-(A2/$L$29)</f>
        <v>0</v>
      </c>
      <c r="E2">
        <f>(1/$L$24)-D2</f>
        <v>1.6000000000000001E-3</v>
      </c>
      <c r="F2">
        <f>LN(E2)</f>
        <v>-6.4377516497364011</v>
      </c>
      <c r="H2" s="15" t="s">
        <v>15</v>
      </c>
    </row>
    <row r="3" spans="1:8" ht="16">
      <c r="A3" s="8">
        <v>0.89</v>
      </c>
      <c r="B3" s="8">
        <v>2.49E-3</v>
      </c>
      <c r="C3">
        <f t="shared" ref="C3:C16" si="0">B3-$B$2</f>
        <v>2.8999999999999989E-4</v>
      </c>
      <c r="D3">
        <f t="shared" ref="D3:D16" si="1">B3-(1/$L$26)-(A3/$L$29)</f>
        <v>2.8109999999999989E-4</v>
      </c>
      <c r="E3">
        <f t="shared" ref="E3:E16" si="2">(1/$L$24)-D3</f>
        <v>1.3189000000000002E-3</v>
      </c>
      <c r="F3">
        <f t="shared" ref="F3:F13" si="3">LN(E3)</f>
        <v>-6.6309572231324347</v>
      </c>
    </row>
    <row r="4" spans="1:8" ht="16">
      <c r="A4" s="8">
        <v>2.0099999999999998</v>
      </c>
      <c r="B4" s="8">
        <v>2.64E-3</v>
      </c>
      <c r="C4">
        <f t="shared" si="0"/>
        <v>4.3999999999999985E-4</v>
      </c>
      <c r="D4">
        <f t="shared" si="1"/>
        <v>4.1989999999999985E-4</v>
      </c>
      <c r="E4">
        <f t="shared" si="2"/>
        <v>1.1801000000000003E-3</v>
      </c>
      <c r="F4">
        <f t="shared" si="3"/>
        <v>-6.742156098332571</v>
      </c>
    </row>
    <row r="5" spans="1:8" ht="16">
      <c r="A5" s="8">
        <v>3.79</v>
      </c>
      <c r="B5" s="8">
        <v>2.9299999999999999E-3</v>
      </c>
      <c r="C5">
        <f t="shared" si="0"/>
        <v>7.2999999999999975E-4</v>
      </c>
      <c r="D5">
        <f t="shared" si="1"/>
        <v>6.9209999999999975E-4</v>
      </c>
      <c r="E5">
        <f t="shared" si="2"/>
        <v>9.0790000000000033E-4</v>
      </c>
      <c r="F5">
        <f t="shared" si="3"/>
        <v>-7.0043763175865621</v>
      </c>
    </row>
    <row r="6" spans="1:8" ht="16">
      <c r="A6" s="8">
        <v>8.93</v>
      </c>
      <c r="B6" s="8">
        <v>3.31E-3</v>
      </c>
      <c r="C6">
        <f t="shared" si="0"/>
        <v>1.1099999999999999E-3</v>
      </c>
      <c r="D6">
        <f t="shared" si="1"/>
        <v>1.0206999999999998E-3</v>
      </c>
      <c r="E6">
        <f t="shared" si="2"/>
        <v>5.7930000000000026E-4</v>
      </c>
      <c r="F6">
        <f t="shared" si="3"/>
        <v>-7.453690079861695</v>
      </c>
    </row>
    <row r="7" spans="1:8" ht="16">
      <c r="A7" s="8">
        <v>14.06</v>
      </c>
      <c r="B7" s="8">
        <v>3.5500000000000002E-3</v>
      </c>
      <c r="C7">
        <f t="shared" si="0"/>
        <v>1.3500000000000001E-3</v>
      </c>
      <c r="D7">
        <f t="shared" si="1"/>
        <v>1.2094E-3</v>
      </c>
      <c r="E7">
        <f t="shared" si="2"/>
        <v>3.9060000000000006E-4</v>
      </c>
      <c r="F7">
        <f t="shared" si="3"/>
        <v>-7.8478265395216953</v>
      </c>
    </row>
    <row r="8" spans="1:8" ht="16">
      <c r="A8" s="8">
        <v>18.97</v>
      </c>
      <c r="B8" s="8">
        <v>3.7200000000000002E-3</v>
      </c>
      <c r="C8">
        <f t="shared" si="0"/>
        <v>1.5200000000000001E-3</v>
      </c>
      <c r="D8">
        <f t="shared" si="1"/>
        <v>1.3303E-3</v>
      </c>
      <c r="E8">
        <f t="shared" si="2"/>
        <v>2.697000000000001E-4</v>
      </c>
      <c r="F8">
        <f t="shared" si="3"/>
        <v>-8.2182003278185896</v>
      </c>
    </row>
    <row r="9" spans="1:8" ht="16">
      <c r="A9" s="8">
        <v>23.44</v>
      </c>
      <c r="B9" s="8">
        <v>3.8600000000000001E-3</v>
      </c>
      <c r="C9">
        <f t="shared" si="0"/>
        <v>1.66E-3</v>
      </c>
      <c r="D9">
        <f t="shared" si="1"/>
        <v>1.4256E-3</v>
      </c>
      <c r="E9">
        <f t="shared" si="2"/>
        <v>1.7440000000000012E-4</v>
      </c>
      <c r="F9">
        <f t="shared" si="3"/>
        <v>-8.6541590464893936</v>
      </c>
    </row>
    <row r="10" spans="1:8" ht="16">
      <c r="A10" s="8">
        <v>28.71</v>
      </c>
      <c r="B10" s="8">
        <v>3.98E-3</v>
      </c>
      <c r="C10">
        <f t="shared" si="0"/>
        <v>1.7799999999999999E-3</v>
      </c>
      <c r="D10">
        <f t="shared" si="1"/>
        <v>1.4928999999999999E-3</v>
      </c>
      <c r="E10">
        <f t="shared" si="2"/>
        <v>1.0710000000000016E-4</v>
      </c>
      <c r="F10">
        <f t="shared" si="3"/>
        <v>-9.1417475805105699</v>
      </c>
    </row>
    <row r="11" spans="1:8" ht="16">
      <c r="A11" s="8">
        <v>34.020000000000003</v>
      </c>
      <c r="B11" s="8">
        <v>4.0800000000000003E-3</v>
      </c>
      <c r="C11">
        <f t="shared" si="0"/>
        <v>1.8800000000000002E-3</v>
      </c>
      <c r="D11">
        <f t="shared" si="1"/>
        <v>1.5398E-3</v>
      </c>
      <c r="E11">
        <f t="shared" si="2"/>
        <v>6.0200000000000054E-5</v>
      </c>
      <c r="F11">
        <f t="shared" si="3"/>
        <v>-9.7178382056494979</v>
      </c>
    </row>
    <row r="12" spans="1:8" ht="16">
      <c r="A12" s="8">
        <v>44.2</v>
      </c>
      <c r="B12" s="8">
        <v>4.2599999999999999E-3</v>
      </c>
      <c r="C12">
        <f t="shared" si="0"/>
        <v>2.0599999999999998E-3</v>
      </c>
      <c r="D12">
        <f t="shared" si="1"/>
        <v>1.6179999999999996E-3</v>
      </c>
      <c r="E12">
        <f t="shared" si="2"/>
        <v>-1.799999999999957E-5</v>
      </c>
    </row>
    <row r="13" spans="1:8" ht="16">
      <c r="A13" s="8">
        <v>68.97</v>
      </c>
      <c r="B13" s="8">
        <v>4.5799999999999999E-3</v>
      </c>
      <c r="C13">
        <f t="shared" si="0"/>
        <v>2.3799999999999997E-3</v>
      </c>
      <c r="D13">
        <f t="shared" si="1"/>
        <v>1.6902999999999996E-3</v>
      </c>
      <c r="E13">
        <f t="shared" si="2"/>
        <v>-9.0299999999999539E-5</v>
      </c>
    </row>
    <row r="14" spans="1:8" ht="16">
      <c r="A14" s="8">
        <v>93.75</v>
      </c>
      <c r="B14" s="8">
        <v>4.8500000000000001E-3</v>
      </c>
      <c r="C14">
        <f t="shared" si="0"/>
        <v>2.65E-3</v>
      </c>
      <c r="D14">
        <f t="shared" si="1"/>
        <v>1.7124999999999998E-3</v>
      </c>
      <c r="E14">
        <f t="shared" si="2"/>
        <v>-1.1249999999999975E-4</v>
      </c>
    </row>
    <row r="15" spans="1:8" ht="16">
      <c r="A15" s="8">
        <v>109.25</v>
      </c>
      <c r="B15" s="8">
        <v>4.9899999999999996E-3</v>
      </c>
      <c r="C15">
        <f t="shared" si="0"/>
        <v>2.7899999999999995E-3</v>
      </c>
      <c r="D15">
        <f t="shared" si="1"/>
        <v>1.6974999999999994E-3</v>
      </c>
      <c r="E15">
        <f t="shared" si="2"/>
        <v>-9.749999999999928E-5</v>
      </c>
    </row>
    <row r="16" spans="1:8" ht="16">
      <c r="A16" s="8">
        <v>118.97</v>
      </c>
      <c r="B16" s="8">
        <v>5.0899999999999999E-3</v>
      </c>
      <c r="C16">
        <f t="shared" si="0"/>
        <v>2.8899999999999998E-3</v>
      </c>
      <c r="D16">
        <f t="shared" si="1"/>
        <v>1.7002999999999996E-3</v>
      </c>
      <c r="E16">
        <f t="shared" si="2"/>
        <v>-1.0029999999999956E-4</v>
      </c>
    </row>
    <row r="23" spans="11:12">
      <c r="K23" t="s">
        <v>16</v>
      </c>
      <c r="L23">
        <f>1/0.0914</f>
        <v>10.940919037199125</v>
      </c>
    </row>
    <row r="24" spans="11:12">
      <c r="K24" t="s">
        <v>17</v>
      </c>
      <c r="L24">
        <f>1/0.0016</f>
        <v>625</v>
      </c>
    </row>
    <row r="25" spans="11:12">
      <c r="K25" t="s">
        <v>18</v>
      </c>
      <c r="L25">
        <f>L23*L24</f>
        <v>6838.0743982494532</v>
      </c>
    </row>
    <row r="26" spans="11:12">
      <c r="K26" t="s">
        <v>19</v>
      </c>
      <c r="L26">
        <f>1/0.0022</f>
        <v>454.5454545454545</v>
      </c>
    </row>
    <row r="29" spans="11:12">
      <c r="K29" t="s">
        <v>20</v>
      </c>
      <c r="L29">
        <f>1/0.00001</f>
        <v>99999.999999999985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28"/>
  <sheetViews>
    <sheetView topLeftCell="A7" workbookViewId="0">
      <selection activeCell="K20" sqref="K20"/>
    </sheetView>
  </sheetViews>
  <sheetFormatPr baseColWidth="10" defaultColWidth="9.1640625" defaultRowHeight="13"/>
  <cols>
    <col min="1" max="2" width="9.1640625" style="1"/>
    <col min="3" max="3" width="11.1640625" style="1" customWidth="1"/>
    <col min="4" max="4" width="12.5" style="1" customWidth="1"/>
    <col min="5" max="16384" width="9.1640625" style="1"/>
  </cols>
  <sheetData>
    <row r="3" spans="1:8" s="6" customFormat="1" ht="16">
      <c r="A3" s="6" t="s">
        <v>47</v>
      </c>
    </row>
    <row r="4" spans="1:8" s="6" customFormat="1" ht="16"/>
    <row r="5" spans="1:8" s="6" customFormat="1" ht="16">
      <c r="A5" s="3" t="s">
        <v>12</v>
      </c>
      <c r="B5" s="7">
        <v>0.1</v>
      </c>
      <c r="C5" s="7" t="s">
        <v>11</v>
      </c>
      <c r="D5" s="7" t="s">
        <v>10</v>
      </c>
      <c r="E5" s="7"/>
    </row>
    <row r="6" spans="1:8" s="6" customFormat="1" ht="16"/>
    <row r="7" spans="1:8">
      <c r="G7" s="2" t="s">
        <v>9</v>
      </c>
      <c r="H7" s="2" t="s">
        <v>9</v>
      </c>
    </row>
    <row r="8" spans="1:8" ht="18">
      <c r="B8" s="5" t="s">
        <v>8</v>
      </c>
      <c r="C8" s="5" t="s">
        <v>7</v>
      </c>
      <c r="D8" s="5" t="s">
        <v>6</v>
      </c>
      <c r="E8" s="3" t="s">
        <v>5</v>
      </c>
      <c r="F8" s="3" t="s">
        <v>4</v>
      </c>
      <c r="G8" s="4" t="s">
        <v>3</v>
      </c>
      <c r="H8" s="4" t="s">
        <v>2</v>
      </c>
    </row>
    <row r="9" spans="1:8">
      <c r="B9" s="4">
        <v>0.02</v>
      </c>
      <c r="C9" s="4">
        <v>0.60399999999999998</v>
      </c>
      <c r="D9" s="4">
        <v>82.4</v>
      </c>
      <c r="E9" s="4">
        <v>0.1323</v>
      </c>
      <c r="F9" s="4">
        <v>0.99119999999999997</v>
      </c>
      <c r="G9" s="4">
        <f t="shared" ref="G9:G16" si="0">(C9/$B$5)*E9</f>
        <v>0.79909199999999991</v>
      </c>
      <c r="H9" s="4">
        <f t="shared" ref="H9:H16" si="1">(C9/$B$5)*F9</f>
        <v>5.9868479999999993</v>
      </c>
    </row>
    <row r="10" spans="1:8">
      <c r="B10" s="4">
        <v>0.04</v>
      </c>
      <c r="C10" s="4">
        <v>0.82399999999999995</v>
      </c>
      <c r="D10" s="4">
        <v>75.959999999999994</v>
      </c>
      <c r="E10" s="4">
        <v>0.24260000000000001</v>
      </c>
      <c r="F10" s="4">
        <v>0.97009999999999996</v>
      </c>
      <c r="G10" s="4">
        <f t="shared" si="0"/>
        <v>1.9990239999999997</v>
      </c>
      <c r="H10" s="4">
        <f t="shared" si="1"/>
        <v>7.9936239999999978</v>
      </c>
    </row>
    <row r="11" spans="1:8">
      <c r="B11" s="4">
        <v>0.1</v>
      </c>
      <c r="C11" s="4">
        <v>1.6759999999999999</v>
      </c>
      <c r="D11" s="4">
        <v>72.650000000000006</v>
      </c>
      <c r="E11" s="4">
        <v>0.29820000000000002</v>
      </c>
      <c r="F11" s="4">
        <v>0.95450000000000002</v>
      </c>
      <c r="G11" s="4">
        <f t="shared" si="0"/>
        <v>4.9978319999999998</v>
      </c>
      <c r="H11" s="4">
        <f t="shared" si="1"/>
        <v>15.997419999999998</v>
      </c>
    </row>
    <row r="12" spans="1:8">
      <c r="B12" s="4">
        <v>0.2</v>
      </c>
      <c r="C12" s="4">
        <v>3.4</v>
      </c>
      <c r="D12" s="4">
        <v>61.93</v>
      </c>
      <c r="E12" s="4">
        <v>0.47049999999999997</v>
      </c>
      <c r="F12" s="4">
        <v>0.88239999999999996</v>
      </c>
      <c r="G12" s="4">
        <f t="shared" si="0"/>
        <v>15.997</v>
      </c>
      <c r="H12" s="4">
        <f t="shared" si="1"/>
        <v>30.0016</v>
      </c>
    </row>
    <row r="13" spans="1:8">
      <c r="B13" s="4">
        <v>0.5</v>
      </c>
      <c r="C13" s="4">
        <v>4.12</v>
      </c>
      <c r="D13" s="4">
        <v>60.95</v>
      </c>
      <c r="E13" s="4">
        <v>0.48559999999999998</v>
      </c>
      <c r="F13" s="4">
        <v>0.87419999999999998</v>
      </c>
      <c r="G13" s="4">
        <f t="shared" si="0"/>
        <v>20.006719999999998</v>
      </c>
      <c r="H13" s="4">
        <f t="shared" si="1"/>
        <v>36.017039999999994</v>
      </c>
    </row>
    <row r="14" spans="1:8">
      <c r="B14" s="4">
        <v>1</v>
      </c>
      <c r="C14" s="4">
        <v>7.2</v>
      </c>
      <c r="D14" s="4">
        <v>56.31</v>
      </c>
      <c r="E14" s="4">
        <v>0.55469999999999997</v>
      </c>
      <c r="F14" s="4">
        <v>0.83209999999999995</v>
      </c>
      <c r="G14" s="4">
        <f t="shared" si="0"/>
        <v>39.938400000000001</v>
      </c>
      <c r="H14" s="4">
        <f t="shared" si="1"/>
        <v>59.911199999999994</v>
      </c>
    </row>
    <row r="15" spans="1:8">
      <c r="B15" s="4">
        <v>2</v>
      </c>
      <c r="C15" s="4">
        <v>12.8</v>
      </c>
      <c r="D15" s="4">
        <v>51.34</v>
      </c>
      <c r="E15" s="4">
        <v>0.62470000000000003</v>
      </c>
      <c r="F15" s="4">
        <v>0.78090000000000004</v>
      </c>
      <c r="G15" s="4">
        <f t="shared" si="0"/>
        <v>79.961600000000004</v>
      </c>
      <c r="H15" s="4">
        <f t="shared" si="1"/>
        <v>99.955200000000005</v>
      </c>
    </row>
    <row r="16" spans="1:8">
      <c r="B16" s="4">
        <v>10</v>
      </c>
      <c r="C16" s="4">
        <v>25.6</v>
      </c>
      <c r="D16" s="4">
        <v>38.659999999999997</v>
      </c>
      <c r="E16" s="4">
        <v>0.78090000000000004</v>
      </c>
      <c r="F16" s="4">
        <v>0.62470000000000003</v>
      </c>
      <c r="G16" s="4">
        <f t="shared" si="0"/>
        <v>199.91040000000001</v>
      </c>
      <c r="H16" s="4">
        <f t="shared" si="1"/>
        <v>159.92320000000001</v>
      </c>
    </row>
    <row r="17" spans="5:9">
      <c r="E17" s="4"/>
      <c r="F17" s="4"/>
      <c r="G17" s="4"/>
      <c r="H17" s="4"/>
    </row>
    <row r="19" spans="5:9" ht="16">
      <c r="E19" s="3"/>
    </row>
    <row r="26" spans="5:9">
      <c r="I26" s="2" t="s">
        <v>1</v>
      </c>
    </row>
    <row r="28" spans="5:9">
      <c r="I28" s="1" t="s"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444500</xdr:colOff>
                <xdr:row>23</xdr:row>
                <xdr:rowOff>63500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</dc:creator>
  <cp:lastModifiedBy>Microsoft Office User</cp:lastModifiedBy>
  <dcterms:created xsi:type="dcterms:W3CDTF">2017-02-11T15:40:21Z</dcterms:created>
  <dcterms:modified xsi:type="dcterms:W3CDTF">2018-02-15T16:44:31Z</dcterms:modified>
</cp:coreProperties>
</file>