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hryn\Desktop\"/>
    </mc:Choice>
  </mc:AlternateContent>
  <xr:revisionPtr revIDLastSave="0" documentId="10_ncr:100000_{4E324FE5-AED1-40DE-82CB-5186CAC98179}" xr6:coauthVersionLast="31" xr6:coauthVersionMax="31" xr10:uidLastSave="{00000000-0000-0000-0000-000000000000}"/>
  <bookViews>
    <workbookView xWindow="0" yWindow="0" windowWidth="10100" windowHeight="2740" firstSheet="2" activeTab="3" xr2:uid="{712D44DC-071F-4186-B125-1BE788FA0938}"/>
  </bookViews>
  <sheets>
    <sheet name="Pasteurization 11_29" sheetId="2" r:id="rId1"/>
    <sheet name="Separation 11_29" sheetId="3" r:id="rId2"/>
    <sheet name="Fermentation 11_29" sheetId="1" r:id="rId3"/>
    <sheet name="Drying 11_29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H8" i="4"/>
  <c r="G8" i="4"/>
  <c r="H7" i="4"/>
  <c r="G7" i="4"/>
  <c r="H6" i="4"/>
  <c r="G6" i="4"/>
  <c r="G5" i="4"/>
  <c r="H5" i="4"/>
  <c r="H4" i="4"/>
  <c r="G4" i="4"/>
  <c r="E5" i="4"/>
  <c r="E3" i="4"/>
  <c r="C5" i="4"/>
  <c r="C6" i="4"/>
  <c r="E6" i="4" s="1"/>
  <c r="C7" i="4"/>
  <c r="E7" i="4" s="1"/>
  <c r="C8" i="4"/>
  <c r="E8" i="4" s="1"/>
  <c r="C4" i="4"/>
  <c r="E4" i="4" s="1"/>
  <c r="D8" i="4"/>
  <c r="D7" i="4"/>
  <c r="D6" i="4"/>
  <c r="D5" i="4"/>
  <c r="D4" i="4"/>
  <c r="D3" i="4"/>
  <c r="C3" i="4"/>
  <c r="B3" i="4"/>
  <c r="B1" i="4"/>
  <c r="F15" i="2"/>
  <c r="F14" i="2"/>
  <c r="F13" i="2"/>
  <c r="F12" i="2"/>
  <c r="F11" i="2"/>
  <c r="F10" i="2"/>
  <c r="F9" i="2"/>
  <c r="F8" i="2"/>
  <c r="C3" i="2"/>
  <c r="B4" i="2" s="1"/>
  <c r="F4" i="1"/>
  <c r="F5" i="1" s="1"/>
  <c r="F3" i="1"/>
  <c r="B14" i="1"/>
  <c r="E3" i="1" s="1"/>
  <c r="E4" i="1" s="1"/>
  <c r="E5" i="1" s="1"/>
  <c r="E6" i="1" l="1"/>
</calcChain>
</file>

<file path=xl/sharedStrings.xml><?xml version="1.0" encoding="utf-8"?>
<sst xmlns="http://schemas.openxmlformats.org/spreadsheetml/2006/main" count="57" uniqueCount="53">
  <si>
    <t>Watts</t>
  </si>
  <si>
    <t>Time</t>
  </si>
  <si>
    <t>Time at 36</t>
  </si>
  <si>
    <t>Time at 0</t>
  </si>
  <si>
    <t>97.9 C</t>
  </si>
  <si>
    <t>seconds</t>
  </si>
  <si>
    <t>minutes</t>
  </si>
  <si>
    <t>Average Watts per second</t>
  </si>
  <si>
    <t>time</t>
  </si>
  <si>
    <t>Power Requirements</t>
  </si>
  <si>
    <t>Temperature</t>
  </si>
  <si>
    <t>ambient air temperature</t>
  </si>
  <si>
    <t>Time (minutes)</t>
  </si>
  <si>
    <t>Beaker</t>
  </si>
  <si>
    <t>initial pH</t>
  </si>
  <si>
    <t>initial yogurt</t>
  </si>
  <si>
    <t>Milk Temperature: Oven</t>
  </si>
  <si>
    <t>300 mL skim milk</t>
  </si>
  <si>
    <t>Start time</t>
  </si>
  <si>
    <t>20 minutes pH</t>
  </si>
  <si>
    <t>20 minutes T</t>
  </si>
  <si>
    <t>Power Consumption</t>
  </si>
  <si>
    <t>initial milk pH</t>
  </si>
  <si>
    <t>Fermentation pH and T</t>
  </si>
  <si>
    <t>40 minutes pH</t>
  </si>
  <si>
    <t>40 minutes T</t>
  </si>
  <si>
    <t>viscosity of plain yogurt</t>
  </si>
  <si>
    <t>viscosity of greek yogurt</t>
  </si>
  <si>
    <t>60 minutes T</t>
  </si>
  <si>
    <t>60 minutes pH</t>
  </si>
  <si>
    <t>final pH</t>
  </si>
  <si>
    <t>Start temp</t>
  </si>
  <si>
    <t>80 minutes pH</t>
  </si>
  <si>
    <t>80 minutes T</t>
  </si>
  <si>
    <t xml:space="preserve">Water content </t>
  </si>
  <si>
    <t>T = 100 C</t>
  </si>
  <si>
    <t>Grams</t>
  </si>
  <si>
    <t>Grams Water</t>
  </si>
  <si>
    <t>Grams Other</t>
  </si>
  <si>
    <t>Drying Rate</t>
  </si>
  <si>
    <t>100 minutes T</t>
  </si>
  <si>
    <t>100 minutes pH</t>
  </si>
  <si>
    <t>g water loss / hour</t>
  </si>
  <si>
    <t>120 minutes pH</t>
  </si>
  <si>
    <t>120 minutes T</t>
  </si>
  <si>
    <t>g zeroed</t>
  </si>
  <si>
    <t>140 minutes pH</t>
  </si>
  <si>
    <t>140 minutes T</t>
  </si>
  <si>
    <t>Time (minutes</t>
  </si>
  <si>
    <t>115 V</t>
  </si>
  <si>
    <t>g/min</t>
  </si>
  <si>
    <t>g/hour</t>
  </si>
  <si>
    <t>overall g /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</si>
</sst>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/>
    <xf numFmtId="18" fontId="0" fillId="0" borderId="0" xfId="0" applyNumberFormat="1"/>
    <xf numFmtId="0" fontId="2" fillId="0" borderId="0" xfId="0" applyFont="1" applyAlignment="1">
      <alignment horizontal="center"/>
    </xf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drying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'Drying 11_29'!$A$3:$A$8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'Drying 11_29'!$E$3:$E$8</c:f>
              <c:numCache>
                <c:formatCode>0.00</c:formatCode>
                <c:ptCount val="6"/>
                <c:pt idx="0">
                  <c:v>0.83259911894273131</c:v>
                </c:pt>
                <c:pt idx="1">
                  <c:v>0.65523389972729185</c:v>
                </c:pt>
                <c:pt idx="2">
                  <c:v>0.48285084959093771</c:v>
                </c:pt>
                <c:pt idx="3">
                  <c:v>0.2378854625550661</c:v>
                </c:pt>
                <c:pt idx="4">
                  <c:v>9.4988986784141083E-2</c:v>
                </c:pt>
                <c:pt idx="5">
                  <c:v>6.5795083132016569E-2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D0-4B3E-B353-5FAE8859F647}"/>
            </c:ext>
          </c:extLst>
        </c:ser>
        <c:ser>
          <c:idx val="1"/>
          <c:order val="1"/>
          <c:tx>
            <c:v>desired moisture content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'Drying 11_29'!$A$3:$A$8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'Drying 11_29'!$F$3:$F$8</c:f>
              <c:numCache>
                <c:formatCode>General</c:formatCode>
                <c:ptCount val="6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D0-4B3E-B353-5FAE8859F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148703"/>
        <c:axId val="605946207"/>
      </c:scatterChart>
      <c:valAx>
        <c:axId val="612148703"/>
        <c:scaling>
          <c:orientation val="minMax"/>
          <c:max val="3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5946207"/>
        <c:crosses val="autoZero"/>
        <c:crossBetween val="midCat"/>
      </c:valAx>
      <c:valAx>
        <c:axId val="605946207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2148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8</xdr:row>
      <xdr:rowOff>69850</xdr:rowOff>
    </xdr:from>
    <xdr:to>
      <xdr:col>10</xdr:col>
      <xdr:colOff>263525</xdr:colOff>
      <xdr:row>23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99C94C-924F-47D2-906D-BBB7BB39E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8B917-3F41-468E-96EA-12972B2672D1}">
  <dimension ref="A1:G15"/>
  <sheetViews>
    <sheetView workbookViewId="0">
      <selection activeCell="C16" sqref="C16"/>
    </sheetView>
  </sheetViews>
  <sheetFormatPr defaultRowHeight="14.5" x14ac:dyDescent="0.35"/>
  <cols>
    <col min="1" max="1" width="22.81640625" bestFit="1" customWidth="1"/>
    <col min="5" max="5" width="11.7265625" bestFit="1" customWidth="1"/>
    <col min="6" max="6" width="13.453125" bestFit="1" customWidth="1"/>
  </cols>
  <sheetData>
    <row r="1" spans="1:7" x14ac:dyDescent="0.35">
      <c r="A1" s="4" t="s">
        <v>9</v>
      </c>
      <c r="B1" s="4"/>
      <c r="C1" s="4"/>
      <c r="E1" s="4" t="s">
        <v>16</v>
      </c>
      <c r="F1" s="4"/>
      <c r="G1" s="2"/>
    </row>
    <row r="2" spans="1:7" x14ac:dyDescent="0.35">
      <c r="A2" t="s">
        <v>11</v>
      </c>
      <c r="B2" t="s">
        <v>0</v>
      </c>
      <c r="C2" t="s">
        <v>8</v>
      </c>
      <c r="E2" t="s">
        <v>10</v>
      </c>
      <c r="F2" t="s">
        <v>12</v>
      </c>
    </row>
    <row r="3" spans="1:7" x14ac:dyDescent="0.35">
      <c r="A3" t="s">
        <v>4</v>
      </c>
      <c r="B3">
        <v>1387</v>
      </c>
      <c r="C3">
        <f>30*60</f>
        <v>1800</v>
      </c>
      <c r="E3">
        <v>11.5</v>
      </c>
      <c r="F3">
        <v>0</v>
      </c>
    </row>
    <row r="4" spans="1:7" x14ac:dyDescent="0.35">
      <c r="A4" t="s">
        <v>7</v>
      </c>
      <c r="B4">
        <f>B3/C3</f>
        <v>0.77055555555555555</v>
      </c>
      <c r="E4">
        <v>15.9</v>
      </c>
      <c r="F4">
        <v>7</v>
      </c>
    </row>
    <row r="5" spans="1:7" x14ac:dyDescent="0.35">
      <c r="E5">
        <v>19</v>
      </c>
      <c r="F5">
        <v>13</v>
      </c>
    </row>
    <row r="6" spans="1:7" x14ac:dyDescent="0.35">
      <c r="E6">
        <v>30.1</v>
      </c>
      <c r="F6">
        <v>23</v>
      </c>
    </row>
    <row r="7" spans="1:7" x14ac:dyDescent="0.35">
      <c r="A7" t="s">
        <v>17</v>
      </c>
      <c r="E7">
        <v>46</v>
      </c>
      <c r="F7">
        <v>34</v>
      </c>
    </row>
    <row r="8" spans="1:7" x14ac:dyDescent="0.35">
      <c r="E8">
        <v>49.4</v>
      </c>
      <c r="F8">
        <f>F7+14</f>
        <v>48</v>
      </c>
    </row>
    <row r="9" spans="1:7" x14ac:dyDescent="0.35">
      <c r="E9">
        <v>53.7</v>
      </c>
      <c r="F9">
        <f>F8+11</f>
        <v>59</v>
      </c>
    </row>
    <row r="10" spans="1:7" x14ac:dyDescent="0.35">
      <c r="A10" t="s">
        <v>14</v>
      </c>
      <c r="B10">
        <v>6.8</v>
      </c>
      <c r="E10">
        <v>63.2</v>
      </c>
      <c r="F10">
        <f>F9+10</f>
        <v>69</v>
      </c>
    </row>
    <row r="11" spans="1:7" x14ac:dyDescent="0.35">
      <c r="A11" t="s">
        <v>30</v>
      </c>
      <c r="B11">
        <v>6.4</v>
      </c>
      <c r="E11">
        <v>64</v>
      </c>
      <c r="F11">
        <f>F10+5</f>
        <v>74</v>
      </c>
    </row>
    <row r="12" spans="1:7" x14ac:dyDescent="0.35">
      <c r="E12">
        <v>65.400000000000006</v>
      </c>
      <c r="F12">
        <f>F11+5</f>
        <v>79</v>
      </c>
    </row>
    <row r="13" spans="1:7" x14ac:dyDescent="0.35">
      <c r="E13">
        <v>62</v>
      </c>
      <c r="F13">
        <f>F12+9</f>
        <v>88</v>
      </c>
    </row>
    <row r="14" spans="1:7" x14ac:dyDescent="0.35">
      <c r="E14">
        <v>63.5</v>
      </c>
      <c r="F14">
        <f>F13+9</f>
        <v>97</v>
      </c>
    </row>
    <row r="15" spans="1:7" x14ac:dyDescent="0.35">
      <c r="E15">
        <v>71.900000000000006</v>
      </c>
      <c r="F15">
        <f>F14+12</f>
        <v>109</v>
      </c>
    </row>
  </sheetData>
  <mergeCells count="2">
    <mergeCell ref="A1:C1"/>
    <mergeCell ref="E1:F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E4322-9661-402F-9600-B8CE1A0C53C1}">
  <dimension ref="A1:A2"/>
  <sheetViews>
    <sheetView workbookViewId="0">
      <selection activeCell="K17" sqref="K17"/>
    </sheetView>
  </sheetViews>
  <sheetFormatPr defaultRowHeight="14.5" x14ac:dyDescent="0.35"/>
  <cols>
    <col min="1" max="1" width="20.90625" bestFit="1" customWidth="1"/>
  </cols>
  <sheetData>
    <row r="1" spans="1:1" x14ac:dyDescent="0.35">
      <c r="A1" t="s">
        <v>26</v>
      </c>
    </row>
    <row r="2" spans="1:1" x14ac:dyDescent="0.35">
      <c r="A2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EE8F4-B1D8-4CBE-8623-F7BD267FB164}">
  <dimension ref="A1:Y16"/>
  <sheetViews>
    <sheetView topLeftCell="W10" workbookViewId="0">
      <selection sqref="A1:AC31"/>
    </sheetView>
  </sheetViews>
  <sheetFormatPr defaultRowHeight="14.5" x14ac:dyDescent="0.35"/>
  <cols>
    <col min="4" max="4" width="22.81640625" bestFit="1" customWidth="1"/>
    <col min="5" max="5" width="11.81640625" bestFit="1" customWidth="1"/>
    <col min="8" max="8" width="9.26953125" bestFit="1" customWidth="1"/>
    <col min="9" max="9" width="11.1796875" bestFit="1" customWidth="1"/>
    <col min="11" max="11" width="8.1796875" bestFit="1" customWidth="1"/>
    <col min="12" max="12" width="12.90625" bestFit="1" customWidth="1"/>
    <col min="13" max="13" width="11.453125" bestFit="1" customWidth="1"/>
    <col min="14" max="14" width="12.90625" bestFit="1" customWidth="1"/>
    <col min="15" max="15" width="11.453125" bestFit="1" customWidth="1"/>
    <col min="16" max="16" width="12.90625" bestFit="1" customWidth="1"/>
    <col min="17" max="17" width="11.453125" bestFit="1" customWidth="1"/>
    <col min="18" max="18" width="12.90625" bestFit="1" customWidth="1"/>
    <col min="19" max="19" width="11.453125" bestFit="1" customWidth="1"/>
    <col min="20" max="20" width="13.90625" bestFit="1" customWidth="1"/>
    <col min="21" max="21" width="12.453125" bestFit="1" customWidth="1"/>
    <col min="22" max="22" width="13.90625" bestFit="1" customWidth="1"/>
    <col min="23" max="23" width="12.453125" bestFit="1" customWidth="1"/>
    <col min="24" max="24" width="13.90625" bestFit="1" customWidth="1"/>
    <col min="25" max="25" width="12.453125" bestFit="1" customWidth="1"/>
  </cols>
  <sheetData>
    <row r="1" spans="1:25" x14ac:dyDescent="0.35">
      <c r="A1" s="4" t="s">
        <v>21</v>
      </c>
      <c r="B1" s="4"/>
      <c r="C1" s="4"/>
      <c r="D1" s="4"/>
      <c r="E1" s="4"/>
      <c r="F1" s="4"/>
      <c r="H1" s="4" t="s">
        <v>23</v>
      </c>
      <c r="I1" s="4"/>
      <c r="J1" s="4"/>
      <c r="K1" s="4"/>
      <c r="L1" s="4"/>
      <c r="M1" s="4"/>
      <c r="N1" s="4"/>
      <c r="O1" s="4"/>
    </row>
    <row r="2" spans="1:25" x14ac:dyDescent="0.35">
      <c r="A2" t="s">
        <v>0</v>
      </c>
      <c r="B2" t="s">
        <v>1</v>
      </c>
      <c r="E2" t="s">
        <v>2</v>
      </c>
      <c r="F2" t="s">
        <v>3</v>
      </c>
      <c r="H2" t="s">
        <v>22</v>
      </c>
      <c r="I2" t="s">
        <v>15</v>
      </c>
      <c r="J2" t="s">
        <v>13</v>
      </c>
      <c r="K2" t="s">
        <v>14</v>
      </c>
      <c r="L2" t="s">
        <v>19</v>
      </c>
      <c r="M2" t="s">
        <v>20</v>
      </c>
      <c r="N2" t="s">
        <v>24</v>
      </c>
      <c r="O2" t="s">
        <v>25</v>
      </c>
      <c r="P2" t="s">
        <v>29</v>
      </c>
      <c r="Q2" t="s">
        <v>28</v>
      </c>
      <c r="R2" t="s">
        <v>32</v>
      </c>
      <c r="S2" t="s">
        <v>33</v>
      </c>
      <c r="T2" t="s">
        <v>41</v>
      </c>
      <c r="U2" t="s">
        <v>40</v>
      </c>
      <c r="V2" t="s">
        <v>43</v>
      </c>
      <c r="W2" t="s">
        <v>44</v>
      </c>
      <c r="X2" t="s">
        <v>46</v>
      </c>
      <c r="Y2" t="s">
        <v>47</v>
      </c>
    </row>
    <row r="3" spans="1:25" x14ac:dyDescent="0.35">
      <c r="A3">
        <v>0</v>
      </c>
      <c r="B3">
        <v>29.56</v>
      </c>
      <c r="D3" t="s">
        <v>5</v>
      </c>
      <c r="E3">
        <f>B4+B6+B8+B10+B12+B14+B16</f>
        <v>236.30999999999997</v>
      </c>
      <c r="F3">
        <f>B3+B5+B7+B9+B11+B13+B15</f>
        <v>364.01</v>
      </c>
      <c r="H3">
        <v>6.8</v>
      </c>
      <c r="I3">
        <v>4.41</v>
      </c>
      <c r="J3">
        <v>1</v>
      </c>
      <c r="K3">
        <v>5.19</v>
      </c>
      <c r="L3">
        <v>5.1100000000000003</v>
      </c>
      <c r="M3">
        <v>30.6</v>
      </c>
      <c r="N3">
        <v>5.12</v>
      </c>
      <c r="O3">
        <v>36.200000000000003</v>
      </c>
      <c r="P3">
        <v>4.96</v>
      </c>
      <c r="Q3">
        <v>39.5</v>
      </c>
      <c r="R3">
        <v>4.92</v>
      </c>
      <c r="S3">
        <v>41.3</v>
      </c>
      <c r="T3">
        <v>4.88</v>
      </c>
      <c r="U3">
        <v>41.6</v>
      </c>
      <c r="V3">
        <v>4.8099999999999996</v>
      </c>
      <c r="W3">
        <v>43.4</v>
      </c>
      <c r="X3">
        <v>4.74</v>
      </c>
      <c r="Y3">
        <v>41.9</v>
      </c>
    </row>
    <row r="4" spans="1:25" x14ac:dyDescent="0.35">
      <c r="A4">
        <v>36</v>
      </c>
      <c r="B4">
        <v>37.630000000000003</v>
      </c>
      <c r="D4" t="s">
        <v>6</v>
      </c>
      <c r="E4">
        <f>E3/60</f>
        <v>3.9384999999999994</v>
      </c>
      <c r="F4">
        <f>F3/60</f>
        <v>6.0668333333333333</v>
      </c>
      <c r="H4" t="s">
        <v>18</v>
      </c>
      <c r="I4" s="3">
        <v>0.61805555555555558</v>
      </c>
      <c r="J4">
        <v>2</v>
      </c>
      <c r="K4">
        <v>5.4</v>
      </c>
      <c r="L4">
        <v>5.3</v>
      </c>
      <c r="M4">
        <v>26.1</v>
      </c>
      <c r="N4">
        <v>5.3</v>
      </c>
      <c r="O4">
        <v>27.2</v>
      </c>
      <c r="P4">
        <v>5.19</v>
      </c>
      <c r="Q4">
        <v>38</v>
      </c>
      <c r="R4">
        <v>5.14</v>
      </c>
      <c r="S4">
        <v>37.9</v>
      </c>
      <c r="T4">
        <v>5.1100000000000003</v>
      </c>
      <c r="U4">
        <v>39.6</v>
      </c>
      <c r="V4">
        <v>5.04</v>
      </c>
      <c r="W4">
        <v>44</v>
      </c>
      <c r="X4">
        <v>4.93</v>
      </c>
      <c r="Y4">
        <v>44.4</v>
      </c>
    </row>
    <row r="5" spans="1:25" x14ac:dyDescent="0.35">
      <c r="A5">
        <v>0</v>
      </c>
      <c r="B5">
        <v>55.68</v>
      </c>
      <c r="E5">
        <f>E4*36</f>
        <v>141.78599999999997</v>
      </c>
      <c r="F5">
        <f>F4*0</f>
        <v>0</v>
      </c>
      <c r="H5" t="s">
        <v>31</v>
      </c>
      <c r="I5">
        <v>15</v>
      </c>
      <c r="J5">
        <v>3</v>
      </c>
      <c r="K5">
        <v>5.75</v>
      </c>
      <c r="L5">
        <v>5.45</v>
      </c>
      <c r="M5">
        <v>23</v>
      </c>
      <c r="N5">
        <v>5.74</v>
      </c>
      <c r="O5">
        <v>28.7</v>
      </c>
      <c r="P5">
        <v>5.59</v>
      </c>
      <c r="Q5">
        <v>34</v>
      </c>
      <c r="R5">
        <v>5.51</v>
      </c>
      <c r="S5">
        <v>36.5</v>
      </c>
      <c r="T5">
        <v>5.41</v>
      </c>
      <c r="U5">
        <v>37.299999999999997</v>
      </c>
      <c r="V5">
        <v>5.26</v>
      </c>
      <c r="W5">
        <v>38.299999999999997</v>
      </c>
      <c r="X5">
        <v>5.15</v>
      </c>
      <c r="Y5">
        <v>40.9</v>
      </c>
    </row>
    <row r="6" spans="1:25" x14ac:dyDescent="0.35">
      <c r="A6">
        <v>36</v>
      </c>
      <c r="B6">
        <v>37.21</v>
      </c>
      <c r="D6" t="s">
        <v>7</v>
      </c>
      <c r="E6" s="1">
        <f>(E5+F5)/(E3+F3)</f>
        <v>0.23618403518123665</v>
      </c>
      <c r="J6">
        <v>4</v>
      </c>
      <c r="K6">
        <v>5.9</v>
      </c>
      <c r="L6">
        <v>5.88</v>
      </c>
      <c r="M6">
        <v>23.7</v>
      </c>
      <c r="N6">
        <v>5.86</v>
      </c>
      <c r="O6">
        <v>29.1</v>
      </c>
      <c r="P6">
        <v>5.67</v>
      </c>
      <c r="Q6">
        <v>32</v>
      </c>
      <c r="R6">
        <v>5.58</v>
      </c>
      <c r="S6">
        <v>36</v>
      </c>
      <c r="T6">
        <v>5.49</v>
      </c>
      <c r="U6">
        <v>37.700000000000003</v>
      </c>
      <c r="V6">
        <v>5.36</v>
      </c>
      <c r="W6">
        <v>40</v>
      </c>
      <c r="X6">
        <v>5.2</v>
      </c>
      <c r="Y6">
        <v>38.700000000000003</v>
      </c>
    </row>
    <row r="7" spans="1:25" x14ac:dyDescent="0.35">
      <c r="A7">
        <v>0</v>
      </c>
      <c r="B7">
        <v>56.3</v>
      </c>
      <c r="J7">
        <v>5</v>
      </c>
      <c r="K7">
        <v>6.1</v>
      </c>
      <c r="L7">
        <v>6.07</v>
      </c>
      <c r="M7">
        <v>25.2</v>
      </c>
      <c r="N7">
        <v>6.05</v>
      </c>
      <c r="O7">
        <v>28.2</v>
      </c>
      <c r="P7">
        <v>5.86</v>
      </c>
      <c r="Q7">
        <v>33.299999999999997</v>
      </c>
      <c r="R7">
        <v>5.78</v>
      </c>
      <c r="S7">
        <v>36.1</v>
      </c>
      <c r="T7">
        <v>5.65</v>
      </c>
      <c r="U7">
        <v>37</v>
      </c>
      <c r="V7">
        <v>5.49</v>
      </c>
      <c r="W7">
        <v>39.5</v>
      </c>
      <c r="X7">
        <v>5.31</v>
      </c>
      <c r="Y7">
        <v>39.1</v>
      </c>
    </row>
    <row r="8" spans="1:25" x14ac:dyDescent="0.35">
      <c r="A8">
        <v>36</v>
      </c>
      <c r="B8">
        <v>36.76</v>
      </c>
      <c r="J8">
        <v>6</v>
      </c>
      <c r="K8">
        <v>6.42</v>
      </c>
      <c r="L8">
        <v>6.36</v>
      </c>
      <c r="M8">
        <v>26.6</v>
      </c>
      <c r="N8">
        <v>6.35</v>
      </c>
      <c r="O8">
        <v>30.3</v>
      </c>
      <c r="P8">
        <v>6.15</v>
      </c>
      <c r="Q8">
        <v>34.799999999999997</v>
      </c>
      <c r="R8">
        <v>6.05</v>
      </c>
      <c r="S8">
        <v>37.6</v>
      </c>
      <c r="T8">
        <v>5.87</v>
      </c>
      <c r="U8">
        <v>39.200000000000003</v>
      </c>
      <c r="V8">
        <v>5.73</v>
      </c>
      <c r="W8">
        <v>40.299999999999997</v>
      </c>
      <c r="X8">
        <v>5.49</v>
      </c>
      <c r="Y8">
        <v>41.1</v>
      </c>
    </row>
    <row r="9" spans="1:25" x14ac:dyDescent="0.35">
      <c r="A9">
        <v>0</v>
      </c>
      <c r="B9">
        <v>55.36</v>
      </c>
    </row>
    <row r="10" spans="1:25" x14ac:dyDescent="0.35">
      <c r="A10">
        <v>36</v>
      </c>
      <c r="B10">
        <v>36.85</v>
      </c>
    </row>
    <row r="11" spans="1:25" x14ac:dyDescent="0.35">
      <c r="A11">
        <v>0</v>
      </c>
      <c r="B11">
        <v>56.67</v>
      </c>
    </row>
    <row r="12" spans="1:25" x14ac:dyDescent="0.35">
      <c r="A12">
        <v>36</v>
      </c>
      <c r="B12">
        <v>37.049999999999997</v>
      </c>
    </row>
    <row r="13" spans="1:25" x14ac:dyDescent="0.35">
      <c r="A13">
        <v>0</v>
      </c>
      <c r="B13">
        <v>55.95</v>
      </c>
    </row>
    <row r="14" spans="1:25" x14ac:dyDescent="0.35">
      <c r="A14">
        <v>36</v>
      </c>
      <c r="B14">
        <f>20.84+15.93</f>
        <v>36.769999999999996</v>
      </c>
    </row>
    <row r="15" spans="1:25" x14ac:dyDescent="0.35">
      <c r="A15">
        <v>0</v>
      </c>
      <c r="B15">
        <v>54.49</v>
      </c>
    </row>
    <row r="16" spans="1:25" x14ac:dyDescent="0.35">
      <c r="A16">
        <v>36</v>
      </c>
      <c r="B16">
        <v>14.04</v>
      </c>
    </row>
  </sheetData>
  <mergeCells count="2">
    <mergeCell ref="A1:F1"/>
    <mergeCell ref="H1:O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16621-E0CD-4C19-AFFB-1583E144B885}">
  <dimension ref="A1:I14"/>
  <sheetViews>
    <sheetView tabSelected="1" workbookViewId="0">
      <selection activeCell="L11" sqref="L11"/>
    </sheetView>
  </sheetViews>
  <sheetFormatPr defaultRowHeight="14.5" x14ac:dyDescent="0.35"/>
  <cols>
    <col min="1" max="1" width="13.36328125" bestFit="1" customWidth="1"/>
    <col min="2" max="2" width="11.81640625" bestFit="1" customWidth="1"/>
    <col min="3" max="3" width="16.453125" bestFit="1" customWidth="1"/>
    <col min="4" max="4" width="11.81640625" bestFit="1" customWidth="1"/>
  </cols>
  <sheetData>
    <row r="1" spans="1:9" x14ac:dyDescent="0.35">
      <c r="A1" t="s">
        <v>34</v>
      </c>
      <c r="B1">
        <f>(227-14-15-9) / 227</f>
        <v>0.83259911894273131</v>
      </c>
      <c r="C1" t="s">
        <v>35</v>
      </c>
    </row>
    <row r="2" spans="1:9" x14ac:dyDescent="0.35">
      <c r="A2" t="s">
        <v>48</v>
      </c>
      <c r="B2" t="s">
        <v>36</v>
      </c>
      <c r="C2" t="s">
        <v>37</v>
      </c>
      <c r="D2" t="s">
        <v>38</v>
      </c>
      <c r="E2" t="s">
        <v>34</v>
      </c>
      <c r="G2" t="s">
        <v>50</v>
      </c>
      <c r="H2" t="s">
        <v>51</v>
      </c>
      <c r="I2" t="s">
        <v>52</v>
      </c>
    </row>
    <row r="3" spans="1:9" x14ac:dyDescent="0.35">
      <c r="A3">
        <v>0</v>
      </c>
      <c r="B3">
        <f>17.3</f>
        <v>17.3</v>
      </c>
      <c r="C3">
        <f>B3*B1</f>
        <v>14.403964757709252</v>
      </c>
      <c r="D3">
        <f>B3-C3</f>
        <v>2.8960352422907487</v>
      </c>
      <c r="E3" s="5">
        <f>C3/B3</f>
        <v>0.83259911894273131</v>
      </c>
      <c r="F3">
        <v>0.06</v>
      </c>
      <c r="I3">
        <f>(C3-C8)/30 * 60</f>
        <v>28.400000000000002</v>
      </c>
    </row>
    <row r="4" spans="1:9" x14ac:dyDescent="0.35">
      <c r="A4">
        <v>10</v>
      </c>
      <c r="B4">
        <v>8.4</v>
      </c>
      <c r="C4">
        <f>B4-D4</f>
        <v>5.5039647577092516</v>
      </c>
      <c r="D4">
        <f>D3</f>
        <v>2.8960352422907487</v>
      </c>
      <c r="E4" s="5">
        <f t="shared" ref="E4:E8" si="0">C4/B4</f>
        <v>0.65523389972729185</v>
      </c>
      <c r="F4">
        <v>0.06</v>
      </c>
      <c r="G4">
        <f>(C3-C4)/10</f>
        <v>0.89</v>
      </c>
      <c r="H4">
        <f>G4*60</f>
        <v>53.4</v>
      </c>
    </row>
    <row r="5" spans="1:9" x14ac:dyDescent="0.35">
      <c r="A5">
        <v>15</v>
      </c>
      <c r="B5">
        <v>5.6</v>
      </c>
      <c r="C5">
        <f t="shared" ref="C5:C8" si="1">B5-D5</f>
        <v>2.7039647577092509</v>
      </c>
      <c r="D5">
        <f>D4</f>
        <v>2.8960352422907487</v>
      </c>
      <c r="E5" s="5">
        <f t="shared" si="0"/>
        <v>0.48285084959093771</v>
      </c>
      <c r="F5">
        <v>0.06</v>
      </c>
      <c r="G5">
        <f>(C4-C5)/5</f>
        <v>0.56000000000000016</v>
      </c>
      <c r="H5">
        <f>G5*60</f>
        <v>33.600000000000009</v>
      </c>
    </row>
    <row r="6" spans="1:9" x14ac:dyDescent="0.35">
      <c r="A6">
        <v>20</v>
      </c>
      <c r="B6">
        <v>3.8</v>
      </c>
      <c r="C6">
        <f t="shared" si="1"/>
        <v>0.90396475770925111</v>
      </c>
      <c r="D6">
        <f>D5</f>
        <v>2.8960352422907487</v>
      </c>
      <c r="E6" s="5">
        <f t="shared" si="0"/>
        <v>0.2378854625550661</v>
      </c>
      <c r="F6">
        <v>0.06</v>
      </c>
      <c r="G6">
        <f>(C5-C6)/5</f>
        <v>0.36</v>
      </c>
      <c r="H6">
        <f>G6*60</f>
        <v>21.599999999999998</v>
      </c>
    </row>
    <row r="7" spans="1:9" x14ac:dyDescent="0.35">
      <c r="A7">
        <v>25</v>
      </c>
      <c r="B7">
        <v>3.2</v>
      </c>
      <c r="C7">
        <f t="shared" si="1"/>
        <v>0.30396475770925147</v>
      </c>
      <c r="D7">
        <f>D6</f>
        <v>2.8960352422907487</v>
      </c>
      <c r="E7" s="5">
        <f t="shared" si="0"/>
        <v>9.4988986784141083E-2</v>
      </c>
      <c r="F7">
        <v>0.06</v>
      </c>
      <c r="G7">
        <f>(C6-C7)/5</f>
        <v>0.11999999999999993</v>
      </c>
      <c r="H7">
        <f>G7*60</f>
        <v>7.1999999999999957</v>
      </c>
    </row>
    <row r="8" spans="1:9" x14ac:dyDescent="0.35">
      <c r="A8">
        <v>30</v>
      </c>
      <c r="B8">
        <v>3.1</v>
      </c>
      <c r="C8">
        <f t="shared" si="1"/>
        <v>0.20396475770925138</v>
      </c>
      <c r="D8">
        <f>D7</f>
        <v>2.8960352422907487</v>
      </c>
      <c r="E8" s="5">
        <f t="shared" si="0"/>
        <v>6.5795083132016569E-2</v>
      </c>
      <c r="F8">
        <v>0.06</v>
      </c>
      <c r="G8">
        <f>(C7-C8)/5</f>
        <v>2.0000000000000018E-2</v>
      </c>
      <c r="H8">
        <f>G8*60</f>
        <v>1.2000000000000011</v>
      </c>
    </row>
    <row r="11" spans="1:9" x14ac:dyDescent="0.35">
      <c r="A11" t="s">
        <v>39</v>
      </c>
      <c r="C11" t="s">
        <v>42</v>
      </c>
    </row>
    <row r="12" spans="1:9" x14ac:dyDescent="0.35">
      <c r="A12">
        <v>-401.5</v>
      </c>
      <c r="B12" t="s">
        <v>45</v>
      </c>
    </row>
    <row r="14" spans="1:9" x14ac:dyDescent="0.35">
      <c r="A14" t="s">
        <v>49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Pasteurization 11_29</vt:lpstr>
      <vt:lpstr>Separation 11_29</vt:lpstr>
      <vt:lpstr>Fermentation 11_29</vt:lpstr>
      <vt:lpstr>Drying 11_29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 Atherton</dc:creator>
  <cp:lastModifiedBy>Kathryn Atherton</cp:lastModifiedBy>
  <dcterms:created xsi:type="dcterms:W3CDTF">2018-11-29T19:47:10Z</dcterms:created>
  <dcterms:modified xsi:type="dcterms:W3CDTF">2018-12-05T04:14:13Z</dcterms:modified>
</cp:coreProperties>
</file>