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om.ecn.purdue.edu\jchakrab\pchome\.pcprefs\Desktop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A9" i="1"/>
  <c r="H4" i="1" s="1"/>
  <c r="G3" i="1"/>
  <c r="G2" i="1"/>
  <c r="F3" i="1"/>
  <c r="F4" i="1"/>
  <c r="G4" i="1" s="1"/>
  <c r="F5" i="1"/>
  <c r="G5" i="1" s="1"/>
  <c r="F2" i="1"/>
  <c r="E3" i="1"/>
  <c r="E4" i="1"/>
  <c r="E5" i="1"/>
  <c r="E6" i="1"/>
  <c r="F6" i="1" s="1"/>
  <c r="G6" i="1" s="1"/>
  <c r="E7" i="1"/>
  <c r="F7" i="1" s="1"/>
  <c r="G7" i="1" s="1"/>
  <c r="E2" i="1"/>
  <c r="D3" i="1"/>
  <c r="D4" i="1"/>
  <c r="D5" i="1"/>
  <c r="D6" i="1"/>
  <c r="D7" i="1"/>
  <c r="D2" i="1"/>
  <c r="D8" i="1" s="1"/>
  <c r="C3" i="1"/>
  <c r="C4" i="1"/>
  <c r="C5" i="1"/>
  <c r="C6" i="1"/>
  <c r="C7" i="1"/>
  <c r="C2" i="1"/>
  <c r="C8" i="1" s="1"/>
  <c r="B8" i="1"/>
  <c r="B9" i="1" s="1"/>
  <c r="A8" i="1"/>
  <c r="I7" i="1" l="1"/>
  <c r="I2" i="1"/>
  <c r="J2" i="1"/>
  <c r="J8" i="1" s="1"/>
  <c r="I3" i="1"/>
  <c r="I4" i="1"/>
  <c r="J3" i="1"/>
  <c r="I5" i="1"/>
  <c r="I6" i="1"/>
  <c r="J4" i="1"/>
  <c r="J5" i="1"/>
  <c r="G8" i="1"/>
  <c r="G10" i="1" s="1"/>
  <c r="G11" i="1" s="1"/>
  <c r="K2" i="1" s="1"/>
  <c r="H8" i="1"/>
  <c r="K3" i="1" s="1"/>
  <c r="M3" i="1" s="1"/>
  <c r="H7" i="1"/>
  <c r="J7" i="1"/>
  <c r="H6" i="1"/>
  <c r="J6" i="1"/>
  <c r="H5" i="1"/>
  <c r="K7" i="1"/>
  <c r="L3" i="1" l="1"/>
  <c r="I8" i="1"/>
  <c r="K4" i="1"/>
  <c r="L4" i="1" s="1"/>
  <c r="K5" i="1"/>
  <c r="L5" i="1" s="1"/>
  <c r="K6" i="1"/>
  <c r="L2" i="1"/>
  <c r="M2" i="1"/>
  <c r="L7" i="1"/>
  <c r="M7" i="1"/>
  <c r="M4" i="1"/>
  <c r="M5" i="1"/>
  <c r="M6" i="1"/>
  <c r="L6" i="1"/>
</calcChain>
</file>

<file path=xl/sharedStrings.xml><?xml version="1.0" encoding="utf-8"?>
<sst xmlns="http://schemas.openxmlformats.org/spreadsheetml/2006/main" count="15" uniqueCount="13">
  <si>
    <t>Density</t>
  </si>
  <si>
    <t>Conductivity</t>
  </si>
  <si>
    <t>x^2</t>
  </si>
  <si>
    <t>xy</t>
  </si>
  <si>
    <t>Fit</t>
  </si>
  <si>
    <t>Residual</t>
  </si>
  <si>
    <t>res^2</t>
  </si>
  <si>
    <t>(xi-xbar)^2</t>
  </si>
  <si>
    <t>SST</t>
  </si>
  <si>
    <t>SSR</t>
  </si>
  <si>
    <t>se(mean)</t>
  </si>
  <si>
    <t>UL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</si>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</sst>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46077761180172"/>
                  <c:y val="-2.9733290914393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0.17499999999999999</c:v>
                </c:pt>
                <c:pt idx="1">
                  <c:v>0.22</c:v>
                </c:pt>
                <c:pt idx="2">
                  <c:v>0.22500000000000001</c:v>
                </c:pt>
                <c:pt idx="3">
                  <c:v>0.22600000000000001</c:v>
                </c:pt>
                <c:pt idx="4">
                  <c:v>0.25</c:v>
                </c:pt>
                <c:pt idx="5">
                  <c:v>0.27650000000000002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4.8000000000000001E-2</c:v>
                </c:pt>
                <c:pt idx="1">
                  <c:v>5.2499999999999998E-2</c:v>
                </c:pt>
                <c:pt idx="2">
                  <c:v>5.3999999999999999E-2</c:v>
                </c:pt>
                <c:pt idx="3">
                  <c:v>5.3499999999999999E-2</c:v>
                </c:pt>
                <c:pt idx="4">
                  <c:v>5.7000000000000002E-2</c:v>
                </c:pt>
                <c:pt idx="5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B-463E-BA43-3FCA463187E8}"/>
            </c:ext>
          </c:extLst>
        </c:ser>
        <c:ser>
          <c:idx val="1"/>
          <c:order val="1"/>
          <c:tx>
            <c:v>Upper_Bound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0.17499999999999999</c:v>
                </c:pt>
                <c:pt idx="1">
                  <c:v>0.22</c:v>
                </c:pt>
                <c:pt idx="2">
                  <c:v>0.22500000000000001</c:v>
                </c:pt>
                <c:pt idx="3">
                  <c:v>0.22600000000000001</c:v>
                </c:pt>
                <c:pt idx="4">
                  <c:v>0.25</c:v>
                </c:pt>
                <c:pt idx="5">
                  <c:v>0.27650000000000002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4.8823660663844581E-2</c:v>
                </c:pt>
                <c:pt idx="1">
                  <c:v>5.3978183127994718E-2</c:v>
                </c:pt>
                <c:pt idx="2">
                  <c:v>5.460166272090404E-2</c:v>
                </c:pt>
                <c:pt idx="3">
                  <c:v>5.4728385175294006E-2</c:v>
                </c:pt>
                <c:pt idx="4">
                  <c:v>5.7965464980454622E-2</c:v>
                </c:pt>
                <c:pt idx="5">
                  <c:v>6.1805669146354852E-2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5B-463E-BA43-3FCA463187E8}"/>
            </c:ext>
          </c:extLst>
        </c:ser>
        <c:ser>
          <c:idx val="2"/>
          <c:order val="2"/>
          <c:tx>
            <c:v>Lower_Bound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0.17499999999999999</c:v>
                </c:pt>
                <c:pt idx="1">
                  <c:v>0.22</c:v>
                </c:pt>
                <c:pt idx="2">
                  <c:v>0.22500000000000001</c:v>
                </c:pt>
                <c:pt idx="3">
                  <c:v>0.22600000000000001</c:v>
                </c:pt>
                <c:pt idx="4">
                  <c:v>0.25</c:v>
                </c:pt>
                <c:pt idx="5">
                  <c:v>0.27650000000000002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4.6126339336155411E-2</c:v>
                </c:pt>
                <c:pt idx="1">
                  <c:v>5.2581816872005284E-2</c:v>
                </c:pt>
                <c:pt idx="2">
                  <c:v>5.3248337279095961E-2</c:v>
                </c:pt>
                <c:pt idx="3">
                  <c:v>5.3379614824706004E-2</c:v>
                </c:pt>
                <c:pt idx="4">
                  <c:v>5.6334535019545377E-2</c:v>
                </c:pt>
                <c:pt idx="5">
                  <c:v>5.9331330853645156E-2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5B-463E-BA43-3FCA4631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05120"/>
        <c:axId val="224405448"/>
      </c:scatterChart>
      <c:valAx>
        <c:axId val="224405120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05448"/>
        <c:crosses val="autoZero"/>
        <c:crossBetween val="midCat"/>
      </c:valAx>
      <c:valAx>
        <c:axId val="22440544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20</xdr:col>
      <xdr:colOff>485775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90" zoomScaleNormal="90" workbookViewId="0">
      <selection activeCell="G11" sqref="G11"/>
    </sheetView>
  </sheetViews>
  <sheetFormatPr defaultRowHeight="15" x14ac:dyDescent="0.25"/>
  <cols>
    <col min="7" max="7" width="12" bestFit="1" customWidth="1"/>
    <col min="9" max="11" width="1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2">
        <v>0.17499999999999999</v>
      </c>
      <c r="B2" s="2">
        <v>4.8000000000000001E-2</v>
      </c>
      <c r="C2" s="2">
        <f>A2^2</f>
        <v>3.0624999999999996E-2</v>
      </c>
      <c r="D2" s="2">
        <f>A2*B2</f>
        <v>8.3999999999999995E-3</v>
      </c>
      <c r="E2" s="2">
        <f>0.0249+0.129*A2</f>
        <v>4.7474999999999996E-2</v>
      </c>
      <c r="F2" s="2">
        <f>B2-E2</f>
        <v>5.2500000000000463E-4</v>
      </c>
      <c r="G2" s="2">
        <f>F2^2</f>
        <v>2.7562500000000488E-7</v>
      </c>
      <c r="H2" s="2">
        <f>(A2-$A$9)^2</f>
        <v>2.8890625000000023E-3</v>
      </c>
      <c r="I2" s="2">
        <f>(B2-$B$9)^2</f>
        <v>4.0111111111111152E-5</v>
      </c>
      <c r="J2" s="2">
        <f>(E2-$B$9)^2</f>
        <v>4.7036736111111222E-5</v>
      </c>
      <c r="K2" s="2">
        <f>$G$11*SQRT(1/6+(((A2-$A$9)^2)/$H$8))</f>
        <v>4.8582876939646532E-4</v>
      </c>
      <c r="L2" s="2">
        <f>E2+2.776*K2</f>
        <v>4.8823660663844581E-2</v>
      </c>
      <c r="M2" s="2">
        <f>E2-2.776*K2</f>
        <v>4.6126339336155411E-2</v>
      </c>
    </row>
    <row r="3" spans="1:13" x14ac:dyDescent="0.25">
      <c r="A3" s="2">
        <v>0.22</v>
      </c>
      <c r="B3" s="2">
        <v>5.2499999999999998E-2</v>
      </c>
      <c r="C3" s="2">
        <f t="shared" ref="C3:C7" si="0">A3^2</f>
        <v>4.8399999999999999E-2</v>
      </c>
      <c r="D3" s="2">
        <f t="shared" ref="D3:D7" si="1">A3*B3</f>
        <v>1.155E-2</v>
      </c>
      <c r="E3" s="2">
        <f t="shared" ref="E3:E7" si="2">0.0249+0.129*A3</f>
        <v>5.3280000000000001E-2</v>
      </c>
      <c r="F3" s="2">
        <f t="shared" ref="F3:F7" si="3">B3-E3</f>
        <v>-7.8000000000000291E-4</v>
      </c>
      <c r="G3" s="2">
        <f t="shared" ref="G3:G7" si="4">F3^2</f>
        <v>6.0840000000000452E-7</v>
      </c>
      <c r="H3" s="2">
        <f t="shared" ref="H3:H7" si="5">(A3-$A$9)^2</f>
        <v>7.6562500000000133E-5</v>
      </c>
      <c r="I3" s="2">
        <f t="shared" ref="I3:I7" si="6">(B3-$B$9)^2</f>
        <v>3.3611111111111342E-6</v>
      </c>
      <c r="J3" s="2">
        <f t="shared" ref="J3:J7" si="7">(E3-$B$9)^2</f>
        <v>1.1095111111111181E-6</v>
      </c>
      <c r="K3" s="2">
        <f>$G$11*SQRT(1/6+(((A3-$A$9)^2)/$H$8))</f>
        <v>2.5150689048801116E-4</v>
      </c>
      <c r="L3" s="2">
        <f>E3+2.776*K3</f>
        <v>5.3978183127994718E-2</v>
      </c>
      <c r="M3" s="2">
        <f>E3-2.776*K3</f>
        <v>5.2581816872005284E-2</v>
      </c>
    </row>
    <row r="4" spans="1:13" x14ac:dyDescent="0.25">
      <c r="A4" s="2">
        <v>0.22500000000000001</v>
      </c>
      <c r="B4" s="2">
        <v>5.3999999999999999E-2</v>
      </c>
      <c r="C4" s="2">
        <f t="shared" si="0"/>
        <v>5.0625000000000003E-2</v>
      </c>
      <c r="D4" s="2">
        <f t="shared" si="1"/>
        <v>1.2149999999999999E-2</v>
      </c>
      <c r="E4" s="2">
        <f t="shared" si="2"/>
        <v>5.3925000000000001E-2</v>
      </c>
      <c r="F4" s="2">
        <f t="shared" si="3"/>
        <v>7.4999999999998679E-5</v>
      </c>
      <c r="G4" s="2">
        <f t="shared" si="4"/>
        <v>5.6249999999998022E-9</v>
      </c>
      <c r="H4" s="2">
        <f t="shared" si="5"/>
        <v>1.4062500000000025E-5</v>
      </c>
      <c r="I4" s="2">
        <f t="shared" si="6"/>
        <v>1.1111111111111439E-7</v>
      </c>
      <c r="J4" s="2">
        <f t="shared" si="7"/>
        <v>1.6673611111111404E-7</v>
      </c>
      <c r="K4" s="2">
        <f>$G$11*SQRT(1/6+(((A4-$A$9)^2)/$H$8))</f>
        <v>2.437545824582287E-4</v>
      </c>
      <c r="L4" s="2">
        <f>E4+2.776*K4</f>
        <v>5.460166272090404E-2</v>
      </c>
      <c r="M4" s="2">
        <f>E4-2.776*K4</f>
        <v>5.3248337279095961E-2</v>
      </c>
    </row>
    <row r="5" spans="1:13" x14ac:dyDescent="0.25">
      <c r="A5" s="2">
        <v>0.22600000000000001</v>
      </c>
      <c r="B5" s="2">
        <v>5.3499999999999999E-2</v>
      </c>
      <c r="C5" s="2">
        <f t="shared" si="0"/>
        <v>5.1076000000000003E-2</v>
      </c>
      <c r="D5" s="2">
        <f t="shared" si="1"/>
        <v>1.2090999999999999E-2</v>
      </c>
      <c r="E5" s="2">
        <f t="shared" si="2"/>
        <v>5.4054000000000005E-2</v>
      </c>
      <c r="F5" s="2">
        <f t="shared" si="3"/>
        <v>-5.5400000000000588E-4</v>
      </c>
      <c r="G5" s="2">
        <f t="shared" si="4"/>
        <v>3.0691600000000651E-7</v>
      </c>
      <c r="H5" s="2">
        <f t="shared" si="5"/>
        <v>7.5625000000000136E-6</v>
      </c>
      <c r="I5" s="2">
        <f t="shared" si="6"/>
        <v>6.9444444444445337E-7</v>
      </c>
      <c r="J5" s="2">
        <f t="shared" si="7"/>
        <v>7.8027111111110824E-8</v>
      </c>
      <c r="K5" s="2">
        <f>$G$11*SQRT(1/6+(((A5-$A$9)^2)/$H$8))</f>
        <v>2.4293414095605186E-4</v>
      </c>
      <c r="L5" s="2">
        <f>E5+2.776*K5</f>
        <v>5.4728385175294006E-2</v>
      </c>
      <c r="M5" s="2">
        <f>E5-2.776*K5</f>
        <v>5.3379614824706004E-2</v>
      </c>
    </row>
    <row r="6" spans="1:13" x14ac:dyDescent="0.25">
      <c r="A6" s="2">
        <v>0.25</v>
      </c>
      <c r="B6" s="2">
        <v>5.7000000000000002E-2</v>
      </c>
      <c r="C6" s="2">
        <f t="shared" si="0"/>
        <v>6.25E-2</v>
      </c>
      <c r="D6" s="2">
        <f t="shared" si="1"/>
        <v>1.4250000000000001E-2</v>
      </c>
      <c r="E6" s="2">
        <f t="shared" si="2"/>
        <v>5.7149999999999999E-2</v>
      </c>
      <c r="F6" s="2">
        <f t="shared" si="3"/>
        <v>-1.4999999999999736E-4</v>
      </c>
      <c r="G6" s="2">
        <f t="shared" si="4"/>
        <v>2.2499999999999209E-8</v>
      </c>
      <c r="H6" s="2">
        <f t="shared" si="5"/>
        <v>4.515624999999996E-4</v>
      </c>
      <c r="I6" s="2">
        <f t="shared" si="6"/>
        <v>7.1111111111110991E-6</v>
      </c>
      <c r="J6" s="2">
        <f t="shared" si="7"/>
        <v>7.9336111111110832E-6</v>
      </c>
      <c r="K6" s="2">
        <f>$G$11*SQRT(1/6+(((A6-$A$9)^2)/$H$8))</f>
        <v>2.9375539641737043E-4</v>
      </c>
      <c r="L6" s="2">
        <f>E6+2.776*K6</f>
        <v>5.7965464980454622E-2</v>
      </c>
      <c r="M6" s="2">
        <f>E6-2.776*K6</f>
        <v>5.6334535019545377E-2</v>
      </c>
    </row>
    <row r="7" spans="1:13" x14ac:dyDescent="0.25">
      <c r="A7" s="2">
        <v>0.27650000000000002</v>
      </c>
      <c r="B7" s="2">
        <v>6.0999999999999999E-2</v>
      </c>
      <c r="C7" s="2">
        <f t="shared" si="0"/>
        <v>7.6452250000000013E-2</v>
      </c>
      <c r="D7" s="2">
        <f t="shared" si="1"/>
        <v>1.68665E-2</v>
      </c>
      <c r="E7" s="2">
        <f t="shared" si="2"/>
        <v>6.0568500000000004E-2</v>
      </c>
      <c r="F7" s="2">
        <f t="shared" si="3"/>
        <v>4.3149999999999439E-4</v>
      </c>
      <c r="G7" s="2">
        <f t="shared" si="4"/>
        <v>1.8619224999999517E-7</v>
      </c>
      <c r="H7" s="2">
        <f t="shared" si="5"/>
        <v>2.2800625000000013E-3</v>
      </c>
      <c r="I7" s="2">
        <f t="shared" si="6"/>
        <v>4.4444444444444372E-5</v>
      </c>
      <c r="J7" s="2">
        <f t="shared" si="7"/>
        <v>3.8877303361111114E-5</v>
      </c>
      <c r="K7" s="2">
        <f>$G$11*SQRT(1/6+(((A7-$A$9)^2)/$H$8))</f>
        <v>4.4566611900390845E-4</v>
      </c>
      <c r="L7" s="2">
        <f>E7+2.776*K7</f>
        <v>6.1805669146354852E-2</v>
      </c>
      <c r="M7" s="2">
        <f>E7-2.776*K7</f>
        <v>5.9331330853645156E-2</v>
      </c>
    </row>
    <row r="8" spans="1:13" x14ac:dyDescent="0.25">
      <c r="A8" s="1">
        <f>SUM(A2:A7)</f>
        <v>1.3725000000000001</v>
      </c>
      <c r="B8" s="1">
        <f>SUM(B2:B7)</f>
        <v>0.32600000000000001</v>
      </c>
      <c r="C8" s="1">
        <f>SUM(C2:C7)</f>
        <v>0.31967825</v>
      </c>
      <c r="D8" s="1">
        <f>SUM(D2:D7)</f>
        <v>7.5307499999999999E-2</v>
      </c>
      <c r="E8" s="1"/>
      <c r="F8" s="1"/>
      <c r="G8" s="1">
        <f>SUM(G2:G7)</f>
        <v>1.40525825000001E-6</v>
      </c>
      <c r="H8" s="1">
        <f>SUM(H2:H7)</f>
        <v>5.7188750000000035E-3</v>
      </c>
      <c r="I8" s="1">
        <f>SUM(I2:I7)</f>
        <v>9.5833333333333323E-5</v>
      </c>
      <c r="J8">
        <f>SUM(J2:J7)</f>
        <v>9.520192491666676E-5</v>
      </c>
    </row>
    <row r="9" spans="1:13" x14ac:dyDescent="0.25">
      <c r="A9" s="1">
        <f>A8/6</f>
        <v>0.22875000000000001</v>
      </c>
      <c r="B9" s="1">
        <f>B8/6</f>
        <v>5.4333333333333338E-2</v>
      </c>
      <c r="C9" s="1"/>
      <c r="D9" s="1"/>
      <c r="E9" s="1"/>
      <c r="F9" s="1"/>
      <c r="G9" s="1"/>
      <c r="H9" s="1"/>
      <c r="I9" s="1"/>
    </row>
    <row r="10" spans="1:13" x14ac:dyDescent="0.25">
      <c r="A10" s="1"/>
      <c r="B10" s="1"/>
      <c r="C10" s="1"/>
      <c r="D10" s="1"/>
      <c r="E10" s="1"/>
      <c r="F10" s="1"/>
      <c r="G10" s="1">
        <f>G8/4</f>
        <v>3.5131456250000251E-7</v>
      </c>
      <c r="H10" s="1"/>
      <c r="I10" s="1"/>
    </row>
    <row r="11" spans="1:13" x14ac:dyDescent="0.25">
      <c r="A11" s="1"/>
      <c r="B11" s="1"/>
      <c r="C11" s="1"/>
      <c r="D11" s="1"/>
      <c r="E11" s="1"/>
      <c r="F11" s="1"/>
      <c r="G11" s="3">
        <f>SQRT(G10)</f>
        <v>5.9271794514760773E-4</v>
      </c>
      <c r="H11" s="1"/>
      <c r="I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0.17499999999999999</v>
      </c>
      <c r="B2">
        <v>4.8000000000000001E-2</v>
      </c>
    </row>
    <row r="3" spans="1:2" x14ac:dyDescent="0.25">
      <c r="A3">
        <v>0.22</v>
      </c>
      <c r="B3">
        <v>5.2499999999999998E-2</v>
      </c>
    </row>
    <row r="4" spans="1:2" x14ac:dyDescent="0.25">
      <c r="A4">
        <v>0.22500000000000001</v>
      </c>
      <c r="B4">
        <v>5.3999999999999999E-2</v>
      </c>
    </row>
    <row r="5" spans="1:2" x14ac:dyDescent="0.25">
      <c r="A5">
        <v>0.22600000000000001</v>
      </c>
      <c r="B5">
        <v>5.3499999999999999E-2</v>
      </c>
    </row>
    <row r="6" spans="1:2" x14ac:dyDescent="0.25">
      <c r="A6">
        <v>0.25</v>
      </c>
      <c r="B6">
        <v>5.7000000000000002E-2</v>
      </c>
    </row>
    <row r="7" spans="1:2" x14ac:dyDescent="0.25">
      <c r="A7">
        <v>0.27650000000000002</v>
      </c>
      <c r="B7">
        <v>6.0999999999999999E-2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Chakraborty, Jayanta</dc:creator>
  <cp:lastModifiedBy>Chakraborty, Jayanta</cp:lastModifiedBy>
  <dcterms:created xsi:type="dcterms:W3CDTF">2017-03-19T14:44:59Z</dcterms:created>
  <dcterms:modified xsi:type="dcterms:W3CDTF">2017-03-20T15:03:31Z</dcterms:modified>
</cp:coreProperties>
</file>