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<sst xmlns="http://schemas.openxmlformats.org/spreadsheetml/2006/main" count="156" uniqueCount="96">
  <si>
    <t>Item</t>
  </si>
  <si>
    <t>Price</t>
  </si>
  <si>
    <t>Number</t>
  </si>
  <si>
    <t>Total Price</t>
  </si>
  <si>
    <t>Source for Price</t>
  </si>
  <si>
    <t>Meccano Pieces</t>
  </si>
  <si>
    <t>http://www.toysrus.com/product/index.jsp?productId=50541566&amp;prodFindSrc=search&amp;cp=</t>
  </si>
  <si>
    <t>CDs</t>
  </si>
  <si>
    <t>http://www.amazon.com/gp/product/B003ZDNZSI/ref=s9_top_hd_bw_g23_i1?pf_rd_m=ATVPDKIKX0DER&amp;pf_rd_s=merchandised-search-4&amp;pf_rd_r=0H6CY6612HHW15KBVQ6W&amp;pf_rd_t=101&amp;pf_rd_p=97fb9b77-29ba-5f6d-9a75-ba1c5a4fa83c&amp;pf_rd_i=172458</t>
  </si>
  <si>
    <t>Balloons</t>
  </si>
  <si>
    <t>http://www.amazon.com/100-Latex-Balloons-Assorted-Colors/dp/B00KJHCU2U/ref=sr_1_3?ie=UTF8&amp;qid=1453422563&amp;sr=8-3&amp;keywords=balloons</t>
  </si>
  <si>
    <t>Zip Ties</t>
  </si>
  <si>
    <t>http://www.amazon.com/Plastic-Cable-Ties-100-Pack-Black/dp/B002C0SKBW</t>
  </si>
  <si>
    <t>Fishing Wire per Yard</t>
  </si>
  <si>
    <t>http://www.amazon.com/Berkley-Trilene-Monofilament-Custom-50-Pound/dp/B001449QLA/ref=lp_3473311_1_1?s=hunting-fishing&amp;ie=UTF8&amp;qid=1453422268&amp;sr=1-1</t>
  </si>
  <si>
    <t>Duct Tape per Yard</t>
  </si>
  <si>
    <t>http://www.amazon.com/Duck-Brand-1265013-Inches-Single/dp/B002TOL40A/ref=sr_1_3?ie=UTF8&amp;qid=1453425301&amp;sr=8-3&amp;keywords=duct+tape</t>
  </si>
  <si>
    <t>Hair Tie</t>
  </si>
  <si>
    <t>http://www.walgreens.com/store/c/scunci-no-damage-elastics-hair-ties-medium-black/ID=prod363989-product?ext=gooBeauty_PLA_Elastics_ampersand_Ponytail_Accessories_prod363989_pla&amp;adtype=pla&amp;kpid=sku363990&amp;sst=6f4bfc7d-546a-49a8-bade-1c911616d0ab</t>
  </si>
  <si>
    <t>Total</t>
  </si>
  <si>
    <t>TRIALS W/O WEIGHT</t>
  </si>
  <si>
    <t>Trial Number</t>
  </si>
  <si>
    <t>Length of arm</t>
  </si>
  <si>
    <t>Distance Traveled (inches)</t>
  </si>
  <si>
    <t>Time (seconds)</t>
  </si>
  <si>
    <t>Velocity</t>
  </si>
  <si>
    <t>11 3/8 inches</t>
  </si>
  <si>
    <t>2.25 seconds</t>
  </si>
  <si>
    <t>268 grams</t>
  </si>
  <si>
    <t>full pencil</t>
  </si>
  <si>
    <t xml:space="preserve">full pencil </t>
  </si>
  <si>
    <t>Average</t>
  </si>
  <si>
    <t>half pencil</t>
  </si>
  <si>
    <t>mouestrap arm alone</t>
  </si>
  <si>
    <t>TRIALS WITH WEIGHT</t>
  </si>
  <si>
    <t>Length of Arm</t>
  </si>
  <si>
    <t>Distance Traveled (feet)</t>
  </si>
  <si>
    <t>Velocity(in/second)</t>
  </si>
  <si>
    <t>1 pencil</t>
  </si>
  <si>
    <t>N/A</t>
  </si>
  <si>
    <t>2 pencil</t>
  </si>
  <si>
    <t>2 half pencils</t>
  </si>
  <si>
    <t>mousetrap arm alone</t>
  </si>
  <si>
    <t>Arm Type</t>
  </si>
  <si>
    <t>Speed of Snap (seconds)</t>
  </si>
  <si>
    <t>Wheel Covering Type</t>
  </si>
  <si>
    <t>Metal Rod</t>
  </si>
  <si>
    <t>Rubber Band</t>
  </si>
  <si>
    <t>2.5*</t>
  </si>
  <si>
    <t>AVERAGE TIME</t>
  </si>
  <si>
    <t>1.375*</t>
  </si>
  <si>
    <t>Balloon</t>
  </si>
  <si>
    <t>Pencil</t>
  </si>
  <si>
    <t>* = covering fell off wheels</t>
  </si>
  <si>
    <t>Mechanism</t>
  </si>
  <si>
    <t>Means</t>
  </si>
  <si>
    <t>Body</t>
  </si>
  <si>
    <t>2 Meccano Blocks</t>
  </si>
  <si>
    <t>1 Meccano block</t>
  </si>
  <si>
    <t>Wheels</t>
  </si>
  <si>
    <t>Wooden wheels</t>
  </si>
  <si>
    <t>3D printed wheels</t>
  </si>
  <si>
    <t>Wheel Coverings</t>
  </si>
  <si>
    <t>Rubber bands</t>
  </si>
  <si>
    <t>String</t>
  </si>
  <si>
    <t>Thread</t>
  </si>
  <si>
    <t>10 lb fishing wire</t>
  </si>
  <si>
    <t>30 lb fishing wire</t>
  </si>
  <si>
    <t>Position of Mousetrap</t>
  </si>
  <si>
    <t>Front</t>
  </si>
  <si>
    <t xml:space="preserve">Middle </t>
  </si>
  <si>
    <t>Back</t>
  </si>
  <si>
    <t>Arms</t>
  </si>
  <si>
    <t>Mousetrap bar</t>
  </si>
  <si>
    <t>Pencils</t>
  </si>
  <si>
    <t>Threaded Rod</t>
  </si>
  <si>
    <t>Project Needs</t>
  </si>
  <si>
    <t>Technical Needs</t>
  </si>
  <si>
    <t>Technical Requirements</t>
  </si>
  <si>
    <t>Target Value</t>
  </si>
  <si>
    <t>Fast</t>
  </si>
  <si>
    <t>Velocity (in/s)</t>
  </si>
  <si>
    <t>20 in/s (without weight), 3 in/s (with weight)</t>
  </si>
  <si>
    <t>30 in/s (without weight), 3 in/s (with weight)</t>
  </si>
  <si>
    <t>Light</t>
  </si>
  <si>
    <t>Mass of Materials (g)</t>
  </si>
  <si>
    <t>300 grams</t>
  </si>
  <si>
    <t>200 g</t>
  </si>
  <si>
    <t>Able to pull heavy objects</t>
  </si>
  <si>
    <t>Mass able to pull (g)</t>
  </si>
  <si>
    <t>Efficient use of energy</t>
  </si>
  <si>
    <t>Time for mousetrap to snap (s)</t>
  </si>
  <si>
    <t>3 s</t>
  </si>
  <si>
    <t>1 s</t>
  </si>
  <si>
    <t>Cost-friendly</t>
  </si>
  <si>
    <t>Cost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</si>
</sst>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</font>
    <font>
      <b/>
    </font>
    <font/>
    <font>
      <u/>
      <sz val="8.0"/>
      <color rgb="FF0000FF"/>
    </font>
    <font>
      <u/>
      <sz val="6.0"/>
      <color rgb="FF0000FF"/>
    </font>
    <font>
      <u/>
      <sz val="7.0"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8">
    <border/>
    <border>
      <bottom style="hair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2" fontId="2" numFmtId="0" xfId="0" applyAlignment="1" applyBorder="1" applyFill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2" fontId="2" numFmtId="0" xfId="0" applyAlignment="1" applyBorder="1" applyFont="1">
      <alignment readingOrder="0"/>
    </xf>
    <xf borderId="11" fillId="2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5" fillId="2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right" readingOrder="0"/>
    </xf>
    <xf borderId="3" fillId="0" fontId="2" numFmtId="165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oysrus.com/product/index.jsp?productId=50541566&amp;prodFindSrc=search&amp;cp=" TargetMode="External"/><Relationship Id="rId2" Type="http://schemas.openxmlformats.org/officeDocument/2006/relationships/hyperlink" Target="http://www.amazon.com/gp/product/B003ZDNZSI/ref=s9_top_hd_bw_g23_i1?pf_rd_m=ATVPDKIKX0DER&amp;pf_rd_s=merchandised-search-4&amp;pf_rd_r=0H6CY6612HHW15KBVQ6W&amp;pf_rd_t=101&amp;pf_rd_p=97fb9b77-29ba-5f6d-9a75-ba1c5a4fa83c&amp;pf_rd_i=172458" TargetMode="External"/><Relationship Id="rId3" Type="http://schemas.openxmlformats.org/officeDocument/2006/relationships/hyperlink" Target="http://www.amazon.com/100-Latex-Balloons-Assorted-Colors/dp/B00KJHCU2U/ref=sr_1_3?ie=UTF8&amp;qid=1453422563&amp;sr=8-3&amp;keywords=balloons" TargetMode="External"/><Relationship Id="rId4" Type="http://schemas.openxmlformats.org/officeDocument/2006/relationships/hyperlink" Target="http://www.amazon.com/Plastic-Cable-Ties-100-Pack-Black/dp/B002C0SKBW" TargetMode="External"/><Relationship Id="rId5" Type="http://schemas.openxmlformats.org/officeDocument/2006/relationships/hyperlink" Target="http://www.amazon.com/Berkley-Trilene-Monofilament-Custom-50-Pound/dp/B001449QLA/ref=lp_3473311_1_1?s=hunting-fishing&amp;ie=UTF8&amp;qid=1453422268&amp;sr=1-1" TargetMode="External"/><Relationship Id="rId6" Type="http://schemas.openxmlformats.org/officeDocument/2006/relationships/hyperlink" Target="http://www.amazon.com/Duck-Brand-1265013-Inches-Single/dp/B002TOL40A/ref=sr_1_3?ie=UTF8&amp;qid=1453425301&amp;sr=8-3&amp;keywords=duct+tape" TargetMode="External"/><Relationship Id="rId7" Type="http://schemas.openxmlformats.org/officeDocument/2006/relationships/hyperlink" Target="http://www.walgreens.com/store/c/scunci-no-damage-elastics-hair-ties-medium-black/ID=prod363989-product?ext=gooBeauty_PLA_Elastics_ampersand_Ponytail_Accessories_prod363989_pla&amp;adtype=pla&amp;kpid=sku363990&amp;sst=6f4bfc7d-546a-49a8-bade-1c911616d0ab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6.71"/>
    <col customWidth="1" min="3" max="3" width="36.71"/>
    <col customWidth="1" min="4" max="4" width="36.43"/>
    <col customWidth="1" min="5" max="5" width="17.86"/>
    <col customWidth="1" min="7" max="7" width="20.0"/>
    <col customWidth="1" min="8" max="8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 t="s">
        <v>5</v>
      </c>
      <c r="B2" s="3">
        <v>0.25</v>
      </c>
      <c r="C2" s="2">
        <v>14.0</v>
      </c>
      <c r="D2" s="4">
        <f t="shared" ref="D2:D8" si="1">B2*C2</f>
        <v>3.5</v>
      </c>
      <c r="E2" s="5" t="s">
        <v>6</v>
      </c>
      <c r="F2" s="2"/>
    </row>
    <row r="3">
      <c r="A3" s="2" t="s">
        <v>7</v>
      </c>
      <c r="B3" s="3">
        <v>0.17</v>
      </c>
      <c r="C3" s="2">
        <v>4.0</v>
      </c>
      <c r="D3" s="4">
        <f t="shared" si="1"/>
        <v>0.68</v>
      </c>
      <c r="E3" s="6" t="s">
        <v>8</v>
      </c>
      <c r="F3" s="2"/>
    </row>
    <row r="4">
      <c r="A4" s="2" t="s">
        <v>9</v>
      </c>
      <c r="B4" s="3">
        <f>6.38/100</f>
        <v>0.0638</v>
      </c>
      <c r="C4" s="2">
        <v>4.0</v>
      </c>
      <c r="D4" s="4">
        <f t="shared" si="1"/>
        <v>0.2552</v>
      </c>
      <c r="E4" s="7" t="s">
        <v>10</v>
      </c>
      <c r="F4" s="2"/>
    </row>
    <row r="5">
      <c r="A5" s="2" t="s">
        <v>11</v>
      </c>
      <c r="B5" s="3">
        <f>1.98/100</f>
        <v>0.0198</v>
      </c>
      <c r="C5" s="2">
        <v>22.0</v>
      </c>
      <c r="D5" s="4">
        <f t="shared" si="1"/>
        <v>0.4356</v>
      </c>
      <c r="E5" s="8" t="s">
        <v>12</v>
      </c>
      <c r="F5" s="2"/>
    </row>
    <row r="6">
      <c r="A6" s="2" t="s">
        <v>13</v>
      </c>
      <c r="B6" s="3">
        <f>10/235</f>
        <v>0.04255319149</v>
      </c>
      <c r="C6" s="2">
        <v>0.11</v>
      </c>
      <c r="D6" s="4">
        <f t="shared" si="1"/>
        <v>0.004680851064</v>
      </c>
      <c r="E6" s="6" t="s">
        <v>14</v>
      </c>
      <c r="F6" s="2"/>
    </row>
    <row r="7">
      <c r="A7" s="2" t="s">
        <v>15</v>
      </c>
      <c r="B7" s="3">
        <f>3.48/20</f>
        <v>0.174</v>
      </c>
      <c r="C7" s="2">
        <v>0.11</v>
      </c>
      <c r="D7" s="4">
        <f t="shared" si="1"/>
        <v>0.01914</v>
      </c>
      <c r="E7" s="7" t="s">
        <v>16</v>
      </c>
      <c r="F7" s="2"/>
    </row>
    <row r="8">
      <c r="A8" s="2" t="s">
        <v>17</v>
      </c>
      <c r="B8" s="3">
        <f>2.59/28</f>
        <v>0.0925</v>
      </c>
      <c r="C8" s="2">
        <v>1.0</v>
      </c>
      <c r="D8" s="9">
        <f t="shared" si="1"/>
        <v>0.0925</v>
      </c>
      <c r="E8" s="6" t="s">
        <v>18</v>
      </c>
      <c r="F8" s="2"/>
    </row>
    <row r="9">
      <c r="A9" s="2"/>
      <c r="C9" s="2" t="s">
        <v>19</v>
      </c>
      <c r="D9" s="4">
        <f>sum(D1:D7)</f>
        <v>4.894620851</v>
      </c>
    </row>
    <row r="10">
      <c r="A10" s="2" t="s">
        <v>20</v>
      </c>
      <c r="C10" s="2"/>
    </row>
    <row r="11">
      <c r="A11" s="1" t="s">
        <v>21</v>
      </c>
      <c r="B11" s="1" t="s">
        <v>22</v>
      </c>
      <c r="C11" s="1" t="s">
        <v>23</v>
      </c>
      <c r="D11" s="1" t="s">
        <v>24</v>
      </c>
      <c r="E11" s="1" t="s">
        <v>25</v>
      </c>
      <c r="G11" s="2" t="s">
        <v>26</v>
      </c>
      <c r="H11" s="2" t="s">
        <v>27</v>
      </c>
      <c r="I11" s="2" t="s">
        <v>28</v>
      </c>
    </row>
    <row r="12">
      <c r="A12" s="2">
        <v>1.0</v>
      </c>
      <c r="B12" s="2" t="s">
        <v>29</v>
      </c>
      <c r="C12" s="2">
        <f>12*12</f>
        <v>144</v>
      </c>
      <c r="D12" s="2">
        <v>4.3</v>
      </c>
      <c r="E12" s="2">
        <f t="shared" ref="E12:E26" si="2">C12/D12</f>
        <v>33.48837209</v>
      </c>
    </row>
    <row r="13">
      <c r="A13" s="2">
        <v>2.0</v>
      </c>
      <c r="B13" s="10" t="s">
        <v>29</v>
      </c>
      <c r="C13" s="11">
        <f t="shared" ref="C13:C16" si="3">12*9</f>
        <v>108</v>
      </c>
      <c r="D13" s="11">
        <v>3.55</v>
      </c>
      <c r="E13" s="2">
        <f t="shared" si="2"/>
        <v>30.42253521</v>
      </c>
      <c r="G13">
        <f>3/8 + 11</f>
        <v>11.375</v>
      </c>
      <c r="H13">
        <f>G13/2.25</f>
        <v>5.055555556</v>
      </c>
      <c r="I13">
        <f>H13/268</f>
        <v>0.01886401327</v>
      </c>
    </row>
    <row r="14">
      <c r="A14" s="2">
        <v>3.0</v>
      </c>
      <c r="B14" s="2" t="s">
        <v>30</v>
      </c>
      <c r="C14" s="11">
        <f t="shared" si="3"/>
        <v>108</v>
      </c>
      <c r="D14" s="2">
        <v>3.91</v>
      </c>
      <c r="E14" s="2">
        <f t="shared" si="2"/>
        <v>27.62148338</v>
      </c>
      <c r="H14">
        <f>G13/2.25</f>
        <v>5.055555556</v>
      </c>
      <c r="I14">
        <f>H14/200</f>
        <v>0.02527777778</v>
      </c>
    </row>
    <row r="15">
      <c r="A15" s="2">
        <v>4.0</v>
      </c>
      <c r="B15" s="2" t="s">
        <v>29</v>
      </c>
      <c r="C15" s="11">
        <f t="shared" si="3"/>
        <v>108</v>
      </c>
      <c r="D15" s="2">
        <v>3.97</v>
      </c>
      <c r="E15" s="2">
        <f t="shared" si="2"/>
        <v>27.20403023</v>
      </c>
      <c r="F15" s="12" t="s">
        <v>31</v>
      </c>
      <c r="I15">
        <f>I14-I13</f>
        <v>0.006413764511</v>
      </c>
    </row>
    <row r="16">
      <c r="A16" s="13">
        <v>5.0</v>
      </c>
      <c r="B16" s="13" t="s">
        <v>29</v>
      </c>
      <c r="C16" s="14">
        <f t="shared" si="3"/>
        <v>108</v>
      </c>
      <c r="D16" s="13">
        <v>3.6</v>
      </c>
      <c r="E16" s="13">
        <f t="shared" si="2"/>
        <v>30</v>
      </c>
      <c r="F16" s="15">
        <f>AVERAGE(E12:E16)</f>
        <v>29.74728418</v>
      </c>
      <c r="I16">
        <f>I15/I13</f>
        <v>0.34</v>
      </c>
    </row>
    <row r="17">
      <c r="A17" s="2">
        <v>6.0</v>
      </c>
      <c r="B17" s="2" t="s">
        <v>32</v>
      </c>
      <c r="C17" s="11">
        <v>108.0</v>
      </c>
      <c r="D17" s="2">
        <v>3.45</v>
      </c>
      <c r="E17" s="2">
        <f t="shared" si="2"/>
        <v>31.30434783</v>
      </c>
      <c r="I17" s="2"/>
    </row>
    <row r="18">
      <c r="A18" s="2">
        <v>7.0</v>
      </c>
      <c r="B18" s="2" t="s">
        <v>32</v>
      </c>
      <c r="C18" s="11">
        <v>108.0</v>
      </c>
      <c r="D18" s="2">
        <v>3.51</v>
      </c>
      <c r="E18" s="2">
        <f t="shared" si="2"/>
        <v>30.76923077</v>
      </c>
      <c r="I18" s="2"/>
    </row>
    <row r="19">
      <c r="A19" s="2">
        <v>8.0</v>
      </c>
      <c r="B19" s="2" t="s">
        <v>32</v>
      </c>
      <c r="C19" s="11">
        <v>108.0</v>
      </c>
      <c r="D19" s="2">
        <v>3.36</v>
      </c>
      <c r="E19" s="2">
        <f t="shared" si="2"/>
        <v>32.14285714</v>
      </c>
      <c r="I19" s="2"/>
    </row>
    <row r="20">
      <c r="A20" s="2">
        <v>9.0</v>
      </c>
      <c r="B20" s="2" t="s">
        <v>32</v>
      </c>
      <c r="C20" s="11">
        <v>108.0</v>
      </c>
      <c r="D20" s="2">
        <v>3.47</v>
      </c>
      <c r="E20" s="2">
        <f t="shared" si="2"/>
        <v>31.12391931</v>
      </c>
      <c r="F20" s="12" t="s">
        <v>31</v>
      </c>
      <c r="I20" s="2"/>
    </row>
    <row r="21">
      <c r="A21" s="13">
        <v>10.0</v>
      </c>
      <c r="B21" s="13" t="s">
        <v>32</v>
      </c>
      <c r="C21" s="14">
        <v>108.0</v>
      </c>
      <c r="D21" s="13">
        <v>3.29</v>
      </c>
      <c r="E21" s="13">
        <f t="shared" si="2"/>
        <v>32.82674772</v>
      </c>
      <c r="F21" s="15">
        <f>AVERAGE(E17:E21)</f>
        <v>31.63342055</v>
      </c>
      <c r="I21" s="2"/>
    </row>
    <row r="22">
      <c r="A22" s="2">
        <v>11.0</v>
      </c>
      <c r="B22" s="2" t="s">
        <v>33</v>
      </c>
      <c r="C22" s="11">
        <f t="shared" ref="C22:C26" si="4">12*9</f>
        <v>108</v>
      </c>
      <c r="D22" s="2">
        <v>3.23</v>
      </c>
      <c r="E22" s="2">
        <f t="shared" si="2"/>
        <v>33.43653251</v>
      </c>
      <c r="I22" s="2">
        <f>68/268</f>
        <v>0.2537313433</v>
      </c>
    </row>
    <row r="23">
      <c r="A23" s="2">
        <v>12.0</v>
      </c>
      <c r="B23" s="2" t="s">
        <v>33</v>
      </c>
      <c r="C23" s="11">
        <f t="shared" si="4"/>
        <v>108</v>
      </c>
      <c r="D23" s="2">
        <v>3.25</v>
      </c>
      <c r="E23" s="2">
        <f t="shared" si="2"/>
        <v>33.23076923</v>
      </c>
    </row>
    <row r="24">
      <c r="A24" s="2">
        <v>13.0</v>
      </c>
      <c r="B24" s="2" t="s">
        <v>33</v>
      </c>
      <c r="C24" s="11">
        <f t="shared" si="4"/>
        <v>108</v>
      </c>
      <c r="D24" s="2">
        <v>3.19</v>
      </c>
      <c r="E24" s="2">
        <f t="shared" si="2"/>
        <v>33.85579937</v>
      </c>
    </row>
    <row r="25">
      <c r="A25" s="2">
        <v>14.0</v>
      </c>
      <c r="B25" s="2" t="s">
        <v>33</v>
      </c>
      <c r="C25" s="11">
        <f t="shared" si="4"/>
        <v>108</v>
      </c>
      <c r="D25" s="2">
        <v>3.42</v>
      </c>
      <c r="E25" s="2">
        <f t="shared" si="2"/>
        <v>31.57894737</v>
      </c>
      <c r="F25" s="2" t="s">
        <v>31</v>
      </c>
    </row>
    <row r="26">
      <c r="A26" s="2">
        <v>15.0</v>
      </c>
      <c r="B26" s="2" t="s">
        <v>33</v>
      </c>
      <c r="C26" s="11">
        <f t="shared" si="4"/>
        <v>108</v>
      </c>
      <c r="D26" s="2">
        <v>3.51</v>
      </c>
      <c r="E26" s="2">
        <f t="shared" si="2"/>
        <v>30.76923077</v>
      </c>
      <c r="F26" s="2">
        <f>AVERAGE(E22:E26)</f>
        <v>32.57425585</v>
      </c>
    </row>
    <row r="27">
      <c r="A27" s="2" t="s">
        <v>34</v>
      </c>
    </row>
    <row r="28">
      <c r="A28" s="1" t="s">
        <v>21</v>
      </c>
      <c r="B28" s="1" t="s">
        <v>35</v>
      </c>
      <c r="C28" s="1" t="s">
        <v>36</v>
      </c>
      <c r="D28" s="1" t="s">
        <v>24</v>
      </c>
      <c r="E28" s="1" t="s">
        <v>37</v>
      </c>
    </row>
    <row r="29">
      <c r="A29" s="2">
        <v>1.0</v>
      </c>
      <c r="B29" s="2" t="s">
        <v>38</v>
      </c>
      <c r="C29" s="2">
        <v>0.0</v>
      </c>
      <c r="D29" s="2" t="s">
        <v>39</v>
      </c>
      <c r="E29" s="2" t="s">
        <v>39</v>
      </c>
    </row>
    <row r="30">
      <c r="A30" s="2">
        <v>2.0</v>
      </c>
      <c r="B30" s="2" t="s">
        <v>38</v>
      </c>
      <c r="C30" s="2">
        <v>0.0</v>
      </c>
      <c r="D30" s="2" t="s">
        <v>39</v>
      </c>
      <c r="E30" s="2" t="s">
        <v>39</v>
      </c>
    </row>
    <row r="31">
      <c r="A31" s="2">
        <v>3.0</v>
      </c>
      <c r="B31" s="2" t="s">
        <v>40</v>
      </c>
      <c r="C31" s="2">
        <v>0.0</v>
      </c>
      <c r="D31" s="2" t="s">
        <v>39</v>
      </c>
      <c r="E31" s="2" t="s">
        <v>39</v>
      </c>
    </row>
    <row r="32">
      <c r="A32" s="2">
        <v>4.0</v>
      </c>
      <c r="B32" s="2" t="s">
        <v>40</v>
      </c>
      <c r="C32" s="2">
        <v>0.0</v>
      </c>
      <c r="D32" s="2" t="s">
        <v>39</v>
      </c>
      <c r="E32" s="2" t="s">
        <v>39</v>
      </c>
      <c r="F32" s="2"/>
    </row>
    <row r="33">
      <c r="A33" s="2">
        <v>5.0</v>
      </c>
      <c r="B33" s="2" t="s">
        <v>41</v>
      </c>
      <c r="C33" s="2">
        <v>0.0</v>
      </c>
      <c r="D33" s="2" t="s">
        <v>39</v>
      </c>
      <c r="E33" s="2" t="s">
        <v>39</v>
      </c>
      <c r="F33" s="2"/>
    </row>
    <row r="34">
      <c r="A34" s="2">
        <v>6.0</v>
      </c>
      <c r="B34" s="2" t="s">
        <v>41</v>
      </c>
      <c r="C34" s="2">
        <v>0.0</v>
      </c>
      <c r="D34" s="2" t="s">
        <v>39</v>
      </c>
      <c r="E34" s="2" t="s">
        <v>39</v>
      </c>
      <c r="F34" s="2"/>
    </row>
    <row r="35">
      <c r="A35" s="2">
        <v>7.0</v>
      </c>
      <c r="B35" s="2" t="s">
        <v>42</v>
      </c>
      <c r="C35" s="2">
        <v>19.0</v>
      </c>
      <c r="D35" s="2">
        <v>2.5</v>
      </c>
      <c r="E35">
        <f t="shared" ref="E35:E39" si="5">C35/D35</f>
        <v>7.6</v>
      </c>
    </row>
    <row r="36">
      <c r="A36" s="2">
        <v>8.0</v>
      </c>
      <c r="B36" s="2" t="s">
        <v>42</v>
      </c>
      <c r="C36" s="2">
        <f>26</f>
        <v>26</v>
      </c>
      <c r="D36" s="2">
        <v>2.74</v>
      </c>
      <c r="E36">
        <f t="shared" si="5"/>
        <v>9.489051095</v>
      </c>
    </row>
    <row r="37">
      <c r="A37" s="2">
        <v>9.0</v>
      </c>
      <c r="B37" s="2" t="s">
        <v>42</v>
      </c>
      <c r="C37" s="2">
        <f>25</f>
        <v>25</v>
      </c>
      <c r="D37" s="2">
        <v>2.7</v>
      </c>
      <c r="E37">
        <f t="shared" si="5"/>
        <v>9.259259259</v>
      </c>
    </row>
    <row r="38">
      <c r="A38" s="2">
        <v>10.0</v>
      </c>
      <c r="B38" s="2" t="s">
        <v>42</v>
      </c>
      <c r="C38" s="2">
        <f>20</f>
        <v>20</v>
      </c>
      <c r="D38" s="2">
        <v>2.56</v>
      </c>
      <c r="E38">
        <f t="shared" si="5"/>
        <v>7.8125</v>
      </c>
      <c r="F38" s="2" t="s">
        <v>31</v>
      </c>
    </row>
    <row r="39">
      <c r="A39" s="2">
        <v>11.0</v>
      </c>
      <c r="B39" s="2" t="s">
        <v>42</v>
      </c>
      <c r="C39" s="2">
        <f>23</f>
        <v>23</v>
      </c>
      <c r="D39" s="2">
        <v>2.65</v>
      </c>
      <c r="E39">
        <f t="shared" si="5"/>
        <v>8.679245283</v>
      </c>
      <c r="F39">
        <f>AVERAGE(E35:E39)</f>
        <v>8.568011127</v>
      </c>
    </row>
    <row r="41">
      <c r="A41" s="1" t="s">
        <v>21</v>
      </c>
      <c r="B41" s="1" t="s">
        <v>43</v>
      </c>
      <c r="C41" s="1" t="s">
        <v>44</v>
      </c>
      <c r="F41" s="1" t="s">
        <v>21</v>
      </c>
      <c r="G41" s="1" t="s">
        <v>45</v>
      </c>
      <c r="H41" s="1" t="s">
        <v>36</v>
      </c>
    </row>
    <row r="42">
      <c r="A42" s="2">
        <v>1.0</v>
      </c>
      <c r="B42" s="2" t="s">
        <v>46</v>
      </c>
      <c r="C42" s="2">
        <v>2.48</v>
      </c>
      <c r="F42" s="2">
        <v>1.0</v>
      </c>
      <c r="G42" s="2" t="s">
        <v>47</v>
      </c>
      <c r="H42" s="2">
        <v>4.0</v>
      </c>
    </row>
    <row r="43">
      <c r="A43" s="2">
        <v>2.0</v>
      </c>
      <c r="B43" s="2" t="s">
        <v>46</v>
      </c>
      <c r="C43" s="2">
        <v>2.5</v>
      </c>
      <c r="F43" s="2">
        <v>2.0</v>
      </c>
      <c r="G43" s="2" t="s">
        <v>47</v>
      </c>
      <c r="H43" s="11" t="s">
        <v>48</v>
      </c>
    </row>
    <row r="44">
      <c r="A44" s="2">
        <v>3.0</v>
      </c>
      <c r="B44" s="2" t="s">
        <v>46</v>
      </c>
      <c r="C44" s="2">
        <v>2.14</v>
      </c>
      <c r="F44" s="2">
        <v>3.0</v>
      </c>
      <c r="G44" s="2" t="s">
        <v>47</v>
      </c>
      <c r="H44" s="2">
        <v>4.0</v>
      </c>
    </row>
    <row r="45">
      <c r="A45" s="2">
        <v>4.0</v>
      </c>
      <c r="B45" s="2" t="s">
        <v>46</v>
      </c>
      <c r="C45" s="2">
        <v>2.51</v>
      </c>
      <c r="F45" s="2">
        <v>4.0</v>
      </c>
      <c r="G45" s="2" t="s">
        <v>47</v>
      </c>
      <c r="H45" s="2">
        <v>4.0</v>
      </c>
    </row>
    <row r="46">
      <c r="A46" s="2">
        <v>5.0</v>
      </c>
      <c r="B46" s="2" t="s">
        <v>46</v>
      </c>
      <c r="C46" s="2">
        <v>2.81</v>
      </c>
      <c r="D46" s="1" t="s">
        <v>49</v>
      </c>
      <c r="F46" s="13">
        <v>5.0</v>
      </c>
      <c r="G46" s="13" t="s">
        <v>47</v>
      </c>
      <c r="H46" s="14" t="s">
        <v>50</v>
      </c>
    </row>
    <row r="47">
      <c r="A47" s="13">
        <v>6.0</v>
      </c>
      <c r="B47" s="13" t="s">
        <v>46</v>
      </c>
      <c r="C47" s="13">
        <v>2.61</v>
      </c>
      <c r="D47" s="15">
        <f>Average(C42:C47)</f>
        <v>2.508333333</v>
      </c>
      <c r="F47" s="2">
        <v>6.0</v>
      </c>
      <c r="G47" s="2" t="s">
        <v>51</v>
      </c>
      <c r="H47" s="2">
        <v>4.0</v>
      </c>
    </row>
    <row r="48">
      <c r="A48" s="2">
        <v>7.0</v>
      </c>
      <c r="B48" s="2" t="s">
        <v>52</v>
      </c>
      <c r="C48" s="2">
        <v>2.25</v>
      </c>
      <c r="F48" s="2">
        <v>7.0</v>
      </c>
      <c r="G48" s="2" t="s">
        <v>51</v>
      </c>
      <c r="H48" s="2">
        <v>4.0</v>
      </c>
    </row>
    <row r="49">
      <c r="A49" s="2">
        <v>8.0</v>
      </c>
      <c r="B49" s="2" t="s">
        <v>52</v>
      </c>
      <c r="C49" s="2">
        <v>2.39</v>
      </c>
      <c r="F49" s="2">
        <v>8.0</v>
      </c>
      <c r="G49" s="2" t="s">
        <v>51</v>
      </c>
      <c r="H49" s="2">
        <v>4.0</v>
      </c>
    </row>
    <row r="50">
      <c r="A50" s="2">
        <v>9.0</v>
      </c>
      <c r="B50" s="2" t="s">
        <v>52</v>
      </c>
      <c r="C50" s="2">
        <v>2.15</v>
      </c>
      <c r="F50" s="2">
        <v>9.0</v>
      </c>
      <c r="G50" s="2" t="s">
        <v>51</v>
      </c>
      <c r="H50" s="2">
        <v>4.0</v>
      </c>
    </row>
    <row r="51">
      <c r="A51" s="2">
        <v>10.0</v>
      </c>
      <c r="B51" s="2" t="s">
        <v>52</v>
      </c>
      <c r="C51" s="2">
        <v>1.99</v>
      </c>
      <c r="F51" s="2">
        <v>10.0</v>
      </c>
      <c r="G51" s="2" t="s">
        <v>51</v>
      </c>
      <c r="H51" s="2">
        <v>4.0</v>
      </c>
    </row>
    <row r="52">
      <c r="A52" s="2">
        <v>11.0</v>
      </c>
      <c r="B52" s="2" t="s">
        <v>52</v>
      </c>
      <c r="C52" s="2">
        <v>2.03</v>
      </c>
      <c r="D52" s="1" t="s">
        <v>49</v>
      </c>
      <c r="F52" s="2"/>
      <c r="G52" s="2" t="s">
        <v>53</v>
      </c>
    </row>
    <row r="53">
      <c r="A53" s="2">
        <v>12.0</v>
      </c>
      <c r="B53" s="2" t="s">
        <v>52</v>
      </c>
      <c r="C53" s="2">
        <v>2.31</v>
      </c>
      <c r="D53">
        <f>AVERAGE(C48:C53)</f>
        <v>2.186666667</v>
      </c>
      <c r="F53" s="2"/>
    </row>
    <row r="57">
      <c r="A57" s="16" t="s">
        <v>54</v>
      </c>
      <c r="B57" s="17" t="s">
        <v>55</v>
      </c>
      <c r="C57" s="18"/>
      <c r="D57" s="19"/>
    </row>
    <row r="58">
      <c r="A58" s="20" t="s">
        <v>56</v>
      </c>
      <c r="B58" s="21" t="s">
        <v>57</v>
      </c>
      <c r="C58" s="22" t="s">
        <v>58</v>
      </c>
      <c r="D58" s="23"/>
    </row>
    <row r="59">
      <c r="A59" s="24" t="s">
        <v>59</v>
      </c>
      <c r="B59" s="25" t="s">
        <v>60</v>
      </c>
      <c r="C59" s="26" t="s">
        <v>61</v>
      </c>
      <c r="D59" s="27" t="s">
        <v>7</v>
      </c>
    </row>
    <row r="60">
      <c r="A60" s="24" t="s">
        <v>62</v>
      </c>
      <c r="B60" s="28" t="s">
        <v>9</v>
      </c>
      <c r="C60" s="26" t="s">
        <v>63</v>
      </c>
      <c r="D60" s="29"/>
    </row>
    <row r="61">
      <c r="A61" s="24" t="s">
        <v>64</v>
      </c>
      <c r="B61" s="25" t="s">
        <v>65</v>
      </c>
      <c r="C61" s="26" t="s">
        <v>66</v>
      </c>
      <c r="D61" s="27" t="s">
        <v>67</v>
      </c>
    </row>
    <row r="62">
      <c r="A62" s="24" t="s">
        <v>68</v>
      </c>
      <c r="B62" s="25" t="s">
        <v>69</v>
      </c>
      <c r="C62" s="26" t="s">
        <v>70</v>
      </c>
      <c r="D62" s="27" t="s">
        <v>71</v>
      </c>
    </row>
    <row r="63">
      <c r="A63" s="30" t="s">
        <v>72</v>
      </c>
      <c r="B63" s="31" t="s">
        <v>73</v>
      </c>
      <c r="C63" s="32" t="s">
        <v>74</v>
      </c>
      <c r="D63" s="33" t="s">
        <v>75</v>
      </c>
    </row>
    <row r="66">
      <c r="A66" s="1" t="s">
        <v>76</v>
      </c>
      <c r="B66" s="34" t="s">
        <v>77</v>
      </c>
      <c r="C66" s="34" t="s">
        <v>78</v>
      </c>
      <c r="D66" s="34" t="s">
        <v>79</v>
      </c>
    </row>
    <row r="67">
      <c r="A67" s="2" t="s">
        <v>80</v>
      </c>
      <c r="B67" s="35" t="s">
        <v>81</v>
      </c>
      <c r="C67" s="36" t="s">
        <v>82</v>
      </c>
      <c r="D67" s="36" t="s">
        <v>83</v>
      </c>
    </row>
    <row r="68">
      <c r="A68" s="2" t="s">
        <v>84</v>
      </c>
      <c r="B68" s="35" t="s">
        <v>85</v>
      </c>
      <c r="C68" s="36" t="s">
        <v>86</v>
      </c>
      <c r="D68" s="36" t="s">
        <v>87</v>
      </c>
    </row>
    <row r="69">
      <c r="A69" s="2" t="s">
        <v>88</v>
      </c>
      <c r="B69" s="35" t="s">
        <v>89</v>
      </c>
      <c r="C69" s="36" t="s">
        <v>87</v>
      </c>
      <c r="D69" s="36" t="s">
        <v>87</v>
      </c>
    </row>
    <row r="70">
      <c r="A70" s="2" t="s">
        <v>90</v>
      </c>
      <c r="B70" s="35" t="s">
        <v>91</v>
      </c>
      <c r="C70" s="36" t="s">
        <v>92</v>
      </c>
      <c r="D70" s="36" t="s">
        <v>93</v>
      </c>
    </row>
    <row r="71">
      <c r="A71" s="2" t="s">
        <v>94</v>
      </c>
      <c r="B71" s="35" t="s">
        <v>95</v>
      </c>
      <c r="C71" s="37">
        <v>8.0</v>
      </c>
      <c r="D71" s="37">
        <v>5.0</v>
      </c>
    </row>
  </sheetData>
  <mergeCells count="1">
    <mergeCell ref="B57:D57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