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Sekhon\Dev\sample-excel\sample-excel\"/>
    </mc:Choice>
  </mc:AlternateContent>
  <xr:revisionPtr revIDLastSave="0" documentId="13_ncr:1_{445D62FA-1A9F-41EC-9D3C-AF9FC39F8181}" xr6:coauthVersionLast="45" xr6:coauthVersionMax="45" xr10:uidLastSave="{00000000-0000-0000-0000-000000000000}"/>
  <bookViews>
    <workbookView xWindow="-120" yWindow="-120" windowWidth="29040" windowHeight="15840" tabRatio="798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definition'!$G$23:$H$23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definition'!$G$19:$M$19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20" l="1"/>
  <c r="E26" i="20"/>
  <c r="L16" i="20" a="1"/>
  <c r="K19" i="14"/>
  <c r="G28" i="14" a="1"/>
  <c r="P24" i="19"/>
  <c r="P23" i="15"/>
  <c r="G31" i="14"/>
  <c r="L16" i="20" l="1"/>
  <c r="L17" i="20"/>
  <c r="L18" i="20"/>
  <c r="L19" i="20"/>
  <c r="F31" i="20"/>
  <c r="E43" i="20" s="1"/>
  <c r="F21" i="10" a="1"/>
  <c r="F42" i="20" a="1"/>
  <c r="J28" i="14"/>
  <c r="H29" i="14"/>
  <c r="G29" i="14"/>
  <c r="K29" i="14"/>
  <c r="J29" i="14"/>
  <c r="G28" i="14"/>
  <c r="H28" i="14"/>
  <c r="L29" i="14"/>
  <c r="L28" i="14"/>
  <c r="K28" i="14"/>
  <c r="I29" i="14"/>
  <c r="I28" i="14"/>
  <c r="N22" i="16"/>
  <c r="K31" i="20" l="1"/>
  <c r="F21" i="10"/>
  <c r="J29" i="10"/>
  <c r="H21" i="10"/>
  <c r="J23" i="10"/>
  <c r="F25" i="10"/>
  <c r="G30" i="10"/>
  <c r="J25" i="10"/>
  <c r="J24" i="10"/>
  <c r="G28" i="10"/>
  <c r="I27" i="10"/>
  <c r="J22" i="10"/>
  <c r="H27" i="10"/>
  <c r="H22" i="10"/>
  <c r="I29" i="10"/>
  <c r="F23" i="10"/>
  <c r="G25" i="10"/>
  <c r="I23" i="10"/>
  <c r="J26" i="10"/>
  <c r="H25" i="10"/>
  <c r="H28" i="10"/>
  <c r="F24" i="10"/>
  <c r="H30" i="10"/>
  <c r="H24" i="10"/>
  <c r="H31" i="10"/>
  <c r="H29" i="10"/>
  <c r="J27" i="10"/>
  <c r="F30" i="10"/>
  <c r="G26" i="10"/>
  <c r="G27" i="10"/>
  <c r="I21" i="10"/>
  <c r="G29" i="10"/>
  <c r="J31" i="10"/>
  <c r="F29" i="10"/>
  <c r="J28" i="10"/>
  <c r="I31" i="10"/>
  <c r="G23" i="10"/>
  <c r="G21" i="10"/>
  <c r="G22" i="10"/>
  <c r="I30" i="10"/>
  <c r="J30" i="10"/>
  <c r="J21" i="10"/>
  <c r="F27" i="10"/>
  <c r="H23" i="10"/>
  <c r="I22" i="10"/>
  <c r="I24" i="10"/>
  <c r="I26" i="10"/>
  <c r="G24" i="10"/>
  <c r="F26" i="10"/>
  <c r="F31" i="10"/>
  <c r="I25" i="10"/>
  <c r="F22" i="10"/>
  <c r="I28" i="10"/>
  <c r="G31" i="10"/>
  <c r="F28" i="10"/>
  <c r="H26" i="10"/>
  <c r="K43" i="20"/>
  <c r="G43" i="20"/>
  <c r="F42" i="20"/>
  <c r="K42" i="20"/>
  <c r="J42" i="20"/>
  <c r="H43" i="20"/>
  <c r="L42" i="20"/>
  <c r="J43" i="20"/>
  <c r="I42" i="20"/>
  <c r="H42" i="20"/>
  <c r="G42" i="20"/>
  <c r="I43" i="20"/>
  <c r="L43" i="20"/>
  <c r="F43" i="20"/>
  <c r="M27" i="17"/>
  <c r="M24" i="17"/>
  <c r="M26" i="17"/>
  <c r="M28" i="17"/>
  <c r="M22" i="17"/>
  <c r="M25" i="17"/>
  <c r="M23" i="17"/>
  <c r="M30" i="17"/>
  <c r="M29" i="17"/>
  <c r="M31" i="17"/>
  <c r="N28" i="16"/>
  <c r="N26" i="16"/>
  <c r="N25" i="16"/>
  <c r="N23" i="16"/>
  <c r="N24" i="16"/>
  <c r="N30" i="16"/>
  <c r="N29" i="16"/>
  <c r="N27" i="16"/>
  <c r="K23" i="16" l="1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E21" i="12"/>
  <c r="F27" i="21"/>
  <c r="F29" i="21" s="1"/>
  <c r="F23" i="21"/>
  <c r="F25" i="21" s="1"/>
  <c r="I19" i="21"/>
  <c r="F19" i="21"/>
  <c r="I23" i="21" l="1"/>
  <c r="E36" i="13" l="1"/>
  <c r="E35" i="13"/>
  <c r="K21" i="13"/>
  <c r="E17" i="13"/>
  <c r="K24" i="13"/>
  <c r="E17" i="11" a="1"/>
  <c r="F34" i="13" a="1"/>
  <c r="E23" i="12" a="1"/>
  <c r="I17" i="20" l="1"/>
  <c r="E27" i="11"/>
  <c r="F22" i="11"/>
  <c r="G21" i="11"/>
  <c r="G18" i="11"/>
  <c r="F25" i="11"/>
  <c r="F23" i="11"/>
  <c r="G17" i="11"/>
  <c r="E21" i="11"/>
  <c r="E18" i="11"/>
  <c r="G27" i="11"/>
  <c r="E19" i="11"/>
  <c r="F29" i="11"/>
  <c r="G26" i="11"/>
  <c r="G28" i="11"/>
  <c r="E25" i="11"/>
  <c r="G24" i="11"/>
  <c r="F26" i="11"/>
  <c r="E24" i="11"/>
  <c r="E29" i="11"/>
  <c r="E17" i="11"/>
  <c r="F24" i="11"/>
  <c r="F21" i="11"/>
  <c r="G23" i="11"/>
  <c r="F18" i="11"/>
  <c r="F17" i="11"/>
  <c r="E26" i="11"/>
  <c r="G20" i="11"/>
  <c r="G22" i="11"/>
  <c r="G19" i="11"/>
  <c r="G29" i="11"/>
  <c r="F20" i="11"/>
  <c r="F28" i="11"/>
  <c r="F27" i="11"/>
  <c r="E28" i="11"/>
  <c r="E22" i="11"/>
  <c r="E20" i="11"/>
  <c r="E23" i="11"/>
  <c r="F19" i="11"/>
  <c r="G25" i="11"/>
  <c r="G31" i="12"/>
  <c r="E31" i="12"/>
  <c r="E27" i="12"/>
  <c r="G32" i="12"/>
  <c r="F33" i="12"/>
  <c r="E25" i="12"/>
  <c r="E26" i="12"/>
  <c r="F28" i="12"/>
  <c r="F25" i="12"/>
  <c r="F26" i="12"/>
  <c r="G23" i="12"/>
  <c r="F31" i="12"/>
  <c r="E30" i="12"/>
  <c r="F30" i="12"/>
  <c r="F24" i="12"/>
  <c r="F27" i="12"/>
  <c r="G26" i="12"/>
  <c r="G28" i="12"/>
  <c r="G25" i="12"/>
  <c r="G29" i="12"/>
  <c r="G33" i="12"/>
  <c r="E28" i="12"/>
  <c r="E24" i="12"/>
  <c r="G30" i="12"/>
  <c r="F29" i="12"/>
  <c r="F32" i="12"/>
  <c r="G27" i="12"/>
  <c r="E29" i="12"/>
  <c r="G24" i="12"/>
  <c r="E33" i="12"/>
  <c r="E32" i="12"/>
  <c r="F23" i="12"/>
  <c r="E23" i="12"/>
  <c r="F35" i="13"/>
  <c r="K36" i="13"/>
  <c r="F36" i="13"/>
  <c r="G34" i="13"/>
  <c r="J35" i="13"/>
  <c r="J36" i="13"/>
  <c r="F34" i="13"/>
  <c r="K35" i="13"/>
  <c r="H35" i="13"/>
  <c r="K34" i="13"/>
  <c r="I35" i="13"/>
  <c r="H34" i="13"/>
  <c r="H36" i="13"/>
  <c r="I36" i="13"/>
  <c r="G35" i="13"/>
  <c r="I34" i="13"/>
  <c r="J34" i="13"/>
  <c r="G36" i="13"/>
</calcChain>
</file>

<file path=xl/sharedStrings.xml><?xml version="1.0" encoding="utf-8"?>
<sst xmlns="http://schemas.openxmlformats.org/spreadsheetml/2006/main" count="606" uniqueCount="345">
  <si>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</si>
  <si>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</si>
  <si>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</si>
  <si>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</si>
  <si>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</si>
  <si>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</si>
  <si>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</si>
  <si>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</si>
  <si>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</si>
  <si>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</si>
  <si>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</si>
  <si>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</si>
  <si>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</si>
  <si>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</si>
  <si>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</si>
  <si>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</si>
  <si>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</si>
  <si>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</si>
  <si>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</si>
  <si>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</si>
  <si>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</si>
  <si>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</si>
  <si>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</si>
  <si>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</si>
  <si>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</si>
  <si>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</si>
  <si>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</si>
  <si>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</si>
  <si>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</si>
  <si>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</si>
  <si>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</si>
  <si>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</si>
  <si>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</si>
  <si>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</si>
  <si>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</si>
  <si>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</si>
  <si>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</si>
  <si>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</si>
  <si>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</si>
  <si>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</si>
  <si>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</si>
  <si>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</si>
  <si>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</si>
  <si>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</si>
  <si>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</si>
  <si>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</si>
  <si>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</si>
  <si>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</si>
  <si>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</si>
  <si>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</si>
  <si>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</si>
  <si>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</si>
  <si>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</si>
  <si>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</si>
  <si>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</si>
  <si>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</si>
  <si>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</si>
  <si>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</si>
  <si>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</si>
  <si>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</si>
  <si>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</si>
  <si>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</si>
  <si>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</si>
  <si>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</si>
  <si>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</si>
  <si>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</si>
  <si>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</si>
  <si>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</si>
  <si>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</si>
  <si>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</si>
  <si>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</si>
  <si>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</si>
  <si>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</si>
  <si>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</si>
  <si>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</si>
  <si>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</si>
  <si>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</si>
  <si>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</si>
  <si>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</si>
  <si>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</si>
  <si>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</si>
  <si>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</si>
  <si>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</si>
  <si>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</si>
  <si>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</si>
  <si>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</si>
  <si>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</si>
  <si>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</si>
  <si>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</si>
  <si>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</si>
  <si>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</si>
  <si>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</si>
  <si>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</si>
  <si>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</si>
  <si>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</si>
  <si>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</si>
  <si>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</si>
  <si>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</si>
  <si>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</si>
  <si>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</si>
  <si>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</si>
  <si>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</si>
  <si>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</si>
  <si>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</si>
  <si>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</si>
  <si>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</si>
  <si>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</si>
  <si>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</si>
  <si>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</si>
  <si>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</si>
  <si>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</si>
  <si>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</si>
  <si>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</si>
  <si>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</si>
  <si>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</si>
  <si>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</si>
  <si>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</si>
  <si>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</si>
  <si>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</si>
  <si>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</si>
  <si>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</si>
  <si>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</si>
  <si>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</si>
  <si>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</si>
  <si>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</si>
  <si>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</si>
  <si>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</si>
  <si>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</si>
  <si>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</si>
  <si>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</si>
  <si>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</si>
  <si>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</si>
  <si>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</si>
  <si>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</si>
  <si>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</si>
  <si>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</si>
  <si>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</si>
  <si>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</si>
  <si>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</si>
  <si>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</si>
  <si>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</si>
  <si>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</si>
  <si>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</si>
  <si>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</si>
  <si>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</si>
  <si>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</si>
  <si>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</si>
  <si>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</si>
  <si>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</si>
  <si>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</si>
  <si>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</si>
  <si>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</si>
  <si>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</si>
  <si>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</si>
  <si>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</si>
  <si>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</si>
  <si>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</si>
  <si>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</si>
  <si>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</si>
  <si>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</si>
  <si>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</si>
  <si>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</si>
  <si>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</si>
  <si>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</si>
  <si>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</si>
  <si>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</si>
  <si>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</si>
  <si>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</si>
  <si>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</si>
  <si>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</si>
  <si>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</si>
  <si>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</si>
  <si>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</si>
  <si>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</si>
  <si>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</si>
  <si>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</si>
  <si>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</si>
  <si>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</si>
  <si>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</si>
  <si>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</si>
  <si>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</si>
  <si>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</si>
  <si>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</si>
  <si>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</si>
  <si>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</si>
  <si>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</si>
  <si>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</si>
  <si>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</si>
  <si>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</si>
  <si>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</si>
  <si>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</si>
  <si>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</si>
  <si>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</si>
  <si>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</si>
  <si>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</si>
  <si>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</si>
  <si>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</si>
  <si>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</si>
  <si>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</si>
  <si>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</si>
  <si>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</si>
  <si>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</si>
  <si>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</si>
  <si>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</si>
  <si>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</si>
  <si>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>Mid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</si>
  <si>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</si>
  <si>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</si>
  <si>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</si>
  <si>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</si>
  <si>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</si>
  <si>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</si>
  <si>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</si>
  <si>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</si>
  <si>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</si>
  <si>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</si>
  <si>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</si>
  <si>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</si>
  <si>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</si>
  <si>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</si>
  <si>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</si>
  <si>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</si>
  <si>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</si>
  <si>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</si>
  <si>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</si>
  <si>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</si>
  <si>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</si>
  <si>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</si>
  <si>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</si>
  <si>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</si>
  <si>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</si>
  <si>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</si>
  <si>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</si>
  <si>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</si>
  <si>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</si>
  <si>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</si>
  <si>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</si>
  <si>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</si>
  <si>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</si>
  <si>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</si>
  <si>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</si>
  <si>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</si>
  <si>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</si>
  <si>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</si>
  <si>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</si>
  <si>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</si>
  <si>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</si>
  <si>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</si>
  <si>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</si>
  <si>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</si>
  <si>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</si>
  <si>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</si>
  <si>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</si>
  <si>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</si>
  <si>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</si>
  <si>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</si>
  <si>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</si>
  <si>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</si>
  <si>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</si>
  <si>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</si>
  <si>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</si>
  <si>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</si>
  <si>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</si>
  <si>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</si>
  <si>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</si>
  <si>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</si>
  <si>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</si>
  <si>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</si>
  <si>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</si>
  <si>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</si>
  <si>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</si>
  <si>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</si>
  <si>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</si>
  <si>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</si>
  <si>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</si>
  <si>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</si>
  <si>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</si>
  <si>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</si>
  <si>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</si>
  <si>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</si>
  <si>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</si>
  <si>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</si>
  <si>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</si>
  <si>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</si>
  <si>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</si>
  <si>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</si>
  <si>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</si>
  <si>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</si>
  <si>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</si>
  <si>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</si>
  <si>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</si>
  <si>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</si>
  <si>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</si>
  <si>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</si>
  <si>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</si>
  <si>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</si>
  <si>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</si>
  <si>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</si>
  <si>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</si>
  <si>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</si>
  <si>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</si>
  <si>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</si>
  <si>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</si>
  <si>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</si>
  <si>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</si>
  <si>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</si>
  <si>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</si>
  <si>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</si>
  <si>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</si>
  <si>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</si>
  <si>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</si>
  <si>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</si>
  <si>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</si>
  <si>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</si>
  <si>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</si>
  <si>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</si>
  <si>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</si>
  <si>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</si>
  <si>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</si>
  <si>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</si>
  <si>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</si>
  <si>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</si>
  <si>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</si>
  <si>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</si>
  <si>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</si>
  <si>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</si>
  <si>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</si>
  <si>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</si>
  <si>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</si>
  <si>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</si>
  <si>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</si>
  <si>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</si>
  <si>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</si>
  <si>
    <t>Properties...</t>
  </si>
  <si>
    <t>In this case we are adding instrument properties. Don’t forget you can use the template to see a list of the required fields. Click on the returned cells to see tooltips</t>
  </si>
  <si>
    <t>In this case we are adding an instrument definition format. Don’t forget you can use the flInstrumentsAdd_Template to see a list of the required fields. Click on the returned cells to see tooltips</t>
  </si>
  <si>
    <t>Finbourne-Examples</t>
  </si>
  <si>
    <t>IsThisATestTrade</t>
  </si>
  <si>
    <t>Perpetual</t>
  </si>
  <si>
    <t>In this case we are adding instrument and transaction properties. Don’t forget you can use the template to see a list of the required fields. Click on the returned cells to see tooltips</t>
  </si>
  <si>
    <t>BBG007FAKECO, GB007007007B</t>
  </si>
  <si>
    <t>GB007007007B</t>
  </si>
  <si>
    <t>Figi,Isin</t>
  </si>
  <si>
    <t>Isin</t>
  </si>
  <si>
    <t>BBG007FAKECO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</si>
</sst>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  <xf numFmtId="0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1fe7aaab8fa4ccebcac0abf432fa1f9">
      <tp>
        <v>-1</v>
        <stp/>
        <stp>e33b658a-70cf-4d5b-a585-87d33bd850dd</stp>
        <tr r="H26" s="10"/>
        <tr r="F28" s="10"/>
        <tr r="G31" s="10"/>
        <tr r="I28" s="10"/>
        <tr r="F22" s="10"/>
        <tr r="I25" s="10"/>
        <tr r="F31" s="10"/>
        <tr r="F26" s="10"/>
        <tr r="G24" s="10"/>
        <tr r="I26" s="10"/>
        <tr r="I24" s="10"/>
        <tr r="I22" s="10"/>
        <tr r="H23" s="10"/>
        <tr r="F27" s="10"/>
        <tr r="J21" s="10"/>
        <tr r="J30" s="10"/>
        <tr r="I30" s="10"/>
        <tr r="G22" s="10"/>
        <tr r="G21" s="10"/>
        <tr r="G23" s="10"/>
        <tr r="I31" s="10"/>
        <tr r="J28" s="10"/>
        <tr r="F29" s="10"/>
        <tr r="J31" s="10"/>
        <tr r="G29" s="10"/>
        <tr r="I21" s="10"/>
        <tr r="G27" s="10"/>
        <tr r="G26" s="10"/>
        <tr r="F30" s="10"/>
        <tr r="J27" s="10"/>
        <tr r="H29" s="10"/>
        <tr r="H31" s="10"/>
        <tr r="H24" s="10"/>
        <tr r="H30" s="10"/>
        <tr r="F24" s="10"/>
        <tr r="H28" s="10"/>
        <tr r="H25" s="10"/>
        <tr r="J26" s="10"/>
        <tr r="I23" s="10"/>
        <tr r="G25" s="10"/>
        <tr r="F23" s="10"/>
        <tr r="I29" s="10"/>
        <tr r="H22" s="10"/>
        <tr r="H27" s="10"/>
        <tr r="J22" s="10"/>
        <tr r="I27" s="10"/>
        <tr r="G28" s="10"/>
        <tr r="J24" s="10"/>
        <tr r="J25" s="10"/>
        <tr r="G30" s="10"/>
        <tr r="F25" s="10"/>
        <tr r="J23" s="10"/>
        <tr r="H21" s="10"/>
        <tr r="J29" s="10"/>
        <tr r="F21" s="10"/>
      </tp>
    </main>
    <main first="rtdsrv.e1fe7aaab8fa4ccebcac0abf432fa1f9">
      <tp>
        <v>-1</v>
        <stp/>
        <stp>dda1fa4d-a546-4508-a1bb-09c7c78f8964</stp>
        <tr r="N29" s="16"/>
      </tp>
    </main>
    <main first="rtdsrv.e1fe7aaab8fa4ccebcac0abf432fa1f9">
      <tp>
        <v>-1</v>
        <stp/>
        <stp>b2552618-2b29-45a5-bd89-61e7efd8fd32</stp>
        <tr r="F43" s="20"/>
        <tr r="L43" s="20"/>
        <tr r="I43" s="20"/>
        <tr r="G42" s="20"/>
        <tr r="H42" s="20"/>
        <tr r="I42" s="20"/>
        <tr r="J43" s="20"/>
        <tr r="L42" s="20"/>
        <tr r="H43" s="20"/>
        <tr r="J42" s="20"/>
        <tr r="K42" s="20"/>
        <tr r="F42" s="20"/>
        <tr r="G43" s="20"/>
        <tr r="K43" s="20"/>
      </tp>
    </main>
    <main first="rtdsrv.e1fe7aaab8fa4ccebcac0abf432fa1f9">
      <tp>
        <v>-1</v>
        <stp/>
        <stp>4afcd1e3-b73e-41e8-82a8-f2b303e64ae0</stp>
        <tr r="G25" s="11"/>
        <tr r="F19" s="11"/>
        <tr r="E23" s="11"/>
        <tr r="E20" s="11"/>
        <tr r="E22" s="11"/>
        <tr r="E28" s="11"/>
        <tr r="F27" s="11"/>
        <tr r="F28" s="11"/>
        <tr r="F20" s="11"/>
        <tr r="G29" s="11"/>
        <tr r="G19" s="11"/>
        <tr r="G22" s="11"/>
        <tr r="G20" s="11"/>
        <tr r="E26" s="11"/>
        <tr r="F17" s="11"/>
        <tr r="F18" s="11"/>
        <tr r="G23" s="11"/>
        <tr r="F21" s="11"/>
        <tr r="F24" s="11"/>
        <tr r="E17" s="11"/>
        <tr r="E29" s="11"/>
        <tr r="E24" s="11"/>
        <tr r="F26" s="11"/>
        <tr r="G24" s="11"/>
        <tr r="E25" s="11"/>
        <tr r="G28" s="11"/>
        <tr r="G26" s="11"/>
        <tr r="F29" s="11"/>
        <tr r="E19" s="11"/>
        <tr r="G27" s="11"/>
        <tr r="E18" s="11"/>
        <tr r="E21" s="11"/>
        <tr r="G17" s="11"/>
        <tr r="F23" s="11"/>
        <tr r="F25" s="11"/>
        <tr r="G18" s="11"/>
        <tr r="G21" s="11"/>
        <tr r="F22" s="11"/>
        <tr r="E27" s="11"/>
      </tp>
    </main>
    <main first="rtdsrv.e1fe7aaab8fa4ccebcac0abf432fa1f9">
      <tp>
        <v>-1</v>
        <stp/>
        <stp>b790a6e4-9ea1-4eab-8863-e50dfd86a895</stp>
        <tr r="M29" s="17"/>
      </tp>
    </main>
    <main first="rtdsrv.e1fe7aaab8fa4ccebcac0abf432fa1f9">
      <tp>
        <v>-1</v>
        <stp/>
        <stp>9b2bb666-0a64-482c-8c19-dc703cd797d4</stp>
        <tr r="N26" s="16"/>
      </tp>
    </main>
    <main first="rtdsrv.e1fe7aaab8fa4ccebcac0abf432fa1f9">
      <tp>
        <v>-1</v>
        <stp/>
        <stp>aff45025-cfb2-417a-a894-e9f102138f05</stp>
        <tr r="N24" s="16"/>
      </tp>
    </main>
    <main first="rtdsrv.e1fe7aaab8fa4ccebcac0abf432fa1f9">
      <tp>
        <v>-1</v>
        <stp/>
        <stp>bcbbe081-7d49-4bc3-b94a-9d7ac27016f2</stp>
        <tr r="I28" s="14"/>
        <tr r="I29" s="14"/>
        <tr r="K28" s="14"/>
        <tr r="L28" s="14"/>
        <tr r="L29" s="14"/>
        <tr r="H28" s="14"/>
        <tr r="G28" s="14"/>
        <tr r="J29" s="14"/>
        <tr r="K29" s="14"/>
        <tr r="G29" s="14"/>
        <tr r="H29" s="14"/>
        <tr r="J28" s="14"/>
      </tp>
    </main>
    <main first="rtdsrv.e1fe7aaab8fa4ccebcac0abf432fa1f9">
      <tp>
        <v>-1</v>
        <stp/>
        <stp>0e4e69d4-96d2-4315-86e0-1f32970b7960</stp>
        <tr r="M30" s="17"/>
      </tp>
    </main>
    <main first="rtdsrv.e1fe7aaab8fa4ccebcac0abf432fa1f9">
      <tp>
        <v>-1</v>
        <stp/>
        <stp>18a23769-bbad-46dc-b5be-4655e7d7b057</stp>
        <tr r="N25" s="16"/>
      </tp>
    </main>
    <main first="rtdsrv.e1fe7aaab8fa4ccebcac0abf432fa1f9">
      <tp>
        <v>-1</v>
        <stp/>
        <stp>29a8c027-0f0d-462b-886e-ee7f5dcdd0b8</stp>
        <tr r="M25" s="17"/>
      </tp>
    </main>
    <main first="rtdsrv.e1fe7aaab8fa4ccebcac0abf432fa1f9">
      <tp>
        <v>-1</v>
        <stp/>
        <stp>d8ecb491-5dad-43b6-bc58-a5cebd83b59d</stp>
        <tr r="M28" s="17"/>
      </tp>
    </main>
    <main first="rtdsrv.e1fe7aaab8fa4ccebcac0abf432fa1f9">
      <tp>
        <v>-1</v>
        <stp/>
        <stp>780ef6dd-86df-4df1-96d9-49a2de7bbfe0</stp>
        <tr r="E23" s="12"/>
        <tr r="F23" s="12"/>
        <tr r="E32" s="12"/>
        <tr r="E33" s="12"/>
        <tr r="G24" s="12"/>
        <tr r="E29" s="12"/>
        <tr r="G27" s="12"/>
        <tr r="F32" s="12"/>
        <tr r="F29" s="12"/>
        <tr r="G30" s="12"/>
        <tr r="E24" s="12"/>
        <tr r="E28" s="12"/>
        <tr r="G33" s="12"/>
        <tr r="G29" s="12"/>
        <tr r="G25" s="12"/>
        <tr r="G28" s="12"/>
        <tr r="G26" s="12"/>
        <tr r="F27" s="12"/>
        <tr r="F24" s="12"/>
        <tr r="F30" s="12"/>
        <tr r="E30" s="12"/>
        <tr r="F31" s="12"/>
        <tr r="G23" s="12"/>
        <tr r="F26" s="12"/>
        <tr r="F25" s="12"/>
        <tr r="F28" s="12"/>
        <tr r="E26" s="12"/>
        <tr r="E25" s="12"/>
        <tr r="F33" s="12"/>
        <tr r="G32" s="12"/>
        <tr r="E27" s="12"/>
        <tr r="E31" s="12"/>
        <tr r="G31" s="12"/>
      </tp>
    </main>
    <main first="rtdsrv.e1fe7aaab8fa4ccebcac0abf432fa1f9">
      <tp>
        <v>-1</v>
        <stp/>
        <stp>832c58fa-bd86-46c6-b87b-06306299d4a3</stp>
        <tr r="N30" s="16"/>
      </tp>
    </main>
    <main first="rtdsrv.e1fe7aaab8fa4ccebcac0abf432fa1f9">
      <tp>
        <v>-1</v>
        <stp/>
        <stp>f7498c14-cc42-4591-ba33-531f28b5dd0c</stp>
        <tr r="N28" s="16"/>
      </tp>
    </main>
    <main first="rtdsrv.e1fe7aaab8fa4ccebcac0abf432fa1f9">
      <tp>
        <v>-1</v>
        <stp/>
        <stp>a38e6fb0-8db8-4e39-941b-a4ebdf1abbcf</stp>
        <tr r="M24" s="17"/>
      </tp>
    </main>
    <main first="rtdsrv.e1fe7aaab8fa4ccebcac0abf432fa1f9">
      <tp>
        <v>-1</v>
        <stp/>
        <stp>2554ffcc-f379-4e90-a145-0c0d55cf9298</stp>
        <tr r="N27" s="16"/>
      </tp>
    </main>
    <main first="rtdsrv.e1fe7aaab8fa4ccebcac0abf432fa1f9">
      <tp>
        <v>-1</v>
        <stp/>
        <stp>39a96072-66d6-4982-b332-39dc8540feeb</stp>
        <tr r="M27" s="17"/>
      </tp>
      <tp>
        <v>-1</v>
        <stp/>
        <stp>131692bd-9d1e-4279-bbca-5a4f90d8edbc</stp>
        <tr r="M26" s="17"/>
      </tp>
      <tp>
        <v>-1</v>
        <stp/>
        <stp>82ae3128-2a5e-43ee-b3f4-f0a5042d4a19</stp>
        <tr r="G36" s="13"/>
        <tr r="J34" s="13"/>
        <tr r="I34" s="13"/>
        <tr r="G35" s="13"/>
        <tr r="I36" s="13"/>
        <tr r="H36" s="13"/>
        <tr r="H34" s="13"/>
        <tr r="I35" s="13"/>
        <tr r="K34" s="13"/>
        <tr r="H35" s="13"/>
        <tr r="K35" s="13"/>
        <tr r="F34" s="13"/>
        <tr r="J36" s="13"/>
        <tr r="J35" s="13"/>
        <tr r="G34" s="13"/>
        <tr r="F36" s="13"/>
        <tr r="K36" s="13"/>
        <tr r="F35" s="13"/>
      </tp>
      <tp>
        <v>-1</v>
        <stp/>
        <stp>d5e958b0-0550-4cd2-9fc4-a9186c66aaa6</stp>
        <tr r="M22" s="17"/>
        <tr r="N22" s="16"/>
      </tp>
    </main>
    <main first="rtdsrv.e1fe7aaab8fa4ccebcac0abf432fa1f9">
      <tp>
        <v>-1</v>
        <stp/>
        <stp>1addcb2f-7372-4280-88b1-9a20249e1bda</stp>
        <tr r="M31" s="17"/>
      </tp>
    </main>
    <main first="rtdsrv.e1fe7aaab8fa4ccebcac0abf432fa1f9">
      <tp>
        <v>-1</v>
        <stp/>
        <stp>9e8ec426-bebe-4960-b842-8bfb971bd2c2</stp>
        <tr r="G31" s="14"/>
      </tp>
    </main>
    <main first="rtdsrv.e1fe7aaab8fa4ccebcac0abf432fa1f9">
      <tp>
        <v>-1</v>
        <stp/>
        <stp>532dc68a-d3b6-4641-b10f-64ebf58ae289</stp>
        <tr r="N23" s="16"/>
      </tp>
    </main>
    <main first="rtdsrv.e1fe7aaab8fa4ccebcac0abf432fa1f9">
      <tp>
        <v>-1</v>
        <stp/>
        <stp>aa333e50-389a-49bc-a4cd-eec2a8e2b84a</stp>
        <tr r="M23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tabSelected="1" zoomScale="85" zoomScaleNormal="85" workbookViewId="0">
      <selection activeCell="G37" sqref="G37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0.7109375" style="23" customWidth="1"/>
    <col min="9" max="9" width="28.57031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 t="s">
        <v>319</v>
      </c>
      <c r="F13" s="9"/>
      <c r="G13" s="9"/>
      <c r="H13" s="9" t="s">
        <v>320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9" t="s">
        <v>321</v>
      </c>
      <c r="F15" s="9"/>
      <c r="G15" s="9"/>
      <c r="H15" s="9" t="s">
        <v>322</v>
      </c>
      <c r="I15" s="2"/>
      <c r="J15" s="2"/>
      <c r="K15" s="2"/>
      <c r="L15" s="2"/>
      <c r="M15" s="2"/>
      <c r="N15" s="2"/>
      <c r="O15" s="2"/>
      <c r="T15" s="27"/>
    </row>
    <row r="16" spans="2:20" ht="15.75" thickBot="1" x14ac:dyDescent="0.3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3">
      <c r="B17" s="2"/>
      <c r="C17" s="2"/>
      <c r="D17" s="2"/>
      <c r="E17" s="2" t="s">
        <v>257</v>
      </c>
      <c r="F17" s="25">
        <v>43565</v>
      </c>
      <c r="G17" s="2"/>
      <c r="H17" s="2" t="s">
        <v>323</v>
      </c>
      <c r="I17" s="25" t="s">
        <v>307</v>
      </c>
      <c r="J17" s="2" t="s">
        <v>308</v>
      </c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 t="s">
        <v>258</v>
      </c>
      <c r="F19" s="28">
        <f>F17</f>
        <v>43565</v>
      </c>
      <c r="G19" s="2"/>
      <c r="H19" s="2" t="s">
        <v>324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 t="s">
        <v>259</v>
      </c>
      <c r="F21" s="29">
        <v>0.56302719907407406</v>
      </c>
      <c r="G21" s="2"/>
      <c r="H21" s="2" t="s">
        <v>325</v>
      </c>
      <c r="I21" s="25" t="s">
        <v>326</v>
      </c>
      <c r="J21" s="49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3">
      <c r="B23" s="2"/>
      <c r="C23" s="2"/>
      <c r="D23" s="2"/>
      <c r="E23" s="2" t="s">
        <v>260</v>
      </c>
      <c r="F23" s="30">
        <f>F17 + F21</f>
        <v>43565.563027199074</v>
      </c>
      <c r="G23" s="2"/>
      <c r="H23" s="2" t="s">
        <v>327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261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328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329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G15" sqref="G15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230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231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266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str">
        <f t="array" ref="E17:G29">_xll.flInstrumentTypesGet()</f>
        <v>IdentifierType</v>
      </c>
      <c r="F17" s="33" t="str">
        <v>PropertyKey</v>
      </c>
      <c r="G17" s="33" t="str">
        <v>IsUniqueIdentifierType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str">
        <v>Sedol</v>
      </c>
      <c r="F18" s="18" t="str">
        <v>Instrument/default/Sedol</v>
      </c>
      <c r="G18" s="18" t="b">
        <v>0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6" t="str">
        <v>CompositeFigi</v>
      </c>
      <c r="F19" s="18" t="str">
        <v>Instrument/default/CompositeFigi</v>
      </c>
      <c r="G19" s="18" t="b">
        <v>0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6" t="str">
        <v>Ticker</v>
      </c>
      <c r="F20" s="18" t="str">
        <v>Instrument/default/Ticker</v>
      </c>
      <c r="G20" s="18" t="b">
        <v>0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6" t="str">
        <v>Isin</v>
      </c>
      <c r="F21" s="18" t="str">
        <v>Instrument/default/Isin</v>
      </c>
      <c r="G21" s="18" t="b">
        <v>0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6" t="str">
        <v>Cusip</v>
      </c>
      <c r="F22" s="18" t="str">
        <v>Instrument/default/Cusip</v>
      </c>
      <c r="G22" s="18" t="b">
        <v>0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6" t="str">
        <v>Wertpapier</v>
      </c>
      <c r="F23" s="18" t="str">
        <v>Instrument/default/Wertpapier</v>
      </c>
      <c r="G23" s="18" t="b">
        <v>0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6" t="str">
        <v>LusidInstrumentId</v>
      </c>
      <c r="F24" s="18" t="str">
        <v>Instrument/default/LusidInstrumentId</v>
      </c>
      <c r="G24" s="18" t="b">
        <v>1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6" t="str">
        <v>QuotePermId</v>
      </c>
      <c r="F25" s="18" t="str">
        <v>Instrument/default/QuotePermId</v>
      </c>
      <c r="G25" s="18" t="b">
        <v>1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6" t="str">
        <v>ClientInternal</v>
      </c>
      <c r="F26" s="18" t="str">
        <v>Instrument/default/ClientInternal</v>
      </c>
      <c r="G26" s="18" t="b">
        <v>1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6" t="str">
        <v>Figi</v>
      </c>
      <c r="F27" s="18" t="str">
        <v>Instrument/default/Figi</v>
      </c>
      <c r="G27" s="18" t="b">
        <v>1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6" t="str">
        <v>RIC</v>
      </c>
      <c r="F28" s="18" t="str">
        <v>Instrument/default/RIC</v>
      </c>
      <c r="G28" s="18" t="b">
        <v>0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6" t="str">
        <v>EdiKey</v>
      </c>
      <c r="F29" s="18" t="str">
        <v>Instrument/default/EdiKey</v>
      </c>
      <c r="G29" s="18" t="b">
        <v>1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E23" sqref="E23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232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233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265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225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227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234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226</v>
      </c>
      <c r="F20" s="33" t="s">
        <v>198</v>
      </c>
      <c r="G20" s="33" t="s">
        <v>312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>
        <f ca="1">NOW()</f>
        <v>43803.438066550923</v>
      </c>
      <c r="F21" s="25">
        <v>43697</v>
      </c>
      <c r="G21" s="47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str">
        <f t="array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str">
        <f ca="1"/>
        <v>Active</v>
      </c>
      <c r="F24" s="18" t="str">
        <f ca="1"/>
        <v>CCY_ZZZ</v>
      </c>
      <c r="G24" s="18" t="str">
        <f ca="1"/>
        <v>ZZZ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6" t="str">
        <f ca="1"/>
        <v>Active</v>
      </c>
      <c r="F25" s="18" t="str">
        <f ca="1"/>
        <v>CCY_ALL</v>
      </c>
      <c r="G25" s="18" t="str">
        <f ca="1"/>
        <v>ALL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6" t="str">
        <f ca="1"/>
        <v>Active</v>
      </c>
      <c r="F26" s="18" t="str">
        <f ca="1"/>
        <v>CCY_DZD</v>
      </c>
      <c r="G26" s="18" t="str">
        <f ca="1"/>
        <v>DZD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6" t="str">
        <f ca="1"/>
        <v>Active</v>
      </c>
      <c r="F27" s="18" t="str">
        <f ca="1"/>
        <v>CCY_ARS</v>
      </c>
      <c r="G27" s="18" t="str">
        <f ca="1"/>
        <v>ARS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6" t="str">
        <f ca="1"/>
        <v>Active</v>
      </c>
      <c r="F28" s="18" t="str">
        <f ca="1"/>
        <v>CCY_AUD</v>
      </c>
      <c r="G28" s="18" t="str">
        <f ca="1"/>
        <v>AUD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6" t="e">
        <f ca="1"/>
        <v>#N/A</v>
      </c>
      <c r="F29" s="18" t="e">
        <f ca="1"/>
        <v>#N/A</v>
      </c>
      <c r="G29" s="18" t="e">
        <f ca="1"/>
        <v>#N/A</v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6" t="e">
        <f ca="1"/>
        <v>#N/A</v>
      </c>
      <c r="F30" s="18" t="e">
        <f ca="1"/>
        <v>#N/A</v>
      </c>
      <c r="G30" s="18" t="e">
        <f ca="1"/>
        <v>#N/A</v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6" t="e">
        <f ca="1"/>
        <v>#N/A</v>
      </c>
      <c r="F31" s="18" t="e">
        <f ca="1"/>
        <v>#N/A</v>
      </c>
      <c r="G31" s="18" t="e">
        <f ca="1"/>
        <v>#N/A</v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6" t="e">
        <f ca="1"/>
        <v>#N/A</v>
      </c>
      <c r="F32" s="18" t="e">
        <f ca="1"/>
        <v>#N/A</v>
      </c>
      <c r="G32" s="18" t="e">
        <f ca="1"/>
        <v>#N/A</v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6" t="e">
        <f ca="1"/>
        <v>#N/A</v>
      </c>
      <c r="F33" s="18" t="e">
        <f ca="1"/>
        <v>#N/A</v>
      </c>
      <c r="G33" s="18" t="e">
        <f ca="1"/>
        <v>#N/A</v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J18" sqref="J18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235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236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264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229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237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238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str">
        <f t="array" ref="F21:J31">_xll.flInstrumentsLookup(F19,E22:E31)</f>
        <v>State</v>
      </c>
      <c r="G21" s="33" t="str">
        <v>LusidInstrumentId</v>
      </c>
      <c r="H21" s="34" t="str">
        <v>Name</v>
      </c>
      <c r="I21" s="33" t="str">
        <v>Figi</v>
      </c>
      <c r="J21" s="33" t="e">
        <v>#N/A</v>
      </c>
      <c r="K21" s="2"/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str">
        <v>Active</v>
      </c>
      <c r="G22" s="18" t="str">
        <v>LUID_52QAWPO6</v>
      </c>
      <c r="H22" s="35" t="str">
        <v>Apple</v>
      </c>
      <c r="I22" s="35" t="str">
        <v>BBG000B9XRY4</v>
      </c>
      <c r="J22" s="52" t="e">
        <v>#N/A</v>
      </c>
      <c r="K22" s="2"/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6" t="s">
        <v>189</v>
      </c>
      <c r="F23" s="18" t="str">
        <v>Active</v>
      </c>
      <c r="G23" s="18" t="str">
        <v>LUID_8M11ADAC</v>
      </c>
      <c r="H23" s="35" t="str">
        <v>JPMorgan Chase</v>
      </c>
      <c r="I23" s="35" t="str">
        <v>BBG000DMBXR2</v>
      </c>
      <c r="J23" s="52" t="e">
        <v>#N/A</v>
      </c>
      <c r="K23" s="2"/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6" t="s">
        <v>190</v>
      </c>
      <c r="F24" s="18" t="str">
        <v>Active</v>
      </c>
      <c r="G24" s="18" t="str">
        <v>LUID_4JZB9MLP</v>
      </c>
      <c r="H24" s="35" t="str">
        <v>BP</v>
      </c>
      <c r="I24" s="35" t="str">
        <v>BBG000C059M6</v>
      </c>
      <c r="J24" s="52" t="e">
        <v>#N/A</v>
      </c>
      <c r="K24" s="2"/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6" t="s">
        <v>191</v>
      </c>
      <c r="F25" s="18" t="str">
        <v>Active</v>
      </c>
      <c r="G25" s="18" t="str">
        <v>LUID_Z03VAEWV</v>
      </c>
      <c r="H25" s="35" t="str">
        <v>Anheuser-Busch InBev</v>
      </c>
      <c r="I25" s="35" t="str">
        <v>BBG00DQ4YZ36</v>
      </c>
      <c r="J25" s="52" t="e">
        <v>#N/A</v>
      </c>
      <c r="K25" s="2"/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6" t="s">
        <v>192</v>
      </c>
      <c r="F26" s="18" t="str">
        <v>Active</v>
      </c>
      <c r="G26" s="18" t="str">
        <v>LUID_WYX0SDPX</v>
      </c>
      <c r="H26" s="35" t="str">
        <v>Toyota Motor</v>
      </c>
      <c r="I26" s="35" t="str">
        <v>BBG000BCM915</v>
      </c>
      <c r="J26" s="52" t="e">
        <v>#N/A</v>
      </c>
      <c r="K26" s="2"/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6" t="s">
        <v>193</v>
      </c>
      <c r="F27" s="18" t="str">
        <v>Active</v>
      </c>
      <c r="G27" s="18" t="str">
        <v>LUID_F9FDBWL0</v>
      </c>
      <c r="H27" s="35" t="str">
        <v>Volkswagen</v>
      </c>
      <c r="I27" s="35" t="str">
        <v>BBG000BCH458</v>
      </c>
      <c r="J27" s="52" t="e">
        <v>#N/A</v>
      </c>
      <c r="K27" s="2"/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6" t="s">
        <v>194</v>
      </c>
      <c r="F28" s="18" t="str">
        <v>Active</v>
      </c>
      <c r="G28" s="18" t="str">
        <v>LUID_816OBQZV</v>
      </c>
      <c r="H28" s="35" t="str">
        <v>HSBC Holdings</v>
      </c>
      <c r="I28" s="35" t="str">
        <v>BBG000BS1MT4</v>
      </c>
      <c r="J28" s="52" t="e">
        <v>#N/A</v>
      </c>
      <c r="K28" s="2"/>
      <c r="L28" s="2"/>
      <c r="Q28" s="19"/>
      <c r="R28" s="19"/>
    </row>
    <row r="29" spans="2:18" x14ac:dyDescent="0.25">
      <c r="B29" s="2"/>
      <c r="C29" s="2"/>
      <c r="D29" s="9">
        <v>8</v>
      </c>
      <c r="E29" s="36" t="s">
        <v>195</v>
      </c>
      <c r="F29" s="18" t="str">
        <v>Active</v>
      </c>
      <c r="G29" s="18" t="str">
        <v>LUID_3IPLDPSN</v>
      </c>
      <c r="H29" s="35" t="str">
        <v>Walt Disney</v>
      </c>
      <c r="I29" s="35" t="str">
        <v>BBG000BH4R78</v>
      </c>
      <c r="J29" s="52" t="e">
        <v>#N/A</v>
      </c>
      <c r="K29" s="2"/>
      <c r="L29" s="2"/>
    </row>
    <row r="30" spans="2:18" x14ac:dyDescent="0.25">
      <c r="B30" s="2"/>
      <c r="C30" s="2"/>
      <c r="D30" s="9">
        <v>9</v>
      </c>
      <c r="E30" s="36" t="s">
        <v>196</v>
      </c>
      <c r="F30" s="18" t="str">
        <v>Active</v>
      </c>
      <c r="G30" s="18" t="str">
        <v>LUID_UW1XTP85</v>
      </c>
      <c r="H30" s="35" t="str">
        <v>Microsoft</v>
      </c>
      <c r="I30" s="35" t="str">
        <v>BBG000BPH459</v>
      </c>
      <c r="J30" s="52" t="e">
        <v>#N/A</v>
      </c>
      <c r="K30" s="2"/>
      <c r="L30" s="2"/>
    </row>
    <row r="31" spans="2:18" x14ac:dyDescent="0.25">
      <c r="B31" s="2"/>
      <c r="C31" s="2"/>
      <c r="D31" s="9">
        <v>10</v>
      </c>
      <c r="E31" s="36" t="s">
        <v>197</v>
      </c>
      <c r="F31" s="18" t="str">
        <v>Active</v>
      </c>
      <c r="G31" s="18" t="str">
        <v>LUID_A18IZK18</v>
      </c>
      <c r="H31" s="35" t="str">
        <v>Softbank</v>
      </c>
      <c r="I31" s="35" t="str">
        <v>BBG000CLY2D3</v>
      </c>
      <c r="J31" s="52" t="e">
        <v>#N/A</v>
      </c>
      <c r="K31" s="2"/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E17" sqref="E17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243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244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245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206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335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313</v>
      </c>
      <c r="F18" s="8" t="s">
        <v>309</v>
      </c>
      <c r="G18" s="7" t="s">
        <v>310</v>
      </c>
      <c r="H18" s="8" t="s">
        <v>218</v>
      </c>
      <c r="I18" s="8" t="s">
        <v>314</v>
      </c>
      <c r="J18" s="6" t="s">
        <v>315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313</v>
      </c>
      <c r="F20" s="8" t="s">
        <v>309</v>
      </c>
      <c r="G20" s="7" t="s">
        <v>310</v>
      </c>
      <c r="H20" s="8" t="s">
        <v>218</v>
      </c>
      <c r="I20" s="8" t="s">
        <v>314</v>
      </c>
      <c r="J20" s="6" t="s">
        <v>315</v>
      </c>
      <c r="K20" s="8" t="s">
        <v>221</v>
      </c>
      <c r="L20" s="2"/>
      <c r="M20" s="2"/>
    </row>
    <row r="21" spans="2:13" x14ac:dyDescent="0.25">
      <c r="B21" s="2"/>
      <c r="C21" s="2"/>
      <c r="D21" s="9"/>
      <c r="E21" s="13" t="s">
        <v>220</v>
      </c>
      <c r="F21" s="13" t="s">
        <v>204</v>
      </c>
      <c r="G21" s="16" t="s">
        <v>188</v>
      </c>
      <c r="H21" s="16"/>
      <c r="I21" s="17" t="s">
        <v>316</v>
      </c>
      <c r="J21" s="15"/>
      <c r="K21" s="50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313</v>
      </c>
      <c r="F23" s="8" t="s">
        <v>309</v>
      </c>
      <c r="G23" s="7" t="s">
        <v>310</v>
      </c>
      <c r="H23" s="8" t="s">
        <v>218</v>
      </c>
      <c r="I23" s="8" t="s">
        <v>314</v>
      </c>
      <c r="J23" s="6" t="s">
        <v>315</v>
      </c>
      <c r="K23" s="8" t="s">
        <v>221</v>
      </c>
      <c r="L23" s="2"/>
      <c r="M23" s="2"/>
    </row>
    <row r="24" spans="2:13" x14ac:dyDescent="0.25">
      <c r="B24" s="2"/>
      <c r="C24" s="2"/>
      <c r="D24" s="9"/>
      <c r="E24" s="16" t="s">
        <v>222</v>
      </c>
      <c r="F24" s="13" t="s">
        <v>204</v>
      </c>
      <c r="G24" s="12" t="s">
        <v>195</v>
      </c>
      <c r="H24" s="16"/>
      <c r="I24" s="17" t="s">
        <v>316</v>
      </c>
      <c r="J24" s="15"/>
      <c r="K24" s="50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246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224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str">
        <f t="array" ref="F34:K36">_xll.flInstrumentsLookup(F32,E35:E36)</f>
        <v>State</v>
      </c>
      <c r="G34" s="8" t="str">
        <v>LusidInstrumentId</v>
      </c>
      <c r="H34" s="7" t="str">
        <v>Name</v>
      </c>
      <c r="I34" s="8" t="str">
        <v>Figi</v>
      </c>
      <c r="J34" s="8" t="e">
        <v>#N/A</v>
      </c>
      <c r="K34" s="8" t="e">
        <v>#N/A</v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str">
        <v>Active</v>
      </c>
      <c r="G35" s="13" t="str">
        <v>LUID_52QAWPO6</v>
      </c>
      <c r="H35" s="16" t="str">
        <v>Apple</v>
      </c>
      <c r="I35" s="16" t="str">
        <v>BBG000B9XRY4</v>
      </c>
      <c r="J35" s="17" t="e">
        <v>#N/A</v>
      </c>
      <c r="K35" s="17" t="e">
        <v>#N/A</v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str">
        <v>Active</v>
      </c>
      <c r="G36" s="13" t="str">
        <v>LUID_3IPLDPSN</v>
      </c>
      <c r="H36" s="16" t="str">
        <v>Walt Disney</v>
      </c>
      <c r="I36" s="16" t="str">
        <v>BBG000BH4R78</v>
      </c>
      <c r="J36" s="17" t="e">
        <v>#N/A</v>
      </c>
      <c r="K36" s="17" t="e">
        <v>#N/A</v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7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7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2"/>
  <sheetViews>
    <sheetView showGridLines="0" topLeftCell="B1" zoomScale="85" zoomScaleNormal="85" workbookViewId="0">
      <selection activeCell="G31" sqref="G31"/>
    </sheetView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291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290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239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240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206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313</v>
      </c>
      <c r="F18" s="8" t="s">
        <v>309</v>
      </c>
      <c r="G18" s="8" t="s">
        <v>310</v>
      </c>
      <c r="H18" s="7" t="s">
        <v>218</v>
      </c>
      <c r="I18" s="8" t="s">
        <v>314</v>
      </c>
      <c r="J18" s="8" t="s">
        <v>315</v>
      </c>
      <c r="K18" s="6" t="s">
        <v>221</v>
      </c>
      <c r="L18" s="2"/>
      <c r="M18" s="2"/>
    </row>
    <row r="19" spans="2:13" x14ac:dyDescent="0.25">
      <c r="B19" s="2"/>
      <c r="C19" s="2"/>
      <c r="D19" s="9"/>
      <c r="E19" s="13" t="s">
        <v>223</v>
      </c>
      <c r="F19" s="13" t="s">
        <v>342</v>
      </c>
      <c r="G19" s="12" t="s">
        <v>340</v>
      </c>
      <c r="H19" s="12"/>
      <c r="I19" s="16"/>
      <c r="J19" s="17"/>
      <c r="K19" s="50" t="str">
        <f>_xll.flInstrumentsAdd(E18:J19)</f>
        <v>LUID_SVI3RKHJ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242</v>
      </c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9" t="s">
        <v>203</v>
      </c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">
        <v>309</v>
      </c>
      <c r="G28" s="8" t="str">
        <f t="array" ref="G28:L29">_xll.flInstrumentsLookup(F29,E29,"Instrument/default/Ticker")</f>
        <v>State</v>
      </c>
      <c r="H28" s="8" t="str">
        <v>LusidInstrumentId</v>
      </c>
      <c r="I28" s="8" t="str">
        <v>Name</v>
      </c>
      <c r="J28" s="7" t="str">
        <v>Ticker</v>
      </c>
      <c r="K28" s="8" t="str">
        <v>Figi</v>
      </c>
      <c r="L28" s="8" t="str">
        <v>Isin</v>
      </c>
      <c r="M28" s="2"/>
    </row>
    <row r="29" spans="2:13" x14ac:dyDescent="0.25">
      <c r="B29" s="2"/>
      <c r="C29" s="2"/>
      <c r="D29" s="9"/>
      <c r="E29" s="12" t="s">
        <v>344</v>
      </c>
      <c r="F29" s="13" t="s">
        <v>204</v>
      </c>
      <c r="G29" s="13" t="str">
        <v>Active</v>
      </c>
      <c r="H29" s="13" t="str">
        <v>LUID_SVI3RKHJ</v>
      </c>
      <c r="I29" s="13" t="str">
        <v>Spectre</v>
      </c>
      <c r="J29" s="16">
        <v>0</v>
      </c>
      <c r="K29" s="16" t="str">
        <v>BBG007FAKECO</v>
      </c>
      <c r="L29" s="17" t="str">
        <v>GB007007007B</v>
      </c>
      <c r="M29" s="2"/>
    </row>
    <row r="30" spans="2:13" x14ac:dyDescent="0.25">
      <c r="B30" s="2"/>
      <c r="C30" s="2"/>
      <c r="D30" s="2"/>
      <c r="E30" s="9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C31" s="2"/>
      <c r="D31" s="9"/>
      <c r="E31" s="12" t="s">
        <v>341</v>
      </c>
      <c r="F31" s="13" t="s">
        <v>343</v>
      </c>
      <c r="G31" s="18" t="str">
        <f>_xll.flInstrumentsLookup(F31,E31,"Instrument/default/Ticker")</f>
        <v>#ERROR: The identifier type of 'Isin' is not configured to be a unique alias on this system. If you think this is an error, please contact your system administrator.</v>
      </c>
      <c r="H31" s="13"/>
      <c r="I31" s="13"/>
      <c r="J31" s="16"/>
      <c r="K31" s="16"/>
      <c r="L31" s="17"/>
      <c r="M31" s="2"/>
    </row>
    <row r="32" spans="2:13" x14ac:dyDescent="0.25">
      <c r="F32" s="48"/>
      <c r="G32" s="48"/>
      <c r="H32" s="48"/>
      <c r="I32" s="48"/>
      <c r="J32" s="48"/>
      <c r="K32" s="48"/>
      <c r="L32" s="48"/>
    </row>
  </sheetData>
  <dataValidations disablePrompts="1"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6"/>
  <sheetViews>
    <sheetView showGridLines="0" zoomScale="85" zoomScaleNormal="85" workbookViewId="0"/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292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293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278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279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254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255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256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8" t="str">
        <f>_xll.flPropertiesAdd_Template()</f>
        <v>OK</v>
      </c>
      <c r="F12" s="2" t="s">
        <v>339</v>
      </c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9"/>
      <c r="E13" s="8" t="s">
        <v>280</v>
      </c>
      <c r="F13" s="8" t="s">
        <v>281</v>
      </c>
      <c r="G13" s="7" t="s">
        <v>282</v>
      </c>
      <c r="H13" s="8" t="s">
        <v>283</v>
      </c>
      <c r="I13" s="8" t="s">
        <v>284</v>
      </c>
      <c r="J13" s="6" t="s">
        <v>285</v>
      </c>
      <c r="K13" s="8" t="s">
        <v>286</v>
      </c>
      <c r="L13" s="2"/>
      <c r="M13" s="2"/>
      <c r="N13" s="2"/>
    </row>
    <row r="14" spans="2:14" ht="21" x14ac:dyDescent="0.35">
      <c r="B14" s="2"/>
      <c r="C14" s="10" t="s">
        <v>294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 t="s">
        <v>305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9"/>
      <c r="E16" s="8" t="s">
        <v>280</v>
      </c>
      <c r="F16" s="8" t="s">
        <v>281</v>
      </c>
      <c r="G16" s="8" t="s">
        <v>282</v>
      </c>
      <c r="H16" s="7" t="s">
        <v>283</v>
      </c>
      <c r="I16" s="8" t="s">
        <v>284</v>
      </c>
      <c r="J16" s="8" t="s">
        <v>285</v>
      </c>
      <c r="K16" s="6" t="s">
        <v>286</v>
      </c>
      <c r="L16" s="6" t="str">
        <f t="array" ref="L16:L19">_xll.flPropertiesAdd(E16:K19)</f>
        <v>Keys</v>
      </c>
      <c r="M16" s="2"/>
      <c r="N16" s="2"/>
    </row>
    <row r="17" spans="2:14" x14ac:dyDescent="0.25">
      <c r="B17" s="2"/>
      <c r="C17" s="2"/>
      <c r="D17" s="9"/>
      <c r="E17" s="13" t="s">
        <v>219</v>
      </c>
      <c r="F17" s="16" t="s">
        <v>295</v>
      </c>
      <c r="G17" s="13" t="s">
        <v>296</v>
      </c>
      <c r="H17" s="12" t="b">
        <v>0</v>
      </c>
      <c r="I17" s="16" t="str">
        <f>G17</f>
        <v>PlanType</v>
      </c>
      <c r="J17" s="17" t="s">
        <v>287</v>
      </c>
      <c r="K17" s="15" t="s">
        <v>288</v>
      </c>
      <c r="L17" s="50" t="str">
        <v>Error creating Property Definition 'Instrument/FinbourneBondVillains/PlanType' because it already exists.</v>
      </c>
      <c r="M17" s="2"/>
      <c r="N17" s="2"/>
    </row>
    <row r="18" spans="2:14" x14ac:dyDescent="0.25">
      <c r="B18" s="2"/>
      <c r="C18" s="2"/>
      <c r="D18" s="9"/>
      <c r="E18" s="13" t="s">
        <v>219</v>
      </c>
      <c r="F18" s="16" t="s">
        <v>295</v>
      </c>
      <c r="G18" s="13" t="s">
        <v>297</v>
      </c>
      <c r="H18" s="42" t="b">
        <v>0</v>
      </c>
      <c r="I18" s="41" t="s">
        <v>298</v>
      </c>
      <c r="J18" s="43" t="s">
        <v>289</v>
      </c>
      <c r="K18" s="15" t="s">
        <v>288</v>
      </c>
      <c r="L18" s="50" t="str">
        <v>Error creating Property Definition 'Instrument/FinbourneBondVillains/TakeOverWorldDate' because it already exists.</v>
      </c>
      <c r="M18" s="2"/>
      <c r="N18" s="2"/>
    </row>
    <row r="19" spans="2:14" x14ac:dyDescent="0.25">
      <c r="B19" s="2"/>
      <c r="C19" s="2"/>
      <c r="D19" s="9"/>
      <c r="E19" s="13" t="s">
        <v>180</v>
      </c>
      <c r="F19" s="41" t="s">
        <v>336</v>
      </c>
      <c r="G19" s="13" t="s">
        <v>337</v>
      </c>
      <c r="H19" s="42" t="b">
        <v>0</v>
      </c>
      <c r="I19" s="13" t="s">
        <v>337</v>
      </c>
      <c r="J19" s="17" t="s">
        <v>287</v>
      </c>
      <c r="K19" s="15" t="s">
        <v>338</v>
      </c>
      <c r="L19" s="51" t="str">
        <v>Error creating Property Definition 'Transaction/Finbourne-Examples/IsThisATestTrade' because it already exists.</v>
      </c>
      <c r="M19" s="2"/>
      <c r="N19" s="2"/>
    </row>
    <row r="20" spans="2:14" x14ac:dyDescent="0.25">
      <c r="B20" s="2"/>
      <c r="C20" s="2"/>
      <c r="D20" s="9"/>
      <c r="E20" s="13"/>
      <c r="F20" s="41"/>
      <c r="G20" s="13"/>
      <c r="H20" s="42"/>
      <c r="I20" s="41"/>
      <c r="J20" s="43"/>
      <c r="K20" s="15"/>
      <c r="L20" s="51"/>
      <c r="M20" s="2"/>
      <c r="N20" s="2"/>
    </row>
    <row r="21" spans="2:14" x14ac:dyDescent="0.25">
      <c r="B21" s="2"/>
      <c r="C21" s="2"/>
      <c r="D21" s="9"/>
      <c r="E21" s="13"/>
      <c r="F21" s="41"/>
      <c r="G21" s="13"/>
      <c r="H21" s="42"/>
      <c r="I21" s="41"/>
      <c r="J21" s="43"/>
      <c r="K21" s="15"/>
      <c r="L21" s="50"/>
      <c r="M21" s="2"/>
      <c r="N21" s="2"/>
    </row>
    <row r="22" spans="2:14" x14ac:dyDescent="0.25">
      <c r="B22" s="2"/>
      <c r="C22" s="2"/>
      <c r="D22" s="9"/>
      <c r="E22" s="13"/>
      <c r="F22" s="41"/>
      <c r="G22" s="13"/>
      <c r="H22" s="42"/>
      <c r="I22" s="41"/>
      <c r="J22" s="43"/>
      <c r="K22" s="15"/>
      <c r="L22" s="51"/>
      <c r="M22" s="2"/>
      <c r="N22" s="2"/>
    </row>
    <row r="23" spans="2:14" x14ac:dyDescent="0.25">
      <c r="B23" s="2"/>
      <c r="C23" s="2"/>
      <c r="D23" s="9"/>
      <c r="E23" s="13"/>
      <c r="F23" s="41"/>
      <c r="G23" s="13"/>
      <c r="H23" s="42"/>
      <c r="I23" s="41"/>
      <c r="J23" s="43"/>
      <c r="K23" s="15"/>
      <c r="L23" s="51"/>
      <c r="M23" s="2"/>
      <c r="N23" s="2"/>
    </row>
    <row r="24" spans="2:14" x14ac:dyDescent="0.25">
      <c r="B24" s="2"/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2:14" x14ac:dyDescent="0.25">
      <c r="B26" s="2"/>
      <c r="C26" s="2"/>
      <c r="D26" s="9"/>
      <c r="E26" s="8" t="str">
        <f>_xll.flInstrumentPropertiesAdd_Template()</f>
        <v>OK</v>
      </c>
      <c r="F26" s="2" t="s">
        <v>334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9"/>
      <c r="E27" s="8" t="s">
        <v>331</v>
      </c>
      <c r="F27" s="8" t="s">
        <v>332</v>
      </c>
      <c r="G27" s="7" t="s">
        <v>317</v>
      </c>
      <c r="H27" s="8" t="s">
        <v>333</v>
      </c>
      <c r="I27" s="8"/>
      <c r="J27" s="6"/>
      <c r="K27" s="8"/>
      <c r="L27" s="2"/>
      <c r="M27" s="2"/>
      <c r="N27" s="2"/>
    </row>
    <row r="28" spans="2:14" ht="21" x14ac:dyDescent="0.35">
      <c r="B28" s="2"/>
      <c r="C28" s="10" t="s">
        <v>303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 t="s">
        <v>304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8" t="s">
        <v>331</v>
      </c>
      <c r="F30" s="8" t="s">
        <v>332</v>
      </c>
      <c r="G30" s="8" t="s">
        <v>317</v>
      </c>
      <c r="H30" s="33" t="s">
        <v>299</v>
      </c>
      <c r="I30" s="33" t="s">
        <v>300</v>
      </c>
      <c r="J30" s="8"/>
      <c r="K30" s="8"/>
      <c r="L30" s="2"/>
      <c r="M30" s="2"/>
      <c r="N30" s="2"/>
    </row>
    <row r="31" spans="2:14" x14ac:dyDescent="0.25">
      <c r="B31" s="2"/>
      <c r="C31" s="2"/>
      <c r="D31" s="9">
        <v>1</v>
      </c>
      <c r="E31" s="15" t="s">
        <v>221</v>
      </c>
      <c r="F31" s="15" t="str">
        <f>'Add instrument'!K19</f>
        <v>LUID_SVI3RKHJ</v>
      </c>
      <c r="G31" s="46">
        <v>43101</v>
      </c>
      <c r="H31" s="42" t="s">
        <v>301</v>
      </c>
      <c r="I31" s="45" t="s">
        <v>318</v>
      </c>
      <c r="J31" s="41"/>
      <c r="K31" s="50" t="str">
        <f>_xll.flInstrumentPropertiesAdd(E30:I31)</f>
        <v>OK</v>
      </c>
      <c r="L31" s="2"/>
      <c r="M31" s="2"/>
      <c r="N31" s="2"/>
    </row>
    <row r="32" spans="2:14" x14ac:dyDescent="0.25">
      <c r="B32" s="2"/>
      <c r="C32" s="2"/>
      <c r="D32" s="9">
        <v>2</v>
      </c>
      <c r="E32" s="15"/>
      <c r="F32" s="15"/>
      <c r="G32" s="44"/>
      <c r="H32" s="42"/>
      <c r="I32" s="45"/>
      <c r="J32" s="41"/>
      <c r="K32" s="50"/>
      <c r="L32" s="2"/>
      <c r="M32" s="2"/>
      <c r="N32" s="2"/>
    </row>
    <row r="33" spans="2:14" x14ac:dyDescent="0.25">
      <c r="B33" s="2"/>
      <c r="C33" s="2"/>
      <c r="D33" s="9">
        <v>3</v>
      </c>
      <c r="E33" s="15"/>
      <c r="F33" s="15"/>
      <c r="G33" s="44"/>
      <c r="H33" s="42"/>
      <c r="I33" s="45"/>
      <c r="J33" s="41"/>
      <c r="K33" s="50"/>
      <c r="L33" s="2"/>
      <c r="M33" s="2"/>
      <c r="N33" s="2"/>
    </row>
    <row r="34" spans="2:14" x14ac:dyDescent="0.25">
      <c r="B34" s="2"/>
      <c r="C34" s="2"/>
      <c r="D34" s="9"/>
      <c r="E34" s="42"/>
      <c r="F34" s="42"/>
      <c r="G34" s="42"/>
      <c r="H34" s="42"/>
      <c r="I34" s="41"/>
      <c r="J34" s="41"/>
      <c r="K34" s="50"/>
      <c r="L34" s="2"/>
      <c r="M34" s="2"/>
      <c r="N34" s="2"/>
    </row>
    <row r="35" spans="2:14" x14ac:dyDescent="0.25">
      <c r="B35" s="2"/>
      <c r="C35" s="2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35">
      <c r="B37" s="2"/>
      <c r="C37" s="10" t="s">
        <v>302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 t="s">
        <v>306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thickBot="1" x14ac:dyDescent="0.3">
      <c r="B40" s="2"/>
      <c r="C40" s="2"/>
      <c r="D40" s="2"/>
      <c r="E40" s="9" t="s">
        <v>203</v>
      </c>
      <c r="F40" s="14" t="s">
        <v>221</v>
      </c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8" t="s">
        <v>202</v>
      </c>
      <c r="F42" s="8" t="str">
        <f t="array" ref="F42:L43">_xll.flInstrumentsLookup(F40,E43:E44,H30&amp;","&amp;I30)</f>
        <v>State</v>
      </c>
      <c r="G42" s="8" t="str">
        <v>LusidInstrumentId</v>
      </c>
      <c r="H42" s="8" t="str">
        <v>Name</v>
      </c>
      <c r="I42" s="8" t="str">
        <v>PlanType</v>
      </c>
      <c r="J42" s="8" t="str">
        <v>TakeOverDate</v>
      </c>
      <c r="K42" s="8" t="str">
        <v>Isin</v>
      </c>
      <c r="L42" s="8" t="str">
        <v>Figi</v>
      </c>
      <c r="M42" s="2"/>
      <c r="N42" s="2"/>
    </row>
    <row r="43" spans="2:14" x14ac:dyDescent="0.25">
      <c r="B43" s="2"/>
      <c r="C43" s="2"/>
      <c r="D43" s="9"/>
      <c r="E43" s="15" t="str">
        <f>F31</f>
        <v>LUID_SVI3RKHJ</v>
      </c>
      <c r="F43" s="42" t="str">
        <v>Active</v>
      </c>
      <c r="G43" s="42" t="str">
        <v>LUID_SVI3RKHJ</v>
      </c>
      <c r="H43" s="41" t="str">
        <v>Spectre</v>
      </c>
      <c r="I43" s="41" t="str">
        <v>Laser from satellite</v>
      </c>
      <c r="J43" s="41" t="str">
        <v>2028/12/01T00:00:00.00</v>
      </c>
      <c r="K43" s="41" t="str">
        <v>GB007007007B</v>
      </c>
      <c r="L43" s="50" t="str">
        <v>BBG007FAKECO</v>
      </c>
      <c r="M43" s="2"/>
      <c r="N43" s="2"/>
    </row>
    <row r="44" spans="2:14" x14ac:dyDescent="0.25">
      <c r="B44" s="2"/>
      <c r="C44" s="2"/>
      <c r="D44" s="9"/>
      <c r="E44" s="15"/>
      <c r="F44" s="42"/>
      <c r="G44" s="42"/>
      <c r="H44" s="41"/>
      <c r="I44" s="41"/>
      <c r="J44" s="43"/>
      <c r="K44" s="43"/>
      <c r="L44" s="50"/>
      <c r="M44" s="2"/>
      <c r="N44" s="2"/>
    </row>
    <row r="45" spans="2:14" x14ac:dyDescent="0.25">
      <c r="B45" s="2"/>
      <c r="C45" s="2"/>
      <c r="D45" s="9"/>
      <c r="E45" s="42"/>
      <c r="F45" s="42"/>
      <c r="G45" s="42"/>
      <c r="H45" s="41"/>
      <c r="I45" s="41"/>
      <c r="J45" s="43"/>
      <c r="K45" s="43"/>
      <c r="L45" s="50"/>
      <c r="M45" s="2"/>
      <c r="N45" s="2"/>
    </row>
    <row r="46" spans="2:14" x14ac:dyDescent="0.25">
      <c r="B46" s="2"/>
      <c r="C46" s="2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Validations count="16">
    <dataValidation allowBlank="1" showInputMessage="1" showErrorMessage="1" prompt="LifeTime" sqref="K16 K13" xr:uid="{E7540E92-E5BE-4552-BF9C-DBFEE096FB3D}"/>
    <dataValidation allowBlank="1" showInputMessage="1" showErrorMessage="1" prompt="DataTypeId" sqref="J16 J13" xr:uid="{9DF3B153-0F3B-469A-9200-5B6DE7B37C11}"/>
    <dataValidation allowBlank="1" showInputMessage="1" showErrorMessage="1" prompt="DisplayName" sqref="I16 I13" xr:uid="{B4F6905F-0F6E-454B-8D5A-DE90891032B9}"/>
    <dataValidation allowBlank="1" showInputMessage="1" showErrorMessage="1" prompt="ValueRequired" sqref="H16 H13" xr:uid="{7DD8BA18-A28C-4E41-A74B-A6C2DAB47D7E}"/>
    <dataValidation allowBlank="1" showInputMessage="1" showErrorMessage="1" prompt="Code" sqref="G16 G13" xr:uid="{4B063AB7-7753-4C5D-8D43-C8FF9EF43328}"/>
    <dataValidation allowBlank="1" showInputMessage="1" showErrorMessage="1" prompt="Scope" sqref="F16 F13" xr:uid="{7B2DCFD6-DE2A-4DD9-91A8-A03CF34D8212}"/>
    <dataValidation allowBlank="1" showInputMessage="1" showErrorMessage="1" prompt="Domain" sqref="E16 E13" xr:uid="{D6668F53-E37A-4C9A-8F06-9EFDC70FF4B2}"/>
    <dataValidation allowBlank="1" showInputMessage="1" showErrorMessage="1" prompt="EffectiveFrom" sqref="Q17" xr:uid="{24A97234-1260-44ED-B57D-A9A5CDFE549A}"/>
    <dataValidation allowBlank="1" showInputMessage="1" showErrorMessage="1" prompt="SecurityUid" sqref="P17" xr:uid="{98DF1528-AB19-418D-8363-FCCF64C101A6}"/>
    <dataValidation allowBlank="1" showInputMessage="1" showErrorMessage="1" prompt="The unique Lusid Instrument Identifier (LUID) of the instrument to update or insert properties on." sqref="L35 O36" xr:uid="{5F7002E7-75EE-451D-8512-06F52438E5BA}"/>
    <dataValidation allowBlank="1" showInputMessage="1" showErrorMessage="1" prompt="The effective datetime from which the property is valid" sqref="M35 P36 G36 G27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5 Q36 H36 H27" xr:uid="{2A9A010A-6017-49BD-AEE0-081D3CADD4D4}"/>
    <dataValidation allowBlank="1" showInputMessage="1" showErrorMessage="1" prompt="The instrument identifier type." sqref="E36 E27" xr:uid="{4374EB16-DCB5-4C88-87AB-2DEDE8518DD5}"/>
    <dataValidation allowBlank="1" showInputMessage="1" showErrorMessage="1" prompt="The unique instrument identifier of the instrument to update or insert properties on." sqref="F36 F27" xr:uid="{4CC13194-FA28-4F34-A9A8-89FE1E4D6517}"/>
    <dataValidation allowBlank="1" showInputMessage="1" showErrorMessage="1" prompt="The content of the expanded definition. There is no validation on the format of this." sqref="J27" xr:uid="{B17764F2-0C34-422E-BE14-227E429FB3CB}"/>
    <dataValidation allowBlank="1" showInputMessage="1" showErrorMessage="1" prompt="The format of the expanded definition." sqref="I27" xr:uid="{82F01F84-21EF-4F43-A9D7-A6A394AE18BB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zoomScale="85" zoomScaleNormal="85" workbookViewId="0"/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11.42578125" style="23" customWidth="1"/>
    <col min="14" max="14" width="11.285156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248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249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228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277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208</v>
      </c>
      <c r="M21" s="8" t="s">
        <v>216</v>
      </c>
      <c r="N21" s="8" t="s">
        <v>247</v>
      </c>
      <c r="O21" s="2"/>
      <c r="P21"/>
      <c r="Q21"/>
      <c r="R21"/>
      <c r="S21"/>
      <c r="T21" s="19"/>
      <c r="U21" s="19"/>
      <c r="V21" s="19"/>
    </row>
    <row r="22" spans="2:22" x14ac:dyDescent="0.25">
      <c r="B22" s="2"/>
      <c r="C22" s="2"/>
      <c r="D22" s="9"/>
      <c r="E22" s="13" t="s">
        <v>311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20"/>
      <c r="N22" s="51">
        <f>_xll.flQuoteGetForDate($F$15,E22,G22,H22,I22,J22,K22,L22,M22)</f>
        <v>199.23</v>
      </c>
      <c r="O22" s="2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311</v>
      </c>
      <c r="F23" s="18"/>
      <c r="G23" s="16" t="s">
        <v>204</v>
      </c>
      <c r="H23" s="13" t="s">
        <v>188</v>
      </c>
      <c r="I23" s="16" t="s">
        <v>186</v>
      </c>
      <c r="J23" s="17" t="s">
        <v>205</v>
      </c>
      <c r="K23" s="20">
        <f>K22+1</f>
        <v>43571</v>
      </c>
      <c r="L23" s="20"/>
      <c r="M23" s="20"/>
      <c r="N23" s="51">
        <f>_xll.flQuoteGetForDate($F$15,E23,G23,H23,I23,J23,K23,L23,M23)</f>
        <v>199.25</v>
      </c>
      <c r="O23" s="2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311</v>
      </c>
      <c r="F24" s="18"/>
      <c r="G24" s="16" t="s">
        <v>204</v>
      </c>
      <c r="H24" s="13" t="s">
        <v>188</v>
      </c>
      <c r="I24" s="16" t="s">
        <v>186</v>
      </c>
      <c r="J24" s="17" t="s">
        <v>205</v>
      </c>
      <c r="K24" s="20">
        <f t="shared" ref="K24:K30" si="0">K23+1</f>
        <v>43572</v>
      </c>
      <c r="L24" s="20"/>
      <c r="M24" s="20"/>
      <c r="N24" s="51">
        <f>_xll.flQuoteGetForDate($F$15,E24,G24,H24,I24,J24,K24,L24,M24)</f>
        <v>203.13</v>
      </c>
      <c r="O24" s="2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311</v>
      </c>
      <c r="F25" s="18"/>
      <c r="G25" s="16" t="s">
        <v>204</v>
      </c>
      <c r="H25" s="13" t="s">
        <v>188</v>
      </c>
      <c r="I25" s="16" t="s">
        <v>186</v>
      </c>
      <c r="J25" s="17" t="s">
        <v>205</v>
      </c>
      <c r="K25" s="20">
        <f t="shared" si="0"/>
        <v>43573</v>
      </c>
      <c r="L25" s="20"/>
      <c r="M25" s="20"/>
      <c r="N25" s="51">
        <f>_xll.flQuoteGetForDate($F$15,E25,G25,H25,I25,J25,K25,L25,M25)</f>
        <v>203.86</v>
      </c>
      <c r="O25" s="2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311</v>
      </c>
      <c r="F26" s="18"/>
      <c r="G26" s="16" t="s">
        <v>204</v>
      </c>
      <c r="H26" s="13" t="s">
        <v>188</v>
      </c>
      <c r="I26" s="16" t="s">
        <v>186</v>
      </c>
      <c r="J26" s="17" t="s">
        <v>205</v>
      </c>
      <c r="K26" s="20">
        <f t="shared" si="0"/>
        <v>43574</v>
      </c>
      <c r="L26" s="20"/>
      <c r="M26" s="20"/>
      <c r="N26" s="51">
        <f>_xll.flQuoteGetForDate($F$15,E26,G26,H26,I26,J26,K26,L26,M26)</f>
        <v>203.86</v>
      </c>
      <c r="O26" s="2"/>
      <c r="P26"/>
      <c r="Q26"/>
      <c r="R26"/>
      <c r="S26"/>
    </row>
    <row r="27" spans="2:22" x14ac:dyDescent="0.25">
      <c r="B27" s="2"/>
      <c r="C27" s="2"/>
      <c r="D27" s="9"/>
      <c r="E27" s="13" t="s">
        <v>311</v>
      </c>
      <c r="F27" s="18"/>
      <c r="G27" s="16" t="s">
        <v>204</v>
      </c>
      <c r="H27" s="13" t="s">
        <v>188</v>
      </c>
      <c r="I27" s="16" t="s">
        <v>186</v>
      </c>
      <c r="J27" s="17" t="s">
        <v>205</v>
      </c>
      <c r="K27" s="20">
        <f t="shared" si="0"/>
        <v>43575</v>
      </c>
      <c r="L27" s="20"/>
      <c r="M27" s="20"/>
      <c r="N27" s="51">
        <f>_xll.flQuoteGetForDate($F$15,E27,G27,H27,I27,J27,K27,L27,M27)</f>
        <v>203.86</v>
      </c>
      <c r="O27" s="2"/>
      <c r="P27"/>
      <c r="Q27"/>
      <c r="R27"/>
      <c r="S27"/>
    </row>
    <row r="28" spans="2:22" x14ac:dyDescent="0.25">
      <c r="B28" s="2"/>
      <c r="C28" s="2"/>
      <c r="D28" s="9"/>
      <c r="E28" s="13" t="s">
        <v>311</v>
      </c>
      <c r="F28" s="18"/>
      <c r="G28" s="16" t="s">
        <v>204</v>
      </c>
      <c r="H28" s="13" t="s">
        <v>188</v>
      </c>
      <c r="I28" s="16" t="s">
        <v>186</v>
      </c>
      <c r="J28" s="17" t="s">
        <v>205</v>
      </c>
      <c r="K28" s="20">
        <f t="shared" si="0"/>
        <v>43576</v>
      </c>
      <c r="L28" s="20"/>
      <c r="M28" s="20"/>
      <c r="N28" s="51">
        <f>_xll.flQuoteGetForDate($F$15,E28,G28,H28,I28,J28,K28,L28,M28)</f>
        <v>203.86</v>
      </c>
      <c r="O28" s="2"/>
      <c r="P28"/>
      <c r="Q28"/>
      <c r="R28"/>
      <c r="S28"/>
    </row>
    <row r="29" spans="2:22" x14ac:dyDescent="0.25">
      <c r="B29" s="2"/>
      <c r="C29" s="2"/>
      <c r="D29" s="9"/>
      <c r="E29" s="13" t="s">
        <v>311</v>
      </c>
      <c r="F29" s="18"/>
      <c r="G29" s="16" t="s">
        <v>204</v>
      </c>
      <c r="H29" s="13" t="s">
        <v>188</v>
      </c>
      <c r="I29" s="16" t="s">
        <v>186</v>
      </c>
      <c r="J29" s="17" t="s">
        <v>205</v>
      </c>
      <c r="K29" s="20">
        <f t="shared" si="0"/>
        <v>43577</v>
      </c>
      <c r="L29" s="20"/>
      <c r="M29" s="20"/>
      <c r="N29" s="51">
        <f>_xll.flQuoteGetForDate($F$15,E29,G29,H29,I29,J29,K29,L29,M29)</f>
        <v>204.53</v>
      </c>
      <c r="O29" s="2"/>
      <c r="P29"/>
      <c r="Q29"/>
      <c r="R29"/>
      <c r="S29"/>
    </row>
    <row r="30" spans="2:22" x14ac:dyDescent="0.25">
      <c r="B30" s="2"/>
      <c r="C30" s="2"/>
      <c r="D30" s="9"/>
      <c r="E30" s="13" t="s">
        <v>311</v>
      </c>
      <c r="F30" s="18"/>
      <c r="G30" s="16" t="s">
        <v>204</v>
      </c>
      <c r="H30" s="13" t="s">
        <v>188</v>
      </c>
      <c r="I30" s="16" t="s">
        <v>186</v>
      </c>
      <c r="J30" s="17" t="s">
        <v>205</v>
      </c>
      <c r="K30" s="20">
        <f t="shared" si="0"/>
        <v>43578</v>
      </c>
      <c r="L30" s="20"/>
      <c r="M30" s="20"/>
      <c r="N30" s="51">
        <f>_xll.flQuoteGetForDate($F$15,E30,G30,H30,I30,J30,K30,L30,M30)</f>
        <v>207.48</v>
      </c>
      <c r="O30" s="2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zoomScale="85" zoomScaleNormal="85" workbookViewId="0"/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248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228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277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247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311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51">
        <f>_xll.flQuoteGetForDate($F$15,E22,G22,H22,I22,J22,K22,F22,L22)</f>
        <v>199.23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311</v>
      </c>
      <c r="F23" s="18"/>
      <c r="G23" s="16" t="s">
        <v>204</v>
      </c>
      <c r="H23" s="13" t="s">
        <v>189</v>
      </c>
      <c r="I23" s="16" t="s">
        <v>186</v>
      </c>
      <c r="J23" s="17" t="s">
        <v>205</v>
      </c>
      <c r="K23" s="20">
        <v>43571</v>
      </c>
      <c r="L23" s="17"/>
      <c r="M23" s="51">
        <f>_xll.flQuoteGetForDate($F$15,E23,G23,H23,I23,J23,K23,F23,L23)</f>
        <v>111.1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311</v>
      </c>
      <c r="F24" s="18"/>
      <c r="G24" s="16" t="s">
        <v>204</v>
      </c>
      <c r="H24" s="13" t="s">
        <v>191</v>
      </c>
      <c r="I24" s="16" t="s">
        <v>186</v>
      </c>
      <c r="J24" s="17" t="s">
        <v>205</v>
      </c>
      <c r="K24" s="20">
        <v>43572</v>
      </c>
      <c r="L24" s="17"/>
      <c r="M24" s="51">
        <f>_xll.flQuoteGetForDate($F$15,E24,G24,H24,I24,J24,K24,F24,L24)</f>
        <v>78.36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311</v>
      </c>
      <c r="F25" s="18"/>
      <c r="G25" s="16" t="s">
        <v>204</v>
      </c>
      <c r="H25" s="13" t="s">
        <v>193</v>
      </c>
      <c r="I25" s="16" t="s">
        <v>186</v>
      </c>
      <c r="J25" s="17" t="s">
        <v>205</v>
      </c>
      <c r="K25" s="20">
        <v>43573</v>
      </c>
      <c r="L25" s="17"/>
      <c r="M25" s="51">
        <f>_xll.flQuoteGetForDate($F$15,E25,G25,H25,I25,J25,K25,F25,L25)</f>
        <v>166.6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311</v>
      </c>
      <c r="F26" s="18"/>
      <c r="G26" s="16" t="s">
        <v>204</v>
      </c>
      <c r="H26" s="13" t="s">
        <v>194</v>
      </c>
      <c r="I26" s="16" t="s">
        <v>186</v>
      </c>
      <c r="J26" s="17" t="s">
        <v>205</v>
      </c>
      <c r="K26" s="20">
        <v>43574</v>
      </c>
      <c r="L26" s="17"/>
      <c r="M26" s="51">
        <f>_xll.flQuoteGetForDate($F$15,E26,G26,H26,I26,J26,K26,F26,L26)</f>
        <v>666.5</v>
      </c>
      <c r="N26" s="2"/>
      <c r="P26"/>
    </row>
    <row r="27" spans="2:22" x14ac:dyDescent="0.25">
      <c r="B27" s="2"/>
      <c r="C27" s="2"/>
      <c r="D27" s="9"/>
      <c r="E27" s="13" t="s">
        <v>311</v>
      </c>
      <c r="F27" s="18"/>
      <c r="G27" s="16" t="s">
        <v>204</v>
      </c>
      <c r="H27" s="13" t="s">
        <v>195</v>
      </c>
      <c r="I27" s="16" t="s">
        <v>186</v>
      </c>
      <c r="J27" s="17" t="s">
        <v>205</v>
      </c>
      <c r="K27" s="20">
        <v>43575</v>
      </c>
      <c r="L27" s="17"/>
      <c r="M27" s="51">
        <f>_xll.flQuoteGetForDate($F$15,E27,G27,H27,I27,J27,K27,F27,L27)</f>
        <v>132.44999999999999</v>
      </c>
      <c r="N27" s="2"/>
      <c r="P27"/>
    </row>
    <row r="28" spans="2:22" x14ac:dyDescent="0.25">
      <c r="B28" s="2"/>
      <c r="C28" s="2"/>
      <c r="D28" s="9"/>
      <c r="E28" s="13" t="s">
        <v>311</v>
      </c>
      <c r="F28" s="18"/>
      <c r="G28" s="16" t="s">
        <v>204</v>
      </c>
      <c r="H28" s="13" t="s">
        <v>196</v>
      </c>
      <c r="I28" s="16" t="s">
        <v>186</v>
      </c>
      <c r="J28" s="17" t="s">
        <v>205</v>
      </c>
      <c r="K28" s="20">
        <v>43576</v>
      </c>
      <c r="L28" s="17"/>
      <c r="M28" s="51">
        <f>_xll.flQuoteGetForDate($F$15,E28,G28,H28,I28,J28,K28,F28,L28)</f>
        <v>123.37</v>
      </c>
      <c r="N28" s="2"/>
      <c r="P28"/>
    </row>
    <row r="29" spans="2:22" x14ac:dyDescent="0.25">
      <c r="B29" s="2"/>
      <c r="C29" s="2"/>
      <c r="D29" s="9"/>
      <c r="E29" s="13" t="s">
        <v>311</v>
      </c>
      <c r="F29" s="18"/>
      <c r="G29" s="16" t="s">
        <v>204</v>
      </c>
      <c r="H29" s="13" t="s">
        <v>192</v>
      </c>
      <c r="I29" s="16" t="s">
        <v>186</v>
      </c>
      <c r="J29" s="17" t="s">
        <v>205</v>
      </c>
      <c r="K29" s="20">
        <v>43577</v>
      </c>
      <c r="L29" s="17"/>
      <c r="M29" s="51">
        <f>_xll.flQuoteGetForDate($F$15,E29,G29,H29,I29,J29,K29,F29,L29)</f>
        <v>6963</v>
      </c>
      <c r="N29" s="2"/>
      <c r="P29"/>
    </row>
    <row r="30" spans="2:22" x14ac:dyDescent="0.25">
      <c r="B30" s="2"/>
      <c r="C30" s="2"/>
      <c r="D30" s="9"/>
      <c r="E30" s="13" t="s">
        <v>311</v>
      </c>
      <c r="F30" s="18"/>
      <c r="G30" s="16" t="s">
        <v>204</v>
      </c>
      <c r="H30" s="13" t="s">
        <v>190</v>
      </c>
      <c r="I30" s="16" t="s">
        <v>186</v>
      </c>
      <c r="J30" s="17" t="s">
        <v>205</v>
      </c>
      <c r="K30" s="20">
        <v>43578</v>
      </c>
      <c r="L30" s="17"/>
      <c r="M30" s="51">
        <f>_xll.flQuoteGetForDate($F$15,E30,G30,H30,I30,J30,K30,F30,L30)</f>
        <v>582.5</v>
      </c>
      <c r="N30" s="2"/>
      <c r="P30"/>
    </row>
    <row r="31" spans="2:22" x14ac:dyDescent="0.25">
      <c r="B31" s="2"/>
      <c r="C31" s="2"/>
      <c r="D31" s="9"/>
      <c r="E31" s="13" t="s">
        <v>311</v>
      </c>
      <c r="F31" s="18"/>
      <c r="G31" s="16" t="s">
        <v>204</v>
      </c>
      <c r="H31" s="13" t="s">
        <v>197</v>
      </c>
      <c r="I31" s="16" t="s">
        <v>186</v>
      </c>
      <c r="J31" s="17" t="s">
        <v>205</v>
      </c>
      <c r="K31" s="20">
        <v>43579</v>
      </c>
      <c r="L31" s="17"/>
      <c r="M31" s="51">
        <f>_xll.flQuoteGetForDate($F$15,E31,G31,H31,I31,J31,K31,F31,L31)</f>
        <v>11550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/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228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277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207</v>
      </c>
      <c r="F22" s="8" t="s">
        <v>208</v>
      </c>
      <c r="G22" s="8" t="s">
        <v>271</v>
      </c>
      <c r="H22" s="7" t="s">
        <v>209</v>
      </c>
      <c r="I22" s="8" t="s">
        <v>211</v>
      </c>
      <c r="J22" s="8" t="s">
        <v>212</v>
      </c>
      <c r="K22" s="8" t="s">
        <v>187</v>
      </c>
      <c r="L22" s="6" t="s">
        <v>185</v>
      </c>
      <c r="M22" s="6" t="s">
        <v>272</v>
      </c>
      <c r="N22" s="6" t="s">
        <v>226</v>
      </c>
      <c r="O22" s="6" t="s">
        <v>273</v>
      </c>
      <c r="P22" s="6" t="s">
        <v>274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213</v>
      </c>
      <c r="F23" s="18" t="s">
        <v>330</v>
      </c>
      <c r="G23" s="13" t="s">
        <v>204</v>
      </c>
      <c r="H23" s="13" t="s">
        <v>188</v>
      </c>
      <c r="I23" s="16" t="s">
        <v>186</v>
      </c>
      <c r="J23" s="16" t="s">
        <v>205</v>
      </c>
      <c r="K23" s="17">
        <v>100</v>
      </c>
      <c r="L23" s="15" t="s">
        <v>6</v>
      </c>
      <c r="M23" s="20">
        <v>43570</v>
      </c>
      <c r="N23" s="46"/>
      <c r="O23" s="32"/>
      <c r="P23" s="50" t="str">
        <f>_xll.flQuotesAdd(F15,E22:O23)</f>
        <v>Added 1 quote(s) as at time 2019-12-04 10:30:48Z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50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50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50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50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50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50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8"/>
      <c r="O34" s="39"/>
      <c r="P34" s="40"/>
      <c r="Q34" s="40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zoomScale="85" zoomScaleNormal="85" workbookViewId="0"/>
  </sheetViews>
  <sheetFormatPr defaultColWidth="9.140625"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268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228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277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276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207</v>
      </c>
      <c r="F23" s="8" t="s">
        <v>208</v>
      </c>
      <c r="G23" s="8" t="s">
        <v>271</v>
      </c>
      <c r="H23" s="7" t="s">
        <v>209</v>
      </c>
      <c r="I23" s="8" t="s">
        <v>211</v>
      </c>
      <c r="J23" s="8" t="s">
        <v>212</v>
      </c>
      <c r="K23" s="8" t="s">
        <v>187</v>
      </c>
      <c r="L23" s="6" t="s">
        <v>185</v>
      </c>
      <c r="M23" s="6" t="s">
        <v>272</v>
      </c>
      <c r="N23" s="6" t="s">
        <v>226</v>
      </c>
      <c r="O23" s="6" t="s">
        <v>273</v>
      </c>
      <c r="P23" s="6" t="s">
        <v>274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311</v>
      </c>
      <c r="F24" s="18" t="s">
        <v>275</v>
      </c>
      <c r="G24" s="13" t="s">
        <v>215</v>
      </c>
      <c r="H24" s="13" t="s">
        <v>214</v>
      </c>
      <c r="I24" s="16" t="s">
        <v>186</v>
      </c>
      <c r="J24" s="16" t="s">
        <v>205</v>
      </c>
      <c r="K24" s="17">
        <v>1.3</v>
      </c>
      <c r="L24" s="15" t="s">
        <v>67</v>
      </c>
      <c r="M24" s="20">
        <v>43617</v>
      </c>
      <c r="N24" s="32"/>
      <c r="O24" s="32"/>
      <c r="P24" s="50" t="str">
        <f>_xll.flQuotesAdd(F15,E23:O27)</f>
        <v>Added 4 quote(s) as at time 2019-12-04 10:30:48Z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311</v>
      </c>
      <c r="F25" s="18" t="s">
        <v>275</v>
      </c>
      <c r="G25" s="13" t="s">
        <v>215</v>
      </c>
      <c r="H25" s="13" t="s">
        <v>214</v>
      </c>
      <c r="I25" s="16" t="s">
        <v>186</v>
      </c>
      <c r="J25" s="16" t="s">
        <v>205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50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311</v>
      </c>
      <c r="F26" s="18" t="s">
        <v>275</v>
      </c>
      <c r="G26" s="13" t="s">
        <v>215</v>
      </c>
      <c r="H26" s="13" t="s">
        <v>214</v>
      </c>
      <c r="I26" s="16" t="s">
        <v>186</v>
      </c>
      <c r="J26" s="16" t="s">
        <v>205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50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311</v>
      </c>
      <c r="F27" s="18" t="s">
        <v>275</v>
      </c>
      <c r="G27" s="13" t="s">
        <v>215</v>
      </c>
      <c r="H27" s="13" t="s">
        <v>214</v>
      </c>
      <c r="I27" s="16" t="s">
        <v>186</v>
      </c>
      <c r="J27" s="16" t="s">
        <v>205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50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7F7B26-A8FB-44CC-BC1A-494CF9683469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f1325bc-d786-4e92-924e-74ffe34b2b40"/>
    <ds:schemaRef ds:uri="655d3dbc-e9a1-4c85-8bc4-391e75a6cf8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2019-12-04T10:30:49Z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