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xmlns:mc="http://schemas.openxmlformats.org/markup-compatibility/2006">
    <mc:Choice Requires="x15">
      <x15ac:absPath xmlns:x15ac="http://schemas.microsoft.com/office/spreadsheetml/2010/11/ac" url="https://nusu-my.sharepoint.com/personal/bizhann_nus_edu_sg/Documents/TEACHING/AY2223 S1 ACC 1701X/Tutorials/Tutorial Solutions/"/>
    </mc:Choice>
  </mc:AlternateContent>
  <xr:revisionPtr revIDLastSave="0" documentId="8_{DCA42EFE-862B-45AC-A1B1-7F5493988C87}" xr6:coauthVersionLast="36" xr6:coauthVersionMax="36" xr10:uidLastSave="{00000000-0000-0000-0000-000000000000}"/>
  <bookViews>
    <workbookView xWindow="0" yWindow="0" windowWidth="23040" windowHeight="8244" activeTab="3" xr2:uid="{DDBBB553-5ABA-4D41-B304-DD91129E46E7}"/>
  </bookViews>
  <sheets>
    <sheet name="Tutorial 1" sheetId="1" r:id="rId1"/>
    <sheet name="Tutorial 2" sheetId="4" r:id="rId2"/>
    <sheet name="Tutorial 3" sheetId="5" r:id="rId3"/>
    <sheet name="Tutorial 4" sheetId="6" r:id="rId4"/>
    <sheet name="31 May 2022" sheetId="2"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0" i="6" l="1"/>
  <c r="F69" i="6"/>
  <c r="G69" i="6"/>
  <c r="C51" i="6"/>
  <c r="D49" i="6"/>
  <c r="AA35" i="4" l="1"/>
  <c r="AA28" i="4"/>
  <c r="AB37" i="4"/>
  <c r="AB39" i="4" s="1"/>
  <c r="AA37" i="4"/>
  <c r="AB30" i="4"/>
  <c r="AA30" i="4"/>
  <c r="AB22" i="4"/>
  <c r="AA22" i="4"/>
  <c r="AB32" i="4"/>
  <c r="AB24" i="4"/>
  <c r="AA20" i="4"/>
  <c r="AA15" i="4"/>
  <c r="AB15" i="4"/>
  <c r="AB14" i="4"/>
  <c r="AA14" i="4"/>
  <c r="AB13" i="4"/>
  <c r="AB16" i="4"/>
  <c r="AA12" i="4"/>
  <c r="AD6" i="4"/>
  <c r="AC6" i="4"/>
  <c r="AD5" i="4"/>
  <c r="AC5" i="4"/>
  <c r="AD4" i="4"/>
  <c r="AA3" i="4"/>
  <c r="Y7" i="4"/>
  <c r="W5" i="4"/>
  <c r="V5" i="4"/>
  <c r="Y5" i="4"/>
  <c r="X5" i="4"/>
  <c r="Y4" i="4"/>
  <c r="V3" i="4"/>
  <c r="R29" i="4"/>
  <c r="Q29" i="4"/>
  <c r="R28" i="4"/>
  <c r="Q27" i="4"/>
  <c r="R31" i="4"/>
  <c r="T23" i="4"/>
  <c r="S23" i="4"/>
  <c r="T22" i="4"/>
  <c r="S22" i="4"/>
  <c r="R22" i="4"/>
  <c r="R24" i="4" s="1"/>
  <c r="Q22" i="4"/>
  <c r="R21" i="4"/>
  <c r="Q20" i="4"/>
  <c r="R16" i="4"/>
  <c r="T15" i="4"/>
  <c r="S15" i="4"/>
  <c r="T14" i="4"/>
  <c r="S14" i="4"/>
  <c r="Q14" i="4"/>
  <c r="R14" i="4"/>
  <c r="R13" i="4"/>
  <c r="Q12" i="4"/>
  <c r="R10" i="4"/>
  <c r="T9" i="4"/>
  <c r="S9" i="4"/>
  <c r="R7" i="4"/>
  <c r="R6" i="4"/>
  <c r="Q7" i="4"/>
  <c r="Q6" i="4"/>
  <c r="T8" i="4"/>
  <c r="S8" i="4"/>
  <c r="T7" i="4"/>
  <c r="S7" i="4"/>
  <c r="T6" i="4"/>
  <c r="S6" i="4"/>
  <c r="T5" i="4"/>
  <c r="S5" i="4"/>
  <c r="R5" i="4"/>
  <c r="Q5" i="4"/>
  <c r="R4" i="4"/>
  <c r="Q3" i="4"/>
  <c r="AD7" i="4" l="1"/>
  <c r="E121" i="6"/>
  <c r="D121" i="6"/>
  <c r="D116" i="6"/>
  <c r="E114" i="6"/>
  <c r="D114" i="6"/>
  <c r="D106" i="6"/>
  <c r="E111" i="6"/>
  <c r="D111" i="6"/>
  <c r="D110" i="6"/>
  <c r="L16" i="6" l="1"/>
  <c r="L15" i="6"/>
  <c r="L14" i="6"/>
  <c r="G30" i="6"/>
  <c r="F29" i="6"/>
  <c r="H29" i="6" s="1"/>
  <c r="M16" i="6" s="1"/>
  <c r="F28" i="6"/>
  <c r="H28" i="6" s="1"/>
  <c r="M15" i="6" s="1"/>
  <c r="F27" i="6"/>
  <c r="H27" i="6" s="1"/>
  <c r="M14" i="6" s="1"/>
  <c r="F24" i="6"/>
  <c r="F26" i="6"/>
  <c r="C25" i="6"/>
  <c r="E21" i="6"/>
  <c r="G21" i="6"/>
  <c r="B14" i="2"/>
  <c r="B13" i="2"/>
  <c r="D43" i="6" l="1"/>
  <c r="G77" i="6" s="1"/>
  <c r="D44" i="6"/>
  <c r="G78" i="6" s="1"/>
  <c r="D45" i="6"/>
  <c r="G79" i="6" s="1"/>
  <c r="C77" i="6"/>
  <c r="C78" i="6"/>
  <c r="H78" i="6" s="1"/>
  <c r="C79" i="6"/>
  <c r="H79" i="6"/>
  <c r="H77" i="6"/>
  <c r="D170" i="6"/>
  <c r="D169" i="6"/>
  <c r="D155" i="6"/>
  <c r="E146" i="6" l="1"/>
  <c r="E139" i="6"/>
  <c r="D139" i="6"/>
  <c r="D131" i="6"/>
  <c r="D141" i="6" l="1"/>
  <c r="D146" i="6" s="1"/>
  <c r="C115" i="6"/>
  <c r="B48" i="6"/>
  <c r="B47" i="6"/>
  <c r="B46" i="6"/>
  <c r="B42" i="6"/>
  <c r="B41" i="6"/>
  <c r="B40" i="6"/>
  <c r="B39" i="6"/>
  <c r="B38" i="6"/>
  <c r="A37" i="6"/>
  <c r="O3" i="6"/>
  <c r="G115" i="6" l="1"/>
  <c r="C140" i="6"/>
  <c r="G140" i="6" l="1"/>
  <c r="C164" i="6"/>
  <c r="G164" i="6" s="1"/>
  <c r="L13" i="6"/>
  <c r="L12" i="6"/>
  <c r="L11" i="6"/>
  <c r="L10" i="6"/>
  <c r="W24" i="6"/>
  <c r="W23" i="6"/>
  <c r="W11" i="6" l="1"/>
  <c r="E6" i="5"/>
  <c r="E9" i="5"/>
  <c r="E12" i="5"/>
  <c r="E15" i="5"/>
  <c r="E18" i="5"/>
  <c r="G11" i="6" s="1"/>
  <c r="E21" i="5"/>
  <c r="E24" i="5"/>
  <c r="D25" i="5"/>
  <c r="E25" i="5"/>
  <c r="G6" i="6"/>
  <c r="E6" i="6"/>
  <c r="F19" i="6"/>
  <c r="E19" i="6"/>
  <c r="F32" i="6"/>
  <c r="E32" i="6"/>
  <c r="F31" i="6"/>
  <c r="E31" i="6"/>
  <c r="F25" i="6"/>
  <c r="H25" i="6" s="1"/>
  <c r="E25" i="6"/>
  <c r="C24" i="6"/>
  <c r="H24" i="6" s="1"/>
  <c r="D41" i="6" s="1"/>
  <c r="G75" i="6" s="1"/>
  <c r="C23" i="6"/>
  <c r="H23" i="6" s="1"/>
  <c r="D40" i="6" s="1"/>
  <c r="G74" i="6" s="1"/>
  <c r="F22" i="6"/>
  <c r="E22" i="6"/>
  <c r="C22" i="6"/>
  <c r="E20" i="6"/>
  <c r="G20" i="6"/>
  <c r="F15" i="6"/>
  <c r="E15" i="6"/>
  <c r="E14" i="6"/>
  <c r="E13" i="6"/>
  <c r="E11" i="6"/>
  <c r="G14" i="6"/>
  <c r="I14" i="6" s="1"/>
  <c r="F8" i="6"/>
  <c r="E8" i="6"/>
  <c r="G13" i="6"/>
  <c r="I13" i="6" s="1"/>
  <c r="G5" i="6"/>
  <c r="E5" i="6"/>
  <c r="X23" i="6" l="1"/>
  <c r="D64" i="6"/>
  <c r="I64" i="6" s="1"/>
  <c r="M11" i="6"/>
  <c r="C74" i="6"/>
  <c r="H74" i="6" s="1"/>
  <c r="M12" i="6"/>
  <c r="C75" i="6"/>
  <c r="H75" i="6" s="1"/>
  <c r="X24" i="6"/>
  <c r="D65" i="6"/>
  <c r="I65" i="6" s="1"/>
  <c r="H22" i="6"/>
  <c r="D39" i="6" s="1"/>
  <c r="G73" i="6" s="1"/>
  <c r="D42" i="6"/>
  <c r="G76" i="6" s="1"/>
  <c r="F33" i="6"/>
  <c r="H8" i="6"/>
  <c r="G33" i="6"/>
  <c r="C9" i="1"/>
  <c r="E6" i="4"/>
  <c r="L21" i="4" s="1"/>
  <c r="E9" i="4"/>
  <c r="L13" i="4" s="1"/>
  <c r="E12" i="4"/>
  <c r="L6" i="4" s="1"/>
  <c r="E15" i="4"/>
  <c r="L28" i="4" s="1"/>
  <c r="E18" i="4"/>
  <c r="L17" i="4" s="1"/>
  <c r="E30" i="4"/>
  <c r="L15" i="4" s="1"/>
  <c r="E36" i="4"/>
  <c r="L18" i="4" s="1"/>
  <c r="E39" i="4"/>
  <c r="L12" i="4"/>
  <c r="E33" i="4"/>
  <c r="L29" i="4" s="1"/>
  <c r="E27" i="4"/>
  <c r="L9" i="4" s="1"/>
  <c r="M33" i="4"/>
  <c r="M30" i="4"/>
  <c r="C21" i="6" s="1"/>
  <c r="H21" i="6" s="1"/>
  <c r="D38" i="6" s="1"/>
  <c r="G72" i="6" s="1"/>
  <c r="J29" i="4"/>
  <c r="D41" i="4"/>
  <c r="K22" i="4"/>
  <c r="J22" i="4"/>
  <c r="K31" i="4"/>
  <c r="J31" i="4"/>
  <c r="J18" i="4"/>
  <c r="J15" i="4"/>
  <c r="K11" i="4"/>
  <c r="K10" i="4"/>
  <c r="J12" i="4"/>
  <c r="J11" i="4"/>
  <c r="J10" i="4"/>
  <c r="J9" i="4"/>
  <c r="J8" i="4"/>
  <c r="J7" i="4"/>
  <c r="E21" i="4"/>
  <c r="L7" i="4" s="1"/>
  <c r="E24" i="4"/>
  <c r="L8" i="4" s="1"/>
  <c r="K34" i="4"/>
  <c r="M34" i="4" s="1"/>
  <c r="K33" i="4"/>
  <c r="J34" i="4"/>
  <c r="J33" i="4"/>
  <c r="J32" i="4"/>
  <c r="K32" i="4"/>
  <c r="M32" i="4" s="1"/>
  <c r="G34" i="4"/>
  <c r="G33" i="4"/>
  <c r="G32" i="4"/>
  <c r="J17" i="4"/>
  <c r="K30" i="4"/>
  <c r="J30" i="4"/>
  <c r="J28" i="4"/>
  <c r="K14" i="4"/>
  <c r="J14" i="4"/>
  <c r="J6" i="4"/>
  <c r="K19" i="4"/>
  <c r="J19" i="4"/>
  <c r="J13" i="4"/>
  <c r="K5" i="4"/>
  <c r="J5" i="4"/>
  <c r="J21" i="4"/>
  <c r="J16" i="4"/>
  <c r="K16" i="4"/>
  <c r="H37" i="4"/>
  <c r="M37" i="4" s="1"/>
  <c r="C32" i="6" s="1"/>
  <c r="H32" i="6" s="1"/>
  <c r="D48" i="6" s="1"/>
  <c r="G82" i="6" s="1"/>
  <c r="H36" i="4"/>
  <c r="M36" i="4" s="1"/>
  <c r="C31" i="6" s="1"/>
  <c r="H31" i="6" s="1"/>
  <c r="D47" i="6" s="1"/>
  <c r="G81" i="6" s="1"/>
  <c r="H35" i="4"/>
  <c r="M35" i="4" s="1"/>
  <c r="C30" i="6" s="1"/>
  <c r="H30" i="4"/>
  <c r="I28" i="4"/>
  <c r="H27" i="4"/>
  <c r="M27" i="4" s="1"/>
  <c r="C19" i="6" s="1"/>
  <c r="H19" i="6" s="1"/>
  <c r="D52" i="6" s="1"/>
  <c r="I26" i="4"/>
  <c r="N26" i="4" s="1"/>
  <c r="D18" i="6" s="1"/>
  <c r="I18" i="6" s="1"/>
  <c r="D69" i="6" s="1"/>
  <c r="I25" i="4"/>
  <c r="N25" i="4" s="1"/>
  <c r="D17" i="6" s="1"/>
  <c r="I17" i="6" s="1"/>
  <c r="D68" i="6" s="1"/>
  <c r="I68" i="6" s="1"/>
  <c r="I24" i="4"/>
  <c r="N24" i="4" s="1"/>
  <c r="D16" i="6" s="1"/>
  <c r="I16" i="6" s="1"/>
  <c r="X28" i="6" s="1"/>
  <c r="I23" i="4"/>
  <c r="N23" i="4" s="1"/>
  <c r="D15" i="6" s="1"/>
  <c r="I15" i="6" s="1"/>
  <c r="I21" i="4"/>
  <c r="I20" i="4"/>
  <c r="N20" i="4" s="1"/>
  <c r="D11" i="6" s="1"/>
  <c r="H19" i="4"/>
  <c r="M19" i="4" s="1"/>
  <c r="C10" i="6" s="1"/>
  <c r="H10" i="6" s="1"/>
  <c r="H16" i="4"/>
  <c r="H13" i="4"/>
  <c r="H5" i="4"/>
  <c r="C45" i="1"/>
  <c r="D45" i="1" s="1"/>
  <c r="C43" i="1"/>
  <c r="D43" i="1" s="1"/>
  <c r="C41" i="1"/>
  <c r="C39" i="1"/>
  <c r="C38" i="1"/>
  <c r="C28" i="1"/>
  <c r="C25" i="1"/>
  <c r="C22" i="1"/>
  <c r="D22" i="1" s="1"/>
  <c r="C21" i="1"/>
  <c r="D21" i="1" s="1"/>
  <c r="C15" i="1"/>
  <c r="C14" i="1"/>
  <c r="C11" i="1"/>
  <c r="C10" i="1"/>
  <c r="H30" i="6" l="1"/>
  <c r="D46" i="6" s="1"/>
  <c r="G80" i="6" s="1"/>
  <c r="R9" i="6"/>
  <c r="X15" i="6"/>
  <c r="C61" i="6"/>
  <c r="H61" i="6" s="1"/>
  <c r="D67" i="6"/>
  <c r="I67" i="6" s="1"/>
  <c r="I11" i="6"/>
  <c r="P9" i="6"/>
  <c r="T9" i="6" s="1"/>
  <c r="X31" i="6"/>
  <c r="C72" i="6"/>
  <c r="H72" i="6" s="1"/>
  <c r="M8" i="6"/>
  <c r="M10" i="6"/>
  <c r="C73" i="6"/>
  <c r="H73" i="6" s="1"/>
  <c r="M13" i="6"/>
  <c r="C76" i="6"/>
  <c r="H76" i="6" s="1"/>
  <c r="R11" i="6"/>
  <c r="T11" i="6" s="1"/>
  <c r="C70" i="6"/>
  <c r="H70" i="6" s="1"/>
  <c r="M17" i="6"/>
  <c r="M19" i="6"/>
  <c r="C81" i="6"/>
  <c r="H81" i="6" s="1"/>
  <c r="X25" i="6"/>
  <c r="D66" i="6"/>
  <c r="I66" i="6" s="1"/>
  <c r="M21" i="6"/>
  <c r="C82" i="6"/>
  <c r="H82" i="6" s="1"/>
  <c r="X16" i="6"/>
  <c r="X17" i="6" s="1"/>
  <c r="D62" i="6"/>
  <c r="X11" i="6"/>
  <c r="C59" i="6"/>
  <c r="H59" i="6" s="1"/>
  <c r="M7" i="6"/>
  <c r="D71" i="6"/>
  <c r="G34" i="6"/>
  <c r="N21" i="4"/>
  <c r="D12" i="6" s="1"/>
  <c r="I12" i="6" s="1"/>
  <c r="M13" i="4"/>
  <c r="C7" i="6" s="1"/>
  <c r="H7" i="6" s="1"/>
  <c r="N28" i="4"/>
  <c r="D20" i="6" s="1"/>
  <c r="I20" i="6" s="1"/>
  <c r="C37" i="6" s="1"/>
  <c r="M16" i="4"/>
  <c r="C9" i="6" s="1"/>
  <c r="H9" i="6" s="1"/>
  <c r="M5" i="4"/>
  <c r="C5" i="6" s="1"/>
  <c r="L38" i="4"/>
  <c r="E41" i="4"/>
  <c r="K38" i="4"/>
  <c r="I38" i="4"/>
  <c r="H38" i="4"/>
  <c r="D28" i="1"/>
  <c r="D25" i="1"/>
  <c r="D15" i="1"/>
  <c r="D14" i="1"/>
  <c r="D11" i="1"/>
  <c r="D10" i="1"/>
  <c r="F71" i="6" l="1"/>
  <c r="F83" i="6" s="1"/>
  <c r="C80" i="6"/>
  <c r="H80" i="6"/>
  <c r="I33" i="6"/>
  <c r="C33" i="6"/>
  <c r="H5" i="6"/>
  <c r="C58" i="6"/>
  <c r="H58" i="6" s="1"/>
  <c r="X10" i="6"/>
  <c r="G83" i="6"/>
  <c r="X12" i="6"/>
  <c r="C60" i="6"/>
  <c r="H60" i="6" s="1"/>
  <c r="D63" i="6"/>
  <c r="I63" i="6" s="1"/>
  <c r="X22" i="6"/>
  <c r="X26" i="6" s="1"/>
  <c r="X29" i="6" s="1"/>
  <c r="C98" i="6" s="1"/>
  <c r="C120" i="6" s="1"/>
  <c r="D33" i="6"/>
  <c r="P12" i="6"/>
  <c r="M9" i="6"/>
  <c r="M18" i="6" s="1"/>
  <c r="M20" i="6" s="1"/>
  <c r="M22" i="6" s="1"/>
  <c r="C89" i="6"/>
  <c r="C111" i="6" s="1"/>
  <c r="I62" i="6"/>
  <c r="L39" i="4"/>
  <c r="N38" i="4"/>
  <c r="M38" i="4"/>
  <c r="C37" i="1"/>
  <c r="D40" i="1"/>
  <c r="D42" i="1" s="1"/>
  <c r="D44" i="1" s="1"/>
  <c r="D46" i="1" s="1"/>
  <c r="C40" i="1"/>
  <c r="C42" i="1" s="1"/>
  <c r="C44" i="1" s="1"/>
  <c r="C46" i="1" s="1"/>
  <c r="D9" i="1" s="1"/>
  <c r="D23" i="1"/>
  <c r="D26" i="1" s="1"/>
  <c r="C23" i="1"/>
  <c r="C26" i="1" s="1"/>
  <c r="D16" i="1"/>
  <c r="C16" i="1"/>
  <c r="D12" i="1"/>
  <c r="C12" i="1"/>
  <c r="I71" i="6" l="1"/>
  <c r="I69" i="6"/>
  <c r="I83" i="6" s="1"/>
  <c r="D83" i="6"/>
  <c r="C57" i="6"/>
  <c r="X9" i="6"/>
  <c r="X13" i="6" s="1"/>
  <c r="X18" i="6" s="1"/>
  <c r="C99" i="6" s="1"/>
  <c r="H33" i="6"/>
  <c r="C88" i="6"/>
  <c r="C92" i="6" s="1"/>
  <c r="X32" i="6"/>
  <c r="X33" i="6" s="1"/>
  <c r="X34" i="6" s="1"/>
  <c r="R10" i="6"/>
  <c r="T10" i="6" s="1"/>
  <c r="T12" i="6" s="1"/>
  <c r="G111" i="6"/>
  <c r="C136" i="6"/>
  <c r="G120" i="6"/>
  <c r="C145" i="6"/>
  <c r="C87" i="6"/>
  <c r="C110" i="6"/>
  <c r="C135" i="6" s="1"/>
  <c r="G135" i="6" s="1"/>
  <c r="C94" i="6"/>
  <c r="D29" i="1"/>
  <c r="D30" i="1" s="1"/>
  <c r="D31" i="1" s="1"/>
  <c r="C29" i="1"/>
  <c r="C30" i="1" s="1"/>
  <c r="C31" i="1" s="1"/>
  <c r="C17" i="1"/>
  <c r="D17" i="1"/>
  <c r="R12" i="6" l="1"/>
  <c r="H57" i="6"/>
  <c r="H83" i="6" s="1"/>
  <c r="C83" i="6"/>
  <c r="C159" i="6"/>
  <c r="C134" i="6"/>
  <c r="G145" i="6"/>
  <c r="C169" i="6"/>
  <c r="G169" i="6" s="1"/>
  <c r="C160" i="6"/>
  <c r="G160" i="6" s="1"/>
  <c r="G136" i="6"/>
  <c r="C109" i="6"/>
  <c r="G110" i="6"/>
  <c r="G109" i="6" s="1"/>
  <c r="C95" i="6"/>
  <c r="C117" i="6" s="1"/>
  <c r="C142" i="6" s="1"/>
  <c r="C166" i="6" s="1"/>
  <c r="C116" i="6"/>
  <c r="C141" i="6" s="1"/>
  <c r="G141" i="6" s="1"/>
  <c r="C114" i="6"/>
  <c r="C139" i="6" s="1"/>
  <c r="G139" i="6" s="1"/>
  <c r="C121" i="6"/>
  <c r="C146" i="6" s="1"/>
  <c r="C97" i="6"/>
  <c r="C144" i="6" l="1"/>
  <c r="G146" i="6"/>
  <c r="C163" i="6"/>
  <c r="C138" i="6"/>
  <c r="C171" i="6"/>
  <c r="G171" i="6" s="1"/>
  <c r="G168" i="6" s="1"/>
  <c r="C165" i="6"/>
  <c r="G165" i="6" s="1"/>
  <c r="G166" i="6" s="1"/>
  <c r="G142" i="6"/>
  <c r="G144" i="6"/>
  <c r="G134" i="6"/>
  <c r="G159" i="6"/>
  <c r="G158" i="6" s="1"/>
  <c r="C158" i="6"/>
  <c r="G116" i="6"/>
  <c r="G117" i="6" s="1"/>
  <c r="C119" i="6"/>
  <c r="G121" i="6"/>
  <c r="G119" i="6" s="1"/>
  <c r="C113" i="6"/>
  <c r="G114" i="6"/>
  <c r="C91" i="6"/>
  <c r="G138" i="6" l="1"/>
  <c r="C168" i="6"/>
  <c r="C162" i="6"/>
  <c r="G163" i="6"/>
  <c r="G162" i="6" s="1"/>
  <c r="G113" i="6"/>
  <c r="B19" i="2"/>
</calcChain>
</file>

<file path=xl/sharedStrings.xml><?xml version="1.0" encoding="utf-8"?>
<sst xmlns="http://schemas.openxmlformats.org/spreadsheetml/2006/main" count="405" uniqueCount="148">
  <si>
    <t>Interest Expense</t>
  </si>
  <si>
    <t>Share Capital</t>
  </si>
  <si>
    <t>Cash</t>
  </si>
  <si>
    <t>Dividends</t>
  </si>
  <si>
    <t>Property, Plant &amp; Equipment (PPE)</t>
  </si>
  <si>
    <t>Accumulated Depreciation</t>
  </si>
  <si>
    <t>Inventory</t>
  </si>
  <si>
    <t>Cost of Goods Sold</t>
  </si>
  <si>
    <t>Long-term Debt</t>
  </si>
  <si>
    <t>Income Tax Expense</t>
  </si>
  <si>
    <t>Receivables</t>
  </si>
  <si>
    <t>Sales</t>
  </si>
  <si>
    <t>Accounts Payable</t>
  </si>
  <si>
    <t>Other Operating Expenses</t>
  </si>
  <si>
    <t>Assets</t>
  </si>
  <si>
    <t>Current Assets:</t>
  </si>
  <si>
    <t>Total Current Assets</t>
  </si>
  <si>
    <t>Non-current Assets:</t>
  </si>
  <si>
    <t>Property, Plant &amp; Equipment</t>
  </si>
  <si>
    <t>Less: Accumulated Depreciation</t>
  </si>
  <si>
    <t>Total Non-current Assets</t>
  </si>
  <si>
    <t>Total Assets</t>
  </si>
  <si>
    <t>Liabilities</t>
  </si>
  <si>
    <t>Current Liabilities:</t>
  </si>
  <si>
    <t>Total Current Liabilities</t>
  </si>
  <si>
    <t>Non-current Liabilities:</t>
  </si>
  <si>
    <t>Long term Debt</t>
  </si>
  <si>
    <t>Total Liabilities</t>
  </si>
  <si>
    <t>Equity</t>
  </si>
  <si>
    <t>Retained Earnings</t>
  </si>
  <si>
    <t>Total Equity</t>
  </si>
  <si>
    <t>Total Liabilities &amp; Equity</t>
  </si>
  <si>
    <t>Part (1)</t>
  </si>
  <si>
    <t>Sales Revenue</t>
  </si>
  <si>
    <t>Gross Profit</t>
  </si>
  <si>
    <t>Operating Expense</t>
  </si>
  <si>
    <t>Operating Income</t>
  </si>
  <si>
    <t>Profit Before Tax</t>
  </si>
  <si>
    <t>Net Income</t>
  </si>
  <si>
    <t xml:space="preserve">HaloCrypto Inc. </t>
  </si>
  <si>
    <t>Part (2)</t>
  </si>
  <si>
    <t>Statement of Financial Position</t>
  </si>
  <si>
    <t>Income Statement</t>
  </si>
  <si>
    <t>$</t>
  </si>
  <si>
    <t>TRIAL BALANCE</t>
  </si>
  <si>
    <t>Debit</t>
  </si>
  <si>
    <t>Credit</t>
  </si>
  <si>
    <t>TUTORIAL 1 SOLUTION</t>
  </si>
  <si>
    <t>TUTORIAL 2 SOLUTION</t>
  </si>
  <si>
    <t>Journal Entries</t>
  </si>
  <si>
    <t>Accounts Receivable</t>
  </si>
  <si>
    <t>Equipment</t>
  </si>
  <si>
    <t>Rent Expense</t>
  </si>
  <si>
    <t xml:space="preserve">Cash </t>
  </si>
  <si>
    <t>Salaries Expense</t>
  </si>
  <si>
    <t>Insurance Expense</t>
  </si>
  <si>
    <t>Ref Date</t>
  </si>
  <si>
    <t>HaloCrypto Financial Numbers as of 31 May 2022</t>
  </si>
  <si>
    <t>June Transactions</t>
  </si>
  <si>
    <t>Unearned Revenue</t>
  </si>
  <si>
    <t>TUTORIAL 3 SOLUTION</t>
  </si>
  <si>
    <t>Unadjusted</t>
  </si>
  <si>
    <t>Adjustments</t>
  </si>
  <si>
    <t>Adjusted</t>
  </si>
  <si>
    <t>TRIAL BALANCE @ Jun 30, 2022</t>
  </si>
  <si>
    <t>Retained Earnings (as of July 1, 2021)</t>
  </si>
  <si>
    <t>Interest Payable</t>
  </si>
  <si>
    <t>Salaries Payable</t>
  </si>
  <si>
    <t>Prepaid Rent</t>
  </si>
  <si>
    <t>Depreciation Expense</t>
  </si>
  <si>
    <t>(a)</t>
  </si>
  <si>
    <t>(b)</t>
  </si>
  <si>
    <t xml:space="preserve">(c) </t>
  </si>
  <si>
    <t>(d)</t>
  </si>
  <si>
    <t xml:space="preserve">(f) </t>
  </si>
  <si>
    <t xml:space="preserve">(e) </t>
  </si>
  <si>
    <t>Ref</t>
  </si>
  <si>
    <t>TUTORIAL 4 SOLUTION</t>
  </si>
  <si>
    <t xml:space="preserve">Adjusting Journal Entries </t>
  </si>
  <si>
    <t>(g)</t>
  </si>
  <si>
    <t>PART (1)</t>
  </si>
  <si>
    <t>PART (2)</t>
  </si>
  <si>
    <t>Statement of Profit &amp; Loss</t>
  </si>
  <si>
    <t>Statement of Changes in Equity</t>
  </si>
  <si>
    <t>Share</t>
  </si>
  <si>
    <t xml:space="preserve">Retained </t>
  </si>
  <si>
    <t xml:space="preserve">Total </t>
  </si>
  <si>
    <t>Capital</t>
  </si>
  <si>
    <t>Earnings</t>
  </si>
  <si>
    <t>Beginning Balance</t>
  </si>
  <si>
    <t>Ending Balance</t>
  </si>
  <si>
    <t>For the Year Ended June 30, 2022</t>
  </si>
  <si>
    <t>PART (4)</t>
  </si>
  <si>
    <t>Post Closing</t>
  </si>
  <si>
    <t>PART (3)</t>
  </si>
  <si>
    <t>Closing Entries</t>
  </si>
  <si>
    <t>Closing Entry @ June 30, 2022</t>
  </si>
  <si>
    <t>PART (5)</t>
  </si>
  <si>
    <t>(i)</t>
  </si>
  <si>
    <t>Net Profit Margin</t>
  </si>
  <si>
    <t>Net Sales</t>
  </si>
  <si>
    <t>(ii)</t>
  </si>
  <si>
    <t>Return on Assets</t>
  </si>
  <si>
    <t>Beginning Total Assets</t>
  </si>
  <si>
    <t>Ending Total Assets</t>
  </si>
  <si>
    <t>Average Total Assets</t>
  </si>
  <si>
    <t>(iii)</t>
  </si>
  <si>
    <t>Debt Ratio</t>
  </si>
  <si>
    <t>PART (6)</t>
  </si>
  <si>
    <t>decrease</t>
  </si>
  <si>
    <t>inventory decrease</t>
  </si>
  <si>
    <t>Short term Debt</t>
  </si>
  <si>
    <t xml:space="preserve">current liabilities </t>
  </si>
  <si>
    <t>The misclassification caused current liabilities to be lower than what it should be, and non-current liabilites to be higher.</t>
  </si>
  <si>
    <t>HaloCrypto discovered it previously misclassified $20,000 worth of loan as long-term (non-current) when it should have been short term (current).</t>
  </si>
  <si>
    <t xml:space="preserve">However, the total liabilities is unaffected by the misclassification. As such, there are no effect on the three ratios. </t>
  </si>
  <si>
    <t>The purpose of the trial balance is to determine only whether total debits equal total credits. Thus, several types of errors can exist even though total debits equal total credits. These errors could include completely omitting a transaction, recording a transaction incorrectly, and posting a transaction to the wrong accounts.</t>
  </si>
  <si>
    <t>As at June 30, 2022</t>
  </si>
  <si>
    <t>The inflated assets also caused the debt ratio to be lower than what it should have been.</t>
  </si>
  <si>
    <t>HaloCrypto discovered it had previously recorded an incorrect debit entry of $5,000 to inventory when the amount should have been expensed off as operating expenses.</t>
  </si>
  <si>
    <t xml:space="preserve">The error had caused net income and total assets to be higher than what they should have been, causing the original ratios to be higher than the corrected ones. </t>
  </si>
  <si>
    <t>The fictitious sale has made HaloCrypto's financial performance look better than what it really is, and is misleading to users of its financial statements.</t>
  </si>
  <si>
    <t>The classification error has made HaloCrypto's financial performance look better than what it really is, and is misleading to users of its financial statements.</t>
  </si>
  <si>
    <t>non-current liabilities</t>
  </si>
  <si>
    <t>As at 31 May 2022</t>
  </si>
  <si>
    <t>For the period 1 July 2021 to 31 May 2022</t>
  </si>
  <si>
    <t xml:space="preserve">For example, the original net profit margin is 0.012, when it should be 0.006. And for ROA it should have been 0.012 instead of 0.026. </t>
  </si>
  <si>
    <t>Utilities Expense</t>
  </si>
  <si>
    <t>Consulting Fees Expense</t>
  </si>
  <si>
    <t>Marketing Expense</t>
  </si>
  <si>
    <t>Other Operating Expense</t>
  </si>
  <si>
    <t>Cost of Good Sold</t>
  </si>
  <si>
    <t xml:space="preserve"> May 31, 2022 balance of Other Operating Expenses consists of:</t>
  </si>
  <si>
    <t xml:space="preserve">The classification error did not really have an effect on the evaluation of the company's performance based on the three ratios. </t>
  </si>
  <si>
    <t xml:space="preserve">However, the difference in current and non current liabilities balances due to the misclassification could potentially affect a user's evaluation of the company should other ratios be used for decision making, such as the current ratio. </t>
  </si>
  <si>
    <t>reclass</t>
  </si>
  <si>
    <t>Correcting journal entry:</t>
  </si>
  <si>
    <t>HaloCrypto had previously recorded a fictitious credit sale of $5000. No additional COGS was recorded at the time the fictitious credit sale was recorded</t>
  </si>
  <si>
    <t>receivables decrease</t>
  </si>
  <si>
    <t xml:space="preserve">The fictitious sale inflated the sales revenue, net income and total assets, causing profit margin and ROA to be much higher than what it should have been. </t>
  </si>
  <si>
    <t xml:space="preserve">For example, Net profit margin with the ficitious sale is 0.012, but without this fictitious transaction, it would have only been 0.006. </t>
  </si>
  <si>
    <t>Beg</t>
  </si>
  <si>
    <t>End</t>
  </si>
  <si>
    <t xml:space="preserve">Beg </t>
  </si>
  <si>
    <t xml:space="preserve">T-ACCOUNTS - For Illustration Purposes (not required for the tutorial assignment) </t>
  </si>
  <si>
    <t>Original (error)</t>
  </si>
  <si>
    <t>Corrections</t>
  </si>
  <si>
    <t>Corrected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</si>
</sst>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00_);\(#,##0.000\)"/>
  </numFmts>
  <fonts count="10" x14ac:knownFonts="1">
    <font>
      <sz val="11"/>
      <color theme="1"/>
      <name val="Calibri"/>
      <family val="2"/>
      <scheme val="minor"/>
    </font>
    <font>
      <b/>
      <sz val="11"/>
      <color theme="1"/>
      <name val="Calibri"/>
      <family val="2"/>
      <scheme val="minor"/>
    </font>
    <font>
      <sz val="11"/>
      <color theme="1"/>
      <name val="Calibri"/>
      <family val="2"/>
      <scheme val="minor"/>
    </font>
    <font>
      <b/>
      <u/>
      <sz val="14"/>
      <color theme="1"/>
      <name val="Calibri"/>
      <family val="2"/>
      <scheme val="minor"/>
    </font>
    <font>
      <i/>
      <sz val="11"/>
      <color theme="1"/>
      <name val="Calibri"/>
      <family val="2"/>
      <scheme val="minor"/>
    </font>
    <font>
      <b/>
      <i/>
      <sz val="11"/>
      <color theme="1"/>
      <name val="Calibri"/>
      <family val="2"/>
      <scheme val="minor"/>
    </font>
    <font>
      <b/>
      <sz val="12"/>
      <color theme="1"/>
      <name val="Calibri"/>
      <family val="2"/>
      <scheme val="minor"/>
    </font>
    <font>
      <b/>
      <sz val="16"/>
      <color theme="1"/>
      <name val="Calibri"/>
      <family val="2"/>
      <scheme val="minor"/>
    </font>
    <font>
      <b/>
      <u/>
      <sz val="11"/>
      <color theme="1"/>
      <name val="Calibri"/>
      <family val="2"/>
      <scheme val="minor"/>
    </font>
    <font>
      <i/>
      <u/>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6" tint="0.79998168889431442"/>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medium">
        <color indexed="64"/>
      </bottom>
      <diagonal/>
    </border>
    <border>
      <left/>
      <right style="thin">
        <color auto="1"/>
      </right>
      <top style="thin">
        <color indexed="64"/>
      </top>
      <bottom style="medium">
        <color indexed="64"/>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195">
    <xf numFmtId="0" fontId="0" fillId="0" borderId="0" xfId="0"/>
    <xf numFmtId="0" fontId="1" fillId="0" borderId="0" xfId="0" applyFont="1"/>
    <xf numFmtId="0" fontId="0" fillId="2" borderId="0" xfId="0" applyFill="1" applyBorder="1"/>
    <xf numFmtId="0" fontId="0" fillId="2" borderId="1" xfId="0" applyFill="1" applyBorder="1"/>
    <xf numFmtId="0" fontId="0" fillId="0" borderId="0" xfId="0" applyFill="1"/>
    <xf numFmtId="0" fontId="0" fillId="0" borderId="0" xfId="0" applyFill="1" applyBorder="1"/>
    <xf numFmtId="0" fontId="1" fillId="0" borderId="0" xfId="0" quotePrefix="1" applyFont="1" applyFill="1" applyBorder="1" applyAlignment="1">
      <alignment horizontal="center"/>
    </xf>
    <xf numFmtId="0" fontId="1" fillId="0" borderId="0" xfId="0" applyFont="1" applyFill="1" applyBorder="1" applyAlignment="1">
      <alignment horizontal="center"/>
    </xf>
    <xf numFmtId="0" fontId="0" fillId="0" borderId="0" xfId="0" applyFill="1" applyBorder="1" applyAlignment="1">
      <alignment horizontal="center"/>
    </xf>
    <xf numFmtId="37" fontId="0" fillId="0" borderId="0" xfId="0" applyNumberFormat="1" applyFill="1" applyBorder="1" applyAlignment="1">
      <alignment horizontal="center"/>
    </xf>
    <xf numFmtId="37" fontId="0" fillId="0" borderId="1" xfId="0" applyNumberFormat="1" applyFill="1" applyBorder="1" applyAlignment="1">
      <alignment horizontal="center"/>
    </xf>
    <xf numFmtId="37" fontId="0" fillId="0" borderId="2" xfId="0" applyNumberFormat="1" applyFill="1" applyBorder="1" applyAlignment="1">
      <alignment horizontal="center"/>
    </xf>
    <xf numFmtId="37" fontId="1" fillId="0" borderId="2" xfId="0" applyNumberFormat="1" applyFont="1" applyFill="1" applyBorder="1" applyAlignment="1">
      <alignment horizontal="center"/>
    </xf>
    <xf numFmtId="37" fontId="0" fillId="0" borderId="3" xfId="0" applyNumberFormat="1" applyFill="1" applyBorder="1" applyAlignment="1">
      <alignment horizontal="center"/>
    </xf>
    <xf numFmtId="0" fontId="0" fillId="0" borderId="1" xfId="0" applyFill="1" applyBorder="1"/>
    <xf numFmtId="37" fontId="1" fillId="0" borderId="1" xfId="0" applyNumberFormat="1" applyFont="1" applyFill="1" applyBorder="1" applyAlignment="1">
      <alignment horizontal="center"/>
    </xf>
    <xf numFmtId="37" fontId="0" fillId="0" borderId="0" xfId="0" applyNumberFormat="1" applyFill="1"/>
    <xf numFmtId="0" fontId="1" fillId="0" borderId="4" xfId="0" applyFont="1" applyFill="1" applyBorder="1"/>
    <xf numFmtId="0" fontId="0" fillId="0" borderId="3" xfId="0" applyFill="1" applyBorder="1"/>
    <xf numFmtId="0" fontId="0" fillId="0" borderId="5" xfId="0" applyFill="1" applyBorder="1"/>
    <xf numFmtId="0" fontId="1" fillId="0" borderId="6" xfId="0" applyFont="1" applyFill="1" applyBorder="1"/>
    <xf numFmtId="0" fontId="0" fillId="0" borderId="7" xfId="0" applyFill="1" applyBorder="1"/>
    <xf numFmtId="0" fontId="1" fillId="0" borderId="7" xfId="0" applyFont="1" applyFill="1" applyBorder="1" applyAlignment="1">
      <alignment horizontal="center"/>
    </xf>
    <xf numFmtId="0" fontId="0" fillId="0" borderId="6" xfId="0" applyFont="1" applyFill="1" applyBorder="1"/>
    <xf numFmtId="0" fontId="0" fillId="0" borderId="7" xfId="0" applyFill="1" applyBorder="1" applyAlignment="1">
      <alignment horizontal="center"/>
    </xf>
    <xf numFmtId="0" fontId="0" fillId="0" borderId="6" xfId="0" applyFill="1" applyBorder="1"/>
    <xf numFmtId="37" fontId="0" fillId="0" borderId="7" xfId="0" applyNumberFormat="1" applyFill="1" applyBorder="1" applyAlignment="1">
      <alignment horizontal="center"/>
    </xf>
    <xf numFmtId="37" fontId="0" fillId="0" borderId="8" xfId="0" applyNumberFormat="1" applyFill="1" applyBorder="1" applyAlignment="1">
      <alignment horizontal="center"/>
    </xf>
    <xf numFmtId="37" fontId="0" fillId="0" borderId="9" xfId="0" applyNumberFormat="1" applyFill="1" applyBorder="1" applyAlignment="1">
      <alignment horizontal="center"/>
    </xf>
    <xf numFmtId="37" fontId="1" fillId="0" borderId="9" xfId="0" applyNumberFormat="1" applyFont="1" applyFill="1" applyBorder="1" applyAlignment="1">
      <alignment horizontal="center"/>
    </xf>
    <xf numFmtId="37" fontId="0" fillId="0" borderId="5" xfId="0" applyNumberFormat="1" applyFill="1" applyBorder="1" applyAlignment="1">
      <alignment horizontal="center"/>
    </xf>
    <xf numFmtId="0" fontId="0" fillId="0" borderId="6" xfId="0" quotePrefix="1" applyFill="1" applyBorder="1"/>
    <xf numFmtId="0" fontId="1" fillId="0" borderId="10" xfId="0" applyFont="1" applyFill="1" applyBorder="1"/>
    <xf numFmtId="37" fontId="1" fillId="0" borderId="8" xfId="0" applyNumberFormat="1" applyFont="1" applyFill="1" applyBorder="1" applyAlignment="1">
      <alignment horizontal="center"/>
    </xf>
    <xf numFmtId="0" fontId="0" fillId="0" borderId="0" xfId="0" applyAlignment="1">
      <alignment horizontal="center"/>
    </xf>
    <xf numFmtId="0" fontId="0" fillId="2" borderId="4" xfId="0" applyFill="1" applyBorder="1"/>
    <xf numFmtId="0" fontId="0" fillId="2" borderId="6" xfId="0" applyFill="1" applyBorder="1"/>
    <xf numFmtId="0" fontId="0" fillId="2" borderId="10" xfId="0" applyFill="1" applyBorder="1"/>
    <xf numFmtId="0" fontId="0" fillId="2" borderId="12" xfId="0" applyFill="1" applyBorder="1" applyAlignment="1">
      <alignment horizontal="center"/>
    </xf>
    <xf numFmtId="0" fontId="0" fillId="0" borderId="3" xfId="0" applyBorder="1"/>
    <xf numFmtId="0" fontId="1" fillId="0" borderId="0" xfId="0" applyFont="1" applyFill="1" applyBorder="1"/>
    <xf numFmtId="3" fontId="0" fillId="0" borderId="0" xfId="0" applyNumberFormat="1" applyAlignment="1">
      <alignment horizontal="center"/>
    </xf>
    <xf numFmtId="3" fontId="1" fillId="2" borderId="11" xfId="0" applyNumberFormat="1" applyFont="1" applyFill="1" applyBorder="1" applyAlignment="1">
      <alignment horizontal="center"/>
    </xf>
    <xf numFmtId="3" fontId="0" fillId="2" borderId="12" xfId="0" applyNumberFormat="1" applyFill="1" applyBorder="1" applyAlignment="1">
      <alignment horizontal="center"/>
    </xf>
    <xf numFmtId="3" fontId="0" fillId="2" borderId="13" xfId="0" applyNumberFormat="1" applyFill="1" applyBorder="1" applyAlignment="1">
      <alignment horizontal="center"/>
    </xf>
    <xf numFmtId="3" fontId="0" fillId="0" borderId="0" xfId="0" applyNumberFormat="1"/>
    <xf numFmtId="0" fontId="3" fillId="0" borderId="0" xfId="0" applyFont="1" applyFill="1"/>
    <xf numFmtId="3" fontId="0" fillId="0" borderId="0" xfId="0" applyNumberFormat="1" applyFill="1" applyBorder="1"/>
    <xf numFmtId="0" fontId="4" fillId="0" borderId="0" xfId="0" applyFont="1" applyFill="1" applyBorder="1"/>
    <xf numFmtId="0" fontId="5" fillId="0" borderId="0" xfId="0" applyFont="1" applyFill="1" applyBorder="1" applyAlignment="1">
      <alignment horizontal="center"/>
    </xf>
    <xf numFmtId="3" fontId="4" fillId="0" borderId="0" xfId="0" applyNumberFormat="1" applyFont="1" applyFill="1" applyBorder="1"/>
    <xf numFmtId="0" fontId="4" fillId="0" borderId="0" xfId="0" applyFont="1" applyFill="1" applyBorder="1" applyAlignment="1">
      <alignment horizontal="center"/>
    </xf>
    <xf numFmtId="16"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164" fontId="1" fillId="0" borderId="14" xfId="1" applyNumberFormat="1" applyFont="1" applyFill="1" applyBorder="1"/>
    <xf numFmtId="164" fontId="0" fillId="0" borderId="0" xfId="0" applyNumberFormat="1" applyFill="1" applyBorder="1"/>
    <xf numFmtId="3" fontId="0" fillId="0" borderId="7" xfId="0" applyNumberFormat="1" applyFill="1" applyBorder="1"/>
    <xf numFmtId="0" fontId="0" fillId="0" borderId="10" xfId="0" applyFill="1" applyBorder="1"/>
    <xf numFmtId="164" fontId="0" fillId="0" borderId="2" xfId="1" applyNumberFormat="1" applyFont="1" applyFill="1" applyBorder="1" applyAlignment="1">
      <alignment horizontal="center"/>
    </xf>
    <xf numFmtId="164" fontId="4" fillId="0" borderId="2" xfId="1" applyNumberFormat="1" applyFont="1" applyFill="1" applyBorder="1" applyAlignment="1">
      <alignment horizontal="center"/>
    </xf>
    <xf numFmtId="164" fontId="0" fillId="0" borderId="9" xfId="1" applyNumberFormat="1" applyFont="1" applyFill="1" applyBorder="1" applyAlignment="1">
      <alignment horizontal="center"/>
    </xf>
    <xf numFmtId="0" fontId="1" fillId="0" borderId="1" xfId="0" applyFont="1" applyFill="1" applyBorder="1" applyAlignment="1">
      <alignment horizontal="center"/>
    </xf>
    <xf numFmtId="0" fontId="5" fillId="0" borderId="1" xfId="0" applyFont="1" applyFill="1" applyBorder="1" applyAlignment="1">
      <alignment horizontal="center"/>
    </xf>
    <xf numFmtId="0" fontId="1" fillId="0" borderId="8" xfId="0" applyFont="1" applyFill="1" applyBorder="1" applyAlignment="1">
      <alignment horizontal="center"/>
    </xf>
    <xf numFmtId="0" fontId="1" fillId="0" borderId="10" xfId="0" applyFont="1" applyFill="1" applyBorder="1" applyAlignment="1">
      <alignment horizontal="center"/>
    </xf>
    <xf numFmtId="0" fontId="5" fillId="0" borderId="8" xfId="0" applyFont="1" applyFill="1" applyBorder="1" applyAlignment="1">
      <alignment horizontal="center"/>
    </xf>
    <xf numFmtId="0" fontId="4" fillId="0" borderId="7" xfId="0" applyFont="1" applyFill="1" applyBorder="1"/>
    <xf numFmtId="3" fontId="4" fillId="0" borderId="7" xfId="0" applyNumberFormat="1" applyFont="1" applyFill="1" applyBorder="1"/>
    <xf numFmtId="3" fontId="1" fillId="0" borderId="6" xfId="0" applyNumberFormat="1" applyFont="1" applyFill="1" applyBorder="1" applyAlignment="1">
      <alignment horizontal="center"/>
    </xf>
    <xf numFmtId="0" fontId="5" fillId="0" borderId="6" xfId="0" applyFont="1" applyFill="1" applyBorder="1"/>
    <xf numFmtId="0" fontId="1" fillId="0" borderId="7" xfId="0" applyFont="1" applyFill="1" applyBorder="1"/>
    <xf numFmtId="0" fontId="1" fillId="0" borderId="6" xfId="0" applyFont="1" applyFill="1" applyBorder="1" applyAlignment="1">
      <alignment horizontal="center"/>
    </xf>
    <xf numFmtId="3" fontId="1" fillId="0" borderId="7" xfId="0" applyNumberFormat="1" applyFont="1" applyFill="1" applyBorder="1" applyAlignment="1">
      <alignment horizontal="center"/>
    </xf>
    <xf numFmtId="164" fontId="1" fillId="0" borderId="15" xfId="1" applyNumberFormat="1" applyFont="1" applyFill="1" applyBorder="1" applyAlignment="1">
      <alignment horizontal="center"/>
    </xf>
    <xf numFmtId="164" fontId="1" fillId="0" borderId="9" xfId="1" applyNumberFormat="1" applyFont="1" applyFill="1" applyBorder="1" applyAlignment="1">
      <alignment horizontal="center"/>
    </xf>
    <xf numFmtId="3" fontId="1" fillId="0" borderId="0" xfId="0" applyNumberFormat="1" applyFont="1" applyFill="1" applyBorder="1"/>
    <xf numFmtId="3" fontId="1" fillId="0" borderId="7" xfId="0" applyNumberFormat="1" applyFont="1" applyFill="1" applyBorder="1"/>
    <xf numFmtId="164" fontId="1" fillId="0" borderId="2" xfId="1" applyNumberFormat="1" applyFont="1" applyFill="1" applyBorder="1" applyAlignment="1">
      <alignment horizontal="center"/>
    </xf>
    <xf numFmtId="0" fontId="1" fillId="0" borderId="15" xfId="0" applyFont="1" applyFill="1" applyBorder="1"/>
    <xf numFmtId="0" fontId="1" fillId="0" borderId="2" xfId="0" applyFont="1" applyFill="1" applyBorder="1"/>
    <xf numFmtId="0" fontId="0" fillId="0" borderId="2" xfId="0" applyFill="1" applyBorder="1" applyAlignment="1">
      <alignment horizontal="center"/>
    </xf>
    <xf numFmtId="0" fontId="1" fillId="0" borderId="2" xfId="0" applyFont="1" applyFill="1" applyBorder="1" applyAlignment="1">
      <alignment horizontal="center"/>
    </xf>
    <xf numFmtId="0" fontId="1" fillId="0" borderId="9" xfId="0" applyFont="1" applyFill="1" applyBorder="1" applyAlignment="1">
      <alignment horizontal="center"/>
    </xf>
    <xf numFmtId="16" fontId="1" fillId="0" borderId="6" xfId="0" applyNumberFormat="1" applyFont="1" applyFill="1" applyBorder="1"/>
    <xf numFmtId="164" fontId="1" fillId="0" borderId="16" xfId="1" applyNumberFormat="1" applyFont="1" applyFill="1" applyBorder="1"/>
    <xf numFmtId="0" fontId="0" fillId="0" borderId="8" xfId="0" applyFill="1" applyBorder="1"/>
    <xf numFmtId="164" fontId="4" fillId="0" borderId="9" xfId="1" applyNumberFormat="1" applyFont="1" applyFill="1" applyBorder="1" applyAlignment="1">
      <alignment horizontal="center"/>
    </xf>
    <xf numFmtId="164" fontId="4" fillId="0" borderId="0" xfId="0" applyNumberFormat="1" applyFont="1" applyFill="1" applyBorder="1"/>
    <xf numFmtId="0" fontId="4" fillId="0" borderId="1" xfId="0" applyFont="1" applyFill="1" applyBorder="1" applyAlignment="1">
      <alignment horizontal="center"/>
    </xf>
    <xf numFmtId="0" fontId="4" fillId="0" borderId="8" xfId="0" applyFont="1" applyFill="1" applyBorder="1" applyAlignment="1">
      <alignment horizontal="center"/>
    </xf>
    <xf numFmtId="16" fontId="1" fillId="0" borderId="6" xfId="0" quotePrefix="1" applyNumberFormat="1" applyFont="1" applyFill="1" applyBorder="1"/>
    <xf numFmtId="15" fontId="4" fillId="0" borderId="3" xfId="0" quotePrefix="1" applyNumberFormat="1" applyFont="1" applyFill="1" applyBorder="1" applyAlignment="1">
      <alignment horizontal="center"/>
    </xf>
    <xf numFmtId="0" fontId="1" fillId="0" borderId="5" xfId="0" applyFont="1" applyFill="1" applyBorder="1" applyAlignment="1">
      <alignment horizont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7" xfId="0" quotePrefix="1" applyFont="1" applyFill="1" applyBorder="1" applyAlignment="1">
      <alignment horizontal="center"/>
    </xf>
    <xf numFmtId="0" fontId="1" fillId="0" borderId="10" xfId="0" applyFont="1" applyFill="1" applyBorder="1" applyAlignment="1">
      <alignment horizontal="center"/>
    </xf>
    <xf numFmtId="0" fontId="1" fillId="0" borderId="1" xfId="0" applyFont="1" applyFill="1" applyBorder="1" applyAlignment="1">
      <alignment horizontal="center"/>
    </xf>
    <xf numFmtId="0" fontId="1" fillId="0" borderId="8" xfId="0" applyFont="1" applyFill="1" applyBorder="1" applyAlignment="1">
      <alignment horizontal="center"/>
    </xf>
    <xf numFmtId="0" fontId="0" fillId="0" borderId="6" xfId="0" applyFont="1" applyBorder="1"/>
    <xf numFmtId="0" fontId="0" fillId="0" borderId="0" xfId="0" applyFont="1"/>
    <xf numFmtId="0" fontId="0" fillId="0" borderId="7" xfId="0" applyFont="1" applyBorder="1"/>
    <xf numFmtId="0" fontId="0" fillId="0" borderId="0" xfId="0" applyFont="1" applyAlignment="1">
      <alignment horizontal="center"/>
    </xf>
    <xf numFmtId="0" fontId="0" fillId="0" borderId="7" xfId="0" applyFont="1" applyBorder="1" applyAlignment="1">
      <alignment horizontal="center"/>
    </xf>
    <xf numFmtId="0" fontId="0" fillId="0" borderId="1" xfId="0" applyFont="1" applyBorder="1" applyAlignment="1">
      <alignment horizontal="center"/>
    </xf>
    <xf numFmtId="0" fontId="0" fillId="0" borderId="8" xfId="0" applyFont="1" applyBorder="1" applyAlignment="1">
      <alignment horizontal="center"/>
    </xf>
    <xf numFmtId="165" fontId="0" fillId="0" borderId="17" xfId="2" applyNumberFormat="1" applyFont="1" applyFill="1" applyBorder="1"/>
    <xf numFmtId="165" fontId="0" fillId="0" borderId="0" xfId="2" applyNumberFormat="1" applyFont="1" applyFill="1" applyBorder="1"/>
    <xf numFmtId="165" fontId="0" fillId="0" borderId="18" xfId="2" applyNumberFormat="1" applyFont="1" applyFill="1" applyBorder="1"/>
    <xf numFmtId="165" fontId="0" fillId="0" borderId="7" xfId="2" applyNumberFormat="1" applyFont="1" applyFill="1" applyBorder="1"/>
    <xf numFmtId="0" fontId="0" fillId="0" borderId="10" xfId="0" applyFont="1" applyBorder="1"/>
    <xf numFmtId="0" fontId="0" fillId="0" borderId="1" xfId="0" applyFont="1" applyBorder="1"/>
    <xf numFmtId="0" fontId="0" fillId="0" borderId="8" xfId="0" applyFont="1" applyBorder="1"/>
    <xf numFmtId="0" fontId="1" fillId="3" borderId="0" xfId="0" applyFont="1" applyFill="1" applyBorder="1"/>
    <xf numFmtId="0" fontId="0" fillId="3" borderId="0" xfId="0" applyFill="1"/>
    <xf numFmtId="0" fontId="1" fillId="3" borderId="0" xfId="0" applyFont="1" applyFill="1"/>
    <xf numFmtId="3" fontId="1" fillId="0" borderId="4" xfId="0" applyNumberFormat="1" applyFont="1" applyFill="1" applyBorder="1" applyAlignment="1">
      <alignment horizontal="center"/>
    </xf>
    <xf numFmtId="3" fontId="1" fillId="0" borderId="10" xfId="0" applyNumberFormat="1" applyFont="1" applyFill="1" applyBorder="1" applyAlignment="1">
      <alignment horizontal="center"/>
    </xf>
    <xf numFmtId="0" fontId="1" fillId="0" borderId="8" xfId="0" applyFont="1" applyFill="1" applyBorder="1"/>
    <xf numFmtId="0" fontId="0" fillId="0" borderId="0" xfId="0" applyFont="1" applyFill="1" applyBorder="1"/>
    <xf numFmtId="0" fontId="5" fillId="0" borderId="0" xfId="0" applyFont="1" applyFill="1" applyBorder="1"/>
    <xf numFmtId="0" fontId="0" fillId="0" borderId="3" xfId="0" quotePrefix="1" applyFill="1" applyBorder="1"/>
    <xf numFmtId="0" fontId="0" fillId="0" borderId="0" xfId="0" quotePrefix="1" applyFill="1" applyBorder="1"/>
    <xf numFmtId="0" fontId="1" fillId="0" borderId="5" xfId="0" applyFont="1" applyFill="1" applyBorder="1"/>
    <xf numFmtId="0" fontId="4" fillId="3" borderId="0" xfId="0" applyFont="1" applyFill="1" applyBorder="1"/>
    <xf numFmtId="37" fontId="0" fillId="0" borderId="0" xfId="0" applyNumberFormat="1" applyFont="1" applyFill="1" applyBorder="1"/>
    <xf numFmtId="164" fontId="0" fillId="0" borderId="0" xfId="1" applyNumberFormat="1" applyFont="1" applyFill="1" applyBorder="1"/>
    <xf numFmtId="166" fontId="1" fillId="0" borderId="0" xfId="0" applyNumberFormat="1" applyFont="1" applyFill="1" applyBorder="1"/>
    <xf numFmtId="0" fontId="8" fillId="0" borderId="0" xfId="0" applyFont="1" applyFill="1" applyBorder="1" applyAlignment="1">
      <alignment horizontal="center"/>
    </xf>
    <xf numFmtId="0" fontId="8" fillId="0" borderId="0" xfId="0" applyFont="1" applyFill="1" applyBorder="1"/>
    <xf numFmtId="0" fontId="0" fillId="3" borderId="0" xfId="0" applyFill="1" applyBorder="1"/>
    <xf numFmtId="0" fontId="0" fillId="0" borderId="0" xfId="0" applyFont="1" applyFill="1" applyBorder="1" applyAlignment="1">
      <alignment horizontal="left" vertical="top" wrapText="1"/>
    </xf>
    <xf numFmtId="0" fontId="1" fillId="0" borderId="7" xfId="0" applyFont="1" applyFill="1" applyBorder="1" applyAlignment="1">
      <alignment horizontal="center"/>
    </xf>
    <xf numFmtId="0" fontId="1" fillId="0" borderId="4" xfId="0" applyFont="1" applyBorder="1"/>
    <xf numFmtId="3" fontId="0" fillId="0" borderId="5" xfId="0" applyNumberFormat="1" applyBorder="1" applyAlignment="1">
      <alignment horizontal="center"/>
    </xf>
    <xf numFmtId="0" fontId="0" fillId="0" borderId="6" xfId="0" applyBorder="1"/>
    <xf numFmtId="3" fontId="0" fillId="0" borderId="7" xfId="0" applyNumberFormat="1" applyBorder="1" applyAlignment="1">
      <alignment horizontal="center"/>
    </xf>
    <xf numFmtId="0" fontId="0" fillId="0" borderId="10" xfId="0" applyBorder="1"/>
    <xf numFmtId="3" fontId="0" fillId="0" borderId="8" xfId="0" applyNumberFormat="1" applyBorder="1" applyAlignment="1">
      <alignment horizontal="center"/>
    </xf>
    <xf numFmtId="0" fontId="1" fillId="0" borderId="10" xfId="0" applyFont="1" applyBorder="1"/>
    <xf numFmtId="3" fontId="1" fillId="0" borderId="8" xfId="0" applyNumberFormat="1" applyFont="1" applyBorder="1" applyAlignment="1">
      <alignment horizontal="center"/>
    </xf>
    <xf numFmtId="0" fontId="0" fillId="0" borderId="0" xfId="0" applyFont="1" applyFill="1" applyBorder="1" applyAlignment="1">
      <alignment horizontal="left" vertical="top"/>
    </xf>
    <xf numFmtId="0" fontId="1" fillId="4" borderId="0" xfId="0" applyFont="1" applyFill="1" applyBorder="1"/>
    <xf numFmtId="0" fontId="0" fillId="4" borderId="0" xfId="0" applyFill="1" applyBorder="1"/>
    <xf numFmtId="0" fontId="0" fillId="5" borderId="0" xfId="0" applyFill="1" applyBorder="1"/>
    <xf numFmtId="0" fontId="0" fillId="5" borderId="0" xfId="0" applyFill="1"/>
    <xf numFmtId="44" fontId="0" fillId="5" borderId="0" xfId="2" applyFont="1" applyFill="1"/>
    <xf numFmtId="0" fontId="0" fillId="5" borderId="4" xfId="0" applyFill="1" applyBorder="1"/>
    <xf numFmtId="16" fontId="0" fillId="5" borderId="0" xfId="0" applyNumberFormat="1" applyFill="1"/>
    <xf numFmtId="16" fontId="0" fillId="5" borderId="6" xfId="0" applyNumberFormat="1" applyFill="1" applyBorder="1"/>
    <xf numFmtId="0" fontId="0" fillId="5" borderId="6" xfId="0" applyFill="1" applyBorder="1"/>
    <xf numFmtId="44" fontId="0" fillId="5" borderId="0" xfId="0" applyNumberFormat="1" applyFill="1" applyBorder="1"/>
    <xf numFmtId="0" fontId="0" fillId="5" borderId="1" xfId="0" applyFill="1" applyBorder="1"/>
    <xf numFmtId="16" fontId="0" fillId="5" borderId="10" xfId="0" applyNumberFormat="1" applyFill="1" applyBorder="1"/>
    <xf numFmtId="44" fontId="0" fillId="5" borderId="1" xfId="2" applyFont="1" applyFill="1" applyBorder="1"/>
    <xf numFmtId="16" fontId="0" fillId="5" borderId="1" xfId="0" applyNumberFormat="1" applyFill="1" applyBorder="1"/>
    <xf numFmtId="16" fontId="0" fillId="5" borderId="0" xfId="0" applyNumberFormat="1" applyFill="1" applyBorder="1"/>
    <xf numFmtId="44" fontId="0" fillId="5" borderId="0" xfId="2" applyFont="1" applyFill="1" applyBorder="1"/>
    <xf numFmtId="0" fontId="0" fillId="5" borderId="10" xfId="0" applyFill="1" applyBorder="1"/>
    <xf numFmtId="0" fontId="0" fillId="5" borderId="3" xfId="0" applyFill="1" applyBorder="1"/>
    <xf numFmtId="44" fontId="0" fillId="5" borderId="3" xfId="2" applyFont="1" applyFill="1" applyBorder="1"/>
    <xf numFmtId="0" fontId="1" fillId="5" borderId="1" xfId="0" applyFont="1" applyFill="1" applyBorder="1" applyAlignment="1">
      <alignment horizontal="center"/>
    </xf>
    <xf numFmtId="15" fontId="1" fillId="0" borderId="4" xfId="0" quotePrefix="1" applyNumberFormat="1" applyFont="1" applyFill="1" applyBorder="1" applyAlignment="1">
      <alignment horizontal="center"/>
    </xf>
    <xf numFmtId="15" fontId="1" fillId="0" borderId="5" xfId="0" quotePrefix="1" applyNumberFormat="1" applyFont="1" applyFill="1" applyBorder="1" applyAlignment="1">
      <alignment horizontal="center"/>
    </xf>
    <xf numFmtId="0" fontId="5" fillId="0" borderId="3" xfId="0" applyFont="1" applyFill="1" applyBorder="1" applyAlignment="1">
      <alignment horizontal="center"/>
    </xf>
    <xf numFmtId="0" fontId="5" fillId="0" borderId="5" xfId="0" applyFont="1" applyFill="1" applyBorder="1" applyAlignment="1">
      <alignment horizontal="center"/>
    </xf>
    <xf numFmtId="15" fontId="1" fillId="0" borderId="3" xfId="0" quotePrefix="1" applyNumberFormat="1" applyFont="1" applyFill="1" applyBorder="1" applyAlignment="1">
      <alignment horizontal="center"/>
    </xf>
    <xf numFmtId="0" fontId="7" fillId="0" borderId="11" xfId="0" applyFont="1" applyFill="1" applyBorder="1" applyAlignment="1">
      <alignment horizontal="left"/>
    </xf>
    <xf numFmtId="0" fontId="7" fillId="0" borderId="13" xfId="0" applyFont="1" applyFill="1" applyBorder="1" applyAlignment="1">
      <alignment horizontal="left"/>
    </xf>
    <xf numFmtId="0" fontId="0" fillId="0" borderId="0" xfId="0" applyFill="1" applyBorder="1" applyAlignment="1">
      <alignment horizontal="left" vertical="top" wrapText="1"/>
    </xf>
    <xf numFmtId="0" fontId="1" fillId="0" borderId="10" xfId="0" applyFont="1" applyFill="1" applyBorder="1" applyAlignment="1">
      <alignment horizontal="center"/>
    </xf>
    <xf numFmtId="0" fontId="1" fillId="0" borderId="1" xfId="0" applyFont="1" applyFill="1" applyBorder="1" applyAlignment="1">
      <alignment horizontal="center"/>
    </xf>
    <xf numFmtId="0" fontId="1" fillId="0" borderId="8" xfId="0" applyFont="1" applyFill="1" applyBorder="1" applyAlignment="1">
      <alignment horizontal="center"/>
    </xf>
    <xf numFmtId="0" fontId="4" fillId="0" borderId="3" xfId="0" applyFont="1" applyFill="1" applyBorder="1" applyAlignment="1">
      <alignment horizontal="center"/>
    </xf>
    <xf numFmtId="0" fontId="4" fillId="0" borderId="5" xfId="0" applyFont="1" applyFill="1" applyBorder="1" applyAlignment="1">
      <alignment horizontal="center"/>
    </xf>
    <xf numFmtId="0" fontId="1" fillId="0" borderId="4" xfId="0" applyFont="1" applyFill="1" applyBorder="1" applyAlignment="1">
      <alignment horizontal="center"/>
    </xf>
    <xf numFmtId="0" fontId="1" fillId="0" borderId="3" xfId="0" applyFont="1" applyFill="1" applyBorder="1" applyAlignment="1">
      <alignment horizontal="center"/>
    </xf>
    <xf numFmtId="0" fontId="1" fillId="0" borderId="5" xfId="0" applyFont="1" applyFill="1" applyBorder="1" applyAlignment="1">
      <alignment horizontal="center"/>
    </xf>
    <xf numFmtId="0" fontId="1" fillId="0" borderId="6" xfId="0" applyFont="1" applyFill="1" applyBorder="1" applyAlignment="1">
      <alignment horizontal="center"/>
    </xf>
    <xf numFmtId="0" fontId="1" fillId="0" borderId="0" xfId="0" applyFont="1" applyFill="1" applyBorder="1" applyAlignment="1">
      <alignment horizontal="center"/>
    </xf>
    <xf numFmtId="0" fontId="1" fillId="0" borderId="7" xfId="0" applyFont="1" applyFill="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0" xfId="0" applyFont="1" applyBorder="1" applyAlignment="1">
      <alignment horizontal="center"/>
    </xf>
    <xf numFmtId="0" fontId="1" fillId="0" borderId="7" xfId="0" applyFont="1" applyBorder="1" applyAlignment="1">
      <alignment horizontal="center"/>
    </xf>
    <xf numFmtId="0" fontId="1" fillId="0" borderId="10" xfId="0" applyFont="1" applyBorder="1" applyAlignment="1">
      <alignment horizontal="center"/>
    </xf>
    <xf numFmtId="0" fontId="1" fillId="0" borderId="1" xfId="0" applyFont="1" applyBorder="1" applyAlignment="1">
      <alignment horizontal="center"/>
    </xf>
    <xf numFmtId="0" fontId="1" fillId="0" borderId="8" xfId="0" applyFont="1" applyBorder="1" applyAlignment="1">
      <alignment horizontal="center"/>
    </xf>
    <xf numFmtId="0" fontId="6" fillId="0" borderId="4"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8" xfId="0" applyFont="1" applyFill="1" applyBorder="1" applyAlignment="1">
      <alignment horizontal="center" vertical="center"/>
    </xf>
    <xf numFmtId="0" fontId="9" fillId="0" borderId="0" xfId="0" applyFont="1" applyFill="1" applyBorder="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39951-A44C-4540-BA04-3BEDFFA9CC3C}">
  <dimension ref="A1:F46"/>
  <sheetViews>
    <sheetView topLeftCell="A28" workbookViewId="0">
      <selection activeCell="D46" sqref="A34:D46"/>
    </sheetView>
  </sheetViews>
  <sheetFormatPr defaultColWidth="8.88671875" defaultRowHeight="14.4" x14ac:dyDescent="0.3"/>
  <cols>
    <col min="1" max="1" width="3.44140625" style="4" customWidth="1"/>
    <col min="2" max="2" width="32.33203125" style="4" customWidth="1"/>
    <col min="3" max="4" width="16.33203125" style="4" customWidth="1"/>
    <col min="5" max="9" width="8.88671875" style="4"/>
    <col min="10" max="10" width="31" style="4" bestFit="1" customWidth="1"/>
    <col min="11" max="16384" width="8.88671875" style="4"/>
  </cols>
  <sheetData>
    <row r="1" spans="1:4" ht="18" x14ac:dyDescent="0.35">
      <c r="A1" s="46" t="s">
        <v>47</v>
      </c>
    </row>
    <row r="3" spans="1:4" x14ac:dyDescent="0.3">
      <c r="A3" s="17" t="s">
        <v>39</v>
      </c>
      <c r="B3" s="18"/>
      <c r="C3" s="18"/>
      <c r="D3" s="19"/>
    </row>
    <row r="4" spans="1:4" x14ac:dyDescent="0.3">
      <c r="A4" s="20" t="s">
        <v>41</v>
      </c>
      <c r="B4" s="5"/>
      <c r="C4" s="5"/>
      <c r="D4" s="21"/>
    </row>
    <row r="5" spans="1:4" x14ac:dyDescent="0.3">
      <c r="A5" s="20" t="s">
        <v>124</v>
      </c>
      <c r="B5" s="5"/>
      <c r="C5" s="5"/>
      <c r="D5" s="21"/>
    </row>
    <row r="6" spans="1:4" x14ac:dyDescent="0.3">
      <c r="A6" s="20"/>
      <c r="B6" s="5"/>
      <c r="C6" s="6" t="s">
        <v>32</v>
      </c>
      <c r="D6" s="22" t="s">
        <v>40</v>
      </c>
    </row>
    <row r="7" spans="1:4" x14ac:dyDescent="0.3">
      <c r="A7" s="20" t="s">
        <v>14</v>
      </c>
      <c r="B7" s="5"/>
      <c r="C7" s="7"/>
      <c r="D7" s="22"/>
    </row>
    <row r="8" spans="1:4" x14ac:dyDescent="0.3">
      <c r="A8" s="23" t="s">
        <v>15</v>
      </c>
      <c r="B8" s="5"/>
      <c r="C8" s="8"/>
      <c r="D8" s="24"/>
    </row>
    <row r="9" spans="1:4" x14ac:dyDescent="0.3">
      <c r="A9" s="25"/>
      <c r="B9" s="5" t="s">
        <v>2</v>
      </c>
      <c r="C9" s="9">
        <f>'31 May 2022'!B6</f>
        <v>25000</v>
      </c>
      <c r="D9" s="26">
        <f>C9-(C46-D46)</f>
        <v>19000</v>
      </c>
    </row>
    <row r="10" spans="1:4" x14ac:dyDescent="0.3">
      <c r="A10" s="25"/>
      <c r="B10" s="5" t="s">
        <v>10</v>
      </c>
      <c r="C10" s="9">
        <f>'31 May 2022'!E7</f>
        <v>27000</v>
      </c>
      <c r="D10" s="26">
        <f>C10</f>
        <v>27000</v>
      </c>
    </row>
    <row r="11" spans="1:4" x14ac:dyDescent="0.3">
      <c r="A11" s="25"/>
      <c r="B11" s="5" t="s">
        <v>6</v>
      </c>
      <c r="C11" s="10">
        <f>'31 May 2022'!B10</f>
        <v>153000</v>
      </c>
      <c r="D11" s="27">
        <f>C11</f>
        <v>153000</v>
      </c>
    </row>
    <row r="12" spans="1:4" x14ac:dyDescent="0.3">
      <c r="A12" s="25"/>
      <c r="B12" s="5" t="s">
        <v>16</v>
      </c>
      <c r="C12" s="9">
        <f>SUM(C9:C11)</f>
        <v>205000</v>
      </c>
      <c r="D12" s="26">
        <f>SUM(D9:D11)</f>
        <v>199000</v>
      </c>
    </row>
    <row r="13" spans="1:4" x14ac:dyDescent="0.3">
      <c r="A13" s="25" t="s">
        <v>17</v>
      </c>
      <c r="B13" s="5"/>
      <c r="C13" s="9"/>
      <c r="D13" s="26"/>
    </row>
    <row r="14" spans="1:4" x14ac:dyDescent="0.3">
      <c r="A14" s="25"/>
      <c r="B14" s="5" t="s">
        <v>18</v>
      </c>
      <c r="C14" s="9">
        <f>'31 May 2022'!B8</f>
        <v>199000</v>
      </c>
      <c r="D14" s="26">
        <f>C14</f>
        <v>199000</v>
      </c>
    </row>
    <row r="15" spans="1:4" x14ac:dyDescent="0.3">
      <c r="A15" s="25"/>
      <c r="B15" s="5" t="s">
        <v>19</v>
      </c>
      <c r="C15" s="10">
        <f>-'31 May 2022'!B9</f>
        <v>-9000</v>
      </c>
      <c r="D15" s="27">
        <f>C15</f>
        <v>-9000</v>
      </c>
    </row>
    <row r="16" spans="1:4" x14ac:dyDescent="0.3">
      <c r="A16" s="25"/>
      <c r="B16" s="5" t="s">
        <v>20</v>
      </c>
      <c r="C16" s="11">
        <f>SUM(C14:C15)</f>
        <v>190000</v>
      </c>
      <c r="D16" s="28">
        <f>SUM(D14:D15)</f>
        <v>190000</v>
      </c>
    </row>
    <row r="17" spans="1:6" x14ac:dyDescent="0.3">
      <c r="A17" s="20" t="s">
        <v>21</v>
      </c>
      <c r="B17" s="5"/>
      <c r="C17" s="12">
        <f>C16+C12</f>
        <v>395000</v>
      </c>
      <c r="D17" s="29">
        <f>D16+D12</f>
        <v>389000</v>
      </c>
    </row>
    <row r="18" spans="1:6" x14ac:dyDescent="0.3">
      <c r="A18" s="25"/>
      <c r="B18" s="5"/>
      <c r="C18" s="9"/>
      <c r="D18" s="26"/>
    </row>
    <row r="19" spans="1:6" x14ac:dyDescent="0.3">
      <c r="A19" s="20" t="s">
        <v>22</v>
      </c>
      <c r="B19" s="5"/>
      <c r="C19" s="9"/>
      <c r="D19" s="26"/>
    </row>
    <row r="20" spans="1:6" x14ac:dyDescent="0.3">
      <c r="A20" s="23" t="s">
        <v>23</v>
      </c>
      <c r="B20" s="5"/>
      <c r="C20" s="9"/>
      <c r="D20" s="26"/>
    </row>
    <row r="21" spans="1:6" x14ac:dyDescent="0.3">
      <c r="A21" s="20"/>
      <c r="B21" s="5" t="s">
        <v>12</v>
      </c>
      <c r="C21" s="9">
        <f>'31 May 2022'!E9</f>
        <v>74000</v>
      </c>
      <c r="D21" s="26">
        <f>C21</f>
        <v>74000</v>
      </c>
    </row>
    <row r="22" spans="1:6" x14ac:dyDescent="0.3">
      <c r="A22" s="20"/>
      <c r="B22" s="5" t="s">
        <v>59</v>
      </c>
      <c r="C22" s="9">
        <f>'31 May 2022'!B3</f>
        <v>10000</v>
      </c>
      <c r="D22" s="26">
        <f>C22</f>
        <v>10000</v>
      </c>
    </row>
    <row r="23" spans="1:6" x14ac:dyDescent="0.3">
      <c r="A23" s="25"/>
      <c r="B23" s="5" t="s">
        <v>24</v>
      </c>
      <c r="C23" s="13">
        <f>SUM(C21:C22)</f>
        <v>84000</v>
      </c>
      <c r="D23" s="30">
        <f>SUM(D21:D22)</f>
        <v>84000</v>
      </c>
    </row>
    <row r="24" spans="1:6" x14ac:dyDescent="0.3">
      <c r="A24" s="25" t="s">
        <v>25</v>
      </c>
      <c r="B24" s="5"/>
      <c r="C24" s="9"/>
      <c r="D24" s="26"/>
    </row>
    <row r="25" spans="1:6" x14ac:dyDescent="0.3">
      <c r="A25" s="25"/>
      <c r="B25" s="5" t="s">
        <v>26</v>
      </c>
      <c r="C25" s="10">
        <f>'31 May 2022'!E4</f>
        <v>207000</v>
      </c>
      <c r="D25" s="27">
        <f>C25</f>
        <v>207000</v>
      </c>
    </row>
    <row r="26" spans="1:6" x14ac:dyDescent="0.3">
      <c r="A26" s="25" t="s">
        <v>27</v>
      </c>
      <c r="B26" s="5"/>
      <c r="C26" s="10">
        <f>C25+C23</f>
        <v>291000</v>
      </c>
      <c r="D26" s="27">
        <f>D25+D23</f>
        <v>291000</v>
      </c>
    </row>
    <row r="27" spans="1:6" x14ac:dyDescent="0.3">
      <c r="A27" s="20" t="s">
        <v>28</v>
      </c>
      <c r="B27" s="5"/>
      <c r="C27" s="9"/>
      <c r="D27" s="26"/>
    </row>
    <row r="28" spans="1:6" x14ac:dyDescent="0.3">
      <c r="A28" s="31" t="s">
        <v>1</v>
      </c>
      <c r="B28" s="5"/>
      <c r="C28" s="9">
        <f>'31 May 2022'!B5</f>
        <v>50000</v>
      </c>
      <c r="D28" s="26">
        <f>C28</f>
        <v>50000</v>
      </c>
    </row>
    <row r="29" spans="1:6" x14ac:dyDescent="0.3">
      <c r="A29" s="31" t="s">
        <v>29</v>
      </c>
      <c r="B29" s="5"/>
      <c r="C29" s="10">
        <f>'31 May 2022'!E6+'Tutorial 1'!C46</f>
        <v>54000</v>
      </c>
      <c r="D29" s="27">
        <f>'31 May 2022'!E6+D46</f>
        <v>48000</v>
      </c>
    </row>
    <row r="30" spans="1:6" x14ac:dyDescent="0.3">
      <c r="A30" s="25" t="s">
        <v>30</v>
      </c>
      <c r="B30" s="5"/>
      <c r="C30" s="10">
        <f>SUM(C28:C29)</f>
        <v>104000</v>
      </c>
      <c r="D30" s="27">
        <f>SUM(D28:D29)</f>
        <v>98000</v>
      </c>
    </row>
    <row r="31" spans="1:6" x14ac:dyDescent="0.3">
      <c r="A31" s="32" t="s">
        <v>31</v>
      </c>
      <c r="B31" s="14"/>
      <c r="C31" s="15">
        <f>C30+C26</f>
        <v>395000</v>
      </c>
      <c r="D31" s="33">
        <f>D30+D26</f>
        <v>389000</v>
      </c>
      <c r="F31" s="16"/>
    </row>
    <row r="34" spans="1:5" x14ac:dyDescent="0.3">
      <c r="A34" s="17" t="s">
        <v>39</v>
      </c>
      <c r="B34" s="18"/>
      <c r="C34" s="18"/>
      <c r="D34" s="19"/>
    </row>
    <row r="35" spans="1:5" x14ac:dyDescent="0.3">
      <c r="A35" s="20" t="s">
        <v>42</v>
      </c>
      <c r="B35" s="5"/>
      <c r="C35" s="5"/>
      <c r="D35" s="21"/>
    </row>
    <row r="36" spans="1:5" x14ac:dyDescent="0.3">
      <c r="A36" s="20" t="s">
        <v>125</v>
      </c>
      <c r="B36" s="5"/>
      <c r="C36" s="5"/>
      <c r="D36" s="21"/>
    </row>
    <row r="37" spans="1:5" x14ac:dyDescent="0.3">
      <c r="A37" s="25"/>
      <c r="B37" s="5"/>
      <c r="C37" s="7" t="str">
        <f>C6</f>
        <v>Part (1)</v>
      </c>
      <c r="D37" s="22" t="s">
        <v>40</v>
      </c>
    </row>
    <row r="38" spans="1:5" x14ac:dyDescent="0.3">
      <c r="A38" s="25"/>
      <c r="B38" s="5" t="s">
        <v>33</v>
      </c>
      <c r="C38" s="9">
        <f>'31 May 2022'!E8</f>
        <v>700000</v>
      </c>
      <c r="D38" s="26">
        <v>730000</v>
      </c>
    </row>
    <row r="39" spans="1:5" x14ac:dyDescent="0.3">
      <c r="A39" s="25"/>
      <c r="B39" s="5" t="s">
        <v>7</v>
      </c>
      <c r="C39" s="10">
        <f>-'31 May 2022'!E3</f>
        <v>-519000</v>
      </c>
      <c r="D39" s="27">
        <v>-550000</v>
      </c>
    </row>
    <row r="40" spans="1:5" x14ac:dyDescent="0.3">
      <c r="A40" s="25" t="s">
        <v>34</v>
      </c>
      <c r="B40" s="5"/>
      <c r="C40" s="9">
        <f>SUM(C38:C39)</f>
        <v>181000</v>
      </c>
      <c r="D40" s="26">
        <f>SUM(D38:D39)</f>
        <v>180000</v>
      </c>
    </row>
    <row r="41" spans="1:5" x14ac:dyDescent="0.3">
      <c r="A41" s="25"/>
      <c r="B41" s="5" t="s">
        <v>35</v>
      </c>
      <c r="C41" s="10">
        <f>-'31 May 2022'!E10</f>
        <v>-160000</v>
      </c>
      <c r="D41" s="27">
        <v>-165000</v>
      </c>
    </row>
    <row r="42" spans="1:5" x14ac:dyDescent="0.3">
      <c r="A42" s="25" t="s">
        <v>36</v>
      </c>
      <c r="B42" s="5"/>
      <c r="C42" s="9">
        <f>SUM(C40:C41)</f>
        <v>21000</v>
      </c>
      <c r="D42" s="26">
        <f>SUM(D40:D41)</f>
        <v>15000</v>
      </c>
      <c r="E42" s="16"/>
    </row>
    <row r="43" spans="1:5" x14ac:dyDescent="0.3">
      <c r="A43" s="25"/>
      <c r="B43" s="5" t="s">
        <v>0</v>
      </c>
      <c r="C43" s="10">
        <f>-'31 May 2022'!B4</f>
        <v>-9000</v>
      </c>
      <c r="D43" s="27">
        <f>C43</f>
        <v>-9000</v>
      </c>
    </row>
    <row r="44" spans="1:5" x14ac:dyDescent="0.3">
      <c r="A44" s="25" t="s">
        <v>37</v>
      </c>
      <c r="B44" s="5"/>
      <c r="C44" s="9">
        <f>SUM(C42:C43)</f>
        <v>12000</v>
      </c>
      <c r="D44" s="26">
        <f>SUM(D42:D43)</f>
        <v>6000</v>
      </c>
    </row>
    <row r="45" spans="1:5" x14ac:dyDescent="0.3">
      <c r="A45" s="25"/>
      <c r="B45" s="5" t="s">
        <v>9</v>
      </c>
      <c r="C45" s="10">
        <f>-'31 May 2022'!E5</f>
        <v>-4000</v>
      </c>
      <c r="D45" s="27">
        <f>C45</f>
        <v>-4000</v>
      </c>
    </row>
    <row r="46" spans="1:5" x14ac:dyDescent="0.3">
      <c r="A46" s="32" t="s">
        <v>38</v>
      </c>
      <c r="B46" s="14"/>
      <c r="C46" s="12">
        <f>SUM(C44:C45)</f>
        <v>8000</v>
      </c>
      <c r="D46" s="29">
        <f>SUM(D44:D45)</f>
        <v>2000</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B5CD7-3542-4A54-B096-19046D0F83F4}">
  <dimension ref="A1:AD52"/>
  <sheetViews>
    <sheetView workbookViewId="0">
      <selection activeCell="P11" sqref="P11"/>
    </sheetView>
  </sheetViews>
  <sheetFormatPr defaultColWidth="8.88671875" defaultRowHeight="14.4" x14ac:dyDescent="0.3"/>
  <cols>
    <col min="1" max="1" width="14.109375" style="5" customWidth="1"/>
    <col min="2" max="2" width="5.77734375" style="5" customWidth="1"/>
    <col min="3" max="3" width="37.77734375" style="8" customWidth="1"/>
    <col min="4" max="4" width="15" style="8" customWidth="1"/>
    <col min="5" max="5" width="16.5546875" style="5" customWidth="1"/>
    <col min="6" max="6" width="12" style="48" customWidth="1"/>
    <col min="7" max="7" width="31.6640625" style="48" customWidth="1"/>
    <col min="8" max="14" width="11" style="5" customWidth="1"/>
    <col min="15" max="17" width="8.88671875" style="5"/>
    <col min="18" max="18" width="12.109375" style="5" bestFit="1" customWidth="1"/>
    <col min="19" max="19" width="8.88671875" style="5"/>
    <col min="20" max="20" width="11.109375" style="5" bestFit="1" customWidth="1"/>
    <col min="21" max="22" width="8.88671875" style="5"/>
    <col min="23" max="23" width="11.109375" style="5" bestFit="1" customWidth="1"/>
    <col min="24" max="24" width="8.88671875" style="5"/>
    <col min="25" max="25" width="11.109375" style="5" bestFit="1" customWidth="1"/>
    <col min="26" max="27" width="8.88671875" style="5"/>
    <col min="28" max="28" width="12.109375" style="5" bestFit="1" customWidth="1"/>
    <col min="29" max="29" width="8.88671875" style="5"/>
    <col min="30" max="30" width="12.109375" style="5" bestFit="1" customWidth="1"/>
    <col min="31" max="16384" width="8.88671875" style="5"/>
  </cols>
  <sheetData>
    <row r="1" spans="1:30" ht="18" x14ac:dyDescent="0.35">
      <c r="A1" s="46" t="s">
        <v>48</v>
      </c>
      <c r="B1" s="46"/>
    </row>
    <row r="2" spans="1:30" x14ac:dyDescent="0.3">
      <c r="A2" s="113" t="s">
        <v>80</v>
      </c>
      <c r="B2" s="113"/>
      <c r="G2" s="113" t="s">
        <v>81</v>
      </c>
      <c r="Q2" s="142" t="s">
        <v>144</v>
      </c>
      <c r="R2" s="143"/>
      <c r="S2" s="143"/>
      <c r="T2" s="143"/>
      <c r="U2" s="143"/>
      <c r="V2" s="143"/>
      <c r="W2" s="143"/>
      <c r="X2" s="143"/>
      <c r="Y2" s="143"/>
      <c r="Z2" s="143"/>
      <c r="AA2" s="143"/>
      <c r="AB2" s="143"/>
      <c r="AC2" s="143"/>
      <c r="AD2" s="143"/>
    </row>
    <row r="3" spans="1:30" x14ac:dyDescent="0.3">
      <c r="A3" s="78" t="s">
        <v>49</v>
      </c>
      <c r="B3" s="79"/>
      <c r="C3" s="80"/>
      <c r="D3" s="81" t="s">
        <v>45</v>
      </c>
      <c r="E3" s="82" t="s">
        <v>46</v>
      </c>
      <c r="F3" s="49"/>
      <c r="G3" s="167" t="s">
        <v>44</v>
      </c>
      <c r="H3" s="162">
        <v>44712</v>
      </c>
      <c r="I3" s="163"/>
      <c r="J3" s="164" t="s">
        <v>58</v>
      </c>
      <c r="K3" s="164"/>
      <c r="L3" s="165"/>
      <c r="M3" s="166">
        <v>44742</v>
      </c>
      <c r="N3" s="163"/>
      <c r="Q3" s="161" t="str">
        <f>G5</f>
        <v>Cash</v>
      </c>
      <c r="R3" s="161"/>
      <c r="S3" s="161"/>
      <c r="T3" s="161"/>
      <c r="U3" s="144"/>
      <c r="V3" s="161" t="str">
        <f>G21</f>
        <v>Accounts Payable</v>
      </c>
      <c r="W3" s="161"/>
      <c r="X3" s="161"/>
      <c r="Y3" s="161"/>
      <c r="Z3" s="144"/>
      <c r="AA3" s="161" t="str">
        <f>G28</f>
        <v>Sales</v>
      </c>
      <c r="AB3" s="161"/>
      <c r="AC3" s="161"/>
      <c r="AD3" s="161"/>
    </row>
    <row r="4" spans="1:30" x14ac:dyDescent="0.3">
      <c r="A4" s="25"/>
      <c r="E4" s="21"/>
      <c r="G4" s="168"/>
      <c r="H4" s="64" t="s">
        <v>45</v>
      </c>
      <c r="I4" s="63" t="s">
        <v>46</v>
      </c>
      <c r="J4" s="62" t="s">
        <v>56</v>
      </c>
      <c r="K4" s="62" t="s">
        <v>45</v>
      </c>
      <c r="L4" s="65" t="s">
        <v>46</v>
      </c>
      <c r="M4" s="61" t="s">
        <v>45</v>
      </c>
      <c r="N4" s="63" t="s">
        <v>46</v>
      </c>
      <c r="Q4" s="145" t="s">
        <v>141</v>
      </c>
      <c r="R4" s="146">
        <f>H5</f>
        <v>25000</v>
      </c>
      <c r="S4" s="147"/>
      <c r="T4" s="146"/>
      <c r="U4" s="144"/>
      <c r="V4" s="145"/>
      <c r="W4" s="146"/>
      <c r="X4" s="147" t="s">
        <v>141</v>
      </c>
      <c r="Y4" s="146">
        <f>I21</f>
        <v>74000</v>
      </c>
      <c r="Z4" s="144"/>
      <c r="AA4" s="145"/>
      <c r="AB4" s="146"/>
      <c r="AC4" s="147" t="s">
        <v>141</v>
      </c>
      <c r="AD4" s="146">
        <f>I28</f>
        <v>700000</v>
      </c>
    </row>
    <row r="5" spans="1:30" x14ac:dyDescent="0.3">
      <c r="A5" s="83">
        <v>44713</v>
      </c>
      <c r="B5" s="40" t="s">
        <v>6</v>
      </c>
      <c r="C5" s="7"/>
      <c r="D5" s="75">
        <v>53000</v>
      </c>
      <c r="E5" s="70"/>
      <c r="G5" s="20" t="s">
        <v>2</v>
      </c>
      <c r="H5" s="68">
        <f>'31 May 2022'!B6</f>
        <v>25000</v>
      </c>
      <c r="I5" s="22"/>
      <c r="J5" s="52">
        <f>A8</f>
        <v>44716</v>
      </c>
      <c r="K5" s="50">
        <f>D8</f>
        <v>5000</v>
      </c>
      <c r="L5" s="66"/>
      <c r="M5" s="75">
        <f>H5+SUM(K5:K12)-SUM(L5:L12)</f>
        <v>23200</v>
      </c>
      <c r="N5" s="70"/>
      <c r="Q5" s="148">
        <f>J5</f>
        <v>44716</v>
      </c>
      <c r="R5" s="146">
        <f>K5</f>
        <v>5000</v>
      </c>
      <c r="S5" s="149">
        <f>J6</f>
        <v>44717</v>
      </c>
      <c r="T5" s="146">
        <f>L6</f>
        <v>3000</v>
      </c>
      <c r="U5" s="144"/>
      <c r="V5" s="148">
        <f>J22</f>
        <v>44740</v>
      </c>
      <c r="W5" s="146">
        <f>K22</f>
        <v>60000</v>
      </c>
      <c r="X5" s="149">
        <f>J21</f>
        <v>44713</v>
      </c>
      <c r="Y5" s="146">
        <f>L21</f>
        <v>53000</v>
      </c>
      <c r="Z5" s="144"/>
      <c r="AA5" s="148"/>
      <c r="AB5" s="146"/>
      <c r="AC5" s="149">
        <f>J28</f>
        <v>44718</v>
      </c>
      <c r="AD5" s="146">
        <f>L28</f>
        <v>40000</v>
      </c>
    </row>
    <row r="6" spans="1:30" x14ac:dyDescent="0.3">
      <c r="A6" s="20"/>
      <c r="B6" s="40"/>
      <c r="C6" s="40" t="s">
        <v>12</v>
      </c>
      <c r="D6" s="40"/>
      <c r="E6" s="76">
        <f>D5</f>
        <v>53000</v>
      </c>
      <c r="F6" s="50"/>
      <c r="G6" s="69"/>
      <c r="H6" s="20"/>
      <c r="I6" s="70"/>
      <c r="J6" s="52">
        <f>A11</f>
        <v>44717</v>
      </c>
      <c r="L6" s="56">
        <f>E12</f>
        <v>3000</v>
      </c>
      <c r="M6" s="40"/>
      <c r="N6" s="70"/>
      <c r="Q6" s="148">
        <f>J10</f>
        <v>44732</v>
      </c>
      <c r="R6" s="146">
        <f>K10</f>
        <v>33000</v>
      </c>
      <c r="S6" s="149">
        <f>J7</f>
        <v>44722</v>
      </c>
      <c r="T6" s="146">
        <f>L7</f>
        <v>1500</v>
      </c>
      <c r="U6" s="144"/>
      <c r="V6" s="152"/>
      <c r="W6" s="154"/>
      <c r="X6" s="158"/>
      <c r="Y6" s="154"/>
      <c r="Z6" s="144"/>
      <c r="AA6" s="152"/>
      <c r="AB6" s="154"/>
      <c r="AC6" s="153">
        <f>J29</f>
        <v>44738</v>
      </c>
      <c r="AD6" s="154">
        <f>L29</f>
        <v>30000</v>
      </c>
    </row>
    <row r="7" spans="1:30" x14ac:dyDescent="0.3">
      <c r="A7" s="20"/>
      <c r="B7" s="40"/>
      <c r="C7" s="40"/>
      <c r="D7" s="40"/>
      <c r="E7" s="70"/>
      <c r="G7" s="69"/>
      <c r="H7" s="20"/>
      <c r="I7" s="70"/>
      <c r="J7" s="52">
        <f>A20</f>
        <v>44722</v>
      </c>
      <c r="L7" s="56">
        <f>E21</f>
        <v>1500</v>
      </c>
      <c r="M7" s="40"/>
      <c r="N7" s="70"/>
      <c r="Q7" s="148">
        <f>J11</f>
        <v>44738</v>
      </c>
      <c r="R7" s="146">
        <f>K11</f>
        <v>30000</v>
      </c>
      <c r="S7" s="149">
        <f>J8</f>
        <v>44727</v>
      </c>
      <c r="T7" s="146">
        <f>L8</f>
        <v>800</v>
      </c>
      <c r="U7" s="144"/>
      <c r="V7" s="145"/>
      <c r="W7" s="146"/>
      <c r="X7" s="150" t="s">
        <v>142</v>
      </c>
      <c r="Y7" s="146">
        <f>SUM(Y4:Y6)-SUM(W4:W6)</f>
        <v>67000</v>
      </c>
      <c r="Z7" s="144"/>
      <c r="AA7" s="145"/>
      <c r="AB7" s="146"/>
      <c r="AC7" s="150" t="s">
        <v>142</v>
      </c>
      <c r="AD7" s="146">
        <f>SUM(AD4:AD6)-SUM(AB4:AB6)</f>
        <v>770000</v>
      </c>
    </row>
    <row r="8" spans="1:30" x14ac:dyDescent="0.3">
      <c r="A8" s="83">
        <v>44716</v>
      </c>
      <c r="B8" s="40" t="s">
        <v>2</v>
      </c>
      <c r="C8" s="40"/>
      <c r="D8" s="75">
        <v>5000</v>
      </c>
      <c r="E8" s="70"/>
      <c r="G8" s="69"/>
      <c r="H8" s="20"/>
      <c r="I8" s="70"/>
      <c r="J8" s="52">
        <f>A23</f>
        <v>44727</v>
      </c>
      <c r="L8" s="56">
        <f>E24</f>
        <v>800</v>
      </c>
      <c r="M8" s="40"/>
      <c r="N8" s="70"/>
      <c r="Q8" s="145"/>
      <c r="R8" s="146"/>
      <c r="S8" s="149">
        <f>J9</f>
        <v>44729</v>
      </c>
      <c r="T8" s="146">
        <f>L9</f>
        <v>4500</v>
      </c>
      <c r="U8" s="144"/>
      <c r="V8" s="145"/>
      <c r="W8" s="146"/>
      <c r="X8" s="145"/>
      <c r="Y8" s="146"/>
      <c r="Z8" s="144"/>
      <c r="AA8" s="145"/>
      <c r="AB8" s="146"/>
      <c r="AC8" s="145"/>
      <c r="AD8" s="146"/>
    </row>
    <row r="9" spans="1:30" x14ac:dyDescent="0.3">
      <c r="A9" s="20"/>
      <c r="B9" s="40"/>
      <c r="C9" s="40" t="s">
        <v>50</v>
      </c>
      <c r="D9" s="40"/>
      <c r="E9" s="76">
        <f>D8</f>
        <v>5000</v>
      </c>
      <c r="F9" s="50"/>
      <c r="G9" s="69"/>
      <c r="H9" s="20"/>
      <c r="I9" s="70"/>
      <c r="J9" s="52">
        <f>A26</f>
        <v>44729</v>
      </c>
      <c r="L9" s="56">
        <f>E27</f>
        <v>4500</v>
      </c>
      <c r="M9" s="40"/>
      <c r="N9" s="70"/>
      <c r="Q9" s="152"/>
      <c r="R9" s="152"/>
      <c r="S9" s="153">
        <f>J12</f>
        <v>44740</v>
      </c>
      <c r="T9" s="154">
        <f>L12</f>
        <v>60000</v>
      </c>
      <c r="U9" s="144"/>
      <c r="V9" s="144"/>
      <c r="W9" s="144"/>
      <c r="X9" s="144"/>
      <c r="Y9" s="144"/>
      <c r="Z9" s="144"/>
      <c r="AA9" s="144"/>
      <c r="AB9" s="144"/>
      <c r="AC9" s="144"/>
      <c r="AD9" s="144"/>
    </row>
    <row r="10" spans="1:30" x14ac:dyDescent="0.3">
      <c r="A10" s="20"/>
      <c r="B10" s="40"/>
      <c r="C10" s="40"/>
      <c r="D10" s="40"/>
      <c r="E10" s="70"/>
      <c r="G10" s="69"/>
      <c r="H10" s="20"/>
      <c r="I10" s="70"/>
      <c r="J10" s="52">
        <f>A29</f>
        <v>44732</v>
      </c>
      <c r="K10" s="47">
        <f>D29</f>
        <v>33000</v>
      </c>
      <c r="L10" s="56"/>
      <c r="M10" s="40"/>
      <c r="N10" s="70"/>
      <c r="Q10" s="144" t="s">
        <v>142</v>
      </c>
      <c r="R10" s="151">
        <f>SUM(R4:R9)-SUM(T4:T9)</f>
        <v>23200</v>
      </c>
      <c r="S10" s="150"/>
      <c r="T10" s="144"/>
      <c r="U10" s="144"/>
      <c r="V10" s="144"/>
      <c r="W10" s="144"/>
      <c r="X10" s="144"/>
      <c r="Y10" s="144"/>
      <c r="Z10" s="144"/>
      <c r="AA10" s="144"/>
      <c r="AB10" s="144"/>
      <c r="AC10" s="144"/>
      <c r="AD10" s="144"/>
    </row>
    <row r="11" spans="1:30" x14ac:dyDescent="0.3">
      <c r="A11" s="83">
        <v>44717</v>
      </c>
      <c r="B11" s="40" t="s">
        <v>51</v>
      </c>
      <c r="C11" s="40"/>
      <c r="D11" s="75">
        <v>3000</v>
      </c>
      <c r="E11" s="70"/>
      <c r="G11" s="69"/>
      <c r="H11" s="20"/>
      <c r="I11" s="70"/>
      <c r="J11" s="52">
        <f>A32</f>
        <v>44738</v>
      </c>
      <c r="K11" s="47">
        <f>D32</f>
        <v>30000</v>
      </c>
      <c r="L11" s="56"/>
      <c r="M11" s="40"/>
      <c r="N11" s="70"/>
      <c r="Q11" s="144"/>
      <c r="R11" s="144"/>
      <c r="S11" s="144"/>
      <c r="T11" s="144"/>
      <c r="U11" s="144"/>
      <c r="V11" s="144"/>
      <c r="W11" s="144"/>
      <c r="X11" s="144"/>
      <c r="Y11" s="144"/>
      <c r="Z11" s="144"/>
      <c r="AA11" s="144"/>
      <c r="AB11" s="144"/>
      <c r="AC11" s="144"/>
      <c r="AD11" s="144"/>
    </row>
    <row r="12" spans="1:30" x14ac:dyDescent="0.3">
      <c r="A12" s="20"/>
      <c r="B12" s="40"/>
      <c r="C12" s="40" t="s">
        <v>2</v>
      </c>
      <c r="D12" s="40"/>
      <c r="E12" s="76">
        <f>D11</f>
        <v>3000</v>
      </c>
      <c r="F12" s="50"/>
      <c r="G12" s="69"/>
      <c r="H12" s="20"/>
      <c r="I12" s="70"/>
      <c r="J12" s="52">
        <f>A38</f>
        <v>44740</v>
      </c>
      <c r="L12" s="56">
        <f>E39</f>
        <v>60000</v>
      </c>
      <c r="M12" s="40"/>
      <c r="N12" s="70"/>
      <c r="Q12" s="161" t="str">
        <f>G13</f>
        <v>Receivables</v>
      </c>
      <c r="R12" s="161"/>
      <c r="S12" s="161"/>
      <c r="T12" s="161"/>
      <c r="U12" s="144"/>
      <c r="V12" s="144"/>
      <c r="W12" s="144"/>
      <c r="X12" s="144"/>
      <c r="Y12" s="144"/>
      <c r="Z12" s="144"/>
      <c r="AA12" s="161" t="str">
        <f>G30</f>
        <v>Cost of Goods Sold</v>
      </c>
      <c r="AB12" s="161"/>
      <c r="AC12" s="161"/>
      <c r="AD12" s="161"/>
    </row>
    <row r="13" spans="1:30" x14ac:dyDescent="0.3">
      <c r="A13" s="20"/>
      <c r="B13" s="40"/>
      <c r="C13" s="40"/>
      <c r="D13" s="40"/>
      <c r="E13" s="70"/>
      <c r="G13" s="20" t="s">
        <v>10</v>
      </c>
      <c r="H13" s="68">
        <f>'31 May 2022'!E7</f>
        <v>27000</v>
      </c>
      <c r="I13" s="22"/>
      <c r="J13" s="52">
        <f>A8</f>
        <v>44716</v>
      </c>
      <c r="K13" s="48"/>
      <c r="L13" s="67">
        <f>E9</f>
        <v>5000</v>
      </c>
      <c r="M13" s="75">
        <f>H13+SUM(K13:K15)-SUM(L13:L15)</f>
        <v>29000</v>
      </c>
      <c r="N13" s="70"/>
      <c r="Q13" s="145" t="s">
        <v>141</v>
      </c>
      <c r="R13" s="146">
        <f>H13</f>
        <v>27000</v>
      </c>
      <c r="S13" s="147"/>
      <c r="T13" s="146"/>
      <c r="U13" s="144"/>
      <c r="V13" s="144"/>
      <c r="W13" s="144"/>
      <c r="X13" s="144"/>
      <c r="Y13" s="144"/>
      <c r="Z13" s="144"/>
      <c r="AA13" s="145" t="s">
        <v>141</v>
      </c>
      <c r="AB13" s="146">
        <f>H30</f>
        <v>519000</v>
      </c>
      <c r="AC13" s="147"/>
      <c r="AD13" s="146"/>
    </row>
    <row r="14" spans="1:30" x14ac:dyDescent="0.3">
      <c r="A14" s="83">
        <v>44718</v>
      </c>
      <c r="B14" s="40" t="s">
        <v>50</v>
      </c>
      <c r="C14" s="40"/>
      <c r="D14" s="75">
        <v>40000</v>
      </c>
      <c r="E14" s="70"/>
      <c r="G14" s="20"/>
      <c r="H14" s="68"/>
      <c r="I14" s="22"/>
      <c r="J14" s="52">
        <f>A14</f>
        <v>44718</v>
      </c>
      <c r="K14" s="50">
        <f>D14</f>
        <v>40000</v>
      </c>
      <c r="L14" s="67"/>
      <c r="M14" s="75"/>
      <c r="N14" s="70"/>
      <c r="Q14" s="148">
        <f>J14</f>
        <v>44718</v>
      </c>
      <c r="R14" s="146">
        <f>K14</f>
        <v>40000</v>
      </c>
      <c r="S14" s="149">
        <f>J13</f>
        <v>44716</v>
      </c>
      <c r="T14" s="146">
        <f>L13</f>
        <v>5000</v>
      </c>
      <c r="U14" s="144"/>
      <c r="V14" s="144"/>
      <c r="W14" s="144"/>
      <c r="X14" s="144"/>
      <c r="Y14" s="144"/>
      <c r="Z14" s="144"/>
      <c r="AA14" s="156">
        <f>J30</f>
        <v>44718</v>
      </c>
      <c r="AB14" s="157">
        <f>K30</f>
        <v>30000</v>
      </c>
      <c r="AC14" s="149"/>
      <c r="AD14" s="157"/>
    </row>
    <row r="15" spans="1:30" x14ac:dyDescent="0.3">
      <c r="A15" s="20"/>
      <c r="B15" s="40"/>
      <c r="C15" s="40" t="s">
        <v>33</v>
      </c>
      <c r="D15" s="40"/>
      <c r="E15" s="76">
        <f>D14</f>
        <v>40000</v>
      </c>
      <c r="F15" s="50"/>
      <c r="G15" s="20"/>
      <c r="H15" s="68"/>
      <c r="I15" s="22"/>
      <c r="J15" s="52">
        <f>A29</f>
        <v>44732</v>
      </c>
      <c r="K15" s="50"/>
      <c r="L15" s="67">
        <f>E30</f>
        <v>33000</v>
      </c>
      <c r="M15" s="75"/>
      <c r="N15" s="70"/>
      <c r="Q15" s="155"/>
      <c r="R15" s="154"/>
      <c r="S15" s="153">
        <f>J15</f>
        <v>44732</v>
      </c>
      <c r="T15" s="154">
        <f>L15</f>
        <v>33000</v>
      </c>
      <c r="U15" s="144"/>
      <c r="V15" s="144"/>
      <c r="W15" s="144"/>
      <c r="X15" s="144"/>
      <c r="Y15" s="144"/>
      <c r="Z15" s="144"/>
      <c r="AA15" s="155">
        <f>J31</f>
        <v>44738</v>
      </c>
      <c r="AB15" s="154">
        <f>K31</f>
        <v>20000</v>
      </c>
      <c r="AC15" s="153"/>
      <c r="AD15" s="154"/>
    </row>
    <row r="16" spans="1:30" x14ac:dyDescent="0.3">
      <c r="A16" s="20"/>
      <c r="B16" s="40"/>
      <c r="C16" s="40"/>
      <c r="D16" s="40"/>
      <c r="E16" s="70"/>
      <c r="G16" s="20" t="s">
        <v>6</v>
      </c>
      <c r="H16" s="68">
        <f>'31 May 2022'!B10</f>
        <v>153000</v>
      </c>
      <c r="I16" s="22"/>
      <c r="J16" s="52">
        <f>A5</f>
        <v>44713</v>
      </c>
      <c r="K16" s="50">
        <f>D5</f>
        <v>53000</v>
      </c>
      <c r="L16" s="66"/>
      <c r="M16" s="75">
        <f>H16+SUM(K16:K18)-SUM(L16:L18)</f>
        <v>156000</v>
      </c>
      <c r="N16" s="76"/>
      <c r="Q16" s="145" t="s">
        <v>142</v>
      </c>
      <c r="R16" s="146">
        <f>SUM(R13:R15)-SUM(T13:T15)</f>
        <v>29000</v>
      </c>
      <c r="S16" s="150"/>
      <c r="T16" s="146"/>
      <c r="U16" s="144"/>
      <c r="V16" s="144"/>
      <c r="W16" s="144"/>
      <c r="X16" s="144"/>
      <c r="Y16" s="144"/>
      <c r="Z16" s="144"/>
      <c r="AA16" s="145" t="s">
        <v>142</v>
      </c>
      <c r="AB16" s="146">
        <f>SUM(AB13:AB15)-SUM(AD13:AD15)</f>
        <v>569000</v>
      </c>
      <c r="AC16" s="150"/>
      <c r="AD16" s="146"/>
    </row>
    <row r="17" spans="1:30" x14ac:dyDescent="0.3">
      <c r="A17" s="20"/>
      <c r="B17" s="40" t="s">
        <v>7</v>
      </c>
      <c r="C17" s="40"/>
      <c r="D17" s="75">
        <v>30000</v>
      </c>
      <c r="E17" s="70"/>
      <c r="G17" s="20"/>
      <c r="H17" s="68"/>
      <c r="I17" s="22"/>
      <c r="J17" s="52">
        <f>A14</f>
        <v>44718</v>
      </c>
      <c r="K17" s="50"/>
      <c r="L17" s="67">
        <f>E18</f>
        <v>30000</v>
      </c>
      <c r="M17" s="75"/>
      <c r="N17" s="76"/>
      <c r="Q17" s="145"/>
      <c r="R17" s="146"/>
      <c r="S17" s="145"/>
      <c r="T17" s="146"/>
      <c r="U17" s="144"/>
      <c r="V17" s="144"/>
      <c r="W17" s="144"/>
      <c r="X17" s="144"/>
      <c r="Y17" s="144"/>
      <c r="Z17" s="144"/>
      <c r="AA17" s="145"/>
      <c r="AB17" s="146"/>
      <c r="AC17" s="145"/>
      <c r="AD17" s="146"/>
    </row>
    <row r="18" spans="1:30" x14ac:dyDescent="0.3">
      <c r="A18" s="20"/>
      <c r="B18" s="40"/>
      <c r="C18" s="40" t="s">
        <v>6</v>
      </c>
      <c r="D18" s="40"/>
      <c r="E18" s="76">
        <f>D17</f>
        <v>30000</v>
      </c>
      <c r="F18" s="50"/>
      <c r="G18" s="20"/>
      <c r="H18" s="68"/>
      <c r="I18" s="22"/>
      <c r="J18" s="52">
        <f>A32</f>
        <v>44738</v>
      </c>
      <c r="K18" s="50"/>
      <c r="L18" s="67">
        <f>E36</f>
        <v>20000</v>
      </c>
      <c r="M18" s="75"/>
      <c r="N18" s="76"/>
      <c r="Q18" s="144"/>
      <c r="R18" s="144"/>
      <c r="S18" s="144"/>
      <c r="T18" s="144"/>
      <c r="U18" s="144"/>
      <c r="V18" s="144"/>
      <c r="W18" s="144"/>
      <c r="X18" s="144"/>
      <c r="Y18" s="144"/>
      <c r="Z18" s="144"/>
      <c r="AA18" s="144"/>
      <c r="AB18" s="144"/>
      <c r="AC18" s="144"/>
      <c r="AD18" s="144"/>
    </row>
    <row r="19" spans="1:30" x14ac:dyDescent="0.3">
      <c r="A19" s="20"/>
      <c r="B19" s="40"/>
      <c r="C19" s="40"/>
      <c r="D19" s="40"/>
      <c r="E19" s="70"/>
      <c r="G19" s="20" t="s">
        <v>4</v>
      </c>
      <c r="H19" s="68">
        <f>'31 May 2022'!B8</f>
        <v>199000</v>
      </c>
      <c r="I19" s="22"/>
      <c r="J19" s="52">
        <f>A11</f>
        <v>44717</v>
      </c>
      <c r="K19" s="50">
        <f>D11</f>
        <v>3000</v>
      </c>
      <c r="L19" s="66"/>
      <c r="M19" s="75">
        <f>H19+K19-L19</f>
        <v>202000</v>
      </c>
      <c r="N19" s="70"/>
      <c r="Q19" s="144"/>
      <c r="R19" s="144"/>
      <c r="S19" s="144"/>
      <c r="T19" s="144"/>
      <c r="U19" s="144"/>
      <c r="V19" s="144"/>
      <c r="W19" s="144"/>
      <c r="X19" s="144"/>
      <c r="Y19" s="144"/>
      <c r="Z19" s="144"/>
      <c r="AA19" s="144"/>
      <c r="AB19" s="144"/>
      <c r="AC19" s="144"/>
      <c r="AD19" s="144"/>
    </row>
    <row r="20" spans="1:30" x14ac:dyDescent="0.3">
      <c r="A20" s="83">
        <v>44722</v>
      </c>
      <c r="B20" s="40" t="s">
        <v>52</v>
      </c>
      <c r="C20" s="40"/>
      <c r="D20" s="75">
        <v>1500</v>
      </c>
      <c r="E20" s="70"/>
      <c r="G20" s="20" t="s">
        <v>5</v>
      </c>
      <c r="H20" s="71"/>
      <c r="I20" s="72">
        <f>'31 May 2022'!B9</f>
        <v>9000</v>
      </c>
      <c r="J20" s="53"/>
      <c r="K20" s="48"/>
      <c r="L20" s="66"/>
      <c r="M20" s="75"/>
      <c r="N20" s="76">
        <f>I20+L20-K20</f>
        <v>9000</v>
      </c>
      <c r="Q20" s="161" t="str">
        <f>G16</f>
        <v>Inventory</v>
      </c>
      <c r="R20" s="161"/>
      <c r="S20" s="161"/>
      <c r="T20" s="161"/>
      <c r="U20" s="144"/>
      <c r="V20" s="144"/>
      <c r="W20" s="144"/>
      <c r="X20" s="144"/>
      <c r="Y20" s="144"/>
      <c r="Z20" s="144"/>
      <c r="AA20" s="161" t="str">
        <f>G32</f>
        <v>Rent Expense</v>
      </c>
      <c r="AB20" s="161"/>
      <c r="AC20" s="161"/>
      <c r="AD20" s="161"/>
    </row>
    <row r="21" spans="1:30" x14ac:dyDescent="0.3">
      <c r="A21" s="20"/>
      <c r="B21" s="40"/>
      <c r="C21" s="40" t="s">
        <v>2</v>
      </c>
      <c r="D21" s="40"/>
      <c r="E21" s="76">
        <f>D20</f>
        <v>1500</v>
      </c>
      <c r="F21" s="50"/>
      <c r="G21" s="20" t="s">
        <v>12</v>
      </c>
      <c r="H21" s="71"/>
      <c r="I21" s="72">
        <f>'31 May 2022'!E9</f>
        <v>74000</v>
      </c>
      <c r="J21" s="52">
        <f>A5</f>
        <v>44713</v>
      </c>
      <c r="K21" s="48"/>
      <c r="L21" s="67">
        <f>E6</f>
        <v>53000</v>
      </c>
      <c r="M21" s="40"/>
      <c r="N21" s="76">
        <f>I21+SUM(L21:L22)-SUM(K21:K22)</f>
        <v>67000</v>
      </c>
      <c r="Q21" s="145" t="s">
        <v>141</v>
      </c>
      <c r="R21" s="146">
        <f>H16</f>
        <v>153000</v>
      </c>
      <c r="S21" s="147"/>
      <c r="T21" s="146"/>
      <c r="U21" s="144"/>
      <c r="V21" s="144"/>
      <c r="W21" s="144"/>
      <c r="X21" s="144"/>
      <c r="Y21" s="144"/>
      <c r="Z21" s="144"/>
      <c r="AA21" s="145" t="s">
        <v>141</v>
      </c>
      <c r="AB21" s="146">
        <v>0</v>
      </c>
      <c r="AC21" s="147"/>
      <c r="AD21" s="146"/>
    </row>
    <row r="22" spans="1:30" x14ac:dyDescent="0.3">
      <c r="A22" s="20"/>
      <c r="B22" s="40"/>
      <c r="C22" s="40"/>
      <c r="D22" s="40"/>
      <c r="E22" s="70"/>
      <c r="G22" s="20"/>
      <c r="H22" s="71"/>
      <c r="I22" s="72"/>
      <c r="J22" s="52">
        <f>A38</f>
        <v>44740</v>
      </c>
      <c r="K22" s="50">
        <f>D38</f>
        <v>60000</v>
      </c>
      <c r="L22" s="67"/>
      <c r="M22" s="40"/>
      <c r="N22" s="76"/>
      <c r="Q22" s="156">
        <f>J16</f>
        <v>44713</v>
      </c>
      <c r="R22" s="157">
        <f>K16</f>
        <v>53000</v>
      </c>
      <c r="S22" s="149">
        <f>J17</f>
        <v>44718</v>
      </c>
      <c r="T22" s="157">
        <f>L17</f>
        <v>30000</v>
      </c>
      <c r="U22" s="144"/>
      <c r="V22" s="144"/>
      <c r="W22" s="144"/>
      <c r="X22" s="144"/>
      <c r="Y22" s="144"/>
      <c r="Z22" s="144"/>
      <c r="AA22" s="156">
        <f>J32</f>
        <v>44722</v>
      </c>
      <c r="AB22" s="157">
        <f>K32</f>
        <v>1500</v>
      </c>
      <c r="AC22" s="150"/>
      <c r="AD22" s="157"/>
    </row>
    <row r="23" spans="1:30" x14ac:dyDescent="0.3">
      <c r="A23" s="83">
        <v>44727</v>
      </c>
      <c r="B23" s="40" t="s">
        <v>55</v>
      </c>
      <c r="C23" s="40"/>
      <c r="D23" s="40">
        <v>800</v>
      </c>
      <c r="E23" s="70"/>
      <c r="G23" s="20" t="s">
        <v>59</v>
      </c>
      <c r="H23" s="71"/>
      <c r="I23" s="72">
        <f>'31 May 2022'!B3</f>
        <v>10000</v>
      </c>
      <c r="J23" s="52"/>
      <c r="K23" s="48"/>
      <c r="L23" s="66"/>
      <c r="M23" s="40"/>
      <c r="N23" s="76">
        <f t="shared" ref="N23:N26" si="0">I23+L23-K23</f>
        <v>10000</v>
      </c>
      <c r="Q23" s="155"/>
      <c r="R23" s="154"/>
      <c r="S23" s="153">
        <f>J18</f>
        <v>44738</v>
      </c>
      <c r="T23" s="154">
        <f>L18</f>
        <v>20000</v>
      </c>
      <c r="U23" s="144"/>
      <c r="V23" s="144"/>
      <c r="W23" s="144"/>
      <c r="X23" s="144"/>
      <c r="Y23" s="144"/>
      <c r="Z23" s="144"/>
      <c r="AA23" s="152"/>
      <c r="AB23" s="154"/>
      <c r="AC23" s="158"/>
      <c r="AD23" s="154"/>
    </row>
    <row r="24" spans="1:30" x14ac:dyDescent="0.3">
      <c r="A24" s="20"/>
      <c r="B24" s="40"/>
      <c r="C24" s="40" t="s">
        <v>53</v>
      </c>
      <c r="D24" s="40"/>
      <c r="E24" s="70">
        <f>D23</f>
        <v>800</v>
      </c>
      <c r="G24" s="20" t="s">
        <v>8</v>
      </c>
      <c r="H24" s="71"/>
      <c r="I24" s="72">
        <f>'31 May 2022'!E4</f>
        <v>207000</v>
      </c>
      <c r="J24" s="52"/>
      <c r="K24" s="48"/>
      <c r="L24" s="66"/>
      <c r="M24" s="75"/>
      <c r="N24" s="76">
        <f t="shared" si="0"/>
        <v>207000</v>
      </c>
      <c r="Q24" s="145" t="s">
        <v>142</v>
      </c>
      <c r="R24" s="146">
        <f>SUM(R21:R23)-SUM(T21:T23)</f>
        <v>156000</v>
      </c>
      <c r="S24" s="150"/>
      <c r="T24" s="146"/>
      <c r="U24" s="144"/>
      <c r="V24" s="144"/>
      <c r="W24" s="144"/>
      <c r="X24" s="144"/>
      <c r="Y24" s="144"/>
      <c r="Z24" s="144"/>
      <c r="AA24" s="145" t="s">
        <v>142</v>
      </c>
      <c r="AB24" s="146">
        <f>SUM(AB21:AB23)-SUM(AD21:AD23)</f>
        <v>1500</v>
      </c>
      <c r="AC24" s="150"/>
      <c r="AD24" s="146"/>
    </row>
    <row r="25" spans="1:30" x14ac:dyDescent="0.3">
      <c r="A25" s="20"/>
      <c r="B25" s="40"/>
      <c r="C25" s="40"/>
      <c r="D25" s="40"/>
      <c r="E25" s="70"/>
      <c r="G25" s="20" t="s">
        <v>1</v>
      </c>
      <c r="H25" s="71"/>
      <c r="I25" s="72">
        <f>'31 May 2022'!B5</f>
        <v>50000</v>
      </c>
      <c r="J25" s="52"/>
      <c r="K25" s="48"/>
      <c r="L25" s="66"/>
      <c r="M25" s="40"/>
      <c r="N25" s="76">
        <f t="shared" si="0"/>
        <v>50000</v>
      </c>
      <c r="Q25" s="145"/>
      <c r="R25" s="146"/>
      <c r="S25" s="145"/>
      <c r="T25" s="146"/>
      <c r="U25" s="144"/>
      <c r="V25" s="144"/>
      <c r="W25" s="144"/>
      <c r="X25" s="144"/>
      <c r="Y25" s="144"/>
      <c r="Z25" s="144"/>
      <c r="AA25" s="145"/>
      <c r="AB25" s="146"/>
      <c r="AC25" s="145"/>
      <c r="AD25" s="146"/>
    </row>
    <row r="26" spans="1:30" x14ac:dyDescent="0.3">
      <c r="A26" s="83">
        <v>44729</v>
      </c>
      <c r="B26" s="40" t="s">
        <v>54</v>
      </c>
      <c r="C26" s="40"/>
      <c r="D26" s="75">
        <v>4500</v>
      </c>
      <c r="E26" s="70"/>
      <c r="G26" s="20" t="s">
        <v>65</v>
      </c>
      <c r="H26" s="71"/>
      <c r="I26" s="72">
        <f>'31 May 2022'!E6</f>
        <v>46000</v>
      </c>
      <c r="J26" s="52"/>
      <c r="K26" s="48"/>
      <c r="L26" s="66"/>
      <c r="M26" s="40"/>
      <c r="N26" s="76">
        <f t="shared" si="0"/>
        <v>46000</v>
      </c>
      <c r="Q26" s="144"/>
      <c r="R26" s="144"/>
      <c r="S26" s="144"/>
      <c r="T26" s="144"/>
      <c r="U26" s="144"/>
      <c r="V26" s="144"/>
      <c r="W26" s="144"/>
      <c r="X26" s="144"/>
      <c r="Y26" s="144"/>
      <c r="Z26" s="144"/>
      <c r="AA26" s="144"/>
      <c r="AB26" s="144"/>
      <c r="AC26" s="144"/>
      <c r="AD26" s="144"/>
    </row>
    <row r="27" spans="1:30" x14ac:dyDescent="0.3">
      <c r="A27" s="20"/>
      <c r="B27" s="40"/>
      <c r="C27" s="40" t="s">
        <v>2</v>
      </c>
      <c r="D27" s="40"/>
      <c r="E27" s="76">
        <f>D26</f>
        <v>4500</v>
      </c>
      <c r="G27" s="20" t="s">
        <v>3</v>
      </c>
      <c r="H27" s="68">
        <f>'31 May 2022'!B7</f>
        <v>0</v>
      </c>
      <c r="I27" s="22"/>
      <c r="J27" s="52"/>
      <c r="K27" s="48"/>
      <c r="L27" s="66"/>
      <c r="M27" s="75">
        <f t="shared" ref="M27" si="1">H27+K27-L27</f>
        <v>0</v>
      </c>
      <c r="N27" s="76"/>
      <c r="Q27" s="161" t="str">
        <f>G19</f>
        <v>Property, Plant &amp; Equipment (PPE)</v>
      </c>
      <c r="R27" s="161"/>
      <c r="S27" s="161"/>
      <c r="T27" s="161"/>
      <c r="U27" s="144"/>
      <c r="V27" s="144"/>
      <c r="W27" s="144"/>
      <c r="X27" s="144"/>
      <c r="Y27" s="144"/>
      <c r="Z27" s="144"/>
      <c r="AA27" s="144"/>
      <c r="AB27" s="144"/>
      <c r="AC27" s="144"/>
      <c r="AD27" s="144"/>
    </row>
    <row r="28" spans="1:30" x14ac:dyDescent="0.3">
      <c r="A28" s="20"/>
      <c r="B28" s="40"/>
      <c r="C28" s="40"/>
      <c r="D28" s="40"/>
      <c r="E28" s="70"/>
      <c r="G28" s="20" t="s">
        <v>11</v>
      </c>
      <c r="H28" s="71"/>
      <c r="I28" s="72">
        <f>'31 May 2022'!E8</f>
        <v>700000</v>
      </c>
      <c r="J28" s="52">
        <f>A14</f>
        <v>44718</v>
      </c>
      <c r="K28" s="48"/>
      <c r="L28" s="67">
        <f>E15</f>
        <v>40000</v>
      </c>
      <c r="M28" s="40"/>
      <c r="N28" s="76">
        <f>I28+SUM(L28:L29)-SUM(K28:K29)</f>
        <v>770000</v>
      </c>
      <c r="Q28" s="145" t="s">
        <v>141</v>
      </c>
      <c r="R28" s="146">
        <f>H19</f>
        <v>199000</v>
      </c>
      <c r="S28" s="147"/>
      <c r="T28" s="146"/>
      <c r="U28" s="144"/>
      <c r="V28" s="144"/>
      <c r="W28" s="144"/>
      <c r="X28" s="144"/>
      <c r="Y28" s="144"/>
      <c r="Z28" s="144"/>
      <c r="AA28" s="161" t="str">
        <f>G33</f>
        <v>Insurance Expense</v>
      </c>
      <c r="AB28" s="161"/>
      <c r="AC28" s="161"/>
      <c r="AD28" s="161"/>
    </row>
    <row r="29" spans="1:30" x14ac:dyDescent="0.3">
      <c r="A29" s="83">
        <v>44732</v>
      </c>
      <c r="B29" s="40" t="s">
        <v>2</v>
      </c>
      <c r="C29" s="40"/>
      <c r="D29" s="75">
        <v>33000</v>
      </c>
      <c r="E29" s="70"/>
      <c r="G29" s="20"/>
      <c r="H29" s="71"/>
      <c r="I29" s="72"/>
      <c r="J29" s="52">
        <f>A32</f>
        <v>44738</v>
      </c>
      <c r="K29" s="48"/>
      <c r="L29" s="67">
        <f>E33</f>
        <v>30000</v>
      </c>
      <c r="M29" s="75"/>
      <c r="N29" s="76"/>
      <c r="Q29" s="148">
        <f>J19</f>
        <v>44717</v>
      </c>
      <c r="R29" s="146">
        <f>K19</f>
        <v>3000</v>
      </c>
      <c r="S29" s="149"/>
      <c r="T29" s="146"/>
      <c r="U29" s="144"/>
      <c r="V29" s="144"/>
      <c r="W29" s="144"/>
      <c r="X29" s="144"/>
      <c r="Y29" s="144"/>
      <c r="Z29" s="144"/>
      <c r="AA29" s="159" t="s">
        <v>143</v>
      </c>
      <c r="AB29" s="160">
        <v>0</v>
      </c>
      <c r="AC29" s="147"/>
      <c r="AD29" s="160"/>
    </row>
    <row r="30" spans="1:30" x14ac:dyDescent="0.3">
      <c r="A30" s="20"/>
      <c r="B30" s="40"/>
      <c r="C30" s="40" t="s">
        <v>50</v>
      </c>
      <c r="D30" s="40"/>
      <c r="E30" s="76">
        <f>D29</f>
        <v>33000</v>
      </c>
      <c r="F30" s="50"/>
      <c r="G30" s="20" t="s">
        <v>7</v>
      </c>
      <c r="H30" s="68">
        <f>'31 May 2022'!E3</f>
        <v>519000</v>
      </c>
      <c r="I30" s="22"/>
      <c r="J30" s="52">
        <f>A14</f>
        <v>44718</v>
      </c>
      <c r="K30" s="50">
        <f>D17</f>
        <v>30000</v>
      </c>
      <c r="L30" s="66"/>
      <c r="M30" s="75">
        <f>H30+SUM(K30:K31)-SUM(L30:L31)</f>
        <v>569000</v>
      </c>
      <c r="N30" s="76"/>
      <c r="Q30" s="155"/>
      <c r="R30" s="154"/>
      <c r="S30" s="153"/>
      <c r="T30" s="154"/>
      <c r="U30" s="144"/>
      <c r="V30" s="144"/>
      <c r="W30" s="144"/>
      <c r="X30" s="144"/>
      <c r="Y30" s="144"/>
      <c r="Z30" s="144"/>
      <c r="AA30" s="156">
        <f>J33</f>
        <v>44727</v>
      </c>
      <c r="AB30" s="157">
        <f>K33</f>
        <v>800</v>
      </c>
      <c r="AC30" s="150"/>
      <c r="AD30" s="157"/>
    </row>
    <row r="31" spans="1:30" x14ac:dyDescent="0.3">
      <c r="A31" s="20"/>
      <c r="B31" s="40"/>
      <c r="C31" s="40"/>
      <c r="D31" s="40"/>
      <c r="E31" s="70"/>
      <c r="G31" s="20"/>
      <c r="H31" s="68"/>
      <c r="I31" s="22"/>
      <c r="J31" s="52">
        <f>A32</f>
        <v>44738</v>
      </c>
      <c r="K31" s="50">
        <f>D35</f>
        <v>20000</v>
      </c>
      <c r="L31" s="66"/>
      <c r="M31" s="75"/>
      <c r="N31" s="76"/>
      <c r="Q31" s="145" t="s">
        <v>142</v>
      </c>
      <c r="R31" s="146">
        <f>SUM(R28:R30)-SUM(T28:T30)</f>
        <v>202000</v>
      </c>
      <c r="S31" s="150"/>
      <c r="T31" s="146"/>
      <c r="U31" s="144"/>
      <c r="V31" s="144"/>
      <c r="W31" s="144"/>
      <c r="X31" s="144"/>
      <c r="Y31" s="144"/>
      <c r="Z31" s="144"/>
      <c r="AA31" s="152"/>
      <c r="AB31" s="154"/>
      <c r="AC31" s="158"/>
      <c r="AD31" s="154"/>
    </row>
    <row r="32" spans="1:30" x14ac:dyDescent="0.3">
      <c r="A32" s="83">
        <v>44738</v>
      </c>
      <c r="B32" s="40" t="s">
        <v>2</v>
      </c>
      <c r="C32" s="40"/>
      <c r="D32" s="75">
        <v>30000</v>
      </c>
      <c r="E32" s="70"/>
      <c r="G32" s="20" t="str">
        <f>B20</f>
        <v>Rent Expense</v>
      </c>
      <c r="H32" s="68"/>
      <c r="I32" s="22"/>
      <c r="J32" s="52">
        <f>A20</f>
        <v>44722</v>
      </c>
      <c r="K32" s="50">
        <f>D20</f>
        <v>1500</v>
      </c>
      <c r="L32" s="66"/>
      <c r="M32" s="75">
        <f>H32+K32-L32</f>
        <v>1500</v>
      </c>
      <c r="N32" s="76"/>
      <c r="Q32" s="144"/>
      <c r="R32" s="144"/>
      <c r="S32" s="144"/>
      <c r="T32" s="144"/>
      <c r="U32" s="144"/>
      <c r="V32" s="144"/>
      <c r="W32" s="144"/>
      <c r="X32" s="144"/>
      <c r="Y32" s="144"/>
      <c r="Z32" s="144"/>
      <c r="AA32" s="145" t="s">
        <v>142</v>
      </c>
      <c r="AB32" s="146">
        <f>SUM(AB29:AB31)-SUM(AD29:AD31)</f>
        <v>800</v>
      </c>
      <c r="AC32" s="150"/>
      <c r="AD32" s="146"/>
    </row>
    <row r="33" spans="1:30" x14ac:dyDescent="0.3">
      <c r="A33" s="20"/>
      <c r="B33" s="40"/>
      <c r="C33" s="40" t="s">
        <v>33</v>
      </c>
      <c r="D33" s="40"/>
      <c r="E33" s="76">
        <f>D32</f>
        <v>30000</v>
      </c>
      <c r="F33" s="50"/>
      <c r="G33" s="20" t="str">
        <f>B23</f>
        <v>Insurance Expense</v>
      </c>
      <c r="H33" s="68"/>
      <c r="I33" s="22"/>
      <c r="J33" s="52">
        <f>A23</f>
        <v>44727</v>
      </c>
      <c r="K33" s="50">
        <f>D23</f>
        <v>800</v>
      </c>
      <c r="L33" s="66"/>
      <c r="M33" s="75">
        <f>H33+K33-L33</f>
        <v>800</v>
      </c>
      <c r="N33" s="76"/>
      <c r="Q33" s="144"/>
      <c r="R33" s="144"/>
      <c r="S33" s="144"/>
      <c r="T33" s="144"/>
      <c r="U33" s="144"/>
      <c r="V33" s="144"/>
      <c r="W33" s="144"/>
      <c r="X33" s="144"/>
      <c r="Y33" s="144"/>
      <c r="Z33" s="144"/>
      <c r="AA33" s="145"/>
      <c r="AB33" s="146"/>
      <c r="AC33" s="145"/>
      <c r="AD33" s="146"/>
    </row>
    <row r="34" spans="1:30" x14ac:dyDescent="0.3">
      <c r="A34" s="20"/>
      <c r="B34" s="40"/>
      <c r="C34" s="40"/>
      <c r="D34" s="40"/>
      <c r="E34" s="70"/>
      <c r="G34" s="20" t="str">
        <f>B26</f>
        <v>Salaries Expense</v>
      </c>
      <c r="H34" s="68"/>
      <c r="I34" s="22"/>
      <c r="J34" s="52">
        <f>A26</f>
        <v>44729</v>
      </c>
      <c r="K34" s="50">
        <f>D26</f>
        <v>4500</v>
      </c>
      <c r="L34" s="66"/>
      <c r="M34" s="75">
        <f>H34+K34-L34</f>
        <v>4500</v>
      </c>
      <c r="N34" s="76"/>
      <c r="Q34" s="144"/>
      <c r="R34" s="144"/>
      <c r="S34" s="144"/>
      <c r="T34" s="144"/>
      <c r="U34" s="144"/>
      <c r="V34" s="144"/>
      <c r="W34" s="144"/>
      <c r="X34" s="144"/>
      <c r="Y34" s="144"/>
      <c r="Z34" s="144"/>
      <c r="AA34" s="144"/>
      <c r="AB34" s="144"/>
      <c r="AC34" s="144"/>
      <c r="AD34" s="144"/>
    </row>
    <row r="35" spans="1:30" x14ac:dyDescent="0.3">
      <c r="A35" s="20"/>
      <c r="B35" s="40" t="s">
        <v>7</v>
      </c>
      <c r="C35" s="40"/>
      <c r="D35" s="75">
        <v>20000</v>
      </c>
      <c r="E35" s="70"/>
      <c r="G35" s="20" t="s">
        <v>13</v>
      </c>
      <c r="H35" s="68">
        <f>'31 May 2022'!E10</f>
        <v>160000</v>
      </c>
      <c r="I35" s="22"/>
      <c r="J35" s="52"/>
      <c r="K35" s="48"/>
      <c r="L35" s="66"/>
      <c r="M35" s="75">
        <f>H35+K35-L35</f>
        <v>160000</v>
      </c>
      <c r="N35" s="76"/>
      <c r="Q35" s="144"/>
      <c r="R35" s="144"/>
      <c r="S35" s="144"/>
      <c r="T35" s="144"/>
      <c r="U35" s="144"/>
      <c r="V35" s="144"/>
      <c r="W35" s="144"/>
      <c r="X35" s="144"/>
      <c r="Y35" s="144"/>
      <c r="Z35" s="144"/>
      <c r="AA35" s="161" t="str">
        <f>G34</f>
        <v>Salaries Expense</v>
      </c>
      <c r="AB35" s="161"/>
      <c r="AC35" s="161"/>
      <c r="AD35" s="161"/>
    </row>
    <row r="36" spans="1:30" x14ac:dyDescent="0.3">
      <c r="A36" s="20"/>
      <c r="B36" s="40"/>
      <c r="C36" s="40" t="s">
        <v>6</v>
      </c>
      <c r="D36" s="40"/>
      <c r="E36" s="76">
        <f>D35</f>
        <v>20000</v>
      </c>
      <c r="F36" s="50"/>
      <c r="G36" s="20" t="s">
        <v>0</v>
      </c>
      <c r="H36" s="68">
        <f>'31 May 2022'!B4</f>
        <v>9000</v>
      </c>
      <c r="I36" s="22"/>
      <c r="J36" s="52"/>
      <c r="K36" s="48"/>
      <c r="L36" s="66"/>
      <c r="M36" s="75">
        <f>H36+K36-L36</f>
        <v>9000</v>
      </c>
      <c r="N36" s="76"/>
      <c r="Q36" s="144"/>
      <c r="R36" s="144"/>
      <c r="S36" s="144"/>
      <c r="T36" s="144"/>
      <c r="U36" s="144"/>
      <c r="V36" s="144"/>
      <c r="W36" s="144"/>
      <c r="X36" s="144"/>
      <c r="Y36" s="144"/>
      <c r="Z36" s="144"/>
      <c r="AA36" s="145" t="s">
        <v>143</v>
      </c>
      <c r="AB36" s="146">
        <v>0</v>
      </c>
      <c r="AC36" s="147"/>
      <c r="AD36" s="146"/>
    </row>
    <row r="37" spans="1:30" x14ac:dyDescent="0.3">
      <c r="A37" s="20"/>
      <c r="B37" s="40"/>
      <c r="C37" s="7"/>
      <c r="D37" s="7"/>
      <c r="E37" s="70"/>
      <c r="G37" s="20" t="s">
        <v>9</v>
      </c>
      <c r="H37" s="68">
        <f>'31 May 2022'!E5</f>
        <v>4000</v>
      </c>
      <c r="I37" s="22"/>
      <c r="J37" s="52"/>
      <c r="K37" s="48"/>
      <c r="L37" s="66"/>
      <c r="M37" s="75">
        <f t="shared" ref="M37" si="2">H37+K37-L37</f>
        <v>4000</v>
      </c>
      <c r="N37" s="76"/>
      <c r="Q37" s="144"/>
      <c r="R37" s="144"/>
      <c r="S37" s="144"/>
      <c r="T37" s="144"/>
      <c r="U37" s="144"/>
      <c r="V37" s="144"/>
      <c r="W37" s="144"/>
      <c r="X37" s="144"/>
      <c r="Y37" s="144"/>
      <c r="Z37" s="144"/>
      <c r="AA37" s="148">
        <f>J34</f>
        <v>44729</v>
      </c>
      <c r="AB37" s="146">
        <f>K34</f>
        <v>4500</v>
      </c>
      <c r="AC37" s="150"/>
      <c r="AD37" s="146"/>
    </row>
    <row r="38" spans="1:30" x14ac:dyDescent="0.3">
      <c r="A38" s="83">
        <v>44740</v>
      </c>
      <c r="B38" s="40" t="s">
        <v>12</v>
      </c>
      <c r="C38" s="40"/>
      <c r="D38" s="75">
        <v>60000</v>
      </c>
      <c r="E38" s="70"/>
      <c r="F38" s="50"/>
      <c r="G38" s="32"/>
      <c r="H38" s="73">
        <f>SUM(H5:H37)</f>
        <v>1096000</v>
      </c>
      <c r="I38" s="74">
        <f>SUM(I5:I37)</f>
        <v>1096000</v>
      </c>
      <c r="J38" s="59"/>
      <c r="K38" s="58">
        <f>SUM(K5:K37)</f>
        <v>280800</v>
      </c>
      <c r="L38" s="60">
        <f>SUM(L5:L37)</f>
        <v>280800</v>
      </c>
      <c r="M38" s="77">
        <f>SUM(M5:M37)</f>
        <v>1159000</v>
      </c>
      <c r="N38" s="74">
        <f>SUM(N5:N37)</f>
        <v>1159000</v>
      </c>
      <c r="Q38" s="144"/>
      <c r="R38" s="144"/>
      <c r="S38" s="144"/>
      <c r="T38" s="144"/>
      <c r="U38" s="144"/>
      <c r="V38" s="144"/>
      <c r="W38" s="144"/>
      <c r="X38" s="144"/>
      <c r="Y38" s="144"/>
      <c r="Z38" s="144"/>
      <c r="AA38" s="152"/>
      <c r="AB38" s="154"/>
      <c r="AC38" s="158"/>
      <c r="AD38" s="154"/>
    </row>
    <row r="39" spans="1:30" x14ac:dyDescent="0.3">
      <c r="A39" s="20"/>
      <c r="B39" s="40"/>
      <c r="C39" s="40" t="s">
        <v>2</v>
      </c>
      <c r="D39" s="40"/>
      <c r="E39" s="76">
        <f>D38</f>
        <v>60000</v>
      </c>
      <c r="L39" s="55">
        <f>K38-L38</f>
        <v>0</v>
      </c>
      <c r="M39" s="55"/>
      <c r="Q39" s="144"/>
      <c r="R39" s="144"/>
      <c r="S39" s="144"/>
      <c r="T39" s="144"/>
      <c r="U39" s="144"/>
      <c r="V39" s="144"/>
      <c r="W39" s="144"/>
      <c r="X39" s="144"/>
      <c r="Y39" s="144"/>
      <c r="Z39" s="144"/>
      <c r="AA39" s="145" t="s">
        <v>142</v>
      </c>
      <c r="AB39" s="146">
        <f>SUM(AB36:AB38)-SUM(AD36:AD38)</f>
        <v>4500</v>
      </c>
      <c r="AC39" s="150"/>
      <c r="AD39" s="146"/>
    </row>
    <row r="40" spans="1:30" x14ac:dyDescent="0.3">
      <c r="A40" s="25"/>
      <c r="C40" s="5"/>
      <c r="D40" s="5"/>
      <c r="E40" s="21"/>
      <c r="Q40" s="144"/>
      <c r="R40" s="144"/>
      <c r="S40" s="144"/>
      <c r="T40" s="144"/>
      <c r="U40" s="144"/>
      <c r="V40" s="144"/>
      <c r="W40" s="144"/>
      <c r="X40" s="144"/>
      <c r="Y40" s="144"/>
      <c r="Z40" s="144"/>
      <c r="AA40" s="144"/>
      <c r="AB40" s="144"/>
      <c r="AC40" s="144"/>
      <c r="AD40" s="144"/>
    </row>
    <row r="41" spans="1:30" ht="15" thickBot="1" x14ac:dyDescent="0.35">
      <c r="A41" s="25"/>
      <c r="C41" s="5"/>
      <c r="D41" s="54">
        <f>SUM(D4:D40)</f>
        <v>280800</v>
      </c>
      <c r="E41" s="84">
        <f>SUM(E4:E40)</f>
        <v>280800</v>
      </c>
    </row>
    <row r="42" spans="1:30" ht="15" thickTop="1" x14ac:dyDescent="0.3">
      <c r="A42" s="57"/>
      <c r="B42" s="14"/>
      <c r="C42" s="14"/>
      <c r="D42" s="14"/>
      <c r="E42" s="85"/>
    </row>
    <row r="43" spans="1:30" x14ac:dyDescent="0.3">
      <c r="M43" s="47"/>
    </row>
    <row r="44" spans="1:30" x14ac:dyDescent="0.3">
      <c r="A44" s="113" t="s">
        <v>94</v>
      </c>
      <c r="B44" s="113"/>
      <c r="N44" s="47"/>
    </row>
    <row r="45" spans="1:30" ht="33.6" customHeight="1" x14ac:dyDescent="0.3">
      <c r="A45" s="169" t="s">
        <v>116</v>
      </c>
      <c r="B45" s="169"/>
      <c r="C45" s="169"/>
      <c r="D45" s="169"/>
      <c r="E45" s="169"/>
      <c r="F45" s="169"/>
      <c r="G45" s="169"/>
      <c r="H45" s="169"/>
      <c r="I45" s="169"/>
    </row>
    <row r="46" spans="1:30" x14ac:dyDescent="0.3">
      <c r="M46" s="47"/>
    </row>
    <row r="47" spans="1:30" x14ac:dyDescent="0.3">
      <c r="N47" s="47"/>
    </row>
    <row r="49" spans="13:14" x14ac:dyDescent="0.3">
      <c r="M49" s="47"/>
    </row>
    <row r="50" spans="13:14" x14ac:dyDescent="0.3">
      <c r="N50" s="47"/>
    </row>
    <row r="51" spans="13:14" x14ac:dyDescent="0.3">
      <c r="M51" s="47"/>
    </row>
    <row r="52" spans="13:14" x14ac:dyDescent="0.3">
      <c r="N52" s="47"/>
    </row>
  </sheetData>
  <mergeCells count="15">
    <mergeCell ref="H3:I3"/>
    <mergeCell ref="J3:L3"/>
    <mergeCell ref="M3:N3"/>
    <mergeCell ref="G3:G4"/>
    <mergeCell ref="A45:I45"/>
    <mergeCell ref="AA28:AD28"/>
    <mergeCell ref="Q27:T27"/>
    <mergeCell ref="AA35:AD35"/>
    <mergeCell ref="Q3:T3"/>
    <mergeCell ref="Q12:T12"/>
    <mergeCell ref="Q20:T20"/>
    <mergeCell ref="V3:Y3"/>
    <mergeCell ref="AA3:AD3"/>
    <mergeCell ref="AA12:AD12"/>
    <mergeCell ref="AA20:AD20"/>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7D72B-C1E2-4F1F-838E-56F5BB075AC1}">
  <dimension ref="A1:F38"/>
  <sheetViews>
    <sheetView workbookViewId="0">
      <selection activeCell="C22" sqref="C22"/>
    </sheetView>
  </sheetViews>
  <sheetFormatPr defaultColWidth="8.88671875" defaultRowHeight="14.4" x14ac:dyDescent="0.3"/>
  <cols>
    <col min="1" max="1" width="6.77734375" style="5" customWidth="1"/>
    <col min="2" max="2" width="5.77734375" style="5" customWidth="1"/>
    <col min="3" max="3" width="37.77734375" style="8" customWidth="1"/>
    <col min="4" max="4" width="12" style="8" customWidth="1"/>
    <col min="5" max="5" width="12" style="5" customWidth="1"/>
    <col min="6" max="6" width="12" style="48" customWidth="1"/>
    <col min="7" max="16384" width="8.88671875" style="5"/>
  </cols>
  <sheetData>
    <row r="1" spans="1:6" ht="18" x14ac:dyDescent="0.35">
      <c r="A1" s="46" t="s">
        <v>60</v>
      </c>
      <c r="B1" s="46"/>
    </row>
    <row r="3" spans="1:6" x14ac:dyDescent="0.3">
      <c r="A3" s="78" t="s">
        <v>78</v>
      </c>
      <c r="B3" s="79"/>
      <c r="C3" s="80"/>
      <c r="D3" s="81" t="s">
        <v>45</v>
      </c>
      <c r="E3" s="82" t="s">
        <v>46</v>
      </c>
      <c r="F3" s="49"/>
    </row>
    <row r="4" spans="1:6" x14ac:dyDescent="0.3">
      <c r="A4" s="25"/>
      <c r="E4" s="21"/>
    </row>
    <row r="5" spans="1:6" x14ac:dyDescent="0.3">
      <c r="A5" s="83" t="s">
        <v>70</v>
      </c>
      <c r="B5" s="40" t="s">
        <v>0</v>
      </c>
      <c r="C5" s="7"/>
      <c r="D5" s="75">
        <v>3000</v>
      </c>
      <c r="E5" s="70"/>
    </row>
    <row r="6" spans="1:6" x14ac:dyDescent="0.3">
      <c r="A6" s="20"/>
      <c r="B6" s="40"/>
      <c r="C6" s="40" t="s">
        <v>66</v>
      </c>
      <c r="D6" s="40"/>
      <c r="E6" s="76">
        <f>D5</f>
        <v>3000</v>
      </c>
      <c r="F6" s="50"/>
    </row>
    <row r="7" spans="1:6" x14ac:dyDescent="0.3">
      <c r="A7" s="20"/>
      <c r="B7" s="40"/>
      <c r="C7" s="40"/>
      <c r="D7" s="40"/>
      <c r="E7" s="70"/>
    </row>
    <row r="8" spans="1:6" x14ac:dyDescent="0.3">
      <c r="A8" s="83" t="s">
        <v>71</v>
      </c>
      <c r="B8" s="40" t="s">
        <v>54</v>
      </c>
      <c r="C8" s="40"/>
      <c r="D8" s="75">
        <v>650</v>
      </c>
      <c r="E8" s="70"/>
    </row>
    <row r="9" spans="1:6" x14ac:dyDescent="0.3">
      <c r="A9" s="20"/>
      <c r="B9" s="40"/>
      <c r="C9" s="40" t="s">
        <v>67</v>
      </c>
      <c r="D9" s="40"/>
      <c r="E9" s="76">
        <f>D8</f>
        <v>650</v>
      </c>
      <c r="F9" s="50"/>
    </row>
    <row r="10" spans="1:6" x14ac:dyDescent="0.3">
      <c r="A10" s="20"/>
      <c r="B10" s="40"/>
      <c r="C10" s="40"/>
      <c r="D10" s="40"/>
      <c r="E10" s="70"/>
    </row>
    <row r="11" spans="1:6" x14ac:dyDescent="0.3">
      <c r="A11" s="90" t="s">
        <v>72</v>
      </c>
      <c r="B11" s="40" t="s">
        <v>68</v>
      </c>
      <c r="C11" s="40"/>
      <c r="D11" s="75">
        <v>4500</v>
      </c>
      <c r="E11" s="70"/>
    </row>
    <row r="12" spans="1:6" x14ac:dyDescent="0.3">
      <c r="A12" s="20"/>
      <c r="B12" s="40"/>
      <c r="C12" s="40" t="s">
        <v>53</v>
      </c>
      <c r="D12" s="40"/>
      <c r="E12" s="76">
        <f>D11</f>
        <v>4500</v>
      </c>
      <c r="F12" s="50"/>
    </row>
    <row r="13" spans="1:6" x14ac:dyDescent="0.3">
      <c r="A13" s="20"/>
      <c r="B13" s="40"/>
      <c r="C13" s="40"/>
      <c r="D13" s="40"/>
      <c r="E13" s="70"/>
    </row>
    <row r="14" spans="1:6" x14ac:dyDescent="0.3">
      <c r="A14" s="83" t="s">
        <v>73</v>
      </c>
      <c r="B14" s="40" t="s">
        <v>59</v>
      </c>
      <c r="C14" s="40"/>
      <c r="D14" s="75">
        <v>5000</v>
      </c>
      <c r="E14" s="70"/>
    </row>
    <row r="15" spans="1:6" x14ac:dyDescent="0.3">
      <c r="A15" s="20"/>
      <c r="B15" s="40"/>
      <c r="C15" s="40" t="s">
        <v>33</v>
      </c>
      <c r="D15" s="40"/>
      <c r="E15" s="76">
        <f>D14</f>
        <v>5000</v>
      </c>
      <c r="F15" s="50"/>
    </row>
    <row r="16" spans="1:6" x14ac:dyDescent="0.3">
      <c r="A16" s="20"/>
      <c r="B16" s="40"/>
      <c r="C16" s="40"/>
      <c r="D16" s="40"/>
      <c r="E16" s="70"/>
    </row>
    <row r="17" spans="1:6" x14ac:dyDescent="0.3">
      <c r="A17" s="20" t="s">
        <v>75</v>
      </c>
      <c r="B17" s="40" t="s">
        <v>69</v>
      </c>
      <c r="C17" s="40"/>
      <c r="D17" s="75">
        <v>13000</v>
      </c>
      <c r="E17" s="70"/>
    </row>
    <row r="18" spans="1:6" x14ac:dyDescent="0.3">
      <c r="A18" s="20"/>
      <c r="B18" s="40"/>
      <c r="C18" s="40" t="s">
        <v>5</v>
      </c>
      <c r="D18" s="40"/>
      <c r="E18" s="76">
        <f>D17</f>
        <v>13000</v>
      </c>
      <c r="F18" s="50"/>
    </row>
    <row r="19" spans="1:6" x14ac:dyDescent="0.3">
      <c r="A19" s="20"/>
      <c r="B19" s="40"/>
      <c r="C19" s="40"/>
      <c r="D19" s="40"/>
      <c r="E19" s="70"/>
    </row>
    <row r="20" spans="1:6" x14ac:dyDescent="0.3">
      <c r="A20" s="83" t="s">
        <v>74</v>
      </c>
      <c r="B20" s="40" t="s">
        <v>9</v>
      </c>
      <c r="C20" s="40"/>
      <c r="D20" s="75">
        <v>1500</v>
      </c>
      <c r="E20" s="70"/>
    </row>
    <row r="21" spans="1:6" x14ac:dyDescent="0.3">
      <c r="A21" s="20"/>
      <c r="B21" s="40"/>
      <c r="C21" s="40" t="s">
        <v>131</v>
      </c>
      <c r="D21" s="40"/>
      <c r="E21" s="76">
        <f>D20</f>
        <v>1500</v>
      </c>
      <c r="F21" s="50"/>
    </row>
    <row r="22" spans="1:6" x14ac:dyDescent="0.3">
      <c r="A22" s="20"/>
      <c r="B22" s="40"/>
      <c r="C22" s="40"/>
      <c r="D22" s="40"/>
      <c r="E22" s="70"/>
    </row>
    <row r="23" spans="1:6" x14ac:dyDescent="0.3">
      <c r="A23" s="20" t="s">
        <v>79</v>
      </c>
      <c r="B23" s="40" t="s">
        <v>3</v>
      </c>
      <c r="C23" s="40"/>
      <c r="D23" s="75">
        <v>2500</v>
      </c>
      <c r="E23" s="70"/>
    </row>
    <row r="24" spans="1:6" x14ac:dyDescent="0.3">
      <c r="A24" s="20"/>
      <c r="B24" s="40"/>
      <c r="C24" s="40" t="s">
        <v>2</v>
      </c>
      <c r="D24" s="40"/>
      <c r="E24" s="76">
        <f>D23</f>
        <v>2500</v>
      </c>
    </row>
    <row r="25" spans="1:6" ht="15" thickBot="1" x14ac:dyDescent="0.35">
      <c r="A25" s="25"/>
      <c r="C25" s="5"/>
      <c r="D25" s="54">
        <f>SUM(D4:D24)</f>
        <v>30150</v>
      </c>
      <c r="E25" s="84">
        <f>SUM(E4:E24)</f>
        <v>30150</v>
      </c>
    </row>
    <row r="26" spans="1:6" ht="15" thickTop="1" x14ac:dyDescent="0.3">
      <c r="A26" s="57"/>
      <c r="B26" s="14"/>
      <c r="C26" s="14"/>
      <c r="D26" s="14"/>
      <c r="E26" s="85"/>
    </row>
    <row r="30" spans="1:6" x14ac:dyDescent="0.3">
      <c r="F30" s="50"/>
    </row>
    <row r="33" spans="6:6" x14ac:dyDescent="0.3">
      <c r="F33" s="50"/>
    </row>
    <row r="36" spans="6:6" x14ac:dyDescent="0.3">
      <c r="F36" s="50"/>
    </row>
    <row r="38" spans="6:6" x14ac:dyDescent="0.3">
      <c r="F38" s="50"/>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73CCD-05E9-4412-99D3-0C214A551495}">
  <dimension ref="A1:X176"/>
  <sheetViews>
    <sheetView tabSelected="1" topLeftCell="A157" zoomScaleNormal="100" workbookViewId="0">
      <selection activeCell="L166" sqref="L166"/>
    </sheetView>
  </sheetViews>
  <sheetFormatPr defaultColWidth="8.88671875" defaultRowHeight="14.4" x14ac:dyDescent="0.3"/>
  <cols>
    <col min="1" max="1" width="4.6640625" style="48" customWidth="1"/>
    <col min="2" max="2" width="32" style="48" customWidth="1"/>
    <col min="3" max="3" width="13.44140625" style="5" bestFit="1" customWidth="1"/>
    <col min="4" max="4" width="11" style="5" customWidth="1"/>
    <col min="5" max="5" width="7.6640625" style="48" customWidth="1"/>
    <col min="6" max="7" width="11" style="48" customWidth="1"/>
    <col min="8" max="8" width="11" style="5" customWidth="1"/>
    <col min="9" max="9" width="10.44140625" style="5" bestFit="1" customWidth="1"/>
    <col min="10" max="10" width="5.33203125" style="5" customWidth="1"/>
    <col min="11" max="11" width="4.6640625" style="5" customWidth="1"/>
    <col min="12" max="12" width="29.77734375" style="5" customWidth="1"/>
    <col min="13" max="13" width="10.44140625" style="5" customWidth="1"/>
    <col min="14" max="14" width="3.21875" style="5" customWidth="1"/>
    <col min="15" max="15" width="16.5546875" style="5" bestFit="1" customWidth="1"/>
    <col min="16" max="16" width="9.77734375" style="5" bestFit="1" customWidth="1"/>
    <col min="17" max="17" width="1.6640625" style="5" customWidth="1"/>
    <col min="18" max="18" width="10.88671875" style="5" bestFit="1" customWidth="1"/>
    <col min="19" max="19" width="1.21875" style="5" customWidth="1"/>
    <col min="20" max="20" width="10.88671875" style="5" bestFit="1" customWidth="1"/>
    <col min="21" max="21" width="2.88671875" style="5" customWidth="1"/>
    <col min="22" max="22" width="3.5546875" style="5" customWidth="1"/>
    <col min="23" max="23" width="29.88671875" style="5" customWidth="1"/>
    <col min="24" max="24" width="9.44140625" style="5" customWidth="1"/>
    <col min="25" max="16384" width="8.88671875" style="5"/>
  </cols>
  <sheetData>
    <row r="1" spans="1:24" ht="18" x14ac:dyDescent="0.35">
      <c r="A1" s="46" t="s">
        <v>77</v>
      </c>
      <c r="B1" s="46"/>
      <c r="K1" s="46"/>
      <c r="L1" s="4"/>
      <c r="M1" s="4"/>
    </row>
    <row r="2" spans="1:24" x14ac:dyDescent="0.3">
      <c r="A2" s="113" t="s">
        <v>80</v>
      </c>
      <c r="B2" s="113"/>
      <c r="K2" s="115" t="s">
        <v>81</v>
      </c>
      <c r="L2" s="114"/>
      <c r="M2" s="114"/>
      <c r="N2" s="130"/>
      <c r="O2" s="130"/>
      <c r="P2" s="130"/>
      <c r="Q2" s="130"/>
      <c r="R2" s="130"/>
      <c r="S2" s="130"/>
      <c r="T2" s="130"/>
      <c r="U2" s="130"/>
      <c r="V2" s="130"/>
      <c r="W2" s="130"/>
      <c r="X2" s="130"/>
    </row>
    <row r="3" spans="1:24" ht="15.6" customHeight="1" x14ac:dyDescent="0.3">
      <c r="A3" s="190" t="s">
        <v>64</v>
      </c>
      <c r="B3" s="191"/>
      <c r="C3" s="162" t="s">
        <v>61</v>
      </c>
      <c r="D3" s="163"/>
      <c r="E3" s="91"/>
      <c r="F3" s="173" t="s">
        <v>62</v>
      </c>
      <c r="G3" s="174"/>
      <c r="H3" s="166" t="s">
        <v>63</v>
      </c>
      <c r="I3" s="163"/>
      <c r="K3" s="175" t="s">
        <v>39</v>
      </c>
      <c r="L3" s="176"/>
      <c r="M3" s="177"/>
      <c r="O3" s="181" t="str">
        <f>K3</f>
        <v xml:space="preserve">HaloCrypto Inc. </v>
      </c>
      <c r="P3" s="182"/>
      <c r="Q3" s="182"/>
      <c r="R3" s="182"/>
      <c r="S3" s="182"/>
      <c r="T3" s="183"/>
      <c r="V3" s="175" t="s">
        <v>39</v>
      </c>
      <c r="W3" s="176"/>
      <c r="X3" s="177"/>
    </row>
    <row r="4" spans="1:24" ht="15.6" customHeight="1" x14ac:dyDescent="0.3">
      <c r="A4" s="192"/>
      <c r="B4" s="193"/>
      <c r="C4" s="64" t="s">
        <v>45</v>
      </c>
      <c r="D4" s="63" t="s">
        <v>46</v>
      </c>
      <c r="E4" s="88" t="s">
        <v>76</v>
      </c>
      <c r="F4" s="88" t="s">
        <v>45</v>
      </c>
      <c r="G4" s="89" t="s">
        <v>46</v>
      </c>
      <c r="H4" s="61" t="s">
        <v>45</v>
      </c>
      <c r="I4" s="63" t="s">
        <v>46</v>
      </c>
      <c r="K4" s="178" t="s">
        <v>82</v>
      </c>
      <c r="L4" s="179"/>
      <c r="M4" s="180"/>
      <c r="O4" s="184" t="s">
        <v>83</v>
      </c>
      <c r="P4" s="185"/>
      <c r="Q4" s="185"/>
      <c r="R4" s="185"/>
      <c r="S4" s="185"/>
      <c r="T4" s="186"/>
      <c r="V4" s="178" t="s">
        <v>41</v>
      </c>
      <c r="W4" s="179"/>
      <c r="X4" s="180"/>
    </row>
    <row r="5" spans="1:24" x14ac:dyDescent="0.3">
      <c r="A5" s="20" t="s">
        <v>2</v>
      </c>
      <c r="B5" s="70"/>
      <c r="C5" s="68">
        <f>'Tutorial 2'!M5</f>
        <v>23200</v>
      </c>
      <c r="D5" s="22"/>
      <c r="E5" s="52" t="str">
        <f>'Tutorial 3'!A11</f>
        <v xml:space="preserve">(c) </v>
      </c>
      <c r="F5" s="50"/>
      <c r="G5" s="67">
        <f>'Tutorial 3'!E12</f>
        <v>4500</v>
      </c>
      <c r="H5" s="75">
        <f>C5+F5-G5+F6-G6</f>
        <v>16200</v>
      </c>
      <c r="I5" s="70"/>
      <c r="K5" s="170" t="s">
        <v>91</v>
      </c>
      <c r="L5" s="171"/>
      <c r="M5" s="172"/>
      <c r="O5" s="187" t="s">
        <v>91</v>
      </c>
      <c r="P5" s="188"/>
      <c r="Q5" s="188"/>
      <c r="R5" s="188"/>
      <c r="S5" s="188"/>
      <c r="T5" s="189"/>
      <c r="V5" s="170" t="s">
        <v>117</v>
      </c>
      <c r="W5" s="171"/>
      <c r="X5" s="172"/>
    </row>
    <row r="6" spans="1:24" x14ac:dyDescent="0.3">
      <c r="A6" s="20"/>
      <c r="B6" s="70"/>
      <c r="C6" s="68"/>
      <c r="D6" s="22"/>
      <c r="E6" s="52" t="str">
        <f>'Tutorial 3'!A23</f>
        <v>(g)</v>
      </c>
      <c r="F6" s="50"/>
      <c r="G6" s="67">
        <f>'Tutorial 3'!E24</f>
        <v>2500</v>
      </c>
      <c r="H6" s="75"/>
      <c r="I6" s="70"/>
      <c r="K6" s="25"/>
      <c r="M6" s="94"/>
      <c r="O6" s="99"/>
      <c r="P6" s="100"/>
      <c r="Q6" s="100"/>
      <c r="R6" s="100"/>
      <c r="S6" s="100"/>
      <c r="T6" s="101"/>
      <c r="V6" s="20"/>
      <c r="X6" s="95"/>
    </row>
    <row r="7" spans="1:24" x14ac:dyDescent="0.3">
      <c r="A7" s="20" t="s">
        <v>10</v>
      </c>
      <c r="B7" s="70"/>
      <c r="C7" s="68">
        <f>'Tutorial 2'!M13</f>
        <v>29000</v>
      </c>
      <c r="D7" s="22"/>
      <c r="E7" s="51"/>
      <c r="G7" s="67"/>
      <c r="H7" s="75">
        <f>C7+F7-G7</f>
        <v>29000</v>
      </c>
      <c r="I7" s="70"/>
      <c r="K7" s="25"/>
      <c r="L7" s="5" t="s">
        <v>33</v>
      </c>
      <c r="M7" s="26">
        <f>I20</f>
        <v>775000</v>
      </c>
      <c r="O7" s="99"/>
      <c r="P7" s="102" t="s">
        <v>84</v>
      </c>
      <c r="Q7" s="102"/>
      <c r="R7" s="102" t="s">
        <v>85</v>
      </c>
      <c r="S7" s="102"/>
      <c r="T7" s="103" t="s">
        <v>86</v>
      </c>
      <c r="V7" s="20" t="s">
        <v>14</v>
      </c>
      <c r="X7" s="22"/>
    </row>
    <row r="8" spans="1:24" x14ac:dyDescent="0.3">
      <c r="A8" s="20" t="s">
        <v>68</v>
      </c>
      <c r="B8" s="70"/>
      <c r="C8" s="68">
        <v>0</v>
      </c>
      <c r="D8" s="22"/>
      <c r="E8" s="52" t="str">
        <f>'Tutorial 3'!A11</f>
        <v xml:space="preserve">(c) </v>
      </c>
      <c r="F8" s="50">
        <f>'Tutorial 3'!D11</f>
        <v>4500</v>
      </c>
      <c r="G8" s="67"/>
      <c r="H8" s="75">
        <f>C8+F8-G8</f>
        <v>4500</v>
      </c>
      <c r="I8" s="70"/>
      <c r="K8" s="25"/>
      <c r="L8" s="5" t="s">
        <v>7</v>
      </c>
      <c r="M8" s="27">
        <f>-H21</f>
        <v>-567500</v>
      </c>
      <c r="O8" s="99"/>
      <c r="P8" s="104" t="s">
        <v>87</v>
      </c>
      <c r="Q8" s="102"/>
      <c r="R8" s="104" t="s">
        <v>88</v>
      </c>
      <c r="S8" s="102"/>
      <c r="T8" s="105" t="s">
        <v>28</v>
      </c>
      <c r="V8" s="23" t="s">
        <v>15</v>
      </c>
      <c r="X8" s="24"/>
    </row>
    <row r="9" spans="1:24" ht="15" thickBot="1" x14ac:dyDescent="0.35">
      <c r="A9" s="20" t="s">
        <v>6</v>
      </c>
      <c r="B9" s="70"/>
      <c r="C9" s="68">
        <f>'Tutorial 2'!M16</f>
        <v>156000</v>
      </c>
      <c r="D9" s="22"/>
      <c r="E9" s="51"/>
      <c r="F9" s="50"/>
      <c r="G9" s="66"/>
      <c r="H9" s="75">
        <f>C9+F9-G9</f>
        <v>156000</v>
      </c>
      <c r="I9" s="76"/>
      <c r="K9" s="25" t="s">
        <v>34</v>
      </c>
      <c r="M9" s="26">
        <f>SUM(M7:M8)</f>
        <v>207500</v>
      </c>
      <c r="O9" s="99" t="s">
        <v>89</v>
      </c>
      <c r="P9" s="106">
        <f>I17</f>
        <v>50000</v>
      </c>
      <c r="Q9" s="107"/>
      <c r="R9" s="106">
        <f>I18</f>
        <v>46000</v>
      </c>
      <c r="S9" s="107"/>
      <c r="T9" s="108">
        <f>SUM(P9:R9)</f>
        <v>96000</v>
      </c>
      <c r="V9" s="25"/>
      <c r="W9" s="5" t="s">
        <v>2</v>
      </c>
      <c r="X9" s="26">
        <f>H5</f>
        <v>16200</v>
      </c>
    </row>
    <row r="10" spans="1:24" x14ac:dyDescent="0.3">
      <c r="A10" s="20" t="s">
        <v>4</v>
      </c>
      <c r="B10" s="70"/>
      <c r="C10" s="68">
        <f>'Tutorial 2'!M19</f>
        <v>202000</v>
      </c>
      <c r="D10" s="22"/>
      <c r="E10" s="51"/>
      <c r="F10" s="50"/>
      <c r="G10" s="66"/>
      <c r="H10" s="75">
        <f>C10+F10-G10</f>
        <v>202000</v>
      </c>
      <c r="I10" s="70"/>
      <c r="K10" s="25"/>
      <c r="L10" s="5" t="str">
        <f>A22</f>
        <v>Depreciation Expense</v>
      </c>
      <c r="M10" s="26">
        <f>-H22</f>
        <v>-13000</v>
      </c>
      <c r="O10" s="99" t="s">
        <v>38</v>
      </c>
      <c r="P10" s="107"/>
      <c r="Q10" s="107"/>
      <c r="R10" s="107">
        <f>M22</f>
        <v>9550</v>
      </c>
      <c r="S10" s="107"/>
      <c r="T10" s="109">
        <f>SUM(P10:R10)</f>
        <v>9550</v>
      </c>
      <c r="V10" s="25"/>
      <c r="W10" s="5" t="s">
        <v>10</v>
      </c>
      <c r="X10" s="26">
        <f>H7</f>
        <v>29000</v>
      </c>
    </row>
    <row r="11" spans="1:24" x14ac:dyDescent="0.3">
      <c r="A11" s="20" t="s">
        <v>5</v>
      </c>
      <c r="B11" s="70"/>
      <c r="C11" s="71"/>
      <c r="D11" s="72">
        <f>'Tutorial 2'!N20</f>
        <v>9000</v>
      </c>
      <c r="E11" s="53" t="str">
        <f>'Tutorial 3'!A17</f>
        <v xml:space="preserve">(e) </v>
      </c>
      <c r="G11" s="67">
        <f>'Tutorial 3'!E18</f>
        <v>13000</v>
      </c>
      <c r="H11" s="75"/>
      <c r="I11" s="76">
        <f t="shared" ref="I11:I18" si="0">D11+G11-F11</f>
        <v>22000</v>
      </c>
      <c r="K11" s="25"/>
      <c r="L11" s="5" t="str">
        <f>A23</f>
        <v>Rent Expense</v>
      </c>
      <c r="M11" s="26">
        <f>-H23</f>
        <v>-1500</v>
      </c>
      <c r="O11" s="99" t="s">
        <v>3</v>
      </c>
      <c r="P11" s="107"/>
      <c r="Q11" s="107"/>
      <c r="R11" s="107">
        <f>-H19</f>
        <v>-2500</v>
      </c>
      <c r="S11" s="107"/>
      <c r="T11" s="109">
        <f>SUM(P11:R11)</f>
        <v>-2500</v>
      </c>
      <c r="V11" s="25"/>
      <c r="W11" s="5" t="str">
        <f>A8</f>
        <v>Prepaid Rent</v>
      </c>
      <c r="X11" s="26">
        <f>H8</f>
        <v>4500</v>
      </c>
    </row>
    <row r="12" spans="1:24" ht="15" thickBot="1" x14ac:dyDescent="0.35">
      <c r="A12" s="20" t="s">
        <v>12</v>
      </c>
      <c r="B12" s="70"/>
      <c r="C12" s="71"/>
      <c r="D12" s="72">
        <f>'Tutorial 2'!N21</f>
        <v>67000</v>
      </c>
      <c r="E12" s="53"/>
      <c r="G12" s="67"/>
      <c r="H12" s="40"/>
      <c r="I12" s="76">
        <f t="shared" si="0"/>
        <v>67000</v>
      </c>
      <c r="K12" s="25"/>
      <c r="L12" s="5" t="str">
        <f>A24</f>
        <v>Insurance Expense</v>
      </c>
      <c r="M12" s="26">
        <f>-H24</f>
        <v>-9600</v>
      </c>
      <c r="O12" s="99" t="s">
        <v>90</v>
      </c>
      <c r="P12" s="106">
        <f>SUM(P9:P11)</f>
        <v>50000</v>
      </c>
      <c r="Q12" s="107"/>
      <c r="R12" s="106">
        <f>SUM(R9:R11)</f>
        <v>53050</v>
      </c>
      <c r="S12" s="107"/>
      <c r="T12" s="108">
        <f>SUM(T9:T11)</f>
        <v>103050</v>
      </c>
      <c r="V12" s="25"/>
      <c r="W12" s="5" t="s">
        <v>6</v>
      </c>
      <c r="X12" s="27">
        <f>H9</f>
        <v>156000</v>
      </c>
    </row>
    <row r="13" spans="1:24" x14ac:dyDescent="0.3">
      <c r="A13" s="20" t="s">
        <v>66</v>
      </c>
      <c r="B13" s="70"/>
      <c r="C13" s="71"/>
      <c r="D13" s="72">
        <v>0</v>
      </c>
      <c r="E13" s="53" t="str">
        <f>'Tutorial 3'!A5</f>
        <v>(a)</v>
      </c>
      <c r="F13" s="50"/>
      <c r="G13" s="67">
        <f>'Tutorial 3'!E6</f>
        <v>3000</v>
      </c>
      <c r="H13" s="40"/>
      <c r="I13" s="76">
        <f t="shared" si="0"/>
        <v>3000</v>
      </c>
      <c r="K13" s="25"/>
      <c r="L13" s="5" t="str">
        <f>A25</f>
        <v>Salaries Expense</v>
      </c>
      <c r="M13" s="26">
        <f>-H25</f>
        <v>-54650</v>
      </c>
      <c r="O13" s="110"/>
      <c r="P13" s="111"/>
      <c r="Q13" s="111"/>
      <c r="R13" s="111"/>
      <c r="S13" s="111"/>
      <c r="T13" s="112"/>
      <c r="V13" s="25"/>
      <c r="W13" s="5" t="s">
        <v>16</v>
      </c>
      <c r="X13" s="26">
        <f>SUM(X9:X12)</f>
        <v>205700</v>
      </c>
    </row>
    <row r="14" spans="1:24" x14ac:dyDescent="0.3">
      <c r="A14" s="20" t="s">
        <v>67</v>
      </c>
      <c r="B14" s="70"/>
      <c r="C14" s="71"/>
      <c r="D14" s="72">
        <v>0</v>
      </c>
      <c r="E14" s="53" t="str">
        <f>'Tutorial 3'!A8</f>
        <v>(b)</v>
      </c>
      <c r="F14" s="50"/>
      <c r="G14" s="67">
        <f>'Tutorial 3'!E9</f>
        <v>650</v>
      </c>
      <c r="H14" s="40"/>
      <c r="I14" s="76">
        <f t="shared" si="0"/>
        <v>650</v>
      </c>
      <c r="K14" s="25"/>
      <c r="L14" s="5" t="str">
        <f>A27</f>
        <v>Utilities Expense</v>
      </c>
      <c r="M14" s="26">
        <f>-H27</f>
        <v>-8600</v>
      </c>
      <c r="V14" s="25" t="s">
        <v>17</v>
      </c>
      <c r="X14" s="26"/>
    </row>
    <row r="15" spans="1:24" x14ac:dyDescent="0.3">
      <c r="A15" s="20" t="s">
        <v>59</v>
      </c>
      <c r="B15" s="70"/>
      <c r="C15" s="71"/>
      <c r="D15" s="72">
        <f>'Tutorial 2'!N23</f>
        <v>10000</v>
      </c>
      <c r="E15" s="53" t="str">
        <f>'Tutorial 3'!A14</f>
        <v>(d)</v>
      </c>
      <c r="F15" s="50">
        <f>'Tutorial 3'!D14</f>
        <v>5000</v>
      </c>
      <c r="G15" s="66"/>
      <c r="H15" s="40"/>
      <c r="I15" s="76">
        <f t="shared" si="0"/>
        <v>5000</v>
      </c>
      <c r="K15" s="25"/>
      <c r="L15" s="5" t="str">
        <f>A28</f>
        <v>Consulting Fees Expense</v>
      </c>
      <c r="M15" s="26">
        <f>-H28</f>
        <v>-20000</v>
      </c>
      <c r="V15" s="25"/>
      <c r="W15" s="5" t="s">
        <v>18</v>
      </c>
      <c r="X15" s="26">
        <f>H10</f>
        <v>202000</v>
      </c>
    </row>
    <row r="16" spans="1:24" x14ac:dyDescent="0.3">
      <c r="A16" s="20" t="s">
        <v>8</v>
      </c>
      <c r="B16" s="70"/>
      <c r="C16" s="71"/>
      <c r="D16" s="72">
        <f>'Tutorial 2'!N24</f>
        <v>207000</v>
      </c>
      <c r="E16" s="53"/>
      <c r="G16" s="66"/>
      <c r="H16" s="75"/>
      <c r="I16" s="76">
        <f t="shared" si="0"/>
        <v>207000</v>
      </c>
      <c r="K16" s="25"/>
      <c r="L16" s="5" t="str">
        <f>A29</f>
        <v>Marketing Expense</v>
      </c>
      <c r="M16" s="26">
        <f>-H29</f>
        <v>-64000</v>
      </c>
      <c r="V16" s="25"/>
      <c r="W16" s="5" t="s">
        <v>19</v>
      </c>
      <c r="X16" s="27">
        <f>-I11</f>
        <v>-22000</v>
      </c>
    </row>
    <row r="17" spans="1:24" x14ac:dyDescent="0.3">
      <c r="A17" s="20" t="s">
        <v>1</v>
      </c>
      <c r="B17" s="70"/>
      <c r="C17" s="71"/>
      <c r="D17" s="72">
        <f>'Tutorial 2'!N25</f>
        <v>50000</v>
      </c>
      <c r="E17" s="53"/>
      <c r="G17" s="66"/>
      <c r="H17" s="40"/>
      <c r="I17" s="76">
        <f t="shared" si="0"/>
        <v>50000</v>
      </c>
      <c r="K17" s="25"/>
      <c r="L17" s="5" t="s">
        <v>35</v>
      </c>
      <c r="M17" s="27">
        <f>-H30</f>
        <v>-9100</v>
      </c>
      <c r="V17" s="25"/>
      <c r="W17" s="5" t="s">
        <v>20</v>
      </c>
      <c r="X17" s="28">
        <f>SUM(X15:X16)</f>
        <v>180000</v>
      </c>
    </row>
    <row r="18" spans="1:24" x14ac:dyDescent="0.3">
      <c r="A18" s="20" t="s">
        <v>65</v>
      </c>
      <c r="B18" s="70"/>
      <c r="C18" s="71"/>
      <c r="D18" s="72">
        <f>'Tutorial 2'!N26</f>
        <v>46000</v>
      </c>
      <c r="E18" s="53"/>
      <c r="G18" s="66"/>
      <c r="H18" s="40"/>
      <c r="I18" s="76">
        <f t="shared" si="0"/>
        <v>46000</v>
      </c>
      <c r="K18" s="25" t="s">
        <v>36</v>
      </c>
      <c r="M18" s="26">
        <f>SUM(M9:M17)</f>
        <v>27050</v>
      </c>
      <c r="V18" s="20" t="s">
        <v>21</v>
      </c>
      <c r="X18" s="29">
        <f>X17+X13</f>
        <v>385700</v>
      </c>
    </row>
    <row r="19" spans="1:24" x14ac:dyDescent="0.3">
      <c r="A19" s="20" t="s">
        <v>3</v>
      </c>
      <c r="B19" s="70"/>
      <c r="C19" s="68">
        <f>'Tutorial 2'!M27</f>
        <v>0</v>
      </c>
      <c r="D19" s="22"/>
      <c r="E19" s="51" t="str">
        <f>'Tutorial 3'!A23</f>
        <v>(g)</v>
      </c>
      <c r="F19" s="50">
        <f>'Tutorial 3'!D23</f>
        <v>2500</v>
      </c>
      <c r="G19" s="66"/>
      <c r="H19" s="75">
        <f>C19+F19-G19</f>
        <v>2500</v>
      </c>
      <c r="I19" s="76"/>
      <c r="K19" s="25"/>
      <c r="L19" s="5" t="s">
        <v>0</v>
      </c>
      <c r="M19" s="27">
        <f>-H31</f>
        <v>-12000</v>
      </c>
      <c r="V19" s="25"/>
      <c r="X19" s="26"/>
    </row>
    <row r="20" spans="1:24" x14ac:dyDescent="0.3">
      <c r="A20" s="20" t="s">
        <v>11</v>
      </c>
      <c r="B20" s="70"/>
      <c r="C20" s="71"/>
      <c r="D20" s="72">
        <f>'Tutorial 2'!N28</f>
        <v>770000</v>
      </c>
      <c r="E20" s="53" t="str">
        <f>'Tutorial 3'!A14</f>
        <v>(d)</v>
      </c>
      <c r="G20" s="67">
        <f>'Tutorial 3'!E15</f>
        <v>5000</v>
      </c>
      <c r="H20" s="40"/>
      <c r="I20" s="76">
        <f>D20+G20-F20</f>
        <v>775000</v>
      </c>
      <c r="J20" s="47"/>
      <c r="K20" s="25" t="s">
        <v>37</v>
      </c>
      <c r="M20" s="26">
        <f>SUM(M18:M19)</f>
        <v>15050</v>
      </c>
      <c r="V20" s="20" t="s">
        <v>22</v>
      </c>
      <c r="X20" s="26"/>
    </row>
    <row r="21" spans="1:24" x14ac:dyDescent="0.3">
      <c r="A21" s="20" t="s">
        <v>7</v>
      </c>
      <c r="B21" s="70"/>
      <c r="C21" s="68">
        <f>'Tutorial 2'!M30</f>
        <v>569000</v>
      </c>
      <c r="D21" s="22"/>
      <c r="E21" s="52" t="str">
        <f>'Tutorial 3'!A20</f>
        <v xml:space="preserve">(f) </v>
      </c>
      <c r="F21" s="50"/>
      <c r="G21" s="67">
        <f>'Tutorial 3'!E21</f>
        <v>1500</v>
      </c>
      <c r="H21" s="75">
        <f t="shared" ref="H21:H32" si="1">C21+F21-G21</f>
        <v>567500</v>
      </c>
      <c r="I21" s="76"/>
      <c r="K21" s="25"/>
      <c r="L21" s="5" t="s">
        <v>9</v>
      </c>
      <c r="M21" s="27">
        <f>-H32</f>
        <v>-5500</v>
      </c>
      <c r="V21" s="23" t="s">
        <v>23</v>
      </c>
      <c r="X21" s="26"/>
    </row>
    <row r="22" spans="1:24" x14ac:dyDescent="0.3">
      <c r="A22" s="20" t="s">
        <v>69</v>
      </c>
      <c r="B22" s="70"/>
      <c r="C22" s="68">
        <f>'Tutorial 2'!M31</f>
        <v>0</v>
      </c>
      <c r="D22" s="22"/>
      <c r="E22" s="53" t="str">
        <f>'Tutorial 3'!A17</f>
        <v xml:space="preserve">(e) </v>
      </c>
      <c r="F22" s="50">
        <f>'Tutorial 3'!D17</f>
        <v>13000</v>
      </c>
      <c r="G22" s="66"/>
      <c r="H22" s="75">
        <f t="shared" si="1"/>
        <v>13000</v>
      </c>
      <c r="I22" s="76"/>
      <c r="K22" s="32" t="s">
        <v>38</v>
      </c>
      <c r="L22" s="14"/>
      <c r="M22" s="29">
        <f>SUM(M20:M21)</f>
        <v>9550</v>
      </c>
      <c r="V22" s="20"/>
      <c r="W22" s="5" t="s">
        <v>12</v>
      </c>
      <c r="X22" s="26">
        <f>I12</f>
        <v>67000</v>
      </c>
    </row>
    <row r="23" spans="1:24" x14ac:dyDescent="0.3">
      <c r="A23" s="20" t="s">
        <v>52</v>
      </c>
      <c r="B23" s="70"/>
      <c r="C23" s="68">
        <f>'Tutorial 2'!M32</f>
        <v>1500</v>
      </c>
      <c r="D23" s="22"/>
      <c r="E23" s="51"/>
      <c r="F23" s="50"/>
      <c r="G23" s="66"/>
      <c r="H23" s="75">
        <f t="shared" si="1"/>
        <v>1500</v>
      </c>
      <c r="I23" s="76"/>
      <c r="V23" s="20"/>
      <c r="W23" s="5" t="str">
        <f>A13</f>
        <v>Interest Payable</v>
      </c>
      <c r="X23" s="26">
        <f>I13</f>
        <v>3000</v>
      </c>
    </row>
    <row r="24" spans="1:24" x14ac:dyDescent="0.3">
      <c r="A24" s="20" t="s">
        <v>55</v>
      </c>
      <c r="B24" s="70"/>
      <c r="C24" s="68">
        <f>'Tutorial 2'!M33</f>
        <v>800</v>
      </c>
      <c r="D24" s="22"/>
      <c r="E24" s="51" t="s">
        <v>135</v>
      </c>
      <c r="F24" s="50">
        <f>'31 May 2022'!B13</f>
        <v>8800</v>
      </c>
      <c r="G24" s="66"/>
      <c r="H24" s="75">
        <f t="shared" si="1"/>
        <v>9600</v>
      </c>
      <c r="I24" s="76"/>
      <c r="V24" s="20"/>
      <c r="W24" s="5" t="str">
        <f>A14</f>
        <v>Salaries Payable</v>
      </c>
      <c r="X24" s="26">
        <f>I14</f>
        <v>650</v>
      </c>
    </row>
    <row r="25" spans="1:24" x14ac:dyDescent="0.3">
      <c r="A25" s="20" t="s">
        <v>54</v>
      </c>
      <c r="B25" s="70"/>
      <c r="C25" s="68">
        <f>'Tutorial 2'!M34</f>
        <v>4500</v>
      </c>
      <c r="D25" s="22"/>
      <c r="E25" s="52" t="str">
        <f>'Tutorial 3'!A8</f>
        <v>(b)</v>
      </c>
      <c r="F25" s="50">
        <f>'Tutorial 3'!D8</f>
        <v>650</v>
      </c>
      <c r="G25" s="66"/>
      <c r="H25" s="75">
        <f>C25+F25-G25+F26-G26</f>
        <v>54650</v>
      </c>
      <c r="I25" s="76"/>
      <c r="V25" s="20"/>
      <c r="W25" s="5" t="s">
        <v>59</v>
      </c>
      <c r="X25" s="26">
        <f>I15</f>
        <v>5000</v>
      </c>
    </row>
    <row r="26" spans="1:24" x14ac:dyDescent="0.3">
      <c r="A26" s="20"/>
      <c r="B26" s="70"/>
      <c r="C26" s="68"/>
      <c r="D26" s="132"/>
      <c r="E26" s="51" t="s">
        <v>135</v>
      </c>
      <c r="F26" s="50">
        <f>'31 May 2022'!B14</f>
        <v>49500</v>
      </c>
      <c r="G26" s="66"/>
      <c r="H26" s="75"/>
      <c r="I26" s="76"/>
      <c r="V26" s="25"/>
      <c r="W26" s="5" t="s">
        <v>24</v>
      </c>
      <c r="X26" s="30">
        <f>SUM(X22:X25)</f>
        <v>75650</v>
      </c>
    </row>
    <row r="27" spans="1:24" x14ac:dyDescent="0.3">
      <c r="A27" s="20" t="s">
        <v>127</v>
      </c>
      <c r="B27" s="70"/>
      <c r="C27" s="68"/>
      <c r="D27" s="132"/>
      <c r="E27" s="51" t="s">
        <v>135</v>
      </c>
      <c r="F27" s="50">
        <f>'31 May 2022'!B15</f>
        <v>8600</v>
      </c>
      <c r="G27" s="66"/>
      <c r="H27" s="75">
        <f t="shared" si="1"/>
        <v>8600</v>
      </c>
      <c r="I27" s="76"/>
      <c r="V27" s="25" t="s">
        <v>25</v>
      </c>
      <c r="X27" s="26"/>
    </row>
    <row r="28" spans="1:24" x14ac:dyDescent="0.3">
      <c r="A28" s="20" t="s">
        <v>128</v>
      </c>
      <c r="B28" s="70"/>
      <c r="C28" s="68"/>
      <c r="D28" s="132"/>
      <c r="E28" s="51" t="s">
        <v>135</v>
      </c>
      <c r="F28" s="50">
        <f>'31 May 2022'!B16</f>
        <v>20000</v>
      </c>
      <c r="G28" s="66"/>
      <c r="H28" s="75">
        <f t="shared" si="1"/>
        <v>20000</v>
      </c>
      <c r="I28" s="76"/>
      <c r="V28" s="25"/>
      <c r="W28" s="5" t="s">
        <v>26</v>
      </c>
      <c r="X28" s="27">
        <f>I16</f>
        <v>207000</v>
      </c>
    </row>
    <row r="29" spans="1:24" x14ac:dyDescent="0.3">
      <c r="A29" s="20" t="s">
        <v>129</v>
      </c>
      <c r="B29" s="70"/>
      <c r="C29" s="68"/>
      <c r="D29" s="132"/>
      <c r="E29" s="51" t="s">
        <v>135</v>
      </c>
      <c r="F29" s="50">
        <f>'31 May 2022'!B17</f>
        <v>64000</v>
      </c>
      <c r="G29" s="66"/>
      <c r="H29" s="75">
        <f t="shared" si="1"/>
        <v>64000</v>
      </c>
      <c r="I29" s="76"/>
      <c r="V29" s="25" t="s">
        <v>27</v>
      </c>
      <c r="X29" s="27">
        <f>X28+X26</f>
        <v>282650</v>
      </c>
    </row>
    <row r="30" spans="1:24" x14ac:dyDescent="0.3">
      <c r="A30" s="20" t="s">
        <v>13</v>
      </c>
      <c r="B30" s="70"/>
      <c r="C30" s="68">
        <f>'Tutorial 2'!M35</f>
        <v>160000</v>
      </c>
      <c r="D30" s="22"/>
      <c r="E30" s="51" t="s">
        <v>135</v>
      </c>
      <c r="G30" s="67">
        <f>SUM('31 May 2022'!B13:B17)</f>
        <v>150900</v>
      </c>
      <c r="H30" s="75">
        <f t="shared" si="1"/>
        <v>9100</v>
      </c>
      <c r="I30" s="76"/>
      <c r="V30" s="20" t="s">
        <v>28</v>
      </c>
      <c r="X30" s="26"/>
    </row>
    <row r="31" spans="1:24" x14ac:dyDescent="0.3">
      <c r="A31" s="20" t="s">
        <v>0</v>
      </c>
      <c r="B31" s="70"/>
      <c r="C31" s="68">
        <f>'Tutorial 2'!M36</f>
        <v>9000</v>
      </c>
      <c r="D31" s="22"/>
      <c r="E31" s="52" t="str">
        <f>'Tutorial 3'!A5</f>
        <v>(a)</v>
      </c>
      <c r="F31" s="50">
        <f>'Tutorial 3'!D5</f>
        <v>3000</v>
      </c>
      <c r="G31" s="66"/>
      <c r="H31" s="75">
        <f t="shared" si="1"/>
        <v>12000</v>
      </c>
      <c r="I31" s="76"/>
      <c r="V31" s="31" t="s">
        <v>1</v>
      </c>
      <c r="X31" s="26">
        <f>I17</f>
        <v>50000</v>
      </c>
    </row>
    <row r="32" spans="1:24" x14ac:dyDescent="0.3">
      <c r="A32" s="20" t="s">
        <v>9</v>
      </c>
      <c r="B32" s="70"/>
      <c r="C32" s="68">
        <f>'Tutorial 2'!M37</f>
        <v>4000</v>
      </c>
      <c r="D32" s="22"/>
      <c r="E32" s="52" t="str">
        <f>'Tutorial 3'!A20</f>
        <v xml:space="preserve">(f) </v>
      </c>
      <c r="F32" s="50">
        <f>'Tutorial 3'!D20</f>
        <v>1500</v>
      </c>
      <c r="G32" s="66"/>
      <c r="H32" s="75">
        <f t="shared" si="1"/>
        <v>5500</v>
      </c>
      <c r="I32" s="76"/>
      <c r="V32" s="31" t="s">
        <v>29</v>
      </c>
      <c r="X32" s="27">
        <f>I18+M22-H19</f>
        <v>53050</v>
      </c>
    </row>
    <row r="33" spans="1:24" x14ac:dyDescent="0.3">
      <c r="A33" s="32"/>
      <c r="B33" s="118"/>
      <c r="C33" s="73">
        <f>SUM(C5:C32)</f>
        <v>1159000</v>
      </c>
      <c r="D33" s="74">
        <f>SUM(D5:D32)</f>
        <v>1159000</v>
      </c>
      <c r="E33" s="59"/>
      <c r="F33" s="59">
        <f>SUM(F5:F32)</f>
        <v>181050</v>
      </c>
      <c r="G33" s="86">
        <f>SUM(G5:G32)</f>
        <v>181050</v>
      </c>
      <c r="H33" s="77">
        <f>SUM(H5:H32)</f>
        <v>1175650</v>
      </c>
      <c r="I33" s="74">
        <f>SUM(I5:I32)</f>
        <v>1175650</v>
      </c>
      <c r="V33" s="25" t="s">
        <v>30</v>
      </c>
      <c r="X33" s="27">
        <f>SUM(X31:X32)</f>
        <v>103050</v>
      </c>
    </row>
    <row r="34" spans="1:24" x14ac:dyDescent="0.3">
      <c r="G34" s="87">
        <f>F33-G33</f>
        <v>0</v>
      </c>
      <c r="H34" s="55"/>
      <c r="V34" s="32" t="s">
        <v>31</v>
      </c>
      <c r="W34" s="14"/>
      <c r="X34" s="33">
        <f>X33+X29</f>
        <v>385700</v>
      </c>
    </row>
    <row r="35" spans="1:24" x14ac:dyDescent="0.3">
      <c r="A35" s="113" t="s">
        <v>94</v>
      </c>
      <c r="B35" s="113"/>
      <c r="H35" s="47"/>
      <c r="I35" s="47"/>
      <c r="V35" s="121"/>
      <c r="W35" s="18"/>
      <c r="X35" s="13"/>
    </row>
    <row r="36" spans="1:24" x14ac:dyDescent="0.3">
      <c r="A36" s="48" t="s">
        <v>96</v>
      </c>
      <c r="H36" s="47"/>
      <c r="I36" s="47"/>
      <c r="V36" s="122"/>
      <c r="X36" s="9"/>
    </row>
    <row r="37" spans="1:24" x14ac:dyDescent="0.3">
      <c r="A37" s="40" t="str">
        <f>A20</f>
        <v>Sales</v>
      </c>
      <c r="B37" s="40"/>
      <c r="C37" s="75">
        <f>I20</f>
        <v>775000</v>
      </c>
      <c r="D37" s="40"/>
      <c r="E37" s="119"/>
      <c r="H37" s="47"/>
      <c r="I37" s="47"/>
      <c r="V37" s="122"/>
      <c r="X37" s="9"/>
    </row>
    <row r="38" spans="1:24" x14ac:dyDescent="0.3">
      <c r="A38" s="40"/>
      <c r="B38" s="40" t="str">
        <f>A21</f>
        <v>Cost of Goods Sold</v>
      </c>
      <c r="C38" s="40"/>
      <c r="D38" s="75">
        <f>H21</f>
        <v>567500</v>
      </c>
      <c r="E38" s="119"/>
      <c r="H38" s="47"/>
      <c r="I38" s="47"/>
      <c r="V38" s="122"/>
      <c r="X38" s="9"/>
    </row>
    <row r="39" spans="1:24" x14ac:dyDescent="0.3">
      <c r="A39" s="40"/>
      <c r="B39" s="40" t="str">
        <f>A22</f>
        <v>Depreciation Expense</v>
      </c>
      <c r="C39" s="40"/>
      <c r="D39" s="75">
        <f>H22</f>
        <v>13000</v>
      </c>
      <c r="E39" s="119"/>
      <c r="H39" s="47"/>
      <c r="I39" s="47"/>
      <c r="V39" s="122"/>
      <c r="X39" s="9"/>
    </row>
    <row r="40" spans="1:24" x14ac:dyDescent="0.3">
      <c r="A40" s="40"/>
      <c r="B40" s="40" t="str">
        <f>A23</f>
        <v>Rent Expense</v>
      </c>
      <c r="C40" s="40"/>
      <c r="D40" s="75">
        <f>H23</f>
        <v>1500</v>
      </c>
      <c r="E40" s="119"/>
      <c r="H40" s="47"/>
      <c r="I40" s="47"/>
      <c r="V40" s="122"/>
      <c r="X40" s="9"/>
    </row>
    <row r="41" spans="1:24" x14ac:dyDescent="0.3">
      <c r="A41" s="40"/>
      <c r="B41" s="40" t="str">
        <f>A24</f>
        <v>Insurance Expense</v>
      </c>
      <c r="C41" s="40"/>
      <c r="D41" s="75">
        <f>H24</f>
        <v>9600</v>
      </c>
      <c r="E41" s="119"/>
      <c r="H41" s="47"/>
      <c r="I41" s="47"/>
      <c r="V41" s="122"/>
      <c r="X41" s="9"/>
    </row>
    <row r="42" spans="1:24" x14ac:dyDescent="0.3">
      <c r="A42" s="40"/>
      <c r="B42" s="40" t="str">
        <f>A25</f>
        <v>Salaries Expense</v>
      </c>
      <c r="C42" s="40"/>
      <c r="D42" s="75">
        <f>H25</f>
        <v>54650</v>
      </c>
      <c r="E42" s="119"/>
      <c r="H42" s="47"/>
      <c r="I42" s="47"/>
      <c r="V42" s="122"/>
      <c r="X42" s="9"/>
    </row>
    <row r="43" spans="1:24" x14ac:dyDescent="0.3">
      <c r="A43" s="40"/>
      <c r="B43" s="40" t="s">
        <v>127</v>
      </c>
      <c r="C43" s="40"/>
      <c r="D43" s="75">
        <f t="shared" ref="D43:D48" si="2">H27</f>
        <v>8600</v>
      </c>
      <c r="E43" s="119"/>
      <c r="H43" s="47"/>
      <c r="I43" s="47"/>
      <c r="V43" s="122"/>
      <c r="X43" s="9"/>
    </row>
    <row r="44" spans="1:24" x14ac:dyDescent="0.3">
      <c r="A44" s="40"/>
      <c r="B44" s="40" t="s">
        <v>128</v>
      </c>
      <c r="C44" s="40"/>
      <c r="D44" s="75">
        <f t="shared" si="2"/>
        <v>20000</v>
      </c>
      <c r="E44" s="119"/>
      <c r="H44" s="47"/>
      <c r="I44" s="47"/>
      <c r="V44" s="122"/>
      <c r="X44" s="9"/>
    </row>
    <row r="45" spans="1:24" x14ac:dyDescent="0.3">
      <c r="A45" s="40"/>
      <c r="B45" s="40" t="s">
        <v>129</v>
      </c>
      <c r="C45" s="40"/>
      <c r="D45" s="75">
        <f t="shared" si="2"/>
        <v>64000</v>
      </c>
      <c r="E45" s="119"/>
      <c r="H45" s="47"/>
      <c r="I45" s="47"/>
      <c r="V45" s="122"/>
      <c r="X45" s="9"/>
    </row>
    <row r="46" spans="1:24" x14ac:dyDescent="0.3">
      <c r="A46" s="40"/>
      <c r="B46" s="40" t="str">
        <f>A30</f>
        <v>Other Operating Expenses</v>
      </c>
      <c r="C46" s="40"/>
      <c r="D46" s="75">
        <f t="shared" si="2"/>
        <v>9100</v>
      </c>
      <c r="E46" s="119"/>
      <c r="H46" s="47"/>
      <c r="I46" s="47"/>
      <c r="V46" s="122"/>
      <c r="X46" s="9"/>
    </row>
    <row r="47" spans="1:24" x14ac:dyDescent="0.3">
      <c r="A47" s="40"/>
      <c r="B47" s="40" t="str">
        <f>A31</f>
        <v>Interest Expense</v>
      </c>
      <c r="C47" s="40"/>
      <c r="D47" s="75">
        <f t="shared" si="2"/>
        <v>12000</v>
      </c>
      <c r="E47" s="119"/>
      <c r="H47" s="47"/>
      <c r="I47" s="47"/>
      <c r="V47" s="122"/>
      <c r="X47" s="9"/>
    </row>
    <row r="48" spans="1:24" x14ac:dyDescent="0.3">
      <c r="A48" s="40"/>
      <c r="B48" s="40" t="str">
        <f>A32</f>
        <v>Income Tax Expense</v>
      </c>
      <c r="C48" s="40"/>
      <c r="D48" s="75">
        <f t="shared" si="2"/>
        <v>5500</v>
      </c>
      <c r="E48" s="119"/>
      <c r="H48" s="47"/>
      <c r="I48" s="47"/>
    </row>
    <row r="49" spans="1:13" x14ac:dyDescent="0.3">
      <c r="A49" s="40"/>
      <c r="B49" s="40" t="s">
        <v>29</v>
      </c>
      <c r="C49" s="40"/>
      <c r="D49" s="75">
        <f>C37-SUM(D38:D48)</f>
        <v>9550</v>
      </c>
      <c r="E49" s="119"/>
      <c r="H49" s="47"/>
      <c r="I49" s="47"/>
    </row>
    <row r="50" spans="1:13" x14ac:dyDescent="0.3">
      <c r="A50" s="40"/>
      <c r="B50" s="40"/>
      <c r="C50" s="40"/>
      <c r="D50" s="75"/>
      <c r="E50" s="119"/>
      <c r="H50" s="47"/>
      <c r="I50" s="47"/>
    </row>
    <row r="51" spans="1:13" ht="15.6" customHeight="1" x14ac:dyDescent="0.3">
      <c r="A51" s="40" t="s">
        <v>29</v>
      </c>
      <c r="B51" s="40"/>
      <c r="C51" s="75">
        <f>D52</f>
        <v>2500</v>
      </c>
      <c r="H51" s="47"/>
      <c r="I51" s="47"/>
    </row>
    <row r="52" spans="1:13" ht="15.6" customHeight="1" x14ac:dyDescent="0.3">
      <c r="A52" s="120"/>
      <c r="B52" s="40" t="s">
        <v>3</v>
      </c>
      <c r="C52" s="40"/>
      <c r="D52" s="75">
        <f>H19</f>
        <v>2500</v>
      </c>
      <c r="H52" s="47"/>
      <c r="I52" s="47"/>
    </row>
    <row r="53" spans="1:13" x14ac:dyDescent="0.3">
      <c r="H53" s="47"/>
      <c r="I53" s="47"/>
    </row>
    <row r="54" spans="1:13" x14ac:dyDescent="0.3">
      <c r="A54" s="113" t="s">
        <v>92</v>
      </c>
      <c r="B54" s="113"/>
    </row>
    <row r="55" spans="1:13" x14ac:dyDescent="0.3">
      <c r="A55" s="190" t="s">
        <v>64</v>
      </c>
      <c r="B55" s="191"/>
      <c r="C55" s="162" t="s">
        <v>63</v>
      </c>
      <c r="D55" s="163"/>
      <c r="E55" s="91"/>
      <c r="F55" s="173" t="s">
        <v>95</v>
      </c>
      <c r="G55" s="174"/>
      <c r="H55" s="166" t="s">
        <v>93</v>
      </c>
      <c r="I55" s="163"/>
    </row>
    <row r="56" spans="1:13" x14ac:dyDescent="0.3">
      <c r="A56" s="192"/>
      <c r="B56" s="193"/>
      <c r="C56" s="96" t="s">
        <v>45</v>
      </c>
      <c r="D56" s="98" t="s">
        <v>46</v>
      </c>
      <c r="E56" s="88"/>
      <c r="F56" s="88" t="s">
        <v>45</v>
      </c>
      <c r="G56" s="89" t="s">
        <v>46</v>
      </c>
      <c r="H56" s="97" t="s">
        <v>45</v>
      </c>
      <c r="I56" s="98" t="s">
        <v>46</v>
      </c>
      <c r="K56" s="4"/>
      <c r="L56" s="4"/>
      <c r="M56" s="4"/>
    </row>
    <row r="57" spans="1:13" x14ac:dyDescent="0.3">
      <c r="A57" s="20" t="s">
        <v>2</v>
      </c>
      <c r="B57" s="123"/>
      <c r="C57" s="116">
        <f>H5</f>
        <v>16200</v>
      </c>
      <c r="D57" s="92"/>
      <c r="E57" s="52"/>
      <c r="F57" s="50"/>
      <c r="G57" s="67"/>
      <c r="H57" s="75">
        <f>C57+F57-G57</f>
        <v>16200</v>
      </c>
      <c r="I57" s="70"/>
    </row>
    <row r="58" spans="1:13" x14ac:dyDescent="0.3">
      <c r="A58" s="20" t="s">
        <v>10</v>
      </c>
      <c r="B58" s="70"/>
      <c r="C58" s="68">
        <f>H7</f>
        <v>29000</v>
      </c>
      <c r="D58" s="94"/>
      <c r="E58" s="51"/>
      <c r="G58" s="67"/>
      <c r="H58" s="75">
        <f>C58+F58-G58</f>
        <v>29000</v>
      </c>
      <c r="I58" s="70"/>
    </row>
    <row r="59" spans="1:13" x14ac:dyDescent="0.3">
      <c r="A59" s="20" t="s">
        <v>68</v>
      </c>
      <c r="B59" s="70"/>
      <c r="C59" s="68">
        <f>H8</f>
        <v>4500</v>
      </c>
      <c r="D59" s="94"/>
      <c r="E59" s="52"/>
      <c r="F59" s="50"/>
      <c r="G59" s="67"/>
      <c r="H59" s="75">
        <f>C59+F59-G59</f>
        <v>4500</v>
      </c>
      <c r="I59" s="70"/>
    </row>
    <row r="60" spans="1:13" x14ac:dyDescent="0.3">
      <c r="A60" s="20" t="s">
        <v>6</v>
      </c>
      <c r="B60" s="70"/>
      <c r="C60" s="68">
        <f>H9</f>
        <v>156000</v>
      </c>
      <c r="D60" s="94"/>
      <c r="E60" s="51"/>
      <c r="F60" s="50"/>
      <c r="G60" s="66"/>
      <c r="H60" s="75">
        <f>C60+F60-G60</f>
        <v>156000</v>
      </c>
      <c r="I60" s="76"/>
    </row>
    <row r="61" spans="1:13" x14ac:dyDescent="0.3">
      <c r="A61" s="20" t="s">
        <v>4</v>
      </c>
      <c r="B61" s="70"/>
      <c r="C61" s="68">
        <f>H10</f>
        <v>202000</v>
      </c>
      <c r="D61" s="94"/>
      <c r="E61" s="51"/>
      <c r="F61" s="50"/>
      <c r="G61" s="66"/>
      <c r="H61" s="75">
        <f>C61+F61-G61</f>
        <v>202000</v>
      </c>
      <c r="I61" s="70"/>
    </row>
    <row r="62" spans="1:13" x14ac:dyDescent="0.3">
      <c r="A62" s="20" t="s">
        <v>5</v>
      </c>
      <c r="B62" s="70"/>
      <c r="C62" s="68"/>
      <c r="D62" s="72">
        <f t="shared" ref="D62:D69" si="3">I11</f>
        <v>22000</v>
      </c>
      <c r="E62" s="53"/>
      <c r="G62" s="67"/>
      <c r="H62" s="75"/>
      <c r="I62" s="76">
        <f t="shared" ref="I62:I69" si="4">D62+G62-F62</f>
        <v>22000</v>
      </c>
    </row>
    <row r="63" spans="1:13" x14ac:dyDescent="0.3">
      <c r="A63" s="20" t="s">
        <v>12</v>
      </c>
      <c r="B63" s="70"/>
      <c r="C63" s="93"/>
      <c r="D63" s="72">
        <f t="shared" si="3"/>
        <v>67000</v>
      </c>
      <c r="E63" s="53"/>
      <c r="G63" s="67"/>
      <c r="H63" s="40"/>
      <c r="I63" s="76">
        <f t="shared" si="4"/>
        <v>67000</v>
      </c>
    </row>
    <row r="64" spans="1:13" x14ac:dyDescent="0.3">
      <c r="A64" s="20" t="s">
        <v>66</v>
      </c>
      <c r="B64" s="70"/>
      <c r="C64" s="93"/>
      <c r="D64" s="72">
        <f t="shared" si="3"/>
        <v>3000</v>
      </c>
      <c r="E64" s="53"/>
      <c r="F64" s="50"/>
      <c r="G64" s="67"/>
      <c r="H64" s="40"/>
      <c r="I64" s="76">
        <f t="shared" si="4"/>
        <v>3000</v>
      </c>
    </row>
    <row r="65" spans="1:9" x14ac:dyDescent="0.3">
      <c r="A65" s="20" t="s">
        <v>67</v>
      </c>
      <c r="B65" s="70"/>
      <c r="C65" s="93"/>
      <c r="D65" s="72">
        <f t="shared" si="3"/>
        <v>650</v>
      </c>
      <c r="E65" s="53"/>
      <c r="F65" s="50"/>
      <c r="G65" s="67"/>
      <c r="H65" s="40"/>
      <c r="I65" s="76">
        <f t="shared" si="4"/>
        <v>650</v>
      </c>
    </row>
    <row r="66" spans="1:9" x14ac:dyDescent="0.3">
      <c r="A66" s="20" t="s">
        <v>59</v>
      </c>
      <c r="B66" s="70"/>
      <c r="C66" s="93"/>
      <c r="D66" s="72">
        <f t="shared" si="3"/>
        <v>5000</v>
      </c>
      <c r="E66" s="53"/>
      <c r="F66" s="50"/>
      <c r="G66" s="66"/>
      <c r="H66" s="40"/>
      <c r="I66" s="76">
        <f t="shared" si="4"/>
        <v>5000</v>
      </c>
    </row>
    <row r="67" spans="1:9" x14ac:dyDescent="0.3">
      <c r="A67" s="20" t="s">
        <v>8</v>
      </c>
      <c r="B67" s="70"/>
      <c r="C67" s="93"/>
      <c r="D67" s="72">
        <f t="shared" si="3"/>
        <v>207000</v>
      </c>
      <c r="E67" s="53"/>
      <c r="G67" s="66"/>
      <c r="H67" s="75"/>
      <c r="I67" s="76">
        <f t="shared" si="4"/>
        <v>207000</v>
      </c>
    </row>
    <row r="68" spans="1:9" x14ac:dyDescent="0.3">
      <c r="A68" s="20" t="s">
        <v>1</v>
      </c>
      <c r="B68" s="70"/>
      <c r="C68" s="93"/>
      <c r="D68" s="72">
        <f t="shared" si="3"/>
        <v>50000</v>
      </c>
      <c r="E68" s="53"/>
      <c r="G68" s="66"/>
      <c r="H68" s="40"/>
      <c r="I68" s="76">
        <f t="shared" si="4"/>
        <v>50000</v>
      </c>
    </row>
    <row r="69" spans="1:9" x14ac:dyDescent="0.3">
      <c r="A69" s="20" t="s">
        <v>29</v>
      </c>
      <c r="B69" s="70"/>
      <c r="C69" s="93"/>
      <c r="D69" s="72">
        <f t="shared" si="3"/>
        <v>46000</v>
      </c>
      <c r="E69" s="53"/>
      <c r="F69" s="50">
        <f>C51</f>
        <v>2500</v>
      </c>
      <c r="G69" s="67">
        <f>D49</f>
        <v>9550</v>
      </c>
      <c r="H69" s="40"/>
      <c r="I69" s="76">
        <f t="shared" si="4"/>
        <v>53050</v>
      </c>
    </row>
    <row r="70" spans="1:9" x14ac:dyDescent="0.3">
      <c r="A70" s="20" t="s">
        <v>3</v>
      </c>
      <c r="B70" s="70"/>
      <c r="C70" s="68">
        <f>H19</f>
        <v>2500</v>
      </c>
      <c r="D70" s="72"/>
      <c r="E70" s="51"/>
      <c r="F70" s="50"/>
      <c r="G70" s="67">
        <f>D52</f>
        <v>2500</v>
      </c>
      <c r="H70" s="75">
        <f>C70+F70-G70</f>
        <v>0</v>
      </c>
      <c r="I70" s="76"/>
    </row>
    <row r="71" spans="1:9" x14ac:dyDescent="0.3">
      <c r="A71" s="20" t="s">
        <v>11</v>
      </c>
      <c r="B71" s="70"/>
      <c r="C71" s="93"/>
      <c r="D71" s="72">
        <f>I20</f>
        <v>775000</v>
      </c>
      <c r="E71" s="53"/>
      <c r="F71" s="50">
        <f>C37</f>
        <v>775000</v>
      </c>
      <c r="G71" s="67"/>
      <c r="H71" s="40"/>
      <c r="I71" s="76">
        <f>D71+G71-F71</f>
        <v>0</v>
      </c>
    </row>
    <row r="72" spans="1:9" x14ac:dyDescent="0.3">
      <c r="A72" s="20" t="s">
        <v>7</v>
      </c>
      <c r="B72" s="70"/>
      <c r="C72" s="68">
        <f>H21</f>
        <v>567500</v>
      </c>
      <c r="D72" s="94"/>
      <c r="E72" s="51"/>
      <c r="F72" s="50"/>
      <c r="G72" s="67">
        <f>D38</f>
        <v>567500</v>
      </c>
      <c r="H72" s="75">
        <f t="shared" ref="H72:H82" si="5">C72+F72-G72</f>
        <v>0</v>
      </c>
      <c r="I72" s="76"/>
    </row>
    <row r="73" spans="1:9" x14ac:dyDescent="0.3">
      <c r="A73" s="20" t="s">
        <v>69</v>
      </c>
      <c r="B73" s="70"/>
      <c r="C73" s="68">
        <f>H22</f>
        <v>13000</v>
      </c>
      <c r="D73" s="94"/>
      <c r="E73" s="53"/>
      <c r="F73" s="50"/>
      <c r="G73" s="67">
        <f t="shared" ref="G73:G79" si="6">D39</f>
        <v>13000</v>
      </c>
      <c r="H73" s="75">
        <f t="shared" si="5"/>
        <v>0</v>
      </c>
      <c r="I73" s="76"/>
    </row>
    <row r="74" spans="1:9" x14ac:dyDescent="0.3">
      <c r="A74" s="20" t="s">
        <v>52</v>
      </c>
      <c r="B74" s="70"/>
      <c r="C74" s="68">
        <f>H23</f>
        <v>1500</v>
      </c>
      <c r="D74" s="94"/>
      <c r="E74" s="51"/>
      <c r="F74" s="50"/>
      <c r="G74" s="67">
        <f t="shared" si="6"/>
        <v>1500</v>
      </c>
      <c r="H74" s="75">
        <f t="shared" si="5"/>
        <v>0</v>
      </c>
      <c r="I74" s="76"/>
    </row>
    <row r="75" spans="1:9" x14ac:dyDescent="0.3">
      <c r="A75" s="20" t="s">
        <v>55</v>
      </c>
      <c r="B75" s="70"/>
      <c r="C75" s="68">
        <f>H24</f>
        <v>9600</v>
      </c>
      <c r="D75" s="94"/>
      <c r="E75" s="51"/>
      <c r="F75" s="50"/>
      <c r="G75" s="67">
        <f t="shared" si="6"/>
        <v>9600</v>
      </c>
      <c r="H75" s="75">
        <f t="shared" si="5"/>
        <v>0</v>
      </c>
      <c r="I75" s="76"/>
    </row>
    <row r="76" spans="1:9" x14ac:dyDescent="0.3">
      <c r="A76" s="20" t="s">
        <v>54</v>
      </c>
      <c r="B76" s="70"/>
      <c r="C76" s="68">
        <f>H25</f>
        <v>54650</v>
      </c>
      <c r="D76" s="94"/>
      <c r="E76" s="52"/>
      <c r="F76" s="50"/>
      <c r="G76" s="67">
        <f t="shared" si="6"/>
        <v>54650</v>
      </c>
      <c r="H76" s="75">
        <f t="shared" si="5"/>
        <v>0</v>
      </c>
      <c r="I76" s="76"/>
    </row>
    <row r="77" spans="1:9" x14ac:dyDescent="0.3">
      <c r="A77" s="20" t="s">
        <v>127</v>
      </c>
      <c r="B77" s="70"/>
      <c r="C77" s="68">
        <f t="shared" ref="C77:C82" si="7">H27</f>
        <v>8600</v>
      </c>
      <c r="D77" s="132"/>
      <c r="E77" s="52"/>
      <c r="F77" s="50"/>
      <c r="G77" s="67">
        <f t="shared" si="6"/>
        <v>8600</v>
      </c>
      <c r="H77" s="75">
        <f t="shared" si="5"/>
        <v>0</v>
      </c>
      <c r="I77" s="76"/>
    </row>
    <row r="78" spans="1:9" x14ac:dyDescent="0.3">
      <c r="A78" s="20" t="s">
        <v>128</v>
      </c>
      <c r="B78" s="70"/>
      <c r="C78" s="68">
        <f t="shared" si="7"/>
        <v>20000</v>
      </c>
      <c r="D78" s="132"/>
      <c r="E78" s="52"/>
      <c r="F78" s="50"/>
      <c r="G78" s="67">
        <f t="shared" si="6"/>
        <v>20000</v>
      </c>
      <c r="H78" s="75">
        <f t="shared" si="5"/>
        <v>0</v>
      </c>
      <c r="I78" s="76"/>
    </row>
    <row r="79" spans="1:9" x14ac:dyDescent="0.3">
      <c r="A79" s="20" t="s">
        <v>129</v>
      </c>
      <c r="B79" s="70"/>
      <c r="C79" s="68">
        <f t="shared" si="7"/>
        <v>64000</v>
      </c>
      <c r="D79" s="132"/>
      <c r="E79" s="52"/>
      <c r="F79" s="50"/>
      <c r="G79" s="67">
        <f t="shared" si="6"/>
        <v>64000</v>
      </c>
      <c r="H79" s="75">
        <f t="shared" si="5"/>
        <v>0</v>
      </c>
      <c r="I79" s="76"/>
    </row>
    <row r="80" spans="1:9" x14ac:dyDescent="0.3">
      <c r="A80" s="20" t="s">
        <v>13</v>
      </c>
      <c r="B80" s="70"/>
      <c r="C80" s="68">
        <f t="shared" si="7"/>
        <v>9100</v>
      </c>
      <c r="D80" s="94"/>
      <c r="E80" s="52"/>
      <c r="G80" s="67">
        <f>D46</f>
        <v>9100</v>
      </c>
      <c r="H80" s="75">
        <f t="shared" si="5"/>
        <v>0</v>
      </c>
      <c r="I80" s="76"/>
    </row>
    <row r="81" spans="1:13" x14ac:dyDescent="0.3">
      <c r="A81" s="20" t="s">
        <v>0</v>
      </c>
      <c r="B81" s="70"/>
      <c r="C81" s="68">
        <f t="shared" si="7"/>
        <v>12000</v>
      </c>
      <c r="D81" s="94"/>
      <c r="E81" s="52"/>
      <c r="F81" s="50"/>
      <c r="G81" s="67">
        <f>D47</f>
        <v>12000</v>
      </c>
      <c r="H81" s="75">
        <f t="shared" si="5"/>
        <v>0</v>
      </c>
      <c r="I81" s="76"/>
    </row>
    <row r="82" spans="1:13" x14ac:dyDescent="0.3">
      <c r="A82" s="20" t="s">
        <v>9</v>
      </c>
      <c r="B82" s="70"/>
      <c r="C82" s="117">
        <f t="shared" si="7"/>
        <v>5500</v>
      </c>
      <c r="D82" s="98"/>
      <c r="E82" s="52"/>
      <c r="F82" s="50"/>
      <c r="G82" s="67">
        <f>D48</f>
        <v>5500</v>
      </c>
      <c r="H82" s="75">
        <f t="shared" si="5"/>
        <v>0</v>
      </c>
      <c r="I82" s="76"/>
      <c r="J82" s="119"/>
    </row>
    <row r="83" spans="1:13" x14ac:dyDescent="0.3">
      <c r="A83" s="32"/>
      <c r="B83" s="118"/>
      <c r="C83" s="73">
        <f>SUM(C57:C82)</f>
        <v>1175650</v>
      </c>
      <c r="D83" s="74">
        <f>SUM(D57:D82)</f>
        <v>1175650</v>
      </c>
      <c r="E83" s="59"/>
      <c r="F83" s="59">
        <f>SUM(F57:F82)</f>
        <v>777500</v>
      </c>
      <c r="G83" s="86">
        <f>SUM(G57:G82)</f>
        <v>777500</v>
      </c>
      <c r="H83" s="73">
        <f>SUM(H57:H82)</f>
        <v>407700</v>
      </c>
      <c r="I83" s="74">
        <f>SUM(I57:I82)</f>
        <v>407700</v>
      </c>
      <c r="J83" s="119"/>
    </row>
    <row r="84" spans="1:13" x14ac:dyDescent="0.3">
      <c r="J84" s="119"/>
    </row>
    <row r="85" spans="1:13" x14ac:dyDescent="0.3">
      <c r="A85" s="113" t="s">
        <v>97</v>
      </c>
      <c r="B85" s="124"/>
      <c r="J85" s="119"/>
      <c r="K85" s="119"/>
      <c r="L85" s="119"/>
      <c r="M85" s="119"/>
    </row>
    <row r="86" spans="1:13" x14ac:dyDescent="0.3">
      <c r="A86" s="119"/>
      <c r="B86" s="119"/>
      <c r="C86" s="119"/>
      <c r="D86" s="119"/>
      <c r="E86" s="119"/>
      <c r="F86" s="119"/>
      <c r="G86" s="119"/>
      <c r="H86" s="119"/>
      <c r="I86" s="119"/>
      <c r="J86" s="119"/>
      <c r="K86" s="119"/>
      <c r="L86" s="119"/>
      <c r="M86" s="119"/>
    </row>
    <row r="87" spans="1:13" s="40" customFormat="1" x14ac:dyDescent="0.3">
      <c r="A87" s="40" t="s">
        <v>98</v>
      </c>
      <c r="B87" s="40" t="s">
        <v>99</v>
      </c>
      <c r="C87" s="127">
        <f>C88/C89</f>
        <v>1.232258064516129E-2</v>
      </c>
      <c r="D87" s="119"/>
      <c r="E87" s="119"/>
      <c r="F87" s="119"/>
      <c r="G87" s="119"/>
      <c r="H87" s="119"/>
      <c r="I87" s="119"/>
      <c r="K87" s="119"/>
      <c r="L87" s="119"/>
      <c r="M87" s="119"/>
    </row>
    <row r="88" spans="1:13" x14ac:dyDescent="0.3">
      <c r="A88" s="119"/>
      <c r="B88" s="119" t="s">
        <v>38</v>
      </c>
      <c r="C88" s="125">
        <f>M22</f>
        <v>9550</v>
      </c>
      <c r="D88" s="119"/>
      <c r="E88" s="119"/>
      <c r="F88" s="119"/>
      <c r="G88" s="119"/>
      <c r="H88" s="119"/>
      <c r="I88" s="119"/>
      <c r="J88" s="119"/>
      <c r="K88" s="119"/>
      <c r="L88" s="119"/>
      <c r="M88" s="119"/>
    </row>
    <row r="89" spans="1:13" x14ac:dyDescent="0.3">
      <c r="A89" s="119"/>
      <c r="B89" s="119" t="s">
        <v>100</v>
      </c>
      <c r="C89" s="125">
        <f>M7</f>
        <v>775000</v>
      </c>
      <c r="D89" s="119"/>
      <c r="E89" s="119"/>
      <c r="F89" s="119"/>
      <c r="G89" s="119"/>
      <c r="H89" s="119"/>
      <c r="I89" s="119"/>
      <c r="J89" s="119"/>
      <c r="K89" s="119"/>
      <c r="L89" s="119"/>
      <c r="M89" s="119"/>
    </row>
    <row r="90" spans="1:13" x14ac:dyDescent="0.3">
      <c r="A90" s="119"/>
      <c r="B90" s="119"/>
      <c r="C90" s="119"/>
      <c r="D90" s="119"/>
      <c r="E90" s="119"/>
      <c r="F90" s="119"/>
      <c r="G90" s="119"/>
      <c r="H90" s="119"/>
      <c r="I90" s="119"/>
      <c r="J90" s="119"/>
      <c r="K90" s="40"/>
      <c r="L90" s="40"/>
      <c r="M90" s="40"/>
    </row>
    <row r="91" spans="1:13" x14ac:dyDescent="0.3">
      <c r="A91" s="40" t="s">
        <v>101</v>
      </c>
      <c r="B91" s="40" t="s">
        <v>102</v>
      </c>
      <c r="C91" s="127">
        <f>C92/C95</f>
        <v>2.5856233924461892E-2</v>
      </c>
      <c r="D91" s="40"/>
      <c r="E91" s="40"/>
      <c r="F91" s="40"/>
      <c r="G91" s="40"/>
      <c r="H91" s="40"/>
      <c r="I91" s="40"/>
      <c r="J91" s="119"/>
      <c r="K91" s="119"/>
      <c r="L91" s="119"/>
      <c r="M91" s="119"/>
    </row>
    <row r="92" spans="1:13" x14ac:dyDescent="0.3">
      <c r="A92" s="119"/>
      <c r="B92" s="119" t="s">
        <v>38</v>
      </c>
      <c r="C92" s="125">
        <f>C88</f>
        <v>9550</v>
      </c>
      <c r="D92" s="119"/>
      <c r="E92" s="119"/>
      <c r="F92" s="119"/>
      <c r="G92" s="119"/>
      <c r="H92" s="119"/>
      <c r="I92" s="119"/>
      <c r="J92" s="119"/>
      <c r="K92" s="119"/>
      <c r="L92" s="119"/>
      <c r="M92" s="119"/>
    </row>
    <row r="93" spans="1:13" s="40" customFormat="1" x14ac:dyDescent="0.3">
      <c r="A93" s="119"/>
      <c r="B93" s="119" t="s">
        <v>103</v>
      </c>
      <c r="C93" s="125">
        <v>353000</v>
      </c>
      <c r="D93" s="119"/>
      <c r="E93" s="119"/>
      <c r="F93" s="119"/>
      <c r="G93" s="119"/>
      <c r="H93" s="119"/>
      <c r="I93" s="119"/>
      <c r="K93" s="119"/>
      <c r="L93" s="119"/>
      <c r="M93" s="119"/>
    </row>
    <row r="94" spans="1:13" x14ac:dyDescent="0.3">
      <c r="A94" s="119"/>
      <c r="B94" s="119" t="s">
        <v>104</v>
      </c>
      <c r="C94" s="125">
        <f>X18</f>
        <v>385700</v>
      </c>
      <c r="D94" s="119"/>
      <c r="E94" s="119"/>
      <c r="F94" s="119"/>
      <c r="G94" s="119"/>
      <c r="H94" s="119"/>
      <c r="I94" s="119"/>
      <c r="J94" s="119"/>
      <c r="K94" s="119"/>
      <c r="L94" s="119"/>
      <c r="M94" s="119"/>
    </row>
    <row r="95" spans="1:13" x14ac:dyDescent="0.3">
      <c r="A95" s="119"/>
      <c r="B95" s="119" t="s">
        <v>105</v>
      </c>
      <c r="C95" s="126">
        <f>SUM(C93:C94)/2</f>
        <v>369350</v>
      </c>
      <c r="D95" s="119"/>
      <c r="E95" s="119"/>
      <c r="F95" s="119"/>
      <c r="G95" s="119"/>
      <c r="H95" s="119"/>
      <c r="I95" s="119"/>
      <c r="J95" s="119"/>
      <c r="K95" s="119"/>
      <c r="L95" s="119"/>
      <c r="M95" s="119"/>
    </row>
    <row r="96" spans="1:13" x14ac:dyDescent="0.3">
      <c r="A96" s="119"/>
      <c r="B96" s="119"/>
      <c r="C96" s="119"/>
      <c r="D96" s="119"/>
      <c r="E96" s="119"/>
      <c r="F96" s="119"/>
      <c r="G96" s="119"/>
      <c r="H96" s="119"/>
      <c r="I96" s="119"/>
      <c r="J96" s="119"/>
      <c r="K96" s="40"/>
      <c r="L96" s="40"/>
      <c r="M96" s="40"/>
    </row>
    <row r="97" spans="1:13" x14ac:dyDescent="0.3">
      <c r="A97" s="40" t="s">
        <v>106</v>
      </c>
      <c r="B97" s="40" t="s">
        <v>107</v>
      </c>
      <c r="C97" s="127">
        <f>C98/C99</f>
        <v>0.73282343790510762</v>
      </c>
      <c r="D97" s="40"/>
      <c r="E97" s="40"/>
      <c r="F97" s="40"/>
      <c r="G97" s="40"/>
      <c r="H97" s="40"/>
      <c r="I97" s="40"/>
      <c r="J97" s="119"/>
      <c r="K97" s="119"/>
      <c r="L97" s="119"/>
      <c r="M97" s="119"/>
    </row>
    <row r="98" spans="1:13" x14ac:dyDescent="0.3">
      <c r="A98" s="119"/>
      <c r="B98" s="119" t="s">
        <v>27</v>
      </c>
      <c r="C98" s="125">
        <f>X29</f>
        <v>282650</v>
      </c>
      <c r="D98" s="119"/>
      <c r="E98" s="119"/>
      <c r="F98" s="119"/>
      <c r="G98" s="119"/>
      <c r="H98" s="119"/>
      <c r="I98" s="119"/>
      <c r="J98" s="119"/>
      <c r="K98" s="119"/>
      <c r="L98" s="119"/>
      <c r="M98" s="119"/>
    </row>
    <row r="99" spans="1:13" x14ac:dyDescent="0.3">
      <c r="A99" s="119"/>
      <c r="B99" s="119" t="s">
        <v>21</v>
      </c>
      <c r="C99" s="125">
        <f>X18</f>
        <v>385700</v>
      </c>
      <c r="D99" s="119"/>
      <c r="E99" s="119"/>
      <c r="F99" s="119"/>
      <c r="G99" s="119"/>
      <c r="H99" s="119"/>
      <c r="I99" s="119"/>
      <c r="J99" s="119"/>
      <c r="K99" s="119"/>
      <c r="L99" s="119"/>
      <c r="M99" s="119"/>
    </row>
    <row r="100" spans="1:13" x14ac:dyDescent="0.3">
      <c r="A100" s="119"/>
      <c r="B100" s="119"/>
      <c r="C100" s="119"/>
      <c r="D100" s="119"/>
      <c r="E100" s="119"/>
      <c r="F100" s="119"/>
      <c r="G100" s="119"/>
      <c r="H100" s="119"/>
      <c r="I100" s="119"/>
      <c r="J100" s="119"/>
      <c r="K100" s="119"/>
      <c r="L100" s="119"/>
      <c r="M100" s="119"/>
    </row>
    <row r="101" spans="1:13" x14ac:dyDescent="0.3">
      <c r="A101" s="113" t="s">
        <v>108</v>
      </c>
      <c r="B101" s="124"/>
      <c r="C101" s="119"/>
      <c r="D101" s="119"/>
      <c r="E101" s="119"/>
      <c r="F101" s="119"/>
      <c r="G101" s="119"/>
      <c r="H101" s="119"/>
      <c r="I101" s="119"/>
      <c r="J101" s="119"/>
      <c r="K101" s="119"/>
      <c r="L101" s="119"/>
      <c r="M101" s="119"/>
    </row>
    <row r="102" spans="1:13" x14ac:dyDescent="0.3">
      <c r="A102" s="119"/>
      <c r="B102" s="119"/>
      <c r="C102" s="119"/>
      <c r="D102" s="119"/>
      <c r="E102" s="119"/>
      <c r="F102" s="119"/>
      <c r="G102" s="119"/>
      <c r="H102" s="119"/>
      <c r="I102" s="119"/>
      <c r="J102" s="119"/>
      <c r="K102" s="119"/>
      <c r="L102" s="119"/>
      <c r="M102" s="119"/>
    </row>
    <row r="103" spans="1:13" x14ac:dyDescent="0.3">
      <c r="A103" s="40" t="s">
        <v>70</v>
      </c>
      <c r="B103" s="119" t="s">
        <v>137</v>
      </c>
      <c r="C103" s="119"/>
      <c r="D103" s="119"/>
      <c r="E103" s="119"/>
      <c r="F103" s="119"/>
      <c r="G103" s="119"/>
      <c r="H103" s="119"/>
      <c r="I103" s="119"/>
      <c r="J103" s="119"/>
      <c r="K103" s="119"/>
      <c r="L103" s="119"/>
      <c r="M103" s="119"/>
    </row>
    <row r="104" spans="1:13" x14ac:dyDescent="0.3">
      <c r="A104" s="48" t="s">
        <v>136</v>
      </c>
      <c r="C104" s="119"/>
      <c r="D104" s="119"/>
      <c r="E104" s="119"/>
      <c r="F104" s="119"/>
      <c r="G104" s="119"/>
      <c r="H104" s="119"/>
      <c r="I104" s="119"/>
      <c r="J104" s="119"/>
      <c r="K104" s="119"/>
      <c r="L104" s="119"/>
      <c r="M104" s="119"/>
    </row>
    <row r="105" spans="1:13" x14ac:dyDescent="0.3">
      <c r="A105" s="119" t="s">
        <v>11</v>
      </c>
      <c r="B105" s="119"/>
      <c r="C105" s="125">
        <v>5000</v>
      </c>
      <c r="D105" s="125"/>
      <c r="E105" s="119"/>
      <c r="F105" s="119"/>
      <c r="G105" s="119"/>
      <c r="H105" s="119"/>
      <c r="I105" s="119"/>
      <c r="J105" s="119"/>
      <c r="K105" s="119"/>
      <c r="L105" s="119"/>
      <c r="M105" s="119"/>
    </row>
    <row r="106" spans="1:13" x14ac:dyDescent="0.3">
      <c r="A106" s="119"/>
      <c r="B106" s="119" t="s">
        <v>10</v>
      </c>
      <c r="C106" s="125"/>
      <c r="D106" s="125">
        <f>C105</f>
        <v>5000</v>
      </c>
      <c r="E106" s="119"/>
      <c r="F106" s="119"/>
      <c r="G106" s="119"/>
      <c r="H106" s="119"/>
      <c r="I106" s="119"/>
      <c r="J106" s="119"/>
      <c r="K106" s="119"/>
      <c r="L106" s="119"/>
      <c r="M106" s="119"/>
    </row>
    <row r="107" spans="1:13" x14ac:dyDescent="0.3">
      <c r="A107" s="119"/>
      <c r="B107" s="119"/>
      <c r="C107" s="125"/>
      <c r="D107" s="125"/>
      <c r="E107" s="119"/>
      <c r="F107" s="119"/>
      <c r="G107" s="119"/>
      <c r="H107" s="119"/>
      <c r="I107" s="119"/>
      <c r="J107" s="119"/>
      <c r="K107" s="119"/>
      <c r="L107" s="119"/>
      <c r="M107" s="119"/>
    </row>
    <row r="108" spans="1:13" x14ac:dyDescent="0.3">
      <c r="A108" s="119"/>
      <c r="B108" s="119"/>
      <c r="C108" s="128" t="s">
        <v>145</v>
      </c>
      <c r="D108" s="194" t="s">
        <v>146</v>
      </c>
      <c r="E108" s="194"/>
      <c r="F108" s="194"/>
      <c r="G108" s="129" t="s">
        <v>147</v>
      </c>
      <c r="H108" s="119"/>
      <c r="I108" s="119"/>
      <c r="J108" s="119"/>
      <c r="K108" s="119"/>
      <c r="L108" s="119"/>
      <c r="M108" s="119"/>
    </row>
    <row r="109" spans="1:13" x14ac:dyDescent="0.3">
      <c r="A109" s="40"/>
      <c r="B109" s="40" t="s">
        <v>99</v>
      </c>
      <c r="C109" s="127">
        <f>C110/C111</f>
        <v>1.232258064516129E-2</v>
      </c>
      <c r="D109" s="119"/>
      <c r="E109" s="119"/>
      <c r="F109" s="119"/>
      <c r="G109" s="127">
        <f>G110/G111</f>
        <v>5.909090909090909E-3</v>
      </c>
      <c r="H109" s="119"/>
      <c r="I109" s="119"/>
      <c r="J109" s="119"/>
      <c r="K109" s="119"/>
      <c r="L109" s="119"/>
      <c r="M109" s="119"/>
    </row>
    <row r="110" spans="1:13" x14ac:dyDescent="0.3">
      <c r="A110" s="119"/>
      <c r="B110" s="119" t="s">
        <v>38</v>
      </c>
      <c r="C110" s="125">
        <f>C88</f>
        <v>9550</v>
      </c>
      <c r="D110" s="125">
        <f>-C105</f>
        <v>-5000</v>
      </c>
      <c r="E110" s="119" t="s">
        <v>109</v>
      </c>
      <c r="F110" s="119"/>
      <c r="G110" s="125">
        <f>C110+D110</f>
        <v>4550</v>
      </c>
      <c r="H110" s="119"/>
      <c r="I110" s="119"/>
      <c r="J110" s="119"/>
      <c r="K110" s="119"/>
      <c r="L110" s="119"/>
      <c r="M110" s="119"/>
    </row>
    <row r="111" spans="1:13" x14ac:dyDescent="0.3">
      <c r="A111" s="119"/>
      <c r="B111" s="119" t="s">
        <v>100</v>
      </c>
      <c r="C111" s="125">
        <f>C89</f>
        <v>775000</v>
      </c>
      <c r="D111" s="125">
        <f>D110</f>
        <v>-5000</v>
      </c>
      <c r="E111" s="119" t="str">
        <f>E110</f>
        <v>decrease</v>
      </c>
      <c r="F111" s="119"/>
      <c r="G111" s="125">
        <f>C111+D111</f>
        <v>770000</v>
      </c>
      <c r="H111" s="119"/>
      <c r="I111" s="119"/>
      <c r="J111" s="119"/>
      <c r="K111" s="119"/>
      <c r="L111" s="119"/>
      <c r="M111" s="119"/>
    </row>
    <row r="112" spans="1:13" x14ac:dyDescent="0.3">
      <c r="A112" s="119"/>
      <c r="B112" s="119"/>
      <c r="C112" s="119"/>
      <c r="D112" s="119"/>
      <c r="E112" s="119"/>
      <c r="F112" s="119"/>
      <c r="G112" s="119"/>
      <c r="H112" s="119"/>
      <c r="I112" s="119"/>
      <c r="J112" s="119"/>
      <c r="K112" s="119"/>
      <c r="L112" s="119"/>
      <c r="M112" s="119"/>
    </row>
    <row r="113" spans="1:13" x14ac:dyDescent="0.3">
      <c r="A113" s="119"/>
      <c r="B113" s="40" t="s">
        <v>102</v>
      </c>
      <c r="C113" s="127">
        <f>C114/C117</f>
        <v>2.5856233924461892E-2</v>
      </c>
      <c r="D113" s="119"/>
      <c r="E113" s="119"/>
      <c r="F113" s="119"/>
      <c r="G113" s="127">
        <f>G114/G117</f>
        <v>1.2402889464358731E-2</v>
      </c>
      <c r="H113" s="119"/>
      <c r="I113" s="119"/>
      <c r="J113" s="119"/>
      <c r="K113" s="119"/>
      <c r="L113" s="119"/>
      <c r="M113" s="119"/>
    </row>
    <row r="114" spans="1:13" x14ac:dyDescent="0.3">
      <c r="A114" s="119"/>
      <c r="B114" s="119" t="s">
        <v>38</v>
      </c>
      <c r="C114" s="125">
        <f>C92</f>
        <v>9550</v>
      </c>
      <c r="D114" s="125">
        <f>D111</f>
        <v>-5000</v>
      </c>
      <c r="E114" s="119" t="str">
        <f>E111</f>
        <v>decrease</v>
      </c>
      <c r="F114" s="119"/>
      <c r="G114" s="125">
        <f>C114+D114</f>
        <v>4550</v>
      </c>
      <c r="H114" s="119"/>
      <c r="I114" s="119"/>
      <c r="J114" s="119"/>
      <c r="K114" s="119"/>
      <c r="L114" s="119"/>
      <c r="M114" s="119"/>
    </row>
    <row r="115" spans="1:13" x14ac:dyDescent="0.3">
      <c r="A115" s="119"/>
      <c r="B115" s="119" t="s">
        <v>103</v>
      </c>
      <c r="C115" s="125">
        <f>C93</f>
        <v>353000</v>
      </c>
      <c r="D115" s="119"/>
      <c r="E115" s="119"/>
      <c r="F115" s="119"/>
      <c r="G115" s="125">
        <f>C115+D115</f>
        <v>353000</v>
      </c>
      <c r="H115" s="119"/>
      <c r="I115" s="119"/>
      <c r="J115" s="119"/>
      <c r="K115" s="119"/>
      <c r="L115" s="119"/>
      <c r="M115" s="119"/>
    </row>
    <row r="116" spans="1:13" x14ac:dyDescent="0.3">
      <c r="A116" s="119"/>
      <c r="B116" s="119" t="s">
        <v>104</v>
      </c>
      <c r="C116" s="125">
        <f>C94</f>
        <v>385700</v>
      </c>
      <c r="D116" s="125">
        <f>-D106</f>
        <v>-5000</v>
      </c>
      <c r="E116" s="119" t="s">
        <v>138</v>
      </c>
      <c r="F116" s="119"/>
      <c r="G116" s="125">
        <f>C116+D116</f>
        <v>380700</v>
      </c>
      <c r="H116" s="119"/>
      <c r="I116" s="119"/>
      <c r="J116" s="119"/>
      <c r="K116" s="119"/>
      <c r="L116" s="119"/>
      <c r="M116" s="119"/>
    </row>
    <row r="117" spans="1:13" x14ac:dyDescent="0.3">
      <c r="A117" s="119"/>
      <c r="B117" s="119" t="s">
        <v>105</v>
      </c>
      <c r="C117" s="125">
        <f>C95</f>
        <v>369350</v>
      </c>
      <c r="D117" s="119"/>
      <c r="E117" s="119"/>
      <c r="F117" s="119"/>
      <c r="G117" s="125">
        <f>SUM(G115:G116)/2</f>
        <v>366850</v>
      </c>
      <c r="H117" s="119"/>
      <c r="I117" s="119"/>
      <c r="J117" s="119"/>
      <c r="K117" s="119"/>
      <c r="L117" s="119"/>
      <c r="M117" s="119"/>
    </row>
    <row r="118" spans="1:13" x14ac:dyDescent="0.3">
      <c r="A118" s="119"/>
      <c r="B118" s="119"/>
      <c r="C118" s="119"/>
      <c r="D118" s="119"/>
      <c r="E118" s="119"/>
      <c r="F118" s="119"/>
      <c r="G118" s="119"/>
      <c r="H118" s="119"/>
      <c r="I118" s="119"/>
      <c r="J118" s="119"/>
      <c r="K118" s="119"/>
      <c r="L118" s="119"/>
      <c r="M118" s="119"/>
    </row>
    <row r="119" spans="1:13" x14ac:dyDescent="0.3">
      <c r="A119" s="119"/>
      <c r="B119" s="40" t="s">
        <v>107</v>
      </c>
      <c r="C119" s="127">
        <f>C120/C121</f>
        <v>0.73282343790510762</v>
      </c>
      <c r="D119" s="119"/>
      <c r="E119" s="119"/>
      <c r="F119" s="119"/>
      <c r="G119" s="127">
        <f>G120/G121</f>
        <v>0.74244812188074605</v>
      </c>
      <c r="H119" s="119"/>
      <c r="I119" s="119"/>
      <c r="J119" s="119"/>
      <c r="K119" s="119"/>
      <c r="L119" s="119"/>
      <c r="M119" s="119"/>
    </row>
    <row r="120" spans="1:13" x14ac:dyDescent="0.3">
      <c r="A120" s="119"/>
      <c r="B120" s="119" t="s">
        <v>27</v>
      </c>
      <c r="C120" s="125">
        <f>C98</f>
        <v>282650</v>
      </c>
      <c r="D120" s="119"/>
      <c r="E120" s="119"/>
      <c r="F120" s="119"/>
      <c r="G120" s="125">
        <f>C120</f>
        <v>282650</v>
      </c>
      <c r="H120" s="119"/>
      <c r="I120" s="119"/>
      <c r="J120" s="119"/>
      <c r="K120" s="119"/>
      <c r="L120" s="119"/>
      <c r="M120" s="119"/>
    </row>
    <row r="121" spans="1:13" x14ac:dyDescent="0.3">
      <c r="A121" s="119"/>
      <c r="B121" s="119" t="s">
        <v>21</v>
      </c>
      <c r="C121" s="125">
        <f>C99</f>
        <v>385700</v>
      </c>
      <c r="D121" s="125">
        <f>D116</f>
        <v>-5000</v>
      </c>
      <c r="E121" s="119" t="str">
        <f>E116</f>
        <v>receivables decrease</v>
      </c>
      <c r="F121" s="119"/>
      <c r="G121" s="125">
        <f>C121+D121</f>
        <v>380700</v>
      </c>
      <c r="H121" s="119"/>
      <c r="I121" s="119"/>
      <c r="J121" s="119"/>
      <c r="K121" s="119"/>
      <c r="L121" s="119"/>
      <c r="M121" s="119"/>
    </row>
    <row r="122" spans="1:13" x14ac:dyDescent="0.3">
      <c r="A122" s="119"/>
      <c r="B122" s="119"/>
      <c r="C122" s="119"/>
      <c r="D122" s="119"/>
      <c r="E122" s="119"/>
      <c r="F122" s="119"/>
      <c r="G122" s="119"/>
      <c r="H122" s="119"/>
      <c r="I122" s="119"/>
      <c r="J122" s="119"/>
      <c r="K122" s="119"/>
      <c r="L122" s="119"/>
      <c r="M122" s="119"/>
    </row>
    <row r="123" spans="1:13" x14ac:dyDescent="0.3">
      <c r="A123" s="119" t="s">
        <v>139</v>
      </c>
      <c r="B123" s="119"/>
      <c r="C123" s="119"/>
      <c r="D123" s="119"/>
      <c r="E123" s="119"/>
      <c r="F123" s="119"/>
      <c r="G123" s="119"/>
      <c r="H123" s="119"/>
      <c r="I123" s="119"/>
      <c r="J123" s="119"/>
      <c r="K123" s="119"/>
      <c r="L123" s="119"/>
      <c r="M123" s="119"/>
    </row>
    <row r="124" spans="1:13" x14ac:dyDescent="0.3">
      <c r="A124" s="119" t="s">
        <v>140</v>
      </c>
      <c r="B124" s="119"/>
      <c r="C124" s="119"/>
      <c r="D124" s="119"/>
      <c r="E124" s="119"/>
      <c r="F124" s="119"/>
      <c r="G124" s="119"/>
      <c r="H124" s="119"/>
      <c r="I124" s="119"/>
      <c r="J124" s="119"/>
      <c r="K124" s="119"/>
      <c r="L124" s="119"/>
      <c r="M124" s="119"/>
    </row>
    <row r="125" spans="1:13" x14ac:dyDescent="0.3">
      <c r="A125" s="119" t="s">
        <v>118</v>
      </c>
      <c r="B125" s="119"/>
      <c r="C125" s="119"/>
      <c r="D125" s="119"/>
      <c r="E125" s="119"/>
      <c r="F125" s="119"/>
      <c r="G125" s="119"/>
      <c r="H125" s="119"/>
      <c r="I125" s="119"/>
      <c r="J125" s="119"/>
      <c r="K125" s="119"/>
      <c r="L125" s="119"/>
      <c r="M125" s="119"/>
    </row>
    <row r="126" spans="1:13" x14ac:dyDescent="0.3">
      <c r="A126" s="119" t="s">
        <v>121</v>
      </c>
      <c r="B126" s="119"/>
      <c r="C126" s="119"/>
      <c r="D126" s="119"/>
      <c r="E126" s="119"/>
      <c r="F126" s="119"/>
      <c r="G126" s="119"/>
      <c r="H126" s="119"/>
      <c r="I126" s="119"/>
      <c r="J126" s="119"/>
      <c r="K126" s="119"/>
      <c r="L126" s="119"/>
      <c r="M126" s="119"/>
    </row>
    <row r="127" spans="1:13" x14ac:dyDescent="0.3">
      <c r="A127" s="119"/>
      <c r="B127" s="119"/>
      <c r="C127" s="119"/>
      <c r="D127" s="119"/>
      <c r="E127" s="119"/>
      <c r="F127" s="119"/>
      <c r="G127" s="119"/>
      <c r="H127" s="119"/>
      <c r="I127" s="119"/>
      <c r="J127" s="119"/>
      <c r="K127" s="119"/>
      <c r="L127" s="119"/>
      <c r="M127" s="119"/>
    </row>
    <row r="128" spans="1:13" x14ac:dyDescent="0.3">
      <c r="A128" s="40" t="s">
        <v>71</v>
      </c>
      <c r="B128" s="119" t="s">
        <v>119</v>
      </c>
      <c r="C128" s="119"/>
      <c r="D128" s="119"/>
      <c r="E128" s="119"/>
      <c r="F128" s="119"/>
      <c r="G128" s="119"/>
      <c r="H128" s="119"/>
      <c r="I128" s="119"/>
      <c r="J128" s="119"/>
      <c r="K128" s="119"/>
      <c r="L128" s="119"/>
      <c r="M128" s="119"/>
    </row>
    <row r="129" spans="1:13" x14ac:dyDescent="0.3">
      <c r="A129" s="48" t="s">
        <v>136</v>
      </c>
      <c r="C129" s="119"/>
      <c r="D129" s="119"/>
      <c r="E129" s="119"/>
      <c r="F129" s="119"/>
      <c r="G129" s="119"/>
      <c r="H129" s="119"/>
      <c r="I129" s="119"/>
      <c r="J129" s="119"/>
      <c r="K129" s="119"/>
      <c r="L129" s="119"/>
      <c r="M129" s="119"/>
    </row>
    <row r="130" spans="1:13" x14ac:dyDescent="0.3">
      <c r="A130" s="119" t="s">
        <v>13</v>
      </c>
      <c r="B130" s="119"/>
      <c r="C130" s="125">
        <v>5000</v>
      </c>
      <c r="D130" s="125"/>
      <c r="E130" s="119"/>
      <c r="F130" s="119"/>
      <c r="G130" s="119"/>
      <c r="H130" s="119"/>
      <c r="I130" s="119"/>
      <c r="J130" s="119"/>
      <c r="K130" s="119"/>
      <c r="L130" s="119"/>
      <c r="M130" s="119"/>
    </row>
    <row r="131" spans="1:13" x14ac:dyDescent="0.3">
      <c r="A131" s="119"/>
      <c r="B131" s="119" t="s">
        <v>6</v>
      </c>
      <c r="C131" s="125"/>
      <c r="D131" s="125">
        <f>C130</f>
        <v>5000</v>
      </c>
      <c r="E131" s="119"/>
      <c r="F131" s="119"/>
      <c r="G131" s="119"/>
      <c r="H131" s="119"/>
      <c r="I131" s="119"/>
      <c r="J131" s="119"/>
      <c r="K131" s="119"/>
      <c r="L131" s="119"/>
      <c r="M131" s="119"/>
    </row>
    <row r="132" spans="1:13" x14ac:dyDescent="0.3">
      <c r="A132" s="119"/>
      <c r="B132" s="119"/>
      <c r="C132" s="125"/>
      <c r="D132" s="125"/>
      <c r="E132" s="119"/>
      <c r="F132" s="119"/>
      <c r="G132" s="119"/>
      <c r="H132" s="119"/>
      <c r="I132" s="119"/>
      <c r="J132" s="119"/>
      <c r="K132" s="119"/>
      <c r="L132" s="119"/>
      <c r="M132" s="119"/>
    </row>
    <row r="133" spans="1:13" x14ac:dyDescent="0.3">
      <c r="A133" s="119"/>
      <c r="B133" s="119"/>
      <c r="C133" s="128" t="s">
        <v>145</v>
      </c>
      <c r="D133" s="194" t="s">
        <v>146</v>
      </c>
      <c r="E133" s="194"/>
      <c r="F133" s="194"/>
      <c r="G133" s="129" t="s">
        <v>147</v>
      </c>
      <c r="H133" s="119"/>
      <c r="I133" s="119"/>
      <c r="J133" s="119"/>
      <c r="K133" s="119"/>
      <c r="L133" s="119"/>
      <c r="M133" s="119"/>
    </row>
    <row r="134" spans="1:13" x14ac:dyDescent="0.3">
      <c r="A134" s="40"/>
      <c r="B134" s="40" t="s">
        <v>99</v>
      </c>
      <c r="C134" s="127">
        <f>C135/C136</f>
        <v>1.232258064516129E-2</v>
      </c>
      <c r="D134" s="119"/>
      <c r="E134" s="119"/>
      <c r="F134" s="119"/>
      <c r="G134" s="127">
        <f>G135/G136</f>
        <v>5.8709677419354839E-3</v>
      </c>
      <c r="H134" s="119"/>
      <c r="I134" s="119"/>
      <c r="J134" s="119"/>
      <c r="K134" s="119"/>
      <c r="L134" s="119"/>
      <c r="M134" s="119"/>
    </row>
    <row r="135" spans="1:13" x14ac:dyDescent="0.3">
      <c r="A135" s="119"/>
      <c r="B135" s="119" t="s">
        <v>38</v>
      </c>
      <c r="C135" s="125">
        <f>C110</f>
        <v>9550</v>
      </c>
      <c r="D135" s="125">
        <v>-5000</v>
      </c>
      <c r="E135" s="119" t="s">
        <v>109</v>
      </c>
      <c r="F135" s="119"/>
      <c r="G135" s="125">
        <f>C135+D135</f>
        <v>4550</v>
      </c>
      <c r="H135" s="119"/>
      <c r="I135" s="119"/>
      <c r="J135" s="119"/>
      <c r="K135" s="119"/>
      <c r="L135" s="119"/>
      <c r="M135" s="119"/>
    </row>
    <row r="136" spans="1:13" x14ac:dyDescent="0.3">
      <c r="A136" s="119"/>
      <c r="B136" s="119" t="s">
        <v>100</v>
      </c>
      <c r="C136" s="125">
        <f>C111</f>
        <v>775000</v>
      </c>
      <c r="D136" s="125"/>
      <c r="E136" s="119"/>
      <c r="F136" s="119"/>
      <c r="G136" s="125">
        <f>C136+D136</f>
        <v>775000</v>
      </c>
      <c r="H136" s="119"/>
      <c r="I136" s="119"/>
      <c r="J136" s="119"/>
      <c r="K136" s="119"/>
      <c r="L136" s="119"/>
      <c r="M136" s="119"/>
    </row>
    <row r="137" spans="1:13" x14ac:dyDescent="0.3">
      <c r="A137" s="119"/>
      <c r="B137" s="119"/>
      <c r="C137" s="119"/>
      <c r="D137" s="119"/>
      <c r="E137" s="119"/>
      <c r="F137" s="119"/>
      <c r="G137" s="119"/>
      <c r="H137" s="119"/>
      <c r="I137" s="119"/>
      <c r="J137" s="119"/>
      <c r="K137" s="119"/>
      <c r="L137" s="119"/>
      <c r="M137" s="119"/>
    </row>
    <row r="138" spans="1:13" x14ac:dyDescent="0.3">
      <c r="A138" s="119"/>
      <c r="B138" s="40" t="s">
        <v>102</v>
      </c>
      <c r="C138" s="127">
        <f>C139/C142</f>
        <v>2.5856233924461892E-2</v>
      </c>
      <c r="D138" s="119"/>
      <c r="E138" s="119"/>
      <c r="F138" s="119"/>
      <c r="G138" s="127">
        <f>G139/G142</f>
        <v>1.2402889464358731E-2</v>
      </c>
      <c r="H138" s="119"/>
      <c r="I138" s="119"/>
      <c r="J138" s="119"/>
      <c r="K138" s="119"/>
      <c r="L138" s="119"/>
      <c r="M138" s="119"/>
    </row>
    <row r="139" spans="1:13" x14ac:dyDescent="0.3">
      <c r="A139" s="119"/>
      <c r="B139" s="119" t="s">
        <v>38</v>
      </c>
      <c r="C139" s="125">
        <f>C114</f>
        <v>9550</v>
      </c>
      <c r="D139" s="125">
        <f>D135</f>
        <v>-5000</v>
      </c>
      <c r="E139" s="119" t="str">
        <f>E135</f>
        <v>decrease</v>
      </c>
      <c r="F139" s="119"/>
      <c r="G139" s="125">
        <f>C139+D139</f>
        <v>4550</v>
      </c>
      <c r="H139" s="119"/>
      <c r="I139" s="119"/>
      <c r="J139" s="119"/>
      <c r="K139" s="119"/>
      <c r="L139" s="119"/>
      <c r="M139" s="119"/>
    </row>
    <row r="140" spans="1:13" x14ac:dyDescent="0.3">
      <c r="A140" s="119"/>
      <c r="B140" s="119" t="s">
        <v>103</v>
      </c>
      <c r="C140" s="125">
        <f>C115</f>
        <v>353000</v>
      </c>
      <c r="D140" s="119"/>
      <c r="E140" s="119"/>
      <c r="F140" s="119"/>
      <c r="G140" s="125">
        <f>C140+D140</f>
        <v>353000</v>
      </c>
      <c r="H140" s="119"/>
      <c r="I140" s="119"/>
      <c r="J140" s="119"/>
      <c r="K140" s="119"/>
      <c r="L140" s="119"/>
      <c r="M140" s="119"/>
    </row>
    <row r="141" spans="1:13" x14ac:dyDescent="0.3">
      <c r="A141" s="119"/>
      <c r="B141" s="119" t="s">
        <v>104</v>
      </c>
      <c r="C141" s="125">
        <f>C116</f>
        <v>385700</v>
      </c>
      <c r="D141" s="125">
        <f>-D131</f>
        <v>-5000</v>
      </c>
      <c r="E141" s="119" t="s">
        <v>110</v>
      </c>
      <c r="F141" s="119"/>
      <c r="G141" s="125">
        <f>C141+D141</f>
        <v>380700</v>
      </c>
      <c r="H141" s="119"/>
      <c r="I141" s="119"/>
      <c r="J141" s="119"/>
      <c r="K141" s="119"/>
      <c r="L141" s="119"/>
      <c r="M141" s="119"/>
    </row>
    <row r="142" spans="1:13" x14ac:dyDescent="0.3">
      <c r="A142" s="119"/>
      <c r="B142" s="119" t="s">
        <v>105</v>
      </c>
      <c r="C142" s="125">
        <f>C117</f>
        <v>369350</v>
      </c>
      <c r="D142" s="119"/>
      <c r="E142" s="119"/>
      <c r="F142" s="119"/>
      <c r="G142" s="125">
        <f>SUM(G140:G141)/2</f>
        <v>366850</v>
      </c>
      <c r="H142" s="119"/>
      <c r="I142" s="119"/>
      <c r="J142" s="119"/>
      <c r="K142" s="119"/>
      <c r="L142" s="119"/>
      <c r="M142" s="119"/>
    </row>
    <row r="143" spans="1:13" x14ac:dyDescent="0.3">
      <c r="A143" s="119"/>
      <c r="B143" s="119"/>
      <c r="C143" s="119"/>
      <c r="D143" s="119"/>
      <c r="E143" s="119"/>
      <c r="F143" s="119"/>
      <c r="G143" s="119"/>
      <c r="H143" s="119"/>
      <c r="I143" s="119"/>
      <c r="J143" s="119"/>
      <c r="K143" s="119"/>
      <c r="L143" s="119"/>
      <c r="M143" s="119"/>
    </row>
    <row r="144" spans="1:13" x14ac:dyDescent="0.3">
      <c r="A144" s="119"/>
      <c r="B144" s="40" t="s">
        <v>107</v>
      </c>
      <c r="C144" s="127">
        <f>C145/C146</f>
        <v>0.73282343790510762</v>
      </c>
      <c r="D144" s="119"/>
      <c r="E144" s="119"/>
      <c r="F144" s="119"/>
      <c r="G144" s="127">
        <f>G145/G146</f>
        <v>0.74244812188074605</v>
      </c>
      <c r="H144" s="119"/>
      <c r="I144" s="119"/>
      <c r="J144" s="119"/>
      <c r="K144" s="119"/>
      <c r="L144" s="119"/>
      <c r="M144" s="119"/>
    </row>
    <row r="145" spans="1:13" x14ac:dyDescent="0.3">
      <c r="A145" s="119"/>
      <c r="B145" s="119" t="s">
        <v>27</v>
      </c>
      <c r="C145" s="125">
        <f>C120</f>
        <v>282650</v>
      </c>
      <c r="D145" s="119"/>
      <c r="E145" s="119"/>
      <c r="F145" s="119"/>
      <c r="G145" s="125">
        <f>C145</f>
        <v>282650</v>
      </c>
      <c r="H145" s="119"/>
      <c r="I145" s="119"/>
      <c r="J145" s="119"/>
      <c r="K145" s="119"/>
      <c r="L145" s="119"/>
      <c r="M145" s="119"/>
    </row>
    <row r="146" spans="1:13" x14ac:dyDescent="0.3">
      <c r="A146" s="119"/>
      <c r="B146" s="119" t="s">
        <v>21</v>
      </c>
      <c r="C146" s="125">
        <f>C121</f>
        <v>385700</v>
      </c>
      <c r="D146" s="125">
        <f>D141</f>
        <v>-5000</v>
      </c>
      <c r="E146" s="119" t="str">
        <f>E141</f>
        <v>inventory decrease</v>
      </c>
      <c r="F146" s="119"/>
      <c r="G146" s="125">
        <f>C146+D146</f>
        <v>380700</v>
      </c>
      <c r="H146" s="119"/>
      <c r="I146" s="119"/>
      <c r="J146" s="119"/>
      <c r="K146" s="119"/>
      <c r="L146" s="119"/>
      <c r="M146" s="119"/>
    </row>
    <row r="147" spans="1:13" x14ac:dyDescent="0.3">
      <c r="A147" s="119"/>
      <c r="B147" s="119"/>
      <c r="C147" s="119"/>
      <c r="D147" s="119"/>
      <c r="E147" s="119"/>
      <c r="F147" s="119"/>
      <c r="G147" s="119"/>
      <c r="H147" s="119"/>
      <c r="I147" s="119"/>
      <c r="K147" s="119"/>
      <c r="L147" s="119"/>
      <c r="M147" s="119"/>
    </row>
    <row r="148" spans="1:13" x14ac:dyDescent="0.3">
      <c r="A148" s="119" t="s">
        <v>120</v>
      </c>
      <c r="B148" s="119"/>
      <c r="C148" s="119"/>
      <c r="D148" s="119"/>
      <c r="E148" s="119"/>
      <c r="F148" s="119"/>
      <c r="G148" s="119"/>
      <c r="H148" s="119"/>
      <c r="I148" s="119"/>
      <c r="J148" s="119"/>
      <c r="K148" s="119"/>
      <c r="L148" s="119"/>
      <c r="M148" s="119"/>
    </row>
    <row r="149" spans="1:13" x14ac:dyDescent="0.3">
      <c r="A149" s="119" t="s">
        <v>126</v>
      </c>
      <c r="B149" s="119"/>
      <c r="C149" s="119"/>
      <c r="D149" s="119"/>
      <c r="E149" s="119"/>
      <c r="F149" s="119"/>
      <c r="G149" s="119"/>
      <c r="H149" s="119"/>
      <c r="I149" s="119"/>
      <c r="J149" s="119"/>
      <c r="K149" s="119"/>
      <c r="L149" s="119"/>
      <c r="M149" s="119"/>
    </row>
    <row r="150" spans="1:13" x14ac:dyDescent="0.3">
      <c r="A150" s="119" t="s">
        <v>122</v>
      </c>
      <c r="B150" s="119"/>
      <c r="C150" s="119"/>
      <c r="D150" s="119"/>
      <c r="E150" s="119"/>
      <c r="F150" s="119"/>
      <c r="G150" s="119"/>
      <c r="H150" s="119"/>
      <c r="I150" s="119"/>
      <c r="J150" s="119"/>
    </row>
    <row r="151" spans="1:13" x14ac:dyDescent="0.3">
      <c r="J151" s="119"/>
      <c r="K151" s="119"/>
      <c r="L151" s="119"/>
      <c r="M151" s="119"/>
    </row>
    <row r="152" spans="1:13" x14ac:dyDescent="0.3">
      <c r="A152" s="40" t="s">
        <v>72</v>
      </c>
      <c r="B152" s="119" t="s">
        <v>114</v>
      </c>
      <c r="C152" s="119"/>
      <c r="D152" s="119"/>
      <c r="E152" s="119"/>
      <c r="F152" s="119"/>
      <c r="G152" s="119"/>
      <c r="H152" s="119"/>
      <c r="I152" s="119"/>
      <c r="J152" s="119"/>
      <c r="K152" s="119"/>
      <c r="L152" s="119"/>
      <c r="M152" s="119"/>
    </row>
    <row r="153" spans="1:13" x14ac:dyDescent="0.3">
      <c r="A153" s="48" t="s">
        <v>136</v>
      </c>
      <c r="C153" s="119"/>
      <c r="D153" s="119"/>
      <c r="E153" s="119"/>
      <c r="F153" s="119"/>
      <c r="G153" s="119"/>
      <c r="H153" s="119"/>
      <c r="I153" s="119"/>
      <c r="J153" s="119"/>
      <c r="K153" s="119"/>
      <c r="L153" s="119"/>
      <c r="M153" s="119"/>
    </row>
    <row r="154" spans="1:13" x14ac:dyDescent="0.3">
      <c r="A154" s="119" t="s">
        <v>26</v>
      </c>
      <c r="B154" s="119"/>
      <c r="C154" s="125">
        <v>20000</v>
      </c>
      <c r="D154" s="125"/>
      <c r="E154" s="119"/>
      <c r="F154" s="119"/>
      <c r="G154" s="119"/>
      <c r="H154" s="119"/>
      <c r="I154" s="119"/>
      <c r="J154" s="119"/>
      <c r="K154" s="119"/>
      <c r="L154" s="119"/>
      <c r="M154" s="119"/>
    </row>
    <row r="155" spans="1:13" x14ac:dyDescent="0.3">
      <c r="A155" s="119"/>
      <c r="B155" s="119" t="s">
        <v>111</v>
      </c>
      <c r="C155" s="125"/>
      <c r="D155" s="125">
        <f>C154</f>
        <v>20000</v>
      </c>
      <c r="E155" s="119"/>
      <c r="F155" s="119"/>
      <c r="G155" s="119"/>
      <c r="H155" s="119"/>
      <c r="I155" s="119"/>
      <c r="J155" s="119"/>
      <c r="K155" s="119"/>
      <c r="L155" s="119"/>
      <c r="M155" s="119"/>
    </row>
    <row r="156" spans="1:13" x14ac:dyDescent="0.3">
      <c r="A156" s="119"/>
      <c r="B156" s="119"/>
      <c r="C156" s="125"/>
      <c r="D156" s="125"/>
      <c r="E156" s="119"/>
      <c r="F156" s="119"/>
      <c r="G156" s="119"/>
      <c r="H156" s="119"/>
      <c r="I156" s="119"/>
      <c r="J156" s="119"/>
      <c r="K156" s="119"/>
      <c r="L156" s="119"/>
      <c r="M156" s="119"/>
    </row>
    <row r="157" spans="1:13" x14ac:dyDescent="0.3">
      <c r="A157" s="119"/>
      <c r="B157" s="119"/>
      <c r="C157" s="128" t="s">
        <v>145</v>
      </c>
      <c r="D157" s="194" t="s">
        <v>146</v>
      </c>
      <c r="E157" s="194"/>
      <c r="F157" s="194"/>
      <c r="G157" s="129" t="s">
        <v>147</v>
      </c>
      <c r="H157" s="119"/>
      <c r="I157" s="119"/>
      <c r="J157" s="119"/>
      <c r="K157" s="119"/>
      <c r="L157" s="119"/>
      <c r="M157" s="119"/>
    </row>
    <row r="158" spans="1:13" x14ac:dyDescent="0.3">
      <c r="A158" s="40"/>
      <c r="B158" s="40" t="s">
        <v>99</v>
      </c>
      <c r="C158" s="127">
        <f>C159/C160</f>
        <v>1.232258064516129E-2</v>
      </c>
      <c r="D158" s="119"/>
      <c r="E158" s="119"/>
      <c r="F158" s="119"/>
      <c r="G158" s="127">
        <f>G159/G160</f>
        <v>1.232258064516129E-2</v>
      </c>
      <c r="H158" s="119"/>
      <c r="I158" s="119"/>
      <c r="J158" s="119"/>
      <c r="K158" s="119"/>
      <c r="L158" s="119"/>
      <c r="M158" s="119"/>
    </row>
    <row r="159" spans="1:13" x14ac:dyDescent="0.3">
      <c r="A159" s="119"/>
      <c r="B159" s="119" t="s">
        <v>38</v>
      </c>
      <c r="C159" s="125">
        <f>C135</f>
        <v>9550</v>
      </c>
      <c r="D159" s="125"/>
      <c r="E159" s="119"/>
      <c r="F159" s="119"/>
      <c r="G159" s="125">
        <f>C159-D159</f>
        <v>9550</v>
      </c>
      <c r="H159" s="119"/>
      <c r="I159" s="119"/>
      <c r="J159" s="119"/>
      <c r="K159" s="119"/>
      <c r="L159" s="119"/>
      <c r="M159" s="119"/>
    </row>
    <row r="160" spans="1:13" x14ac:dyDescent="0.3">
      <c r="A160" s="119"/>
      <c r="B160" s="119" t="s">
        <v>100</v>
      </c>
      <c r="C160" s="125">
        <f>C136</f>
        <v>775000</v>
      </c>
      <c r="D160" s="125"/>
      <c r="E160" s="119"/>
      <c r="F160" s="119"/>
      <c r="G160" s="125">
        <f>C160+D160</f>
        <v>775000</v>
      </c>
      <c r="H160" s="119"/>
      <c r="I160" s="119"/>
      <c r="J160" s="119"/>
      <c r="K160" s="119"/>
      <c r="L160" s="119"/>
      <c r="M160" s="119"/>
    </row>
    <row r="161" spans="1:13" x14ac:dyDescent="0.3">
      <c r="A161" s="119"/>
      <c r="B161" s="119"/>
      <c r="C161" s="119"/>
      <c r="D161" s="119"/>
      <c r="E161" s="119"/>
      <c r="F161" s="119"/>
      <c r="G161" s="119"/>
      <c r="H161" s="119"/>
      <c r="I161" s="119"/>
      <c r="J161" s="119"/>
      <c r="K161" s="119"/>
      <c r="L161" s="119"/>
      <c r="M161" s="119"/>
    </row>
    <row r="162" spans="1:13" x14ac:dyDescent="0.3">
      <c r="A162" s="119"/>
      <c r="B162" s="40" t="s">
        <v>102</v>
      </c>
      <c r="C162" s="127">
        <f>C163/C166</f>
        <v>2.5856233924461892E-2</v>
      </c>
      <c r="D162" s="119"/>
      <c r="E162" s="119"/>
      <c r="F162" s="119"/>
      <c r="G162" s="127">
        <f>G163/G166</f>
        <v>2.5856233924461892E-2</v>
      </c>
      <c r="H162" s="119"/>
      <c r="I162" s="119"/>
      <c r="J162" s="119"/>
      <c r="K162" s="119"/>
      <c r="L162" s="119"/>
      <c r="M162" s="119"/>
    </row>
    <row r="163" spans="1:13" x14ac:dyDescent="0.3">
      <c r="A163" s="119"/>
      <c r="B163" s="119" t="s">
        <v>38</v>
      </c>
      <c r="C163" s="125">
        <f>C139</f>
        <v>9550</v>
      </c>
      <c r="D163" s="125"/>
      <c r="E163" s="119"/>
      <c r="F163" s="119"/>
      <c r="G163" s="125">
        <f>C163-D163</f>
        <v>9550</v>
      </c>
      <c r="H163" s="119"/>
      <c r="I163" s="119"/>
      <c r="J163" s="119"/>
      <c r="K163" s="119"/>
      <c r="L163" s="119"/>
      <c r="M163" s="119"/>
    </row>
    <row r="164" spans="1:13" x14ac:dyDescent="0.3">
      <c r="A164" s="119"/>
      <c r="B164" s="119" t="s">
        <v>103</v>
      </c>
      <c r="C164" s="125">
        <f>C140</f>
        <v>353000</v>
      </c>
      <c r="D164" s="119"/>
      <c r="E164" s="119"/>
      <c r="F164" s="119"/>
      <c r="G164" s="125">
        <f>C164+D164</f>
        <v>353000</v>
      </c>
      <c r="H164" s="119"/>
      <c r="I164" s="119"/>
      <c r="J164" s="119"/>
      <c r="K164" s="119"/>
      <c r="L164" s="119"/>
      <c r="M164" s="119"/>
    </row>
    <row r="165" spans="1:13" x14ac:dyDescent="0.3">
      <c r="A165" s="119"/>
      <c r="B165" s="119" t="s">
        <v>104</v>
      </c>
      <c r="C165" s="125">
        <f>C141</f>
        <v>385700</v>
      </c>
      <c r="D165" s="125"/>
      <c r="E165" s="119"/>
      <c r="F165" s="119"/>
      <c r="G165" s="125">
        <f>C165-D165</f>
        <v>385700</v>
      </c>
      <c r="H165" s="119"/>
      <c r="I165" s="119"/>
      <c r="J165" s="119"/>
      <c r="K165" s="119"/>
      <c r="L165" s="119"/>
      <c r="M165" s="119"/>
    </row>
    <row r="166" spans="1:13" x14ac:dyDescent="0.3">
      <c r="A166" s="119"/>
      <c r="B166" s="119" t="s">
        <v>105</v>
      </c>
      <c r="C166" s="125">
        <f>C142</f>
        <v>369350</v>
      </c>
      <c r="D166" s="119"/>
      <c r="E166" s="119"/>
      <c r="F166" s="119"/>
      <c r="G166" s="125">
        <f>SUM(G164:G165)/2</f>
        <v>369350</v>
      </c>
      <c r="H166" s="119"/>
      <c r="I166" s="119"/>
      <c r="J166" s="119"/>
      <c r="K166" s="119"/>
      <c r="L166" s="119"/>
      <c r="M166" s="119"/>
    </row>
    <row r="167" spans="1:13" x14ac:dyDescent="0.3">
      <c r="A167" s="119"/>
      <c r="B167" s="119"/>
      <c r="C167" s="119"/>
      <c r="D167" s="119"/>
      <c r="E167" s="119"/>
      <c r="F167" s="119"/>
      <c r="G167" s="119"/>
      <c r="H167" s="119"/>
      <c r="I167" s="119"/>
      <c r="J167" s="119"/>
      <c r="K167" s="119"/>
      <c r="L167" s="119"/>
      <c r="M167" s="119"/>
    </row>
    <row r="168" spans="1:13" x14ac:dyDescent="0.3">
      <c r="A168" s="119"/>
      <c r="B168" s="40" t="s">
        <v>107</v>
      </c>
      <c r="C168" s="127">
        <f>C169/C171</f>
        <v>0.73282343790510762</v>
      </c>
      <c r="D168" s="119"/>
      <c r="E168" s="119"/>
      <c r="F168" s="119"/>
      <c r="G168" s="127">
        <f>G169/G171</f>
        <v>0.73282343790510762</v>
      </c>
      <c r="H168" s="119"/>
      <c r="I168" s="119"/>
      <c r="J168" s="119"/>
      <c r="K168" s="119"/>
      <c r="L168" s="119"/>
      <c r="M168" s="119"/>
    </row>
    <row r="169" spans="1:13" x14ac:dyDescent="0.3">
      <c r="A169" s="119"/>
      <c r="B169" s="119" t="s">
        <v>27</v>
      </c>
      <c r="C169" s="125">
        <f>C145</f>
        <v>282650</v>
      </c>
      <c r="D169" s="125">
        <f>C154</f>
        <v>20000</v>
      </c>
      <c r="E169" s="119" t="s">
        <v>112</v>
      </c>
      <c r="F169" s="119"/>
      <c r="G169" s="125">
        <f>SUM(C169:D170)</f>
        <v>282650</v>
      </c>
      <c r="H169" s="119"/>
      <c r="I169" s="119"/>
      <c r="J169" s="119"/>
      <c r="K169" s="119"/>
      <c r="L169" s="119"/>
      <c r="M169" s="119"/>
    </row>
    <row r="170" spans="1:13" x14ac:dyDescent="0.3">
      <c r="A170" s="119"/>
      <c r="B170" s="119"/>
      <c r="C170" s="125"/>
      <c r="D170" s="125">
        <f>-C154</f>
        <v>-20000</v>
      </c>
      <c r="E170" s="119" t="s">
        <v>123</v>
      </c>
      <c r="F170" s="119"/>
      <c r="G170" s="125"/>
      <c r="H170" s="119"/>
      <c r="I170" s="119"/>
      <c r="J170" s="119"/>
      <c r="K170" s="119"/>
      <c r="L170" s="119"/>
      <c r="M170" s="119"/>
    </row>
    <row r="171" spans="1:13" ht="46.8" customHeight="1" x14ac:dyDescent="0.3">
      <c r="A171" s="119"/>
      <c r="B171" s="119" t="s">
        <v>21</v>
      </c>
      <c r="C171" s="125">
        <f>C146</f>
        <v>385700</v>
      </c>
      <c r="D171" s="125"/>
      <c r="E171" s="119"/>
      <c r="F171" s="119"/>
      <c r="G171" s="125">
        <f>C171-D171</f>
        <v>385700</v>
      </c>
      <c r="H171" s="119"/>
      <c r="I171" s="119"/>
      <c r="J171" s="131"/>
      <c r="K171" s="119"/>
      <c r="L171" s="119"/>
      <c r="M171" s="119"/>
    </row>
    <row r="172" spans="1:13" x14ac:dyDescent="0.3">
      <c r="A172" s="119"/>
      <c r="B172" s="119"/>
      <c r="C172" s="119"/>
      <c r="D172" s="119"/>
      <c r="E172" s="119"/>
      <c r="F172" s="119"/>
      <c r="G172" s="119"/>
      <c r="H172" s="119"/>
      <c r="I172" s="119"/>
      <c r="K172" s="119"/>
      <c r="L172" s="119"/>
      <c r="M172" s="119"/>
    </row>
    <row r="173" spans="1:13" x14ac:dyDescent="0.3">
      <c r="A173" s="119" t="s">
        <v>113</v>
      </c>
      <c r="B173" s="119"/>
      <c r="C173" s="119"/>
      <c r="D173" s="119"/>
      <c r="E173" s="119"/>
      <c r="F173" s="119"/>
      <c r="G173" s="119"/>
      <c r="H173" s="119"/>
      <c r="I173" s="119"/>
      <c r="K173" s="119"/>
      <c r="L173" s="119"/>
      <c r="M173" s="119"/>
    </row>
    <row r="174" spans="1:13" x14ac:dyDescent="0.3">
      <c r="A174" s="119" t="s">
        <v>115</v>
      </c>
      <c r="B174" s="119"/>
      <c r="C174" s="119"/>
      <c r="D174" s="119"/>
      <c r="E174" s="119"/>
      <c r="F174" s="119"/>
      <c r="G174" s="119"/>
      <c r="H174" s="119"/>
      <c r="I174" s="119"/>
      <c r="K174" s="131"/>
    </row>
    <row r="175" spans="1:13" x14ac:dyDescent="0.3">
      <c r="A175" s="141" t="s">
        <v>133</v>
      </c>
      <c r="B175" s="131"/>
      <c r="C175" s="131"/>
      <c r="D175" s="131"/>
      <c r="E175" s="131"/>
      <c r="F175" s="131"/>
      <c r="G175" s="131"/>
      <c r="H175" s="131"/>
      <c r="I175" s="131"/>
    </row>
    <row r="176" spans="1:13" x14ac:dyDescent="0.3">
      <c r="A176" s="119" t="s">
        <v>134</v>
      </c>
    </row>
  </sheetData>
  <mergeCells count="20">
    <mergeCell ref="D108:F108"/>
    <mergeCell ref="D133:F133"/>
    <mergeCell ref="D157:F157"/>
    <mergeCell ref="F55:G55"/>
    <mergeCell ref="H55:I55"/>
    <mergeCell ref="A3:B4"/>
    <mergeCell ref="A55:B56"/>
    <mergeCell ref="C55:D55"/>
    <mergeCell ref="V5:X5"/>
    <mergeCell ref="C3:D3"/>
    <mergeCell ref="F3:G3"/>
    <mergeCell ref="H3:I3"/>
    <mergeCell ref="V3:X3"/>
    <mergeCell ref="V4:X4"/>
    <mergeCell ref="K3:M3"/>
    <mergeCell ref="K4:M4"/>
    <mergeCell ref="K5:M5"/>
    <mergeCell ref="O3:T3"/>
    <mergeCell ref="O4:T4"/>
    <mergeCell ref="O5:T5"/>
  </mergeCells>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BB639-4B89-4CA1-B249-CF4840C290F7}">
  <dimension ref="A1:E19"/>
  <sheetViews>
    <sheetView workbookViewId="0">
      <selection activeCell="D19" sqref="D19"/>
    </sheetView>
  </sheetViews>
  <sheetFormatPr defaultRowHeight="14.4" x14ac:dyDescent="0.3"/>
  <cols>
    <col min="1" max="1" width="31.33203125" bestFit="1" customWidth="1"/>
    <col min="2" max="2" width="8.88671875" style="41"/>
    <col min="3" max="3" width="3.21875" style="34" customWidth="1"/>
    <col min="4" max="4" width="31" bestFit="1" customWidth="1"/>
    <col min="5" max="5" width="8.88671875" style="45"/>
  </cols>
  <sheetData>
    <row r="1" spans="1:5" x14ac:dyDescent="0.3">
      <c r="A1" s="1" t="s">
        <v>57</v>
      </c>
    </row>
    <row r="2" spans="1:5" x14ac:dyDescent="0.3">
      <c r="A2" s="35"/>
      <c r="B2" s="42" t="s">
        <v>43</v>
      </c>
      <c r="C2" s="38"/>
      <c r="D2" s="39"/>
      <c r="E2" s="42" t="s">
        <v>43</v>
      </c>
    </row>
    <row r="3" spans="1:5" x14ac:dyDescent="0.3">
      <c r="A3" s="36" t="s">
        <v>59</v>
      </c>
      <c r="B3" s="43">
        <v>10000</v>
      </c>
      <c r="C3" s="38"/>
      <c r="D3" s="2" t="s">
        <v>7</v>
      </c>
      <c r="E3" s="43">
        <v>519000</v>
      </c>
    </row>
    <row r="4" spans="1:5" x14ac:dyDescent="0.3">
      <c r="A4" s="36" t="s">
        <v>0</v>
      </c>
      <c r="B4" s="43">
        <v>9000</v>
      </c>
      <c r="C4" s="38"/>
      <c r="D4" s="2" t="s">
        <v>8</v>
      </c>
      <c r="E4" s="43">
        <v>207000</v>
      </c>
    </row>
    <row r="5" spans="1:5" x14ac:dyDescent="0.3">
      <c r="A5" s="36" t="s">
        <v>1</v>
      </c>
      <c r="B5" s="43">
        <v>50000</v>
      </c>
      <c r="C5" s="38"/>
      <c r="D5" s="2" t="s">
        <v>9</v>
      </c>
      <c r="E5" s="43">
        <v>4000</v>
      </c>
    </row>
    <row r="6" spans="1:5" x14ac:dyDescent="0.3">
      <c r="A6" s="36" t="s">
        <v>2</v>
      </c>
      <c r="B6" s="43">
        <v>25000</v>
      </c>
      <c r="C6" s="38"/>
      <c r="D6" s="2" t="s">
        <v>65</v>
      </c>
      <c r="E6" s="43">
        <v>46000</v>
      </c>
    </row>
    <row r="7" spans="1:5" x14ac:dyDescent="0.3">
      <c r="A7" s="36" t="s">
        <v>3</v>
      </c>
      <c r="B7" s="43">
        <v>0</v>
      </c>
      <c r="C7" s="38"/>
      <c r="D7" s="2" t="s">
        <v>10</v>
      </c>
      <c r="E7" s="43">
        <v>27000</v>
      </c>
    </row>
    <row r="8" spans="1:5" x14ac:dyDescent="0.3">
      <c r="A8" s="36" t="s">
        <v>4</v>
      </c>
      <c r="B8" s="43">
        <v>199000</v>
      </c>
      <c r="C8" s="38"/>
      <c r="D8" s="2" t="s">
        <v>33</v>
      </c>
      <c r="E8" s="43">
        <v>700000</v>
      </c>
    </row>
    <row r="9" spans="1:5" x14ac:dyDescent="0.3">
      <c r="A9" s="36" t="s">
        <v>5</v>
      </c>
      <c r="B9" s="43">
        <v>9000</v>
      </c>
      <c r="C9" s="38"/>
      <c r="D9" s="2" t="s">
        <v>12</v>
      </c>
      <c r="E9" s="43">
        <v>74000</v>
      </c>
    </row>
    <row r="10" spans="1:5" x14ac:dyDescent="0.3">
      <c r="A10" s="37" t="s">
        <v>6</v>
      </c>
      <c r="B10" s="44">
        <v>153000</v>
      </c>
      <c r="C10" s="38"/>
      <c r="D10" s="3" t="s">
        <v>13</v>
      </c>
      <c r="E10" s="44">
        <v>160000</v>
      </c>
    </row>
    <row r="12" spans="1:5" x14ac:dyDescent="0.3">
      <c r="A12" s="133" t="s">
        <v>132</v>
      </c>
      <c r="B12" s="134"/>
    </row>
    <row r="13" spans="1:5" x14ac:dyDescent="0.3">
      <c r="A13" s="135" t="s">
        <v>55</v>
      </c>
      <c r="B13" s="136">
        <f>800*11</f>
        <v>8800</v>
      </c>
    </row>
    <row r="14" spans="1:5" x14ac:dyDescent="0.3">
      <c r="A14" s="135" t="s">
        <v>54</v>
      </c>
      <c r="B14" s="136">
        <f>4500*11</f>
        <v>49500</v>
      </c>
    </row>
    <row r="15" spans="1:5" x14ac:dyDescent="0.3">
      <c r="A15" s="135" t="s">
        <v>127</v>
      </c>
      <c r="B15" s="136">
        <v>8600</v>
      </c>
    </row>
    <row r="16" spans="1:5" x14ac:dyDescent="0.3">
      <c r="A16" s="135" t="s">
        <v>128</v>
      </c>
      <c r="B16" s="136">
        <v>20000</v>
      </c>
    </row>
    <row r="17" spans="1:2" x14ac:dyDescent="0.3">
      <c r="A17" s="135" t="s">
        <v>129</v>
      </c>
      <c r="B17" s="136">
        <v>64000</v>
      </c>
    </row>
    <row r="18" spans="1:2" x14ac:dyDescent="0.3">
      <c r="A18" s="137" t="s">
        <v>130</v>
      </c>
      <c r="B18" s="138">
        <v>9100</v>
      </c>
    </row>
    <row r="19" spans="1:2" x14ac:dyDescent="0.3">
      <c r="A19" s="139" t="s">
        <v>86</v>
      </c>
      <c r="B19" s="140">
        <f>SUM(B13:B18)</f>
        <v>160000</v>
      </c>
    </row>
  </sheetData>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916FBF6E6E37447827B60E0C4C792C8" ma:contentTypeVersion="14" ma:contentTypeDescription="Create a new document." ma:contentTypeScope="" ma:versionID="7021e23df4dd7ba6e474718922029cb9">
  <xsd:schema xmlns:xsd="http://www.w3.org/2001/XMLSchema" xmlns:xs="http://www.w3.org/2001/XMLSchema" xmlns:p="http://schemas.microsoft.com/office/2006/metadata/properties" xmlns:ns3="a53cfe13-88a2-4d8a-921a-26acc93ffab7" xmlns:ns4="e3370fb0-917d-486d-8ec5-33c5248dbdec" targetNamespace="http://schemas.microsoft.com/office/2006/metadata/properties" ma:root="true" ma:fieldsID="2c1bcd713acd49c7d0b86ac80bb3140c" ns3:_="" ns4:_="">
    <xsd:import namespace="a53cfe13-88a2-4d8a-921a-26acc93ffab7"/>
    <xsd:import namespace="e3370fb0-917d-486d-8ec5-33c5248dbde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3cfe13-88a2-4d8a-921a-26acc93ffa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3370fb0-917d-486d-8ec5-33c5248dbde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2A133E6-4AD2-4E55-8C16-45E21EFF23A1}">
  <ds:schemaRefs>
    <ds:schemaRef ds:uri="http://schemas.microsoft.com/sharepoint/v3/contenttype/forms"/>
  </ds:schemaRefs>
</ds:datastoreItem>
</file>

<file path=customXml/itemProps2.xml><?xml version="1.0" encoding="utf-8"?>
<ds:datastoreItem xmlns:ds="http://schemas.openxmlformats.org/officeDocument/2006/customXml" ds:itemID="{270B9661-662C-4790-842A-C8BFD41F756E}">
  <ds:schemaRefs>
    <ds:schemaRef ds:uri="http://purl.org/dc/dcmitype/"/>
    <ds:schemaRef ds:uri="e3370fb0-917d-486d-8ec5-33c5248dbdec"/>
    <ds:schemaRef ds:uri="http://purl.org/dc/elements/1.1/"/>
    <ds:schemaRef ds:uri="http://schemas.microsoft.com/office/infopath/2007/PartnerControls"/>
    <ds:schemaRef ds:uri="http://schemas.openxmlformats.org/package/2006/metadata/core-properties"/>
    <ds:schemaRef ds:uri="http://schemas.microsoft.com/office/2006/documentManagement/types"/>
    <ds:schemaRef ds:uri="a53cfe13-88a2-4d8a-921a-26acc93ffab7"/>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C5E0A13C-0467-4523-91AF-269C9424B8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3cfe13-88a2-4d8a-921a-26acc93ffab7"/>
    <ds:schemaRef ds:uri="e3370fb0-917d-486d-8ec5-33c5248dbd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Tutorial 1</vt:lpstr>
      <vt:lpstr>Tutorial 2</vt:lpstr>
      <vt:lpstr>Tutorial 3</vt:lpstr>
      <vt:lpstr>Tutorial 4</vt:lpstr>
      <vt:lpstr>31 May 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Hanny Kusnadi</dc:creator>
  <cp:lastModifiedBy>Hanny Kusnadi</cp:lastModifiedBy>
  <dcterms:created xsi:type="dcterms:W3CDTF">2022-06-06T03:14:46Z</dcterms:created>
  <dcterms:modified xsi:type="dcterms:W3CDTF">2022-09-13T08:35:56Z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0x0101001916FBF6E6E37447827B60E0C4C792C8</vt:lpwstr>
  </property>
</Properties>
</file>