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mytr\Documents\"/>
    </mc:Choice>
  </mc:AlternateContent>
  <xr:revisionPtr revIDLastSave="0" documentId="8_{13F1B48D-88CA-4251-96D1-B2FF549CAB27}" xr6:coauthVersionLast="47" xr6:coauthVersionMax="47" xr10:uidLastSave="{00000000-0000-0000-0000-000000000000}"/>
  <bookViews>
    <workbookView xWindow="-98" yWindow="-98" windowWidth="28996" windowHeight="15675" xr2:uid="{E42EFA48-EB70-42A7-9349-FB07393B43F6}"/>
  </bookViews>
  <sheets>
    <sheet name="Comparable Grid" sheetId="1" r:id="rId1"/>
  </sheets>
  <externalReferences>
    <externalReference r:id="rId2"/>
  </externalReferences>
  <definedNames>
    <definedName name="CoStarAddress">'[1]Raw Rents'!$AL$4:$AL$999</definedName>
    <definedName name="CoStarCity">'[1]Raw Rents'!$AW$4:$AW$999</definedName>
    <definedName name="CoStarCount">'[1]Raw Rents'!$AA$4:$AA$999</definedName>
    <definedName name="CoStarRent">'[1]Raw Rents'!$AE$4:$AE$999</definedName>
    <definedName name="CoStarRentName">'[1]Raw Rents'!$W$4:$W$999</definedName>
    <definedName name="CoStarRUBSRent">'[1]Raw Rents'!$AJ$4:$AJ$999</definedName>
    <definedName name="CoStarSaleAddress">'[1]Sale Comps'!$Y$3:$Y$100</definedName>
    <definedName name="CoStarSaleAvgUnitSize">'[1]Sale Comps'!$BN$3:$BN$100</definedName>
    <definedName name="CoStarSaleCity">'[1]Sale Comps'!$Z$3:$Z$100</definedName>
    <definedName name="CoStarSaleCompLookup">'[1]Sale Comps'!$W$3:$W$100</definedName>
    <definedName name="CoStarSaleDate">'[1]Sale Comps'!$AG$3:$AG$100</definedName>
    <definedName name="CoStarSaleName">'[1]Sale Comps'!$BO$3:$BO$100</definedName>
    <definedName name="CoStarSalePriceTotal">'[1]Sale Comps'!$AE$3:$AE$100</definedName>
    <definedName name="CoStarSaleState">'[1]Sale Comps'!$AA$3:$AA$100</definedName>
    <definedName name="CoStarSaleUnits">'[1]Sale Comps'!$AC$3:$AC$100</definedName>
    <definedName name="CoStarSaleYearBuilt">'[1]Sale Comps'!$AV$3:$AV$100</definedName>
    <definedName name="CoStarSaleZipcodes">'[1]Sale Comps'!$X$3:$X$100</definedName>
    <definedName name="CoStarSize">'[1]Raw Rents'!$Z$4:$Z$999</definedName>
    <definedName name="CoStarState">'[1]Raw Rents'!$AX$4:$AX$999</definedName>
    <definedName name="CoStarUnit">'[1]Raw Rents'!$X$4:$X$999</definedName>
    <definedName name="CoStarYearBuilt">'[1]Raw Rents'!$BN$4:$BN$999</definedName>
    <definedName name="CoStarZip">'[1]Raw Rents'!$AY$4:$AY$999</definedName>
    <definedName name="expandedMonths">[1]Yields!$B$25:$B$384</definedName>
    <definedName name="expandedYC">[1]Yields!$C$25:$C$384</definedName>
    <definedName name="Filepath">'[1]Agency-Data'!$C$1</definedName>
    <definedName name="filesource">[1]Validation!$F$2</definedName>
    <definedName name="lookuptype">'[1]Rent Comparison'!$BN$3:$BN$25</definedName>
    <definedName name="months_per_period">12/periods_per_year</definedName>
    <definedName name="mpp">12/ppy</definedName>
    <definedName name="nper">term*periods_per_year</definedName>
    <definedName name="OrgininationMax">'[1]Agency Loan-Sale Comps'!$F$5</definedName>
    <definedName name="OriginationMin">'[1]Agency Loan-Sale Comps'!$F$4</definedName>
    <definedName name="periods">yrs*ppy</definedName>
    <definedName name="_xlnm.Print_Area" localSheetId="0">'Comparable Grid'!$C$1:$I$90</definedName>
    <definedName name="PriorCapRateOriginMax">'[1]Agency Loan-Sale Comps'!#REF!</definedName>
    <definedName name="PriorCapRateOriginMin">'[1]Agency Loan-Sale Comps'!#REF!</definedName>
    <definedName name="PropertySizeMax">'[1]Agency Loan-Sale Comps'!$J$5</definedName>
    <definedName name="PropertySizeMin">'[1]Agency Loan-Sale Comps'!$J$4</definedName>
    <definedName name="QueryRegion">'[1]Agency Loan-Sale Comps'!$S$3</definedName>
    <definedName name="rediq_address1">[1]Master!$B$2</definedName>
    <definedName name="rediq_city">[1]Master!$B$3</definedName>
    <definedName name="rediq_dealname">[1]Master!$B$1</definedName>
    <definedName name="rediq_state">[1]Master!$C$3</definedName>
    <definedName name="rediq_zip">[1]Master!$D$3</definedName>
    <definedName name="reflink">[1]MasterDealList!$BH$4</definedName>
    <definedName name="RegionOriginMax">'[1]Agency Loan-Sale Comps'!$U$5</definedName>
    <definedName name="RegionOriginMin">'[1]Agency Loan-Sale Comps'!$U$4</definedName>
    <definedName name="RegionSizeMax">'[1]Agency Loan-Sale Comps'!$Y$5</definedName>
    <definedName name="RegionSizeMin">'[1]Agency Loan-Sale Comps'!$Y$4</definedName>
    <definedName name="RegionYearMax">'[1]Agency Loan-Sale Comps'!$W$5</definedName>
    <definedName name="RegionYearMin">'[1]Agency Loan-Sale Comps'!$W$4</definedName>
    <definedName name="rrInPlaceRent">'[1]redIQ RR'!$L$9:$L$2000</definedName>
    <definedName name="rrMarketRent">'[1]redIQ RR'!$K$9:$K$2000</definedName>
    <definedName name="rrUnitBathCount">'[1]redIQ RR'!$G$9:$G$2000</definedName>
    <definedName name="rrUnitBedCount">'[1]redIQ RR'!$F$9:$F$2000</definedName>
    <definedName name="rrUnitFloorPlan">'[1]redIQ RR'!$D$9:$D$2000</definedName>
    <definedName name="rrUnitSF">'[1]redIQ RR'!$E$9:$E$2000</definedName>
    <definedName name="valuevx">42.314159</definedName>
    <definedName name="YardiAddress">'[1]Raw Rents'!$E$4:$E$999</definedName>
    <definedName name="YardiCity">'[1]Raw Rents'!$F$4:$F$999</definedName>
    <definedName name="YardiCount">'[1]Raw Rents'!$N$4:$N$999</definedName>
    <definedName name="YardiRent">'[1]Raw Rents'!$P$4:$P$999</definedName>
    <definedName name="YardiRentName">'[1]Raw Rents'!$D$4:$D$999</definedName>
    <definedName name="YardiRUBSRent">'[1]Raw Rents'!$U$4:$U$999</definedName>
    <definedName name="YardiSaleAddress">'[1]Sale Comps'!$G$3:$G$100</definedName>
    <definedName name="YardiSaleAvgUnitSize">'[1]Sale Comps'!$F$3:$F$100</definedName>
    <definedName name="YardiSaleCity">'[1]Sale Comps'!$H$3:$H$100</definedName>
    <definedName name="YardiSaleCompLookup">'[1]Sale Comps'!$A$3:$A$100</definedName>
    <definedName name="YardiSaleDate">'[1]Sale Comps'!$N$3:$N$100</definedName>
    <definedName name="YardiSaleName">'[1]Sale Comps'!$D$3:$D$100</definedName>
    <definedName name="YardiSalePriceTotal">'[1]Sale Comps'!$Q$3:$Q$100</definedName>
    <definedName name="YardiSaleState">'[1]Sale Comps'!$I$3:$I$100</definedName>
    <definedName name="YardiSaleUnits">'[1]Sale Comps'!$E$3:$E$100</definedName>
    <definedName name="YardiSaleYearBuilt">'[1]Sale Comps'!$B$3:$B$100</definedName>
    <definedName name="YardiSaleZipcodes">'[1]Sale Comps'!$J$3:$J$100</definedName>
    <definedName name="YardiSize">'[1]Raw Rents'!$O$4:$O$999</definedName>
    <definedName name="YardiState">'[1]Raw Rents'!$G$4:$G$999</definedName>
    <definedName name="YardiTotalCount">'[1]Raw Rents'!$M$4:$M$999</definedName>
    <definedName name="YardiUnit">'[1]Raw Rents'!$I$4:$I$999</definedName>
    <definedName name="YardiYearBuilt">'[1]Raw Rents'!$J$4:$J$999</definedName>
    <definedName name="YardiZip">'[1]Raw Rents'!$H$4:$H$999</definedName>
    <definedName name="YearBuiltMax">'[1]Agency Loan-Sale Comps'!$H$5</definedName>
    <definedName name="YearBuiltMin">'[1]Agency Loan-Sale Comps'!$H$4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Z52" i="1" l="1" a="1"/>
  <c r="Y52" i="1" a="1"/>
  <c r="X52" i="1" a="1"/>
  <c r="W52" i="1" a="1"/>
  <c r="V52" i="1" a="1"/>
  <c r="U52" i="1" a="1"/>
  <c r="P52" i="1" s="1"/>
  <c r="T52" i="1" a="1"/>
  <c r="S52" i="1" a="1"/>
  <c r="R52" i="1" a="1"/>
  <c r="Q52" i="1" a="1"/>
  <c r="AD52" i="1" s="1"/>
  <c r="O52" i="1" a="1"/>
  <c r="N52" i="1" a="1"/>
  <c r="M52" i="1"/>
  <c r="Z51" i="1" a="1"/>
  <c r="Y51" i="1" a="1"/>
  <c r="X51" i="1" a="1"/>
  <c r="W51" i="1" a="1"/>
  <c r="V51" i="1" a="1"/>
  <c r="U51" i="1" a="1"/>
  <c r="P51" i="1" s="1"/>
  <c r="T51" i="1" a="1"/>
  <c r="S51" i="1" a="1"/>
  <c r="R51" i="1" a="1"/>
  <c r="Q51" i="1" a="1"/>
  <c r="AD51" i="1" s="1"/>
  <c r="O51" i="1" a="1"/>
  <c r="N51" i="1" a="1"/>
  <c r="M51" i="1"/>
  <c r="Z50" i="1" a="1"/>
  <c r="Y50" i="1" a="1"/>
  <c r="X50" i="1" a="1"/>
  <c r="W50" i="1" a="1"/>
  <c r="V50" i="1" a="1"/>
  <c r="U50" i="1" a="1"/>
  <c r="T50" i="1" a="1"/>
  <c r="S50" i="1" a="1"/>
  <c r="R50" i="1" a="1"/>
  <c r="Q50" i="1" a="1"/>
  <c r="AD50" i="1" s="1"/>
  <c r="P50" i="1"/>
  <c r="O50" i="1" a="1"/>
  <c r="N50" i="1" a="1"/>
  <c r="M50" i="1"/>
  <c r="Z49" i="1" a="1"/>
  <c r="Y49" i="1" a="1"/>
  <c r="X49" i="1" a="1"/>
  <c r="W49" i="1" a="1"/>
  <c r="V49" i="1" a="1"/>
  <c r="U49" i="1" a="1"/>
  <c r="T49" i="1" a="1"/>
  <c r="S49" i="1" a="1"/>
  <c r="R49" i="1" a="1"/>
  <c r="Q49" i="1" a="1"/>
  <c r="AD49" i="1" s="1"/>
  <c r="P49" i="1"/>
  <c r="O49" i="1" a="1"/>
  <c r="N49" i="1" a="1"/>
  <c r="M49" i="1"/>
  <c r="Z48" i="1" a="1"/>
  <c r="Y48" i="1" a="1"/>
  <c r="X48" i="1" a="1"/>
  <c r="W48" i="1" a="1"/>
  <c r="V48" i="1" a="1"/>
  <c r="U48" i="1" a="1"/>
  <c r="P48" i="1" s="1"/>
  <c r="T48" i="1" a="1"/>
  <c r="S48" i="1" a="1"/>
  <c r="R48" i="1" a="1"/>
  <c r="Q48" i="1" a="1"/>
  <c r="AD48" i="1" s="1"/>
  <c r="O48" i="1" a="1"/>
  <c r="N48" i="1" a="1"/>
  <c r="M48" i="1"/>
  <c r="Z47" i="1" a="1"/>
  <c r="Y47" i="1" a="1"/>
  <c r="X47" i="1" a="1"/>
  <c r="W47" i="1" a="1"/>
  <c r="V47" i="1" a="1"/>
  <c r="U47" i="1" a="1"/>
  <c r="P47" i="1" s="1"/>
  <c r="T47" i="1" a="1"/>
  <c r="S47" i="1" a="1"/>
  <c r="R47" i="1" a="1"/>
  <c r="Q47" i="1" a="1"/>
  <c r="AD47" i="1" s="1"/>
  <c r="O47" i="1" a="1"/>
  <c r="N47" i="1" a="1"/>
  <c r="M47" i="1"/>
  <c r="Z46" i="1" a="1"/>
  <c r="Y46" i="1" a="1"/>
  <c r="X46" i="1" a="1"/>
  <c r="W46" i="1" a="1"/>
  <c r="V46" i="1" a="1"/>
  <c r="U46" i="1" a="1"/>
  <c r="T46" i="1" a="1"/>
  <c r="S46" i="1" a="1"/>
  <c r="R46" i="1" a="1"/>
  <c r="Q46" i="1" a="1"/>
  <c r="AD46" i="1" s="1"/>
  <c r="P46" i="1"/>
  <c r="O46" i="1" a="1"/>
  <c r="N46" i="1" a="1"/>
  <c r="M46" i="1"/>
  <c r="AD45" i="1"/>
  <c r="Z45" i="1" a="1"/>
  <c r="Y45" i="1" a="1"/>
  <c r="P45" i="1" s="1"/>
  <c r="X45" i="1" a="1"/>
  <c r="W45" i="1" a="1"/>
  <c r="V45" i="1" a="1"/>
  <c r="U45" i="1" a="1"/>
  <c r="T45" i="1" a="1"/>
  <c r="S45" i="1" a="1"/>
  <c r="R45" i="1" a="1"/>
  <c r="Q45" i="1" a="1"/>
  <c r="O45" i="1" a="1"/>
  <c r="N45" i="1" a="1"/>
  <c r="M45" i="1"/>
  <c r="Z44" i="1" a="1"/>
  <c r="Y44" i="1" a="1"/>
  <c r="X44" i="1" a="1"/>
  <c r="W44" i="1" a="1"/>
  <c r="V44" i="1" a="1"/>
  <c r="U44" i="1" a="1"/>
  <c r="T44" i="1" a="1"/>
  <c r="S44" i="1" a="1"/>
  <c r="R44" i="1" a="1"/>
  <c r="Q44" i="1" a="1"/>
  <c r="AD44" i="1" s="1"/>
  <c r="P44" i="1"/>
  <c r="O44" i="1" a="1"/>
  <c r="N44" i="1" a="1"/>
  <c r="M44" i="1"/>
  <c r="Z43" i="1" a="1"/>
  <c r="Y43" i="1" a="1"/>
  <c r="X43" i="1" a="1"/>
  <c r="W43" i="1" a="1"/>
  <c r="V43" i="1" a="1"/>
  <c r="U43" i="1" a="1"/>
  <c r="T43" i="1" a="1"/>
  <c r="S43" i="1" a="1"/>
  <c r="R43" i="1" a="1"/>
  <c r="Q43" i="1" a="1"/>
  <c r="AD43" i="1" s="1"/>
  <c r="P43" i="1"/>
  <c r="O43" i="1" a="1"/>
  <c r="N43" i="1" a="1"/>
  <c r="M43" i="1"/>
  <c r="Z42" i="1" a="1"/>
  <c r="Y42" i="1" a="1"/>
  <c r="X42" i="1" a="1"/>
  <c r="W42" i="1" a="1"/>
  <c r="V42" i="1" a="1"/>
  <c r="U42" i="1" a="1"/>
  <c r="T42" i="1" a="1"/>
  <c r="S42" i="1" a="1"/>
  <c r="R42" i="1" a="1"/>
  <c r="Q42" i="1" a="1"/>
  <c r="AD42" i="1" s="1"/>
  <c r="P42" i="1"/>
  <c r="O42" i="1" a="1"/>
  <c r="N42" i="1" a="1"/>
  <c r="M42" i="1"/>
  <c r="Z41" i="1" a="1"/>
  <c r="Y41" i="1" a="1"/>
  <c r="X41" i="1" a="1"/>
  <c r="W41" i="1" a="1"/>
  <c r="V41" i="1" a="1"/>
  <c r="U41" i="1" a="1"/>
  <c r="T41" i="1" a="1"/>
  <c r="S41" i="1" a="1"/>
  <c r="R41" i="1" a="1"/>
  <c r="Q41" i="1" a="1"/>
  <c r="AD41" i="1" s="1"/>
  <c r="P41" i="1"/>
  <c r="O41" i="1" a="1"/>
  <c r="N41" i="1" a="1"/>
  <c r="M41" i="1"/>
  <c r="Z40" i="1" a="1"/>
  <c r="Y40" i="1" a="1"/>
  <c r="X40" i="1" a="1"/>
  <c r="W40" i="1" a="1"/>
  <c r="V40" i="1" a="1"/>
  <c r="U40" i="1" a="1"/>
  <c r="T40" i="1" a="1"/>
  <c r="S40" i="1" a="1"/>
  <c r="R40" i="1" a="1"/>
  <c r="Q40" i="1" a="1"/>
  <c r="AD40" i="1" s="1"/>
  <c r="P40" i="1"/>
  <c r="O40" i="1" a="1"/>
  <c r="N40" i="1" a="1"/>
  <c r="M40" i="1"/>
  <c r="Z39" i="1" a="1"/>
  <c r="Y39" i="1" a="1"/>
  <c r="X39" i="1" a="1"/>
  <c r="W39" i="1" a="1"/>
  <c r="V39" i="1" a="1"/>
  <c r="U39" i="1" a="1"/>
  <c r="T39" i="1" a="1"/>
  <c r="S39" i="1" a="1"/>
  <c r="R39" i="1" a="1"/>
  <c r="Q39" i="1" a="1"/>
  <c r="AD39" i="1" s="1"/>
  <c r="P39" i="1"/>
  <c r="O39" i="1" a="1"/>
  <c r="N39" i="1" a="1"/>
  <c r="M39" i="1"/>
  <c r="Z38" i="1" a="1"/>
  <c r="Y38" i="1" a="1"/>
  <c r="X38" i="1" a="1"/>
  <c r="W38" i="1" a="1"/>
  <c r="V38" i="1" a="1"/>
  <c r="U38" i="1" a="1"/>
  <c r="P38" i="1" s="1"/>
  <c r="T38" i="1" a="1"/>
  <c r="S38" i="1" a="1"/>
  <c r="R38" i="1" a="1"/>
  <c r="Q38" i="1" a="1"/>
  <c r="AD38" i="1" s="1"/>
  <c r="O38" i="1" a="1"/>
  <c r="N38" i="1" a="1"/>
  <c r="M38" i="1"/>
  <c r="Z37" i="1" a="1"/>
  <c r="Y37" i="1" a="1"/>
  <c r="X37" i="1" a="1"/>
  <c r="W37" i="1" a="1"/>
  <c r="V37" i="1" a="1"/>
  <c r="U37" i="1" a="1"/>
  <c r="P37" i="1" s="1"/>
  <c r="T37" i="1" a="1"/>
  <c r="S37" i="1" a="1"/>
  <c r="R37" i="1" a="1"/>
  <c r="Q37" i="1" a="1"/>
  <c r="AD37" i="1" s="1"/>
  <c r="O37" i="1" a="1"/>
  <c r="N37" i="1" a="1"/>
  <c r="M37" i="1"/>
  <c r="AD36" i="1"/>
  <c r="Z36" i="1" a="1"/>
  <c r="Y36" i="1" a="1"/>
  <c r="P36" i="1" s="1"/>
  <c r="X36" i="1" a="1"/>
  <c r="W36" i="1" a="1"/>
  <c r="V36" i="1" a="1"/>
  <c r="U36" i="1" a="1"/>
  <c r="T36" i="1" a="1"/>
  <c r="S36" i="1" a="1"/>
  <c r="R36" i="1" a="1"/>
  <c r="Q36" i="1" a="1"/>
  <c r="O36" i="1" a="1"/>
  <c r="N36" i="1" a="1"/>
  <c r="M36" i="1"/>
  <c r="Z35" i="1" a="1"/>
  <c r="Y35" i="1" a="1"/>
  <c r="X35" i="1" a="1"/>
  <c r="W35" i="1" a="1"/>
  <c r="V35" i="1" a="1"/>
  <c r="U35" i="1" a="1"/>
  <c r="T35" i="1" a="1"/>
  <c r="S35" i="1" a="1"/>
  <c r="R35" i="1" a="1"/>
  <c r="Q35" i="1" a="1"/>
  <c r="AD35" i="1" s="1"/>
  <c r="P35" i="1"/>
  <c r="O35" i="1" a="1"/>
  <c r="N35" i="1" a="1"/>
  <c r="M35" i="1"/>
  <c r="Z34" i="1" a="1"/>
  <c r="Y34" i="1" a="1"/>
  <c r="X34" i="1" a="1"/>
  <c r="W34" i="1" a="1"/>
  <c r="V34" i="1" a="1"/>
  <c r="U34" i="1" a="1"/>
  <c r="T34" i="1" a="1"/>
  <c r="S34" i="1" a="1"/>
  <c r="R34" i="1" a="1"/>
  <c r="Q34" i="1" a="1"/>
  <c r="AD34" i="1" s="1"/>
  <c r="P34" i="1"/>
  <c r="O34" i="1" a="1"/>
  <c r="N34" i="1" a="1"/>
  <c r="M34" i="1"/>
  <c r="Z33" i="1" a="1"/>
  <c r="Y33" i="1" a="1"/>
  <c r="X33" i="1" a="1"/>
  <c r="W33" i="1" a="1"/>
  <c r="V33" i="1" a="1"/>
  <c r="U33" i="1" a="1"/>
  <c r="T33" i="1" a="1"/>
  <c r="S33" i="1" a="1"/>
  <c r="R33" i="1" a="1"/>
  <c r="Q33" i="1" a="1"/>
  <c r="AD33" i="1" s="1"/>
  <c r="P33" i="1"/>
  <c r="O33" i="1" a="1"/>
  <c r="N33" i="1" a="1"/>
  <c r="M33" i="1"/>
  <c r="Z32" i="1" a="1"/>
  <c r="Y32" i="1" a="1"/>
  <c r="X32" i="1" a="1"/>
  <c r="W32" i="1" a="1"/>
  <c r="V32" i="1" a="1"/>
  <c r="U32" i="1" a="1"/>
  <c r="P32" i="1" s="1"/>
  <c r="T32" i="1" a="1"/>
  <c r="S32" i="1" a="1"/>
  <c r="R32" i="1" a="1"/>
  <c r="Q32" i="1" a="1"/>
  <c r="AD32" i="1" s="1"/>
  <c r="O32" i="1" a="1"/>
  <c r="N32" i="1" a="1"/>
  <c r="M32" i="1"/>
  <c r="Z31" i="1" a="1"/>
  <c r="Y31" i="1" a="1"/>
  <c r="X31" i="1" a="1"/>
  <c r="W31" i="1" a="1"/>
  <c r="V31" i="1" a="1"/>
  <c r="U31" i="1" a="1"/>
  <c r="T31" i="1" a="1"/>
  <c r="S31" i="1" a="1"/>
  <c r="R31" i="1" a="1"/>
  <c r="Q31" i="1" a="1"/>
  <c r="AD31" i="1" s="1"/>
  <c r="P31" i="1"/>
  <c r="O31" i="1" a="1"/>
  <c r="N31" i="1" a="1"/>
  <c r="M31" i="1"/>
  <c r="Z30" i="1" a="1"/>
  <c r="Y30" i="1" a="1"/>
  <c r="X30" i="1" a="1"/>
  <c r="W30" i="1" a="1"/>
  <c r="V30" i="1" a="1"/>
  <c r="U30" i="1" a="1"/>
  <c r="P30" i="1" s="1"/>
  <c r="T30" i="1" a="1"/>
  <c r="S30" i="1" a="1"/>
  <c r="R30" i="1" a="1"/>
  <c r="Q30" i="1" a="1"/>
  <c r="AD30" i="1" s="1"/>
  <c r="O30" i="1" a="1"/>
  <c r="N30" i="1" a="1"/>
  <c r="M30" i="1"/>
  <c r="Z29" i="1" a="1"/>
  <c r="Y29" i="1" a="1"/>
  <c r="X29" i="1" a="1"/>
  <c r="W29" i="1" a="1"/>
  <c r="V29" i="1" a="1"/>
  <c r="U29" i="1" a="1"/>
  <c r="P29" i="1" s="1"/>
  <c r="T29" i="1" a="1"/>
  <c r="S29" i="1" a="1"/>
  <c r="R29" i="1" a="1"/>
  <c r="Q29" i="1" a="1"/>
  <c r="AD29" i="1" s="1"/>
  <c r="O29" i="1" a="1"/>
  <c r="N29" i="1" a="1"/>
  <c r="M29" i="1"/>
  <c r="AD28" i="1"/>
  <c r="Z28" i="1" a="1"/>
  <c r="Y28" i="1" a="1"/>
  <c r="P28" i="1" s="1"/>
  <c r="X28" i="1" a="1"/>
  <c r="W28" i="1" a="1"/>
  <c r="V28" i="1" a="1"/>
  <c r="U28" i="1" a="1"/>
  <c r="T28" i="1" a="1"/>
  <c r="S28" i="1" a="1"/>
  <c r="R28" i="1" a="1"/>
  <c r="Q28" i="1" a="1"/>
  <c r="O28" i="1" a="1"/>
  <c r="N28" i="1" a="1"/>
  <c r="M28" i="1"/>
  <c r="C28" i="1"/>
  <c r="Z27" i="1" a="1"/>
  <c r="Y27" i="1" a="1"/>
  <c r="X27" i="1" a="1"/>
  <c r="W27" i="1" a="1"/>
  <c r="V27" i="1" a="1"/>
  <c r="U27" i="1" a="1"/>
  <c r="T27" i="1" a="1"/>
  <c r="S27" i="1" a="1"/>
  <c r="R27" i="1" a="1"/>
  <c r="Q27" i="1" a="1"/>
  <c r="AD27" i="1" s="1"/>
  <c r="P27" i="1"/>
  <c r="O27" i="1" a="1"/>
  <c r="N27" i="1" a="1"/>
  <c r="M27" i="1"/>
  <c r="Z26" i="1" a="1"/>
  <c r="Y26" i="1" a="1"/>
  <c r="X26" i="1" a="1"/>
  <c r="W26" i="1" a="1"/>
  <c r="V26" i="1" a="1"/>
  <c r="U26" i="1" a="1"/>
  <c r="T26" i="1" a="1"/>
  <c r="S26" i="1" a="1"/>
  <c r="R26" i="1" a="1"/>
  <c r="Q26" i="1" a="1"/>
  <c r="AD26" i="1" s="1"/>
  <c r="P26" i="1"/>
  <c r="O26" i="1" a="1"/>
  <c r="N26" i="1" a="1"/>
  <c r="M26" i="1"/>
  <c r="Z25" i="1" a="1"/>
  <c r="Y25" i="1" a="1"/>
  <c r="X25" i="1" a="1"/>
  <c r="W25" i="1" a="1"/>
  <c r="V25" i="1" a="1"/>
  <c r="U25" i="1" a="1"/>
  <c r="T25" i="1" a="1"/>
  <c r="S25" i="1" a="1"/>
  <c r="R25" i="1" a="1"/>
  <c r="Q25" i="1" a="1"/>
  <c r="AD25" i="1" s="1"/>
  <c r="P25" i="1"/>
  <c r="O25" i="1" a="1"/>
  <c r="N25" i="1" a="1"/>
  <c r="M25" i="1"/>
  <c r="Z24" i="1" a="1"/>
  <c r="Y24" i="1" a="1"/>
  <c r="P24" i="1" s="1"/>
  <c r="X24" i="1" a="1"/>
  <c r="W24" i="1" a="1"/>
  <c r="V24" i="1" a="1"/>
  <c r="U24" i="1" a="1"/>
  <c r="T24" i="1" a="1"/>
  <c r="S24" i="1" a="1"/>
  <c r="R24" i="1" a="1"/>
  <c r="Q24" i="1" a="1"/>
  <c r="AD24" i="1" s="1"/>
  <c r="O24" i="1" a="1"/>
  <c r="N24" i="1" a="1"/>
  <c r="M24" i="1"/>
  <c r="Z23" i="1" a="1"/>
  <c r="Y23" i="1" a="1"/>
  <c r="X23" i="1" a="1"/>
  <c r="W23" i="1" a="1"/>
  <c r="V23" i="1" a="1"/>
  <c r="U23" i="1" a="1"/>
  <c r="T23" i="1" a="1"/>
  <c r="S23" i="1" a="1"/>
  <c r="R23" i="1" a="1"/>
  <c r="Q23" i="1" a="1"/>
  <c r="AD23" i="1" s="1"/>
  <c r="P23" i="1"/>
  <c r="O23" i="1" a="1"/>
  <c r="N23" i="1" a="1"/>
  <c r="M23" i="1"/>
  <c r="E23" i="1"/>
  <c r="E24" i="1" s="1"/>
  <c r="D23" i="1"/>
  <c r="Z22" i="1" a="1"/>
  <c r="Y22" i="1" a="1"/>
  <c r="X22" i="1" a="1"/>
  <c r="W22" i="1" a="1"/>
  <c r="V22" i="1" a="1"/>
  <c r="U22" i="1" a="1"/>
  <c r="T22" i="1" a="1"/>
  <c r="S22" i="1" a="1"/>
  <c r="R22" i="1" a="1"/>
  <c r="Q22" i="1" a="1"/>
  <c r="AD22" i="1" s="1"/>
  <c r="P22" i="1"/>
  <c r="O22" i="1" a="1"/>
  <c r="N22" i="1" a="1"/>
  <c r="M22" i="1"/>
  <c r="Z21" i="1" a="1"/>
  <c r="Y21" i="1" a="1"/>
  <c r="P21" i="1" s="1"/>
  <c r="X21" i="1" a="1"/>
  <c r="W21" i="1" a="1"/>
  <c r="V21" i="1" a="1"/>
  <c r="U21" i="1" a="1"/>
  <c r="T21" i="1" a="1"/>
  <c r="S21" i="1" a="1"/>
  <c r="R21" i="1" a="1"/>
  <c r="Q21" i="1" a="1"/>
  <c r="AD21" i="1" s="1"/>
  <c r="O21" i="1" a="1"/>
  <c r="N21" i="1" a="1"/>
  <c r="M21" i="1"/>
  <c r="E21" i="1"/>
  <c r="E22" i="1" s="1"/>
  <c r="D21" i="1"/>
  <c r="AD20" i="1"/>
  <c r="Z20" i="1" a="1"/>
  <c r="Y20" i="1" a="1"/>
  <c r="X20" i="1" a="1"/>
  <c r="W20" i="1" a="1"/>
  <c r="V20" i="1" a="1"/>
  <c r="U20" i="1" a="1"/>
  <c r="T20" i="1" a="1"/>
  <c r="S20" i="1" a="1"/>
  <c r="R20" i="1" a="1"/>
  <c r="Q20" i="1" a="1"/>
  <c r="P20" i="1"/>
  <c r="O20" i="1" a="1"/>
  <c r="N20" i="1" a="1"/>
  <c r="M20" i="1"/>
  <c r="Z19" i="1" a="1"/>
  <c r="Y19" i="1" a="1"/>
  <c r="X19" i="1" a="1"/>
  <c r="W19" i="1" a="1"/>
  <c r="V19" i="1" a="1"/>
  <c r="U19" i="1" a="1"/>
  <c r="T19" i="1" a="1"/>
  <c r="S19" i="1" a="1"/>
  <c r="R19" i="1" a="1"/>
  <c r="Q19" i="1" a="1"/>
  <c r="AD19" i="1" s="1"/>
  <c r="P19" i="1"/>
  <c r="O19" i="1" a="1"/>
  <c r="N19" i="1" a="1"/>
  <c r="M19" i="1"/>
  <c r="Z18" i="1" a="1"/>
  <c r="Y18" i="1" a="1"/>
  <c r="X18" i="1" a="1"/>
  <c r="W18" i="1" a="1"/>
  <c r="V18" i="1" a="1"/>
  <c r="U18" i="1" a="1"/>
  <c r="T18" i="1" a="1"/>
  <c r="S18" i="1" a="1"/>
  <c r="R18" i="1" a="1"/>
  <c r="Q18" i="1" a="1"/>
  <c r="AD18" i="1" s="1"/>
  <c r="P18" i="1"/>
  <c r="O18" i="1" a="1"/>
  <c r="N18" i="1" a="1"/>
  <c r="M18" i="1"/>
  <c r="Z17" i="1" a="1"/>
  <c r="Y17" i="1" a="1"/>
  <c r="P17" i="1" s="1"/>
  <c r="X17" i="1" a="1"/>
  <c r="W17" i="1" a="1"/>
  <c r="V17" i="1" a="1"/>
  <c r="U17" i="1" a="1"/>
  <c r="T17" i="1" a="1"/>
  <c r="S17" i="1" a="1"/>
  <c r="R17" i="1" a="1"/>
  <c r="Q17" i="1" a="1"/>
  <c r="AD17" i="1" s="1"/>
  <c r="O17" i="1" a="1"/>
  <c r="N17" i="1" a="1"/>
  <c r="M17" i="1"/>
  <c r="E17" i="1"/>
  <c r="D17" i="1"/>
  <c r="Z16" i="1" a="1"/>
  <c r="Y16" i="1" a="1"/>
  <c r="X16" i="1" a="1"/>
  <c r="W16" i="1" a="1"/>
  <c r="V16" i="1" a="1"/>
  <c r="U16" i="1" a="1"/>
  <c r="T16" i="1" a="1"/>
  <c r="S16" i="1" a="1"/>
  <c r="R16" i="1" a="1"/>
  <c r="Q16" i="1" a="1"/>
  <c r="AD16" i="1" s="1"/>
  <c r="P16" i="1"/>
  <c r="O16" i="1" a="1"/>
  <c r="N16" i="1" a="1"/>
  <c r="M16" i="1"/>
  <c r="E16" i="1"/>
  <c r="Z15" i="1" a="1"/>
  <c r="Y15" i="1" a="1"/>
  <c r="P15" i="1" s="1"/>
  <c r="X15" i="1" a="1"/>
  <c r="W15" i="1" a="1"/>
  <c r="V15" i="1" a="1"/>
  <c r="U15" i="1" a="1"/>
  <c r="T15" i="1" a="1"/>
  <c r="S15" i="1" a="1"/>
  <c r="R15" i="1" a="1"/>
  <c r="Q15" i="1" a="1"/>
  <c r="AD15" i="1" s="1"/>
  <c r="O15" i="1" a="1"/>
  <c r="N15" i="1" a="1"/>
  <c r="M15" i="1"/>
  <c r="E15" i="1"/>
  <c r="C15" i="1"/>
  <c r="Z14" i="1" a="1"/>
  <c r="Y14" i="1" a="1"/>
  <c r="P14" i="1" s="1"/>
  <c r="X14" i="1" a="1"/>
  <c r="W14" i="1" a="1"/>
  <c r="V14" i="1" a="1"/>
  <c r="U14" i="1" a="1"/>
  <c r="T14" i="1" a="1"/>
  <c r="S14" i="1" a="1"/>
  <c r="R14" i="1" a="1"/>
  <c r="Q14" i="1" a="1"/>
  <c r="AD14" i="1" s="1"/>
  <c r="O14" i="1" a="1"/>
  <c r="N14" i="1" a="1"/>
  <c r="M14" i="1"/>
  <c r="E14" i="1"/>
  <c r="Z13" i="1" a="1"/>
  <c r="Y13" i="1" a="1"/>
  <c r="P13" i="1" s="1"/>
  <c r="X13" i="1" a="1"/>
  <c r="W13" i="1" a="1"/>
  <c r="V13" i="1" a="1"/>
  <c r="U13" i="1" a="1"/>
  <c r="T13" i="1" a="1"/>
  <c r="S13" i="1" a="1"/>
  <c r="R13" i="1" a="1"/>
  <c r="Q13" i="1" a="1"/>
  <c r="AD13" i="1" s="1"/>
  <c r="O13" i="1" a="1"/>
  <c r="N13" i="1" a="1"/>
  <c r="M13" i="1"/>
  <c r="D13" i="1"/>
  <c r="P56" i="1" s="1"/>
  <c r="Z12" i="1" a="1"/>
  <c r="Y12" i="1" a="1"/>
  <c r="X12" i="1" a="1"/>
  <c r="W12" i="1" a="1"/>
  <c r="V12" i="1" a="1"/>
  <c r="U12" i="1" a="1"/>
  <c r="T12" i="1" a="1"/>
  <c r="S12" i="1" a="1"/>
  <c r="R12" i="1" a="1"/>
  <c r="Q12" i="1" a="1"/>
  <c r="AD12" i="1" s="1"/>
  <c r="P12" i="1"/>
  <c r="O12" i="1" a="1"/>
  <c r="N12" i="1" a="1"/>
  <c r="M12" i="1"/>
  <c r="D12" i="1"/>
  <c r="O56" i="1" s="1"/>
  <c r="Z11" i="1" a="1"/>
  <c r="Y11" i="1" a="1"/>
  <c r="X11" i="1" a="1"/>
  <c r="W11" i="1" a="1"/>
  <c r="V11" i="1" a="1"/>
  <c r="U11" i="1" a="1"/>
  <c r="T11" i="1" a="1"/>
  <c r="S11" i="1" a="1"/>
  <c r="R11" i="1" a="1"/>
  <c r="Q11" i="1" a="1"/>
  <c r="AD11" i="1" s="1"/>
  <c r="P11" i="1"/>
  <c r="O11" i="1" a="1"/>
  <c r="N11" i="1" a="1"/>
  <c r="M11" i="1"/>
  <c r="E11" i="1"/>
  <c r="N57" i="1" s="1"/>
  <c r="D11" i="1"/>
  <c r="N56" i="1" s="1"/>
  <c r="Z10" i="1" a="1"/>
  <c r="Y10" i="1" a="1"/>
  <c r="X10" i="1" a="1"/>
  <c r="W10" i="1" a="1"/>
  <c r="V10" i="1" a="1"/>
  <c r="U10" i="1" a="1"/>
  <c r="T10" i="1" a="1"/>
  <c r="S10" i="1" a="1"/>
  <c r="R10" i="1" a="1"/>
  <c r="Q10" i="1" a="1"/>
  <c r="AD10" i="1" s="1"/>
  <c r="P10" i="1"/>
  <c r="O10" i="1" a="1"/>
  <c r="N10" i="1" a="1"/>
  <c r="M10" i="1"/>
  <c r="E10" i="1"/>
  <c r="M57" i="1" s="1"/>
  <c r="D10" i="1"/>
  <c r="M56" i="1" s="1"/>
  <c r="U56" i="1" s="1"/>
  <c r="Z9" i="1" a="1"/>
  <c r="Y9" i="1" a="1"/>
  <c r="P9" i="1" s="1"/>
  <c r="X9" i="1" a="1"/>
  <c r="W9" i="1" a="1"/>
  <c r="V9" i="1" a="1"/>
  <c r="U9" i="1" a="1"/>
  <c r="T9" i="1" a="1"/>
  <c r="S9" i="1" a="1"/>
  <c r="R9" i="1" a="1"/>
  <c r="Q9" i="1" a="1"/>
  <c r="AD9" i="1" s="1"/>
  <c r="O9" i="1" a="1"/>
  <c r="N9" i="1" a="1"/>
  <c r="M9" i="1"/>
  <c r="Z8" i="1" a="1"/>
  <c r="Y8" i="1" a="1"/>
  <c r="P8" i="1" s="1"/>
  <c r="X8" i="1" a="1"/>
  <c r="W8" i="1" a="1"/>
  <c r="V8" i="1" a="1"/>
  <c r="U8" i="1" a="1"/>
  <c r="T8" i="1" a="1"/>
  <c r="S8" i="1" a="1"/>
  <c r="R8" i="1" a="1"/>
  <c r="Q8" i="1" a="1"/>
  <c r="AD8" i="1" s="1"/>
  <c r="O8" i="1" a="1"/>
  <c r="N8" i="1" a="1"/>
  <c r="M8" i="1"/>
  <c r="E8" i="1"/>
  <c r="D8" i="1"/>
  <c r="Z7" i="1" a="1"/>
  <c r="Y7" i="1" a="1"/>
  <c r="X7" i="1" a="1"/>
  <c r="W7" i="1" a="1"/>
  <c r="V7" i="1" a="1"/>
  <c r="U7" i="1" a="1"/>
  <c r="T7" i="1" a="1"/>
  <c r="S7" i="1" a="1"/>
  <c r="R7" i="1" a="1"/>
  <c r="Q7" i="1" a="1"/>
  <c r="AD7" i="1" s="1"/>
  <c r="P7" i="1"/>
  <c r="O7" i="1" a="1"/>
  <c r="N7" i="1" a="1"/>
  <c r="M7" i="1"/>
  <c r="E7" i="1"/>
  <c r="Z6" i="1" a="1"/>
  <c r="Y6" i="1" a="1"/>
  <c r="X6" i="1" a="1"/>
  <c r="W6" i="1" a="1"/>
  <c r="V6" i="1" a="1"/>
  <c r="U6" i="1" a="1"/>
  <c r="T6" i="1" a="1"/>
  <c r="S6" i="1" a="1"/>
  <c r="R6" i="1" a="1"/>
  <c r="Q6" i="1" a="1"/>
  <c r="AD6" i="1" s="1"/>
  <c r="P6" i="1"/>
  <c r="O6" i="1" a="1"/>
  <c r="N6" i="1" a="1"/>
  <c r="M6" i="1"/>
  <c r="Z5" i="1" a="1"/>
  <c r="Y5" i="1" a="1"/>
  <c r="X5" i="1" a="1"/>
  <c r="W5" i="1" a="1"/>
  <c r="V5" i="1" a="1"/>
  <c r="U5" i="1" a="1"/>
  <c r="T5" i="1" a="1"/>
  <c r="S5" i="1" a="1"/>
  <c r="R5" i="1" a="1"/>
  <c r="Q5" i="1" a="1"/>
  <c r="AD5" i="1" s="1"/>
  <c r="P5" i="1"/>
  <c r="O5" i="1" a="1"/>
  <c r="N5" i="1" a="1"/>
  <c r="M5" i="1"/>
  <c r="C5" i="1"/>
  <c r="Z4" i="1" a="1"/>
  <c r="Y4" i="1" a="1"/>
  <c r="X4" i="1" a="1"/>
  <c r="W4" i="1" a="1"/>
  <c r="V4" i="1" a="1"/>
  <c r="U4" i="1" a="1"/>
  <c r="T4" i="1" a="1"/>
  <c r="S4" i="1" a="1"/>
  <c r="R4" i="1" a="1"/>
  <c r="Q4" i="1" a="1"/>
  <c r="AD4" i="1" s="1"/>
  <c r="P4" i="1"/>
  <c r="O4" i="1" a="1"/>
  <c r="N4" i="1" a="1"/>
  <c r="M4" i="1"/>
  <c r="AE3" i="1"/>
  <c r="Z3" i="1" a="1"/>
  <c r="Y3" i="1" a="1"/>
  <c r="X3" i="1" a="1"/>
  <c r="W3" i="1" a="1"/>
  <c r="V3" i="1" a="1"/>
  <c r="U3" i="1" a="1"/>
  <c r="T3" i="1" a="1"/>
  <c r="S3" i="1" a="1"/>
  <c r="R3" i="1" a="1"/>
  <c r="Q3" i="1" a="1"/>
  <c r="AD3" i="1" s="1"/>
  <c r="P3" i="1"/>
  <c r="O3" i="1" a="1"/>
  <c r="N3" i="1" a="1"/>
  <c r="M3" i="1"/>
  <c r="AB52" i="1" l="1"/>
  <c r="AC52" i="1"/>
  <c r="AC51" i="1"/>
  <c r="AB51" i="1"/>
  <c r="AC50" i="1"/>
  <c r="AB50" i="1"/>
  <c r="AC49" i="1"/>
  <c r="AB49" i="1"/>
  <c r="AB48" i="1"/>
  <c r="AC48" i="1"/>
  <c r="AC47" i="1"/>
  <c r="AB47" i="1"/>
  <c r="AB46" i="1"/>
  <c r="AC46" i="1"/>
  <c r="AB45" i="1"/>
  <c r="AC45" i="1"/>
  <c r="AB44" i="1"/>
  <c r="AC44" i="1"/>
  <c r="AC43" i="1"/>
  <c r="AB43" i="1"/>
  <c r="AC42" i="1"/>
  <c r="AB42" i="1"/>
  <c r="AB41" i="1"/>
  <c r="AC41" i="1"/>
  <c r="AC40" i="1"/>
  <c r="AB40" i="1"/>
  <c r="AB39" i="1"/>
  <c r="AC39" i="1"/>
  <c r="AC38" i="1"/>
  <c r="AB38" i="1"/>
  <c r="AB37" i="1"/>
  <c r="AC37" i="1"/>
  <c r="AB36" i="1"/>
  <c r="AC36" i="1"/>
  <c r="AB35" i="1"/>
  <c r="AC35" i="1"/>
  <c r="AB34" i="1"/>
  <c r="AC34" i="1"/>
  <c r="AB33" i="1"/>
  <c r="AC33" i="1"/>
  <c r="AC32" i="1"/>
  <c r="AB32" i="1"/>
  <c r="AB31" i="1"/>
  <c r="AC31" i="1"/>
  <c r="AB30" i="1"/>
  <c r="AC30" i="1"/>
  <c r="AC29" i="1"/>
  <c r="AB29" i="1"/>
  <c r="AB28" i="1"/>
  <c r="AC28" i="1"/>
  <c r="AB27" i="1"/>
  <c r="AC27" i="1"/>
  <c r="AB26" i="1"/>
  <c r="AC26" i="1"/>
  <c r="AB25" i="1"/>
  <c r="AC25" i="1"/>
  <c r="AC24" i="1"/>
  <c r="AB24" i="1"/>
  <c r="AB23" i="1"/>
  <c r="AC23" i="1"/>
  <c r="AC22" i="1"/>
  <c r="AB22" i="1"/>
  <c r="AC21" i="1"/>
  <c r="AB21" i="1"/>
  <c r="AC20" i="1"/>
  <c r="AB20" i="1"/>
  <c r="AB19" i="1"/>
  <c r="AC19" i="1"/>
  <c r="AB18" i="1"/>
  <c r="AC18" i="1"/>
  <c r="AC17" i="1"/>
  <c r="AB17" i="1"/>
  <c r="AB16" i="1"/>
  <c r="AC16" i="1"/>
  <c r="AC15" i="1"/>
  <c r="AB15" i="1"/>
  <c r="E18" i="1"/>
  <c r="AB14" i="1"/>
  <c r="AC14" i="1"/>
  <c r="AB13" i="1"/>
  <c r="AC13" i="1"/>
  <c r="AB12" i="1"/>
  <c r="AC12" i="1"/>
  <c r="AB11" i="1"/>
  <c r="AC11" i="1"/>
  <c r="AB10" i="1"/>
  <c r="AC10" i="1"/>
  <c r="AB9" i="1"/>
  <c r="AC9" i="1"/>
  <c r="AC8" i="1"/>
  <c r="AB8" i="1"/>
  <c r="AB7" i="1"/>
  <c r="AC7" i="1"/>
  <c r="AB6" i="1"/>
  <c r="AC6" i="1"/>
  <c r="AB5" i="1"/>
  <c r="AC5" i="1"/>
  <c r="AB4" i="1"/>
  <c r="AC4" i="1"/>
  <c r="AE4" i="1"/>
  <c r="E12" i="1"/>
  <c r="O57" i="1" s="1"/>
  <c r="U57" i="1" s="1"/>
  <c r="F12" i="1"/>
  <c r="O58" i="1" s="1"/>
  <c r="E13" i="1"/>
  <c r="P57" i="1" s="1"/>
  <c r="AB3" i="1"/>
  <c r="AC3" i="1"/>
  <c r="F10" i="1" l="1"/>
  <c r="M58" i="1" s="1"/>
  <c r="F11" i="1"/>
  <c r="N58" i="1" s="1"/>
  <c r="F21" i="1"/>
  <c r="F22" i="1" s="1"/>
  <c r="F15" i="1"/>
  <c r="F17" i="1"/>
  <c r="F16" i="1"/>
  <c r="AE5" i="1"/>
  <c r="F8" i="1"/>
  <c r="F7" i="1" s="1"/>
  <c r="F23" i="1"/>
  <c r="F24" i="1" s="1"/>
  <c r="F14" i="1"/>
  <c r="F13" i="1"/>
  <c r="P58" i="1" s="1"/>
  <c r="F18" i="1" l="1"/>
  <c r="G12" i="1"/>
  <c r="O59" i="1" s="1"/>
  <c r="H13" i="1"/>
  <c r="P60" i="1" s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U58" i="1"/>
  <c r="H11" i="1"/>
  <c r="N60" i="1" s="1"/>
  <c r="G23" i="1"/>
  <c r="G24" i="1" s="1"/>
  <c r="H23" i="1"/>
  <c r="H24" i="1" s="1"/>
  <c r="G17" i="1"/>
  <c r="G16" i="1"/>
  <c r="I12" i="1"/>
  <c r="O61" i="1" s="1"/>
  <c r="I16" i="1"/>
  <c r="G10" i="1"/>
  <c r="M59" i="1" s="1"/>
  <c r="U59" i="1" s="1"/>
  <c r="G15" i="1"/>
  <c r="H8" i="1"/>
  <c r="H7" i="1" s="1"/>
  <c r="G13" i="1"/>
  <c r="P59" i="1" s="1"/>
  <c r="I10" i="1"/>
  <c r="M61" i="1" s="1"/>
  <c r="G11" i="1"/>
  <c r="N59" i="1" s="1"/>
  <c r="I14" i="1"/>
  <c r="H21" i="1"/>
  <c r="H22" i="1" s="1"/>
  <c r="I23" i="1"/>
  <c r="I24" i="1" s="1"/>
  <c r="I11" i="1"/>
  <c r="N61" i="1" s="1"/>
  <c r="I21" i="1"/>
  <c r="I22" i="1" s="1"/>
  <c r="H17" i="1"/>
  <c r="H14" i="1"/>
  <c r="G21" i="1"/>
  <c r="G22" i="1" s="1"/>
  <c r="H12" i="1"/>
  <c r="O60" i="1" s="1"/>
  <c r="H10" i="1"/>
  <c r="M60" i="1" s="1"/>
  <c r="U60" i="1" s="1"/>
  <c r="G14" i="1"/>
  <c r="I15" i="1"/>
  <c r="G8" i="1"/>
  <c r="G7" i="1" s="1"/>
  <c r="I17" i="1"/>
  <c r="H16" i="1"/>
  <c r="I8" i="1"/>
  <c r="I7" i="1" s="1"/>
  <c r="H15" i="1"/>
  <c r="I13" i="1"/>
  <c r="P61" i="1" s="1"/>
  <c r="G18" i="1" l="1"/>
  <c r="I18" i="1"/>
  <c r="H18" i="1"/>
  <c r="U61" i="1"/>
  <c r="E25" i="1" l="1"/>
  <c r="AA8" i="1" l="1"/>
  <c r="AA5" i="1"/>
  <c r="E26" i="1" l="1"/>
  <c r="E30" i="1" s="1"/>
  <c r="E31" i="1" s="1"/>
  <c r="E32" i="1" s="1"/>
  <c r="D34" i="1" s="1"/>
  <c r="D35" i="1" s="1"/>
  <c r="F26" i="1"/>
  <c r="F30" i="1" s="1"/>
  <c r="F31" i="1" s="1"/>
  <c r="F32" i="1" s="1"/>
  <c r="G26" i="1"/>
  <c r="G30" i="1" s="1"/>
  <c r="G31" i="1" s="1"/>
  <c r="G32" i="1" s="1"/>
  <c r="I26" i="1"/>
  <c r="I30" i="1" s="1"/>
  <c r="I31" i="1" s="1"/>
  <c r="I32" i="1" s="1"/>
  <c r="H26" i="1"/>
  <c r="H30" i="1" s="1"/>
  <c r="H31" i="1" s="1"/>
  <c r="H32" i="1" s="1"/>
  <c r="AA21" i="1"/>
  <c r="AA28" i="1"/>
  <c r="AA30" i="1"/>
  <c r="AA10" i="1"/>
  <c r="AA40" i="1"/>
  <c r="AA42" i="1"/>
  <c r="AA36" i="1"/>
  <c r="AA43" i="1"/>
  <c r="AA45" i="1"/>
  <c r="AA41" i="1"/>
  <c r="AA29" i="1"/>
  <c r="AA17" i="1"/>
  <c r="AA32" i="1"/>
  <c r="AA31" i="1"/>
  <c r="AA22" i="1"/>
  <c r="AA14" i="1"/>
  <c r="AA9" i="1"/>
  <c r="AA52" i="1"/>
  <c r="AA27" i="1"/>
  <c r="AA26" i="1"/>
  <c r="AA25" i="1"/>
  <c r="AA19" i="1"/>
  <c r="AA13" i="1"/>
  <c r="AA3" i="1"/>
  <c r="AA48" i="1"/>
  <c r="AA46" i="1"/>
  <c r="AA38" i="1"/>
  <c r="AA34" i="1"/>
  <c r="AA39" i="1"/>
  <c r="AA35" i="1"/>
  <c r="AA16" i="1"/>
  <c r="AA51" i="1"/>
  <c r="AA4" i="1"/>
  <c r="AA49" i="1"/>
  <c r="AA44" i="1"/>
  <c r="AA23" i="1"/>
  <c r="AA20" i="1"/>
  <c r="AA18" i="1"/>
  <c r="AA11" i="1"/>
  <c r="AA7" i="1"/>
  <c r="AA50" i="1"/>
  <c r="AA33" i="1"/>
  <c r="AA6" i="1"/>
  <c r="AA15" i="1"/>
  <c r="AA47" i="1"/>
  <c r="AA12" i="1"/>
  <c r="AA24" i="1"/>
  <c r="AA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<sst xmlns="http://schemas.openxmlformats.org/spreadsheetml/2006/main" count="127" uniqueCount="92">
  <si>
    <t>DATA SOURCE:</t>
  </si>
  <si>
    <t>Automatic</t>
  </si>
  <si>
    <t>Primary Source</t>
  </si>
  <si>
    <t>Dropdown Validation:</t>
  </si>
  <si>
    <t>Include (x)</t>
  </si>
  <si>
    <t>Comment</t>
  </si>
  <si>
    <t>Property Name</t>
  </si>
  <si>
    <t>Base $/Unit</t>
  </si>
  <si>
    <t>Address</t>
  </si>
  <si>
    <t>City</t>
  </si>
  <si>
    <t>State</t>
  </si>
  <si>
    <t>Zip</t>
  </si>
  <si>
    <t># Units</t>
  </si>
  <si>
    <t>Distance (miles)</t>
  </si>
  <si>
    <t>Avg. Unit Size</t>
  </si>
  <si>
    <t>Year Built</t>
  </si>
  <si>
    <t>Sale Price</t>
  </si>
  <si>
    <t>Sale Date</t>
  </si>
  <si>
    <t>Agency Pricing Data</t>
  </si>
  <si>
    <t>CoStar Pricing Data</t>
  </si>
  <si>
    <t>Yardi Pricing Data</t>
  </si>
  <si>
    <t>Lookup Hook</t>
  </si>
  <si>
    <t>helper ref</t>
  </si>
  <si>
    <t>Exterior Quality:</t>
  </si>
  <si>
    <t>Rank</t>
  </si>
  <si>
    <t>Amenity</t>
  </si>
  <si>
    <t>Interior</t>
  </si>
  <si>
    <t>Location</t>
  </si>
  <si>
    <t>x</t>
  </si>
  <si>
    <t>Deminished</t>
  </si>
  <si>
    <t>Inferior</t>
  </si>
  <si>
    <t>Basic</t>
  </si>
  <si>
    <t>Below Average</t>
  </si>
  <si>
    <t>Average</t>
  </si>
  <si>
    <t>Basic+</t>
  </si>
  <si>
    <t>Superior</t>
  </si>
  <si>
    <t>Renovated-</t>
  </si>
  <si>
    <t>Above Average</t>
  </si>
  <si>
    <t>Comparable Sale Analysis</t>
  </si>
  <si>
    <t>Renovated</t>
  </si>
  <si>
    <t>Subject</t>
  </si>
  <si>
    <t>New</t>
  </si>
  <si>
    <t>Type</t>
  </si>
  <si>
    <t>Renovated+</t>
  </si>
  <si>
    <t>Manual</t>
  </si>
  <si>
    <t>Premium-</t>
  </si>
  <si>
    <t>Premium</t>
  </si>
  <si>
    <t>Premium+</t>
  </si>
  <si>
    <t>Primary Data Source</t>
  </si>
  <si>
    <t>Unit Count</t>
  </si>
  <si>
    <t>Sale Price/Unit</t>
  </si>
  <si>
    <t>Adjustments</t>
  </si>
  <si>
    <t>Year Built¹</t>
  </si>
  <si>
    <t>Adj.</t>
  </si>
  <si>
    <t>Average Unit Size²</t>
  </si>
  <si>
    <t>Cap Rate Drift (basis points)³</t>
  </si>
  <si>
    <t>Total Adjustments (%)</t>
  </si>
  <si>
    <t>Adj./Unit ($/Unit * Adj %)</t>
  </si>
  <si>
    <t>Adjusted Sale Price/Unit</t>
  </si>
  <si>
    <t>Subject Indicated Value/Unit</t>
  </si>
  <si>
    <t>Subject Indicated Total Value</t>
  </si>
  <si>
    <t>Notes:</t>
  </si>
  <si>
    <t>Comparable product was selected based on overall similarity to the subject property, comparable market area/linkages, vintage, and date of sale.</t>
  </si>
  <si>
    <t xml:space="preserve">Each of the comparables incldued are given equal weighting for the purposes of this analysis. </t>
  </si>
  <si>
    <t>¹ Newer product typically trades for a higher $/unit. A 0.5% adjustment is applied to account for differences in property age.</t>
  </si>
  <si>
    <t>² Larger sized units typically rent for a higher amount &amp; properties with a larger average unit size generates higher per unit returns - resulting in higher per unit pricing. An adjustment is applied for a fourth of the percentage spread between the average unit sizes.</t>
  </si>
  <si>
    <t>³ Per unit pricing is normalized for historic sales to account for differences between past and current cap rates. The extent of cap rate compression/decompression since time of sale is obtained from available Fannie/Freddie records and CoStar market data.</t>
  </si>
  <si>
    <t>Map</t>
  </si>
  <si>
    <t>Map Maker</t>
  </si>
  <si>
    <t>https://www.mapcustomizer.com/</t>
  </si>
  <si>
    <t>Bing Maps</t>
  </si>
  <si>
    <t>Marker</t>
  </si>
  <si>
    <t>Street Address</t>
  </si>
  <si>
    <t>latitude</t>
  </si>
  <si>
    <t>longitude</t>
  </si>
  <si>
    <t>formattedAddress</t>
  </si>
  <si>
    <t>road</t>
  </si>
  <si>
    <t>Comp 1</t>
  </si>
  <si>
    <t>Comp 2</t>
  </si>
  <si>
    <t>Comp 3</t>
  </si>
  <si>
    <t>Comp 4</t>
  </si>
  <si>
    <t>Comp 5</t>
  </si>
  <si>
    <t>Callaghan Road, San Antonio, Bexar County, Texas, 78229, USA</t>
  </si>
  <si>
    <t>Callaghan Road</t>
  </si>
  <si>
    <t>Northwest Loop 410, San Antonio, Bexar County, Texas, 78229, USA</t>
  </si>
  <si>
    <t>Northwest Loop 410</t>
  </si>
  <si>
    <t>Louis Pasteur Drive, South Texas Medical Center, San Antonio, Bexar County, Texas, 78229, USA</t>
  </si>
  <si>
    <t>Louis Pasteur Drive</t>
  </si>
  <si>
    <t>Glen Ridge Drive, San Antonio, Bexar County, Texas, 78229, USA</t>
  </si>
  <si>
    <t>Glen Ridge Drive</t>
  </si>
  <si>
    <t>Fredericksburg Road, San Antonio, Bexar County, Texas, 78229, USA</t>
  </si>
  <si>
    <t>Fredericksburg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</si>
</sst>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"/>
    <numFmt numFmtId="165" formatCode="\$#,##0"/>
    <numFmt numFmtId="166" formatCode="&quot;$&quot;#,##0.00"/>
    <numFmt numFmtId="167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color theme="0"/>
      <name val="Arial"/>
      <family val="2"/>
    </font>
    <font>
      <b/>
      <sz val="28"/>
      <color theme="3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0"/>
      <name val="Arial"/>
      <family val="2"/>
    </font>
    <font>
      <u/>
      <sz val="11"/>
      <color theme="10"/>
      <name val="Calibri"/>
      <family val="2"/>
    </font>
    <font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406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2" borderId="0" xfId="0" applyFill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164" fontId="5" fillId="0" borderId="0" xfId="0" applyNumberFormat="1" applyFont="1"/>
    <xf numFmtId="0" fontId="6" fillId="4" borderId="2" xfId="0" applyFont="1" applyFill="1" applyBorder="1"/>
    <xf numFmtId="0" fontId="6" fillId="4" borderId="0" xfId="0" applyFont="1" applyFill="1"/>
    <xf numFmtId="0" fontId="6" fillId="4" borderId="3" xfId="0" applyFont="1" applyFill="1" applyBorder="1"/>
    <xf numFmtId="0" fontId="6" fillId="4" borderId="4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2" borderId="6" xfId="0" applyFill="1" applyBorder="1"/>
    <xf numFmtId="164" fontId="0" fillId="2" borderId="0" xfId="0" applyNumberFormat="1" applyFill="1"/>
    <xf numFmtId="2" fontId="0" fillId="2" borderId="0" xfId="0" applyNumberFormat="1" applyFill="1"/>
    <xf numFmtId="14" fontId="0" fillId="2" borderId="0" xfId="0" applyNumberFormat="1" applyFill="1"/>
    <xf numFmtId="0" fontId="0" fillId="2" borderId="5" xfId="0" applyFill="1" applyBorder="1"/>
    <xf numFmtId="1" fontId="5" fillId="0" borderId="0" xfId="0" applyNumberFormat="1" applyFont="1"/>
    <xf numFmtId="0" fontId="5" fillId="0" borderId="3" xfId="0" applyFont="1" applyBorder="1"/>
    <xf numFmtId="1" fontId="5" fillId="0" borderId="3" xfId="0" applyNumberFormat="1" applyFont="1" applyBorder="1"/>
    <xf numFmtId="3" fontId="5" fillId="0" borderId="0" xfId="0" applyNumberFormat="1" applyFont="1"/>
    <xf numFmtId="4" fontId="5" fillId="0" borderId="0" xfId="0" applyNumberFormat="1" applyFont="1"/>
    <xf numFmtId="14" fontId="5" fillId="0" borderId="0" xfId="0" applyNumberFormat="1" applyFont="1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49" fontId="8" fillId="4" borderId="0" xfId="0" applyNumberFormat="1" applyFont="1" applyFill="1" applyAlignment="1">
      <alignment horizontal="centerContinuous" vertical="center" wrapText="1"/>
    </xf>
    <xf numFmtId="49" fontId="9" fillId="4" borderId="0" xfId="0" applyNumberFormat="1" applyFont="1" applyFill="1" applyAlignment="1">
      <alignment horizontal="centerContinuous" vertical="center" wrapText="1"/>
    </xf>
    <xf numFmtId="0" fontId="0" fillId="6" borderId="0" xfId="0" applyFill="1"/>
    <xf numFmtId="0" fontId="10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5" fontId="0" fillId="0" borderId="0" xfId="0" applyNumberFormat="1"/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center"/>
    </xf>
    <xf numFmtId="14" fontId="0" fillId="0" borderId="0" xfId="1" applyNumberFormat="1" applyFont="1" applyBorder="1" applyAlignment="1">
      <alignment horizontal="center"/>
    </xf>
    <xf numFmtId="1" fontId="11" fillId="6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11" fillId="2" borderId="0" xfId="0" applyFont="1" applyFill="1"/>
    <xf numFmtId="0" fontId="2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11" fillId="2" borderId="0" xfId="0" applyFont="1" applyFill="1" applyAlignment="1">
      <alignment horizontal="center"/>
    </xf>
    <xf numFmtId="9" fontId="2" fillId="2" borderId="0" xfId="2" applyFont="1" applyFill="1" applyBorder="1" applyAlignment="1">
      <alignment horizontal="center"/>
    </xf>
    <xf numFmtId="3" fontId="11" fillId="6" borderId="0" xfId="0" applyNumberFormat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67" fontId="0" fillId="2" borderId="0" xfId="2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5" borderId="0" xfId="0" applyFont="1" applyFill="1" applyAlignment="1">
      <alignment horizontal="left"/>
    </xf>
    <xf numFmtId="164" fontId="2" fillId="5" borderId="0" xfId="0" applyNumberFormat="1" applyFont="1" applyFill="1"/>
    <xf numFmtId="0" fontId="2" fillId="2" borderId="0" xfId="0" applyFont="1" applyFill="1"/>
    <xf numFmtId="0" fontId="12" fillId="2" borderId="0" xfId="0" applyFont="1" applyFill="1"/>
    <xf numFmtId="0" fontId="12" fillId="2" borderId="0" xfId="0" applyFont="1" applyFill="1" applyAlignment="1">
      <alignment horizontal="centerContinuous" wrapText="1"/>
    </xf>
    <xf numFmtId="49" fontId="13" fillId="4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7" xfId="0" applyFill="1" applyBorder="1"/>
    <xf numFmtId="164" fontId="0" fillId="0" borderId="0" xfId="0" applyNumberFormat="1"/>
    <xf numFmtId="0" fontId="14" fillId="2" borderId="0" xfId="3" applyFill="1" applyAlignment="1" applyProtection="1"/>
    <xf numFmtId="0" fontId="0" fillId="7" borderId="0" xfId="0" applyFill="1"/>
    <xf numFmtId="164" fontId="0" fillId="7" borderId="0" xfId="0" applyNumberFormat="1" applyFill="1"/>
    <xf numFmtId="0" fontId="15" fillId="4" borderId="2" xfId="0" applyFont="1" applyFill="1" applyBorder="1"/>
    <xf numFmtId="0" fontId="15" fillId="4" borderId="0" xfId="0" applyFont="1" applyFill="1" applyAlignment="1">
      <alignment horizontal="center"/>
    </xf>
    <xf numFmtId="0" fontId="15" fillId="4" borderId="8" xfId="0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webextension" Target="../webextensions/webextension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42863</xdr:colOff>
      <xdr:row>0</xdr:row>
      <xdr:rowOff>85724</xdr:rowOff>
    </xdr:from>
    <xdr:to>
      <xdr:col>4</xdr:col>
      <xdr:colOff>1644131</xdr:colOff>
      <xdr:row>3</xdr:row>
      <xdr:rowOff>109537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0B5D4-E5B9-4027-96E0-4FD8B7EB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4313" y="85724"/>
          <a:ext cx="5158856" cy="757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41672</xdr:colOff>
      <xdr:row>46</xdr:row>
      <xdr:rowOff>6928</xdr:rowOff>
    </xdr:from>
    <xdr:to>
      <xdr:col>8</xdr:col>
      <xdr:colOff>1759527</xdr:colOff>
      <xdr:row>87</xdr:row>
      <xdr:rowOff>152400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Add-in 2" title="Bing Maps">
              <a:extLst>
                <a:ext uri="{FF2B5EF4-FFF2-40B4-BE49-F238E27FC236}">
                  <a16:creationId xmlns:a16="http://schemas.microsoft.com/office/drawing/2014/main" id="{8753E1EF-E236-4468-AA30-243F38AD95F9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2"/>
            </a:graphicData>
          </a:graphic>
        </xdr:graphicFrame>
      </mc:Choice>
      <mc:Fallback>
        <xdr:pic>
          <xdr:nvPicPr>
            <xdr:cNvPr id="3" name="Add-in 2" title="Bing Maps">
              <a:extLst>
                <a:ext uri="{FF2B5EF4-FFF2-40B4-BE49-F238E27FC236}">
                  <a16:creationId xmlns:a16="http://schemas.microsoft.com/office/drawing/2014/main" id="{8753E1EF-E236-4468-AA30-243F38AD95F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45</xdr:row>
      <xdr:rowOff>159328</xdr:rowOff>
    </xdr:from>
    <xdr:to>
      <xdr:col>9</xdr:col>
      <xdr:colOff>13854</xdr:colOff>
      <xdr:row>48</xdr:row>
      <xdr:rowOff>138545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EF07A4-46F8-4BA8-A369-027AF4AE0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8817553"/>
          <a:ext cx="12286817" cy="4935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MG%20Dropbox/-%20Underwritings/Greg/Greg%20-%20(Benbrook,%20TX)%20-%20Benbrook%20Apartments/-%20Underwriting/DG%20-%20Benbrook%20Apartments%20-%202-19-2026.xlsx" TargetMode="External"/><Relationship Id="rId2" Type="http://schemas.openxmlformats.org/officeDocument/2006/relationships/externalLinkPath" Target="file:///C:\Users\dmytr\TMG%20Dropbox\-%20Underwritings\Greg\Greg%20-%20(Benbrook,%20TX)%20-%20Benbrook%20Apartments\-%20Underwriting\DG%20-%20Benbrook%20Apartments%20-%202-19-2026.xlsx" TargetMode="External"/><Relationship Id="rId1" Type="http://schemas.openxmlformats.org/officeDocument/2006/relationships/externalLinkPath" Target="/Users/dmytr/TMG%20Dropbox/-%20Underwritings/Greg/Greg%20-%20(Benbrook,%20TX)%20-%20Benbrook%20Apartments/-%20Underwriting/DG%20-%20Benbrook%20Apartments%20-%202-19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RecentLeases"/>
      <sheetName val="TablePropertyData (2)"/>
      <sheetName val="Validation"/>
      <sheetName val="Raw RR &amp; T-12"/>
      <sheetName val="Final_RR"/>
      <sheetName val="Final_RR_Floor Plan"/>
      <sheetName val="Qualified Census Tracts_HUD"/>
      <sheetName val="Census Tract"/>
      <sheetName val="Master"/>
      <sheetName val="RR_asof_date"/>
      <sheetName val="redIQ RR"/>
      <sheetName val="Value-Add"/>
      <sheetName val="Final_T_12"/>
      <sheetName val="Factors"/>
      <sheetName val="LoanRates"/>
      <sheetName val="UW - Free and Clear"/>
      <sheetName val="YardiProjections"/>
      <sheetName val="(++)"/>
      <sheetName val="(==)"/>
      <sheetName val="(--)"/>
      <sheetName val="Scenario Summary"/>
      <sheetName val="ReFi"/>
      <sheetName val="YM"/>
      <sheetName val="UW - Assumption"/>
      <sheetName val="Suppl."/>
      <sheetName val="NAA"/>
      <sheetName val="MFQA"/>
      <sheetName val="Original Offer Matrix"/>
      <sheetName val="B&amp;F Offer Matrix"/>
      <sheetName val="Raw Rents"/>
      <sheetName val="Rent Comparison"/>
      <sheetName val="Amenities"/>
      <sheetName val="Rent Summary"/>
      <sheetName val="CoStar Trends"/>
      <sheetName val="Cap Rates"/>
      <sheetName val="Sale Comps"/>
      <sheetName val="lon"/>
      <sheetName val="lat"/>
      <sheetName val="Auto Sales"/>
      <sheetName val="Agency Loan-Sale Comps"/>
      <sheetName val="Tax Assessment"/>
      <sheetName val="Agency-Data"/>
      <sheetName val="Agency Region"/>
      <sheetName val="Comparable Grid"/>
      <sheetName val="PDF Output - Free and Clear"/>
      <sheetName val="(internal)"/>
      <sheetName val="Comparable Assets"/>
      <sheetName val="PDF Output - Assumable Loan"/>
      <sheetName val="(internal-assum)"/>
      <sheetName val="MasterDealList"/>
      <sheetName val="Summary"/>
      <sheetName val="Rent Schedule"/>
      <sheetName val="Financials T-12"/>
      <sheetName val="Trending"/>
      <sheetName val="OM Output"/>
      <sheetName val="Recent Sales Experience"/>
      <sheetName val="Property Overview - A"/>
      <sheetName val="Indesign"/>
      <sheetName val="Indesign - Assumption"/>
      <sheetName val="CR Matrix"/>
      <sheetName val="AmortizationTable"/>
      <sheetName val="Yields"/>
      <sheetName val="XMLImport"/>
    </sheetNames>
    <sheetDataSet>
      <sheetData sheetId="0"/>
      <sheetData sheetId="1"/>
      <sheetData sheetId="2">
        <row r="2">
          <cell r="F2" t="str">
            <v>C:\Users\dmytr\TMG Dropbox\- Underwritings\Greg\Greg - (Benbrook, TX) - Benbrook Apartments\- Underwriting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B1" t="str">
            <v>Benbrook Apartments</v>
          </cell>
        </row>
        <row r="2">
          <cell r="B2" t="str">
            <v>4639 Williams Rd</v>
          </cell>
        </row>
        <row r="3">
          <cell r="B3" t="str">
            <v>Benbrook</v>
          </cell>
          <cell r="C3" t="str">
            <v>TX</v>
          </cell>
          <cell r="D3">
            <v>76116</v>
          </cell>
        </row>
        <row r="18">
          <cell r="B18">
            <v>1979</v>
          </cell>
        </row>
        <row r="33">
          <cell r="G33">
            <v>40</v>
          </cell>
        </row>
        <row r="34">
          <cell r="H34">
            <v>820</v>
          </cell>
        </row>
      </sheetData>
      <sheetData sheetId="9"/>
      <sheetData sheetId="10">
        <row r="9">
          <cell r="D9" t="str">
            <v>1 Bed/1 Bath</v>
          </cell>
          <cell r="E9">
            <v>750</v>
          </cell>
          <cell r="F9">
            <v>1</v>
          </cell>
          <cell r="G9">
            <v>1</v>
          </cell>
          <cell r="K9">
            <v>1015</v>
          </cell>
          <cell r="L9">
            <v>885</v>
          </cell>
        </row>
        <row r="10">
          <cell r="D10" t="str">
            <v>1 Bed/1 Bath</v>
          </cell>
          <cell r="E10">
            <v>750</v>
          </cell>
          <cell r="F10">
            <v>1</v>
          </cell>
          <cell r="G10">
            <v>1</v>
          </cell>
          <cell r="K10">
            <v>1015</v>
          </cell>
          <cell r="L10">
            <v>915</v>
          </cell>
        </row>
        <row r="11">
          <cell r="D11" t="str">
            <v>1 Bed/1 Bath</v>
          </cell>
          <cell r="E11">
            <v>750</v>
          </cell>
          <cell r="F11">
            <v>1</v>
          </cell>
          <cell r="G11">
            <v>1</v>
          </cell>
          <cell r="K11">
            <v>1015</v>
          </cell>
          <cell r="L11">
            <v>995</v>
          </cell>
        </row>
        <row r="12">
          <cell r="D12" t="str">
            <v>1 Bed/1 Bath</v>
          </cell>
          <cell r="E12">
            <v>750</v>
          </cell>
          <cell r="F12">
            <v>1</v>
          </cell>
          <cell r="G12">
            <v>1</v>
          </cell>
          <cell r="K12">
            <v>1015</v>
          </cell>
          <cell r="L12">
            <v>845</v>
          </cell>
        </row>
        <row r="13">
          <cell r="D13" t="str">
            <v>1 Bed/1 Bath</v>
          </cell>
          <cell r="E13">
            <v>750</v>
          </cell>
          <cell r="F13">
            <v>1</v>
          </cell>
          <cell r="G13">
            <v>1</v>
          </cell>
          <cell r="K13">
            <v>1015</v>
          </cell>
          <cell r="L13">
            <v>800</v>
          </cell>
        </row>
        <row r="14">
          <cell r="D14" t="str">
            <v>1 Bed/1 Bath</v>
          </cell>
          <cell r="E14">
            <v>750</v>
          </cell>
          <cell r="F14">
            <v>1</v>
          </cell>
          <cell r="G14">
            <v>1</v>
          </cell>
          <cell r="K14">
            <v>1015</v>
          </cell>
          <cell r="L14">
            <v>895</v>
          </cell>
        </row>
        <row r="15">
          <cell r="D15" t="str">
            <v>1 Bed/1 Bath</v>
          </cell>
          <cell r="E15">
            <v>750</v>
          </cell>
          <cell r="F15">
            <v>1</v>
          </cell>
          <cell r="G15">
            <v>1</v>
          </cell>
          <cell r="K15">
            <v>1015</v>
          </cell>
          <cell r="L15">
            <v>885</v>
          </cell>
        </row>
        <row r="16">
          <cell r="D16" t="str">
            <v>1 Bed/1 Bath</v>
          </cell>
          <cell r="E16">
            <v>750</v>
          </cell>
          <cell r="F16">
            <v>1</v>
          </cell>
          <cell r="G16">
            <v>1</v>
          </cell>
          <cell r="K16">
            <v>1015</v>
          </cell>
          <cell r="L16">
            <v>885</v>
          </cell>
        </row>
        <row r="17">
          <cell r="D17" t="str">
            <v>1 Bed/1 Bath</v>
          </cell>
          <cell r="E17">
            <v>750</v>
          </cell>
          <cell r="F17">
            <v>1</v>
          </cell>
          <cell r="G17">
            <v>1</v>
          </cell>
          <cell r="K17">
            <v>1015</v>
          </cell>
          <cell r="L17">
            <v>895</v>
          </cell>
        </row>
        <row r="18">
          <cell r="D18" t="str">
            <v>1 Bed/1 Bath</v>
          </cell>
          <cell r="E18">
            <v>750</v>
          </cell>
          <cell r="F18">
            <v>1</v>
          </cell>
          <cell r="G18">
            <v>1</v>
          </cell>
          <cell r="K18">
            <v>1015</v>
          </cell>
          <cell r="L18">
            <v>895</v>
          </cell>
        </row>
        <row r="19">
          <cell r="D19" t="str">
            <v>1 Bed/1 Bath</v>
          </cell>
          <cell r="E19">
            <v>750</v>
          </cell>
          <cell r="F19">
            <v>1</v>
          </cell>
          <cell r="G19">
            <v>1</v>
          </cell>
          <cell r="K19">
            <v>1015</v>
          </cell>
          <cell r="L19">
            <v>895</v>
          </cell>
        </row>
        <row r="20">
          <cell r="D20" t="str">
            <v>1 Bed/1 Bath</v>
          </cell>
          <cell r="E20">
            <v>750</v>
          </cell>
          <cell r="F20">
            <v>1</v>
          </cell>
          <cell r="G20">
            <v>1</v>
          </cell>
          <cell r="K20">
            <v>1015</v>
          </cell>
          <cell r="L20">
            <v>935</v>
          </cell>
        </row>
        <row r="21">
          <cell r="D21" t="str">
            <v>1 Bed/1 Bath</v>
          </cell>
          <cell r="E21">
            <v>750</v>
          </cell>
          <cell r="F21">
            <v>1</v>
          </cell>
          <cell r="G21">
            <v>1</v>
          </cell>
          <cell r="K21">
            <v>1015</v>
          </cell>
          <cell r="L21">
            <v>845</v>
          </cell>
        </row>
        <row r="22">
          <cell r="D22" t="str">
            <v>1 Bed/1 Bath</v>
          </cell>
          <cell r="E22">
            <v>750</v>
          </cell>
          <cell r="F22">
            <v>1</v>
          </cell>
          <cell r="G22">
            <v>1</v>
          </cell>
          <cell r="K22">
            <v>1015</v>
          </cell>
          <cell r="L22" t="str">
            <v/>
          </cell>
        </row>
        <row r="23">
          <cell r="D23" t="str">
            <v>1 Bed/1 Bath</v>
          </cell>
          <cell r="E23">
            <v>750</v>
          </cell>
          <cell r="F23">
            <v>1</v>
          </cell>
          <cell r="G23">
            <v>1</v>
          </cell>
          <cell r="K23">
            <v>1015</v>
          </cell>
          <cell r="L23">
            <v>895</v>
          </cell>
        </row>
        <row r="24">
          <cell r="D24" t="str">
            <v>1 Bed/1 Bath</v>
          </cell>
          <cell r="E24">
            <v>750</v>
          </cell>
          <cell r="F24">
            <v>1</v>
          </cell>
          <cell r="G24">
            <v>1</v>
          </cell>
          <cell r="K24">
            <v>1015</v>
          </cell>
          <cell r="L24">
            <v>1015</v>
          </cell>
        </row>
        <row r="25">
          <cell r="D25" t="str">
            <v>1 Bed/1 Bath</v>
          </cell>
          <cell r="E25">
            <v>750</v>
          </cell>
          <cell r="F25">
            <v>1</v>
          </cell>
          <cell r="G25">
            <v>1</v>
          </cell>
          <cell r="K25">
            <v>1015</v>
          </cell>
          <cell r="L25">
            <v>800</v>
          </cell>
        </row>
        <row r="26">
          <cell r="D26" t="str">
            <v>1 Bed/1 Bath</v>
          </cell>
          <cell r="E26">
            <v>750</v>
          </cell>
          <cell r="F26">
            <v>1</v>
          </cell>
          <cell r="G26">
            <v>1</v>
          </cell>
          <cell r="K26">
            <v>1015</v>
          </cell>
          <cell r="L26">
            <v>945</v>
          </cell>
        </row>
        <row r="27">
          <cell r="D27" t="str">
            <v>1 Bed/1 Bath</v>
          </cell>
          <cell r="E27">
            <v>750</v>
          </cell>
          <cell r="F27">
            <v>1</v>
          </cell>
          <cell r="G27">
            <v>1</v>
          </cell>
          <cell r="K27">
            <v>1015</v>
          </cell>
          <cell r="L27">
            <v>915</v>
          </cell>
        </row>
        <row r="28">
          <cell r="D28" t="str">
            <v>1 Bed/1 Bath</v>
          </cell>
          <cell r="E28">
            <v>750</v>
          </cell>
          <cell r="F28">
            <v>1</v>
          </cell>
          <cell r="G28">
            <v>1</v>
          </cell>
          <cell r="K28">
            <v>1015</v>
          </cell>
          <cell r="L28">
            <v>835</v>
          </cell>
        </row>
        <row r="29">
          <cell r="D29" t="str">
            <v>1 Bed/1 Bath</v>
          </cell>
          <cell r="E29">
            <v>750</v>
          </cell>
          <cell r="F29">
            <v>1</v>
          </cell>
          <cell r="G29">
            <v>1</v>
          </cell>
          <cell r="K29">
            <v>1015</v>
          </cell>
          <cell r="L29" t="str">
            <v/>
          </cell>
        </row>
        <row r="30">
          <cell r="D30" t="str">
            <v>1 Bed/1 Bath</v>
          </cell>
          <cell r="E30">
            <v>750</v>
          </cell>
          <cell r="F30">
            <v>1</v>
          </cell>
          <cell r="G30">
            <v>1</v>
          </cell>
          <cell r="K30">
            <v>1015</v>
          </cell>
          <cell r="L30">
            <v>895</v>
          </cell>
        </row>
        <row r="31">
          <cell r="D31" t="str">
            <v>1 Bed/1 Bath</v>
          </cell>
          <cell r="E31">
            <v>750</v>
          </cell>
          <cell r="F31">
            <v>1</v>
          </cell>
          <cell r="G31">
            <v>1</v>
          </cell>
          <cell r="K31">
            <v>1015</v>
          </cell>
          <cell r="L31">
            <v>835</v>
          </cell>
        </row>
        <row r="32">
          <cell r="D32" t="str">
            <v>1 Bed/1 Bath</v>
          </cell>
          <cell r="E32">
            <v>750</v>
          </cell>
          <cell r="F32">
            <v>1</v>
          </cell>
          <cell r="G32">
            <v>1</v>
          </cell>
          <cell r="K32">
            <v>1015</v>
          </cell>
          <cell r="L32">
            <v>800</v>
          </cell>
        </row>
        <row r="33">
          <cell r="D33" t="str">
            <v>2 Bed/2 Bath</v>
          </cell>
          <cell r="E33">
            <v>925</v>
          </cell>
          <cell r="F33">
            <v>2</v>
          </cell>
          <cell r="G33">
            <v>2</v>
          </cell>
          <cell r="K33">
            <v>1285</v>
          </cell>
          <cell r="L33">
            <v>1045</v>
          </cell>
        </row>
        <row r="34">
          <cell r="D34" t="str">
            <v>2 Bed/2 Bath</v>
          </cell>
          <cell r="E34">
            <v>925</v>
          </cell>
          <cell r="F34">
            <v>2</v>
          </cell>
          <cell r="G34">
            <v>2</v>
          </cell>
          <cell r="K34">
            <v>1285</v>
          </cell>
          <cell r="L34">
            <v>1095</v>
          </cell>
        </row>
        <row r="35">
          <cell r="D35" t="str">
            <v>2 Bed/2 Bath</v>
          </cell>
          <cell r="E35">
            <v>925</v>
          </cell>
          <cell r="F35">
            <v>2</v>
          </cell>
          <cell r="G35">
            <v>2</v>
          </cell>
          <cell r="K35">
            <v>1285</v>
          </cell>
          <cell r="L35">
            <v>1215</v>
          </cell>
        </row>
        <row r="36">
          <cell r="D36" t="str">
            <v>2 Bed/2 Bath</v>
          </cell>
          <cell r="E36">
            <v>925</v>
          </cell>
          <cell r="F36">
            <v>2</v>
          </cell>
          <cell r="G36">
            <v>2</v>
          </cell>
          <cell r="K36">
            <v>1285</v>
          </cell>
          <cell r="L36">
            <v>900</v>
          </cell>
        </row>
        <row r="37">
          <cell r="D37" t="str">
            <v>2 Bed/2 Bath</v>
          </cell>
          <cell r="E37">
            <v>925</v>
          </cell>
          <cell r="F37">
            <v>2</v>
          </cell>
          <cell r="G37">
            <v>2</v>
          </cell>
          <cell r="K37">
            <v>1285</v>
          </cell>
          <cell r="L37">
            <v>1095</v>
          </cell>
        </row>
        <row r="38">
          <cell r="D38" t="str">
            <v>2 Bed/2 Bath</v>
          </cell>
          <cell r="E38">
            <v>925</v>
          </cell>
          <cell r="F38">
            <v>2</v>
          </cell>
          <cell r="G38">
            <v>2</v>
          </cell>
          <cell r="K38">
            <v>1285</v>
          </cell>
          <cell r="L38">
            <v>1135</v>
          </cell>
        </row>
        <row r="39">
          <cell r="D39" t="str">
            <v>2 Bed/2 Bath</v>
          </cell>
          <cell r="E39">
            <v>925</v>
          </cell>
          <cell r="F39">
            <v>2</v>
          </cell>
          <cell r="G39">
            <v>2</v>
          </cell>
          <cell r="K39">
            <v>1285</v>
          </cell>
          <cell r="L39">
            <v>1135</v>
          </cell>
        </row>
        <row r="40">
          <cell r="D40" t="str">
            <v>2 Bed/2 Bath</v>
          </cell>
          <cell r="E40">
            <v>925</v>
          </cell>
          <cell r="F40">
            <v>2</v>
          </cell>
          <cell r="G40">
            <v>2</v>
          </cell>
          <cell r="K40">
            <v>1285</v>
          </cell>
          <cell r="L40">
            <v>1285</v>
          </cell>
        </row>
        <row r="41">
          <cell r="D41" t="str">
            <v>2 Bed/2 Bath</v>
          </cell>
          <cell r="E41">
            <v>925</v>
          </cell>
          <cell r="F41">
            <v>2</v>
          </cell>
          <cell r="G41">
            <v>2</v>
          </cell>
          <cell r="K41">
            <v>1285</v>
          </cell>
          <cell r="L41">
            <v>1145</v>
          </cell>
        </row>
        <row r="42">
          <cell r="D42" t="str">
            <v>2 Bed/2 Bath</v>
          </cell>
          <cell r="E42">
            <v>925</v>
          </cell>
          <cell r="F42">
            <v>2</v>
          </cell>
          <cell r="G42">
            <v>2</v>
          </cell>
          <cell r="K42">
            <v>1285</v>
          </cell>
          <cell r="L42">
            <v>900</v>
          </cell>
        </row>
        <row r="43">
          <cell r="D43" t="str">
            <v>2 Bed/2 Bath</v>
          </cell>
          <cell r="E43">
            <v>925</v>
          </cell>
          <cell r="F43">
            <v>2</v>
          </cell>
          <cell r="G43">
            <v>2</v>
          </cell>
          <cell r="K43">
            <v>1285</v>
          </cell>
          <cell r="L43">
            <v>1195</v>
          </cell>
        </row>
        <row r="44">
          <cell r="D44" t="str">
            <v>2 Bed/2 Bath</v>
          </cell>
          <cell r="E44">
            <v>925</v>
          </cell>
          <cell r="F44">
            <v>2</v>
          </cell>
          <cell r="G44">
            <v>2</v>
          </cell>
          <cell r="K44">
            <v>1285</v>
          </cell>
          <cell r="L44">
            <v>900</v>
          </cell>
        </row>
        <row r="45">
          <cell r="D45" t="str">
            <v>2 Bed/2 Bath</v>
          </cell>
          <cell r="E45">
            <v>925</v>
          </cell>
          <cell r="F45">
            <v>2</v>
          </cell>
          <cell r="G45">
            <v>2</v>
          </cell>
          <cell r="K45">
            <v>1285</v>
          </cell>
          <cell r="L45" t="str">
            <v/>
          </cell>
        </row>
        <row r="46">
          <cell r="D46" t="str">
            <v>2 Bed/2 Bath</v>
          </cell>
          <cell r="E46">
            <v>925</v>
          </cell>
          <cell r="F46">
            <v>2</v>
          </cell>
          <cell r="G46">
            <v>2</v>
          </cell>
          <cell r="K46">
            <v>1285</v>
          </cell>
          <cell r="L46">
            <v>1235</v>
          </cell>
        </row>
        <row r="47">
          <cell r="D47" t="str">
            <v>2 Bed/2 Bath</v>
          </cell>
          <cell r="E47">
            <v>925</v>
          </cell>
          <cell r="F47">
            <v>2</v>
          </cell>
          <cell r="G47">
            <v>2</v>
          </cell>
          <cell r="K47">
            <v>1285</v>
          </cell>
          <cell r="L47">
            <v>1285</v>
          </cell>
        </row>
        <row r="48">
          <cell r="D48" t="str">
            <v>2 Bed/2 Bath</v>
          </cell>
          <cell r="E48">
            <v>925</v>
          </cell>
          <cell r="F48">
            <v>2</v>
          </cell>
          <cell r="G48">
            <v>2</v>
          </cell>
          <cell r="K48">
            <v>1285</v>
          </cell>
          <cell r="L48">
            <v>1145</v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K49" t="str">
            <v/>
          </cell>
          <cell r="L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K50" t="str">
            <v/>
          </cell>
          <cell r="L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K51" t="str">
            <v/>
          </cell>
          <cell r="L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K52" t="str">
            <v/>
          </cell>
          <cell r="L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K53" t="str">
            <v/>
          </cell>
          <cell r="L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K54" t="str">
            <v/>
          </cell>
          <cell r="L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K55" t="str">
            <v/>
          </cell>
          <cell r="L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K56" t="str">
            <v/>
          </cell>
          <cell r="L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K57" t="str">
            <v/>
          </cell>
          <cell r="L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K58" t="str">
            <v/>
          </cell>
          <cell r="L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K59" t="str">
            <v/>
          </cell>
          <cell r="L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K60" t="str">
            <v/>
          </cell>
          <cell r="L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K61" t="str">
            <v/>
          </cell>
          <cell r="L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K62" t="str">
            <v/>
          </cell>
          <cell r="L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K63" t="str">
            <v/>
          </cell>
          <cell r="L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K64" t="str">
            <v/>
          </cell>
          <cell r="L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K65" t="str">
            <v/>
          </cell>
          <cell r="L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K66" t="str">
            <v/>
          </cell>
          <cell r="L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K67" t="str">
            <v/>
          </cell>
          <cell r="L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K68" t="str">
            <v/>
          </cell>
          <cell r="L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K69" t="str">
            <v/>
          </cell>
          <cell r="L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K70" t="str">
            <v/>
          </cell>
          <cell r="L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K71" t="str">
            <v/>
          </cell>
          <cell r="L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K72" t="str">
            <v/>
          </cell>
          <cell r="L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K73" t="str">
            <v/>
          </cell>
          <cell r="L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K74" t="str">
            <v/>
          </cell>
          <cell r="L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K75" t="str">
            <v/>
          </cell>
          <cell r="L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K76" t="str">
            <v/>
          </cell>
          <cell r="L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K77" t="str">
            <v/>
          </cell>
          <cell r="L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K78" t="str">
            <v/>
          </cell>
          <cell r="L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K79" t="str">
            <v/>
          </cell>
          <cell r="L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K80" t="str">
            <v/>
          </cell>
          <cell r="L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K81" t="str">
            <v/>
          </cell>
          <cell r="L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K82" t="str">
            <v/>
          </cell>
          <cell r="L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K83" t="str">
            <v/>
          </cell>
          <cell r="L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K84" t="str">
            <v/>
          </cell>
          <cell r="L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K85" t="str">
            <v/>
          </cell>
          <cell r="L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K86" t="str">
            <v/>
          </cell>
          <cell r="L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K87" t="str">
            <v/>
          </cell>
          <cell r="L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K88" t="str">
            <v/>
          </cell>
          <cell r="L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K89" t="str">
            <v/>
          </cell>
          <cell r="L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K90" t="str">
            <v/>
          </cell>
          <cell r="L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K91" t="str">
            <v/>
          </cell>
          <cell r="L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K92" t="str">
            <v/>
          </cell>
          <cell r="L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K93" t="str">
            <v/>
          </cell>
          <cell r="L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K94" t="str">
            <v/>
          </cell>
          <cell r="L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K95" t="str">
            <v/>
          </cell>
          <cell r="L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K96" t="str">
            <v/>
          </cell>
          <cell r="L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K97" t="str">
            <v/>
          </cell>
          <cell r="L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K98" t="str">
            <v/>
          </cell>
          <cell r="L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K99" t="str">
            <v/>
          </cell>
          <cell r="L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K100" t="str">
            <v/>
          </cell>
          <cell r="L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K101" t="str">
            <v/>
          </cell>
          <cell r="L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K102" t="str">
            <v/>
          </cell>
          <cell r="L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K103" t="str">
            <v/>
          </cell>
          <cell r="L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K104" t="str">
            <v/>
          </cell>
          <cell r="L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K105" t="str">
            <v/>
          </cell>
          <cell r="L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K106" t="str">
            <v/>
          </cell>
          <cell r="L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K107" t="str">
            <v/>
          </cell>
          <cell r="L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K108" t="str">
            <v/>
          </cell>
          <cell r="L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K109" t="str">
            <v/>
          </cell>
          <cell r="L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K110" t="str">
            <v/>
          </cell>
          <cell r="L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K111" t="str">
            <v/>
          </cell>
          <cell r="L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K112" t="str">
            <v/>
          </cell>
          <cell r="L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K113" t="str">
            <v/>
          </cell>
          <cell r="L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K114" t="str">
            <v/>
          </cell>
          <cell r="L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K115" t="str">
            <v/>
          </cell>
          <cell r="L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K116" t="str">
            <v/>
          </cell>
          <cell r="L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K117" t="str">
            <v/>
          </cell>
          <cell r="L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K118" t="str">
            <v/>
          </cell>
          <cell r="L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K119" t="str">
            <v/>
          </cell>
          <cell r="L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K120" t="str">
            <v/>
          </cell>
          <cell r="L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K121" t="str">
            <v/>
          </cell>
          <cell r="L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K122" t="str">
            <v/>
          </cell>
          <cell r="L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K123" t="str">
            <v/>
          </cell>
          <cell r="L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K124" t="str">
            <v/>
          </cell>
          <cell r="L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K125" t="str">
            <v/>
          </cell>
          <cell r="L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K126" t="str">
            <v/>
          </cell>
          <cell r="L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K127" t="str">
            <v/>
          </cell>
          <cell r="L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K128" t="str">
            <v/>
          </cell>
          <cell r="L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K129" t="str">
            <v/>
          </cell>
          <cell r="L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K130" t="str">
            <v/>
          </cell>
          <cell r="L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K131" t="str">
            <v/>
          </cell>
          <cell r="L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K132" t="str">
            <v/>
          </cell>
          <cell r="L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K133" t="str">
            <v/>
          </cell>
          <cell r="L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K134" t="str">
            <v/>
          </cell>
          <cell r="L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K135" t="str">
            <v/>
          </cell>
          <cell r="L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K136" t="str">
            <v/>
          </cell>
          <cell r="L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K137" t="str">
            <v/>
          </cell>
          <cell r="L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K138" t="str">
            <v/>
          </cell>
          <cell r="L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K139" t="str">
            <v/>
          </cell>
          <cell r="L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K140" t="str">
            <v/>
          </cell>
          <cell r="L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K141" t="str">
            <v/>
          </cell>
          <cell r="L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K142" t="str">
            <v/>
          </cell>
          <cell r="L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K143" t="str">
            <v/>
          </cell>
          <cell r="L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K144" t="str">
            <v/>
          </cell>
          <cell r="L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K145" t="str">
            <v/>
          </cell>
          <cell r="L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K146" t="str">
            <v/>
          </cell>
          <cell r="L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K147" t="str">
            <v/>
          </cell>
          <cell r="L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K148" t="str">
            <v/>
          </cell>
          <cell r="L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K149" t="str">
            <v/>
          </cell>
          <cell r="L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K150" t="str">
            <v/>
          </cell>
          <cell r="L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K151" t="str">
            <v/>
          </cell>
          <cell r="L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K152" t="str">
            <v/>
          </cell>
          <cell r="L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K153" t="str">
            <v/>
          </cell>
          <cell r="L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K154" t="str">
            <v/>
          </cell>
          <cell r="L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K155" t="str">
            <v/>
          </cell>
          <cell r="L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K156" t="str">
            <v/>
          </cell>
          <cell r="L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K157" t="str">
            <v/>
          </cell>
          <cell r="L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K158" t="str">
            <v/>
          </cell>
          <cell r="L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K159" t="str">
            <v/>
          </cell>
          <cell r="L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K160" t="str">
            <v/>
          </cell>
          <cell r="L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K161" t="str">
            <v/>
          </cell>
          <cell r="L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K162" t="str">
            <v/>
          </cell>
          <cell r="L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K163" t="str">
            <v/>
          </cell>
          <cell r="L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K164" t="str">
            <v/>
          </cell>
          <cell r="L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K165" t="str">
            <v/>
          </cell>
          <cell r="L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K166" t="str">
            <v/>
          </cell>
          <cell r="L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K167" t="str">
            <v/>
          </cell>
          <cell r="L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K168" t="str">
            <v/>
          </cell>
          <cell r="L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K169" t="str">
            <v/>
          </cell>
          <cell r="L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K170" t="str">
            <v/>
          </cell>
          <cell r="L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K171" t="str">
            <v/>
          </cell>
          <cell r="L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K172" t="str">
            <v/>
          </cell>
          <cell r="L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K173" t="str">
            <v/>
          </cell>
          <cell r="L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K174" t="str">
            <v/>
          </cell>
          <cell r="L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K175" t="str">
            <v/>
          </cell>
          <cell r="L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K176" t="str">
            <v/>
          </cell>
          <cell r="L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K177" t="str">
            <v/>
          </cell>
          <cell r="L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K178" t="str">
            <v/>
          </cell>
          <cell r="L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K179" t="str">
            <v/>
          </cell>
          <cell r="L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K180" t="str">
            <v/>
          </cell>
          <cell r="L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K181" t="str">
            <v/>
          </cell>
          <cell r="L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K182" t="str">
            <v/>
          </cell>
          <cell r="L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K183" t="str">
            <v/>
          </cell>
          <cell r="L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K184" t="str">
            <v/>
          </cell>
          <cell r="L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K185" t="str">
            <v/>
          </cell>
          <cell r="L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K186" t="str">
            <v/>
          </cell>
          <cell r="L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K187" t="str">
            <v/>
          </cell>
          <cell r="L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K188" t="str">
            <v/>
          </cell>
          <cell r="L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K189" t="str">
            <v/>
          </cell>
          <cell r="L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K190" t="str">
            <v/>
          </cell>
          <cell r="L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K191" t="str">
            <v/>
          </cell>
          <cell r="L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K192" t="str">
            <v/>
          </cell>
          <cell r="L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K193" t="str">
            <v/>
          </cell>
          <cell r="L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K194" t="str">
            <v/>
          </cell>
          <cell r="L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K195" t="str">
            <v/>
          </cell>
          <cell r="L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K196" t="str">
            <v/>
          </cell>
          <cell r="L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K197" t="str">
            <v/>
          </cell>
          <cell r="L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K198" t="str">
            <v/>
          </cell>
          <cell r="L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K199" t="str">
            <v/>
          </cell>
          <cell r="L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K200" t="str">
            <v/>
          </cell>
          <cell r="L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K201" t="str">
            <v/>
          </cell>
          <cell r="L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K202" t="str">
            <v/>
          </cell>
          <cell r="L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K203" t="str">
            <v/>
          </cell>
          <cell r="L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K204" t="str">
            <v/>
          </cell>
          <cell r="L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K205" t="str">
            <v/>
          </cell>
          <cell r="L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K206" t="str">
            <v/>
          </cell>
          <cell r="L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K207" t="str">
            <v/>
          </cell>
          <cell r="L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K208" t="str">
            <v/>
          </cell>
          <cell r="L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K209" t="str">
            <v/>
          </cell>
          <cell r="L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K210" t="str">
            <v/>
          </cell>
          <cell r="L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K211" t="str">
            <v/>
          </cell>
          <cell r="L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K212" t="str">
            <v/>
          </cell>
          <cell r="L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K213" t="str">
            <v/>
          </cell>
          <cell r="L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K214" t="str">
            <v/>
          </cell>
          <cell r="L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K215" t="str">
            <v/>
          </cell>
          <cell r="L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K216" t="str">
            <v/>
          </cell>
          <cell r="L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K217" t="str">
            <v/>
          </cell>
          <cell r="L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K218" t="str">
            <v/>
          </cell>
          <cell r="L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K219" t="str">
            <v/>
          </cell>
          <cell r="L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K220" t="str">
            <v/>
          </cell>
          <cell r="L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K221" t="str">
            <v/>
          </cell>
          <cell r="L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K222" t="str">
            <v/>
          </cell>
          <cell r="L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K223" t="str">
            <v/>
          </cell>
          <cell r="L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K224" t="str">
            <v/>
          </cell>
          <cell r="L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K225" t="str">
            <v/>
          </cell>
          <cell r="L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K226" t="str">
            <v/>
          </cell>
          <cell r="L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K227" t="str">
            <v/>
          </cell>
          <cell r="L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K228" t="str">
            <v/>
          </cell>
          <cell r="L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K229" t="str">
            <v/>
          </cell>
          <cell r="L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K230" t="str">
            <v/>
          </cell>
          <cell r="L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K231" t="str">
            <v/>
          </cell>
          <cell r="L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K232" t="str">
            <v/>
          </cell>
          <cell r="L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K233" t="str">
            <v/>
          </cell>
          <cell r="L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K234" t="str">
            <v/>
          </cell>
          <cell r="L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K235" t="str">
            <v/>
          </cell>
          <cell r="L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K236" t="str">
            <v/>
          </cell>
          <cell r="L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K237" t="str">
            <v/>
          </cell>
          <cell r="L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K238" t="str">
            <v/>
          </cell>
          <cell r="L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K239" t="str">
            <v/>
          </cell>
          <cell r="L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K240" t="str">
            <v/>
          </cell>
          <cell r="L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K241" t="str">
            <v/>
          </cell>
          <cell r="L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K242" t="str">
            <v/>
          </cell>
          <cell r="L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K243" t="str">
            <v/>
          </cell>
          <cell r="L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K244" t="str">
            <v/>
          </cell>
          <cell r="L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K245" t="str">
            <v/>
          </cell>
          <cell r="L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K246" t="str">
            <v/>
          </cell>
          <cell r="L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K247" t="str">
            <v/>
          </cell>
          <cell r="L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K248" t="str">
            <v/>
          </cell>
          <cell r="L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K249" t="str">
            <v/>
          </cell>
          <cell r="L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K250" t="str">
            <v/>
          </cell>
          <cell r="L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K251" t="str">
            <v/>
          </cell>
          <cell r="L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K252" t="str">
            <v/>
          </cell>
          <cell r="L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K253" t="str">
            <v/>
          </cell>
          <cell r="L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K254" t="str">
            <v/>
          </cell>
          <cell r="L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K255" t="str">
            <v/>
          </cell>
          <cell r="L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K256" t="str">
            <v/>
          </cell>
          <cell r="L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K257" t="str">
            <v/>
          </cell>
          <cell r="L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K258" t="str">
            <v/>
          </cell>
          <cell r="L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K259" t="str">
            <v/>
          </cell>
          <cell r="L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K260" t="str">
            <v/>
          </cell>
          <cell r="L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K261" t="str">
            <v/>
          </cell>
          <cell r="L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K262" t="str">
            <v/>
          </cell>
          <cell r="L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K263" t="str">
            <v/>
          </cell>
          <cell r="L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K264" t="str">
            <v/>
          </cell>
          <cell r="L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K265" t="str">
            <v/>
          </cell>
          <cell r="L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K266" t="str">
            <v/>
          </cell>
          <cell r="L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K267" t="str">
            <v/>
          </cell>
          <cell r="L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K268" t="str">
            <v/>
          </cell>
          <cell r="L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K269" t="str">
            <v/>
          </cell>
          <cell r="L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K270" t="str">
            <v/>
          </cell>
          <cell r="L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K271" t="str">
            <v/>
          </cell>
          <cell r="L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K272" t="str">
            <v/>
          </cell>
          <cell r="L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K273" t="str">
            <v/>
          </cell>
          <cell r="L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K274" t="str">
            <v/>
          </cell>
          <cell r="L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K275" t="str">
            <v/>
          </cell>
          <cell r="L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K276" t="str">
            <v/>
          </cell>
          <cell r="L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K277" t="str">
            <v/>
          </cell>
          <cell r="L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K278" t="str">
            <v/>
          </cell>
          <cell r="L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K279" t="str">
            <v/>
          </cell>
          <cell r="L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K280" t="str">
            <v/>
          </cell>
          <cell r="L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K281" t="str">
            <v/>
          </cell>
          <cell r="L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K282" t="str">
            <v/>
          </cell>
          <cell r="L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K283" t="str">
            <v/>
          </cell>
          <cell r="L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K284" t="str">
            <v/>
          </cell>
          <cell r="L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K285" t="str">
            <v/>
          </cell>
          <cell r="L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K286" t="str">
            <v/>
          </cell>
          <cell r="L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K287" t="str">
            <v/>
          </cell>
          <cell r="L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K288" t="str">
            <v/>
          </cell>
          <cell r="L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K289" t="str">
            <v/>
          </cell>
          <cell r="L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K290" t="str">
            <v/>
          </cell>
          <cell r="L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K291" t="str">
            <v/>
          </cell>
          <cell r="L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K292" t="str">
            <v/>
          </cell>
          <cell r="L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K293" t="str">
            <v/>
          </cell>
          <cell r="L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K294" t="str">
            <v/>
          </cell>
          <cell r="L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K295" t="str">
            <v/>
          </cell>
          <cell r="L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K296" t="str">
            <v/>
          </cell>
          <cell r="L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K297" t="str">
            <v/>
          </cell>
          <cell r="L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K298" t="str">
            <v/>
          </cell>
          <cell r="L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K299" t="str">
            <v/>
          </cell>
          <cell r="L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K300" t="str">
            <v/>
          </cell>
          <cell r="L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K301" t="str">
            <v/>
          </cell>
          <cell r="L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K302" t="str">
            <v/>
          </cell>
          <cell r="L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K303" t="str">
            <v/>
          </cell>
          <cell r="L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K304" t="str">
            <v/>
          </cell>
          <cell r="L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K305" t="str">
            <v/>
          </cell>
          <cell r="L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K306" t="str">
            <v/>
          </cell>
          <cell r="L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K307" t="str">
            <v/>
          </cell>
          <cell r="L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K308" t="str">
            <v/>
          </cell>
          <cell r="L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K309" t="str">
            <v/>
          </cell>
          <cell r="L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K310" t="str">
            <v/>
          </cell>
          <cell r="L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K311" t="str">
            <v/>
          </cell>
          <cell r="L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K312" t="str">
            <v/>
          </cell>
          <cell r="L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K313" t="str">
            <v/>
          </cell>
          <cell r="L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K314" t="str">
            <v/>
          </cell>
          <cell r="L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K315" t="str">
            <v/>
          </cell>
          <cell r="L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K316" t="str">
            <v/>
          </cell>
          <cell r="L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K317" t="str">
            <v/>
          </cell>
          <cell r="L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K318" t="str">
            <v/>
          </cell>
          <cell r="L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K319" t="str">
            <v/>
          </cell>
          <cell r="L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K320" t="str">
            <v/>
          </cell>
          <cell r="L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K321" t="str">
            <v/>
          </cell>
          <cell r="L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K322" t="str">
            <v/>
          </cell>
          <cell r="L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K323" t="str">
            <v/>
          </cell>
          <cell r="L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K324" t="str">
            <v/>
          </cell>
          <cell r="L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K325" t="str">
            <v/>
          </cell>
          <cell r="L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K326" t="str">
            <v/>
          </cell>
          <cell r="L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K327" t="str">
            <v/>
          </cell>
          <cell r="L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K328" t="str">
            <v/>
          </cell>
          <cell r="L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K329" t="str">
            <v/>
          </cell>
          <cell r="L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K330" t="str">
            <v/>
          </cell>
          <cell r="L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K331" t="str">
            <v/>
          </cell>
          <cell r="L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K332" t="str">
            <v/>
          </cell>
          <cell r="L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K333" t="str">
            <v/>
          </cell>
          <cell r="L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K334" t="str">
            <v/>
          </cell>
          <cell r="L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K335" t="str">
            <v/>
          </cell>
          <cell r="L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K336" t="str">
            <v/>
          </cell>
          <cell r="L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K337" t="str">
            <v/>
          </cell>
          <cell r="L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K338" t="str">
            <v/>
          </cell>
          <cell r="L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K339" t="str">
            <v/>
          </cell>
          <cell r="L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K340" t="str">
            <v/>
          </cell>
          <cell r="L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K341" t="str">
            <v/>
          </cell>
          <cell r="L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K342" t="str">
            <v/>
          </cell>
          <cell r="L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K343" t="str">
            <v/>
          </cell>
          <cell r="L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K344" t="str">
            <v/>
          </cell>
          <cell r="L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K345" t="str">
            <v/>
          </cell>
          <cell r="L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K346" t="str">
            <v/>
          </cell>
          <cell r="L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K347" t="str">
            <v/>
          </cell>
          <cell r="L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K348" t="str">
            <v/>
          </cell>
          <cell r="L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K349" t="str">
            <v/>
          </cell>
          <cell r="L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K350" t="str">
            <v/>
          </cell>
          <cell r="L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K351" t="str">
            <v/>
          </cell>
          <cell r="L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K352" t="str">
            <v/>
          </cell>
          <cell r="L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K353" t="str">
            <v/>
          </cell>
          <cell r="L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K354" t="str">
            <v/>
          </cell>
          <cell r="L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K355" t="str">
            <v/>
          </cell>
          <cell r="L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K356" t="str">
            <v/>
          </cell>
          <cell r="L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K357" t="str">
            <v/>
          </cell>
          <cell r="L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K358" t="str">
            <v/>
          </cell>
          <cell r="L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K359" t="str">
            <v/>
          </cell>
          <cell r="L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K360" t="str">
            <v/>
          </cell>
          <cell r="L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K361" t="str">
            <v/>
          </cell>
          <cell r="L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K362" t="str">
            <v/>
          </cell>
          <cell r="L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K363" t="str">
            <v/>
          </cell>
          <cell r="L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K364" t="str">
            <v/>
          </cell>
          <cell r="L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K365" t="str">
            <v/>
          </cell>
          <cell r="L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K366" t="str">
            <v/>
          </cell>
          <cell r="L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K367" t="str">
            <v/>
          </cell>
          <cell r="L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K368" t="str">
            <v/>
          </cell>
          <cell r="L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K369" t="str">
            <v/>
          </cell>
          <cell r="L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K370" t="str">
            <v/>
          </cell>
          <cell r="L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K371" t="str">
            <v/>
          </cell>
          <cell r="L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K372" t="str">
            <v/>
          </cell>
          <cell r="L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K373" t="str">
            <v/>
          </cell>
          <cell r="L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K374" t="str">
            <v/>
          </cell>
          <cell r="L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K375" t="str">
            <v/>
          </cell>
          <cell r="L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K376" t="str">
            <v/>
          </cell>
          <cell r="L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K377" t="str">
            <v/>
          </cell>
          <cell r="L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K378" t="str">
            <v/>
          </cell>
          <cell r="L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K379" t="str">
            <v/>
          </cell>
          <cell r="L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K380" t="str">
            <v/>
          </cell>
          <cell r="L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K381" t="str">
            <v/>
          </cell>
          <cell r="L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K382" t="str">
            <v/>
          </cell>
          <cell r="L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K383" t="str">
            <v/>
          </cell>
          <cell r="L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K384" t="str">
            <v/>
          </cell>
          <cell r="L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K385" t="str">
            <v/>
          </cell>
          <cell r="L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K386" t="str">
            <v/>
          </cell>
          <cell r="L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K387" t="str">
            <v/>
          </cell>
          <cell r="L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K388" t="str">
            <v/>
          </cell>
          <cell r="L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K389" t="str">
            <v/>
          </cell>
          <cell r="L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K390" t="str">
            <v/>
          </cell>
          <cell r="L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K391" t="str">
            <v/>
          </cell>
          <cell r="L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K392" t="str">
            <v/>
          </cell>
          <cell r="L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K393" t="str">
            <v/>
          </cell>
          <cell r="L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K394" t="str">
            <v/>
          </cell>
          <cell r="L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K395" t="str">
            <v/>
          </cell>
          <cell r="L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K396" t="str">
            <v/>
          </cell>
          <cell r="L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K397" t="str">
            <v/>
          </cell>
          <cell r="L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K398" t="str">
            <v/>
          </cell>
          <cell r="L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K399" t="str">
            <v/>
          </cell>
          <cell r="L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K400" t="str">
            <v/>
          </cell>
          <cell r="L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K401" t="str">
            <v/>
          </cell>
          <cell r="L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K402" t="str">
            <v/>
          </cell>
          <cell r="L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K403" t="str">
            <v/>
          </cell>
          <cell r="L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K404" t="str">
            <v/>
          </cell>
          <cell r="L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K405" t="str">
            <v/>
          </cell>
          <cell r="L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K406" t="str">
            <v/>
          </cell>
          <cell r="L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K407" t="str">
            <v/>
          </cell>
          <cell r="L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K408" t="str">
            <v/>
          </cell>
          <cell r="L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K409" t="str">
            <v/>
          </cell>
          <cell r="L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K410" t="str">
            <v/>
          </cell>
          <cell r="L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K411" t="str">
            <v/>
          </cell>
          <cell r="L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K412" t="str">
            <v/>
          </cell>
          <cell r="L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K413" t="str">
            <v/>
          </cell>
          <cell r="L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K414" t="str">
            <v/>
          </cell>
          <cell r="L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K415" t="str">
            <v/>
          </cell>
          <cell r="L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K416" t="str">
            <v/>
          </cell>
          <cell r="L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K417" t="str">
            <v/>
          </cell>
          <cell r="L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K418" t="str">
            <v/>
          </cell>
          <cell r="L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K419" t="str">
            <v/>
          </cell>
          <cell r="L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K420" t="str">
            <v/>
          </cell>
          <cell r="L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K421" t="str">
            <v/>
          </cell>
          <cell r="L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K422" t="str">
            <v/>
          </cell>
          <cell r="L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K423" t="str">
            <v/>
          </cell>
          <cell r="L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K424" t="str">
            <v/>
          </cell>
          <cell r="L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K425" t="str">
            <v/>
          </cell>
          <cell r="L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K426" t="str">
            <v/>
          </cell>
          <cell r="L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K427" t="str">
            <v/>
          </cell>
          <cell r="L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K428" t="str">
            <v/>
          </cell>
          <cell r="L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K429" t="str">
            <v/>
          </cell>
          <cell r="L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K430" t="str">
            <v/>
          </cell>
          <cell r="L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K431" t="str">
            <v/>
          </cell>
          <cell r="L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K432" t="str">
            <v/>
          </cell>
          <cell r="L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K433" t="str">
            <v/>
          </cell>
          <cell r="L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K434" t="str">
            <v/>
          </cell>
          <cell r="L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K435" t="str">
            <v/>
          </cell>
          <cell r="L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K436" t="str">
            <v/>
          </cell>
          <cell r="L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K437" t="str">
            <v/>
          </cell>
          <cell r="L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K438" t="str">
            <v/>
          </cell>
          <cell r="L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K439" t="str">
            <v/>
          </cell>
          <cell r="L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K440" t="str">
            <v/>
          </cell>
          <cell r="L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K441" t="str">
            <v/>
          </cell>
          <cell r="L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K442" t="str">
            <v/>
          </cell>
          <cell r="L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K443" t="str">
            <v/>
          </cell>
          <cell r="L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K444" t="str">
            <v/>
          </cell>
          <cell r="L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K445" t="str">
            <v/>
          </cell>
          <cell r="L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K446" t="str">
            <v/>
          </cell>
          <cell r="L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K447" t="str">
            <v/>
          </cell>
          <cell r="L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K448" t="str">
            <v/>
          </cell>
          <cell r="L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K449" t="str">
            <v/>
          </cell>
          <cell r="L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K450" t="str">
            <v/>
          </cell>
          <cell r="L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K451" t="str">
            <v/>
          </cell>
          <cell r="L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K452" t="str">
            <v/>
          </cell>
          <cell r="L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K453" t="str">
            <v/>
          </cell>
          <cell r="L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K454" t="str">
            <v/>
          </cell>
          <cell r="L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K455" t="str">
            <v/>
          </cell>
          <cell r="L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K456" t="str">
            <v/>
          </cell>
          <cell r="L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K457" t="str">
            <v/>
          </cell>
          <cell r="L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K458" t="str">
            <v/>
          </cell>
          <cell r="L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K459" t="str">
            <v/>
          </cell>
          <cell r="L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K460" t="str">
            <v/>
          </cell>
          <cell r="L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K461" t="str">
            <v/>
          </cell>
          <cell r="L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K462" t="str">
            <v/>
          </cell>
          <cell r="L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K463" t="str">
            <v/>
          </cell>
          <cell r="L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K464" t="str">
            <v/>
          </cell>
          <cell r="L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K465" t="str">
            <v/>
          </cell>
          <cell r="L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K466" t="str">
            <v/>
          </cell>
          <cell r="L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K467" t="str">
            <v/>
          </cell>
          <cell r="L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K468" t="str">
            <v/>
          </cell>
          <cell r="L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K469" t="str">
            <v/>
          </cell>
          <cell r="L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K470" t="str">
            <v/>
          </cell>
          <cell r="L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K471" t="str">
            <v/>
          </cell>
          <cell r="L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K472" t="str">
            <v/>
          </cell>
          <cell r="L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K473" t="str">
            <v/>
          </cell>
          <cell r="L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K474" t="str">
            <v/>
          </cell>
          <cell r="L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K475" t="str">
            <v/>
          </cell>
          <cell r="L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K476" t="str">
            <v/>
          </cell>
          <cell r="L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K477" t="str">
            <v/>
          </cell>
          <cell r="L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K478" t="str">
            <v/>
          </cell>
          <cell r="L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K479" t="str">
            <v/>
          </cell>
          <cell r="L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K480" t="str">
            <v/>
          </cell>
          <cell r="L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K481" t="str">
            <v/>
          </cell>
          <cell r="L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K482" t="str">
            <v/>
          </cell>
          <cell r="L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K483" t="str">
            <v/>
          </cell>
          <cell r="L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K484" t="str">
            <v/>
          </cell>
          <cell r="L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K485" t="str">
            <v/>
          </cell>
          <cell r="L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K486" t="str">
            <v/>
          </cell>
          <cell r="L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K487" t="str">
            <v/>
          </cell>
          <cell r="L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K488" t="str">
            <v/>
          </cell>
          <cell r="L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K489" t="str">
            <v/>
          </cell>
          <cell r="L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K490" t="str">
            <v/>
          </cell>
          <cell r="L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K491" t="str">
            <v/>
          </cell>
          <cell r="L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K492" t="str">
            <v/>
          </cell>
          <cell r="L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K493" t="str">
            <v/>
          </cell>
          <cell r="L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K494" t="str">
            <v/>
          </cell>
          <cell r="L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K495" t="str">
            <v/>
          </cell>
          <cell r="L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K496" t="str">
            <v/>
          </cell>
          <cell r="L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K497" t="str">
            <v/>
          </cell>
          <cell r="L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K498" t="str">
            <v/>
          </cell>
          <cell r="L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K499" t="str">
            <v/>
          </cell>
          <cell r="L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K500" t="str">
            <v/>
          </cell>
          <cell r="L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K501" t="str">
            <v/>
          </cell>
          <cell r="L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K502" t="str">
            <v/>
          </cell>
          <cell r="L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K503" t="str">
            <v/>
          </cell>
          <cell r="L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K504" t="str">
            <v/>
          </cell>
          <cell r="L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K505" t="str">
            <v/>
          </cell>
          <cell r="L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K506" t="str">
            <v/>
          </cell>
          <cell r="L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K507" t="str">
            <v/>
          </cell>
          <cell r="L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K508" t="str">
            <v/>
          </cell>
          <cell r="L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K509" t="str">
            <v/>
          </cell>
          <cell r="L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K510" t="str">
            <v/>
          </cell>
          <cell r="L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K511" t="str">
            <v/>
          </cell>
          <cell r="L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K512" t="str">
            <v/>
          </cell>
          <cell r="L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K513" t="str">
            <v/>
          </cell>
          <cell r="L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K514" t="str">
            <v/>
          </cell>
          <cell r="L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K515" t="str">
            <v/>
          </cell>
          <cell r="L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K516" t="str">
            <v/>
          </cell>
          <cell r="L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K517" t="str">
            <v/>
          </cell>
          <cell r="L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K518" t="str">
            <v/>
          </cell>
          <cell r="L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K519" t="str">
            <v/>
          </cell>
          <cell r="L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K520" t="str">
            <v/>
          </cell>
          <cell r="L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K521" t="str">
            <v/>
          </cell>
          <cell r="L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K522" t="str">
            <v/>
          </cell>
          <cell r="L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K523" t="str">
            <v/>
          </cell>
          <cell r="L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K524" t="str">
            <v/>
          </cell>
          <cell r="L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K525" t="str">
            <v/>
          </cell>
          <cell r="L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K526" t="str">
            <v/>
          </cell>
          <cell r="L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K527" t="str">
            <v/>
          </cell>
          <cell r="L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K528" t="str">
            <v/>
          </cell>
          <cell r="L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K529" t="str">
            <v/>
          </cell>
          <cell r="L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K530" t="str">
            <v/>
          </cell>
          <cell r="L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K531" t="str">
            <v/>
          </cell>
          <cell r="L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K532" t="str">
            <v/>
          </cell>
          <cell r="L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K533" t="str">
            <v/>
          </cell>
          <cell r="L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K534" t="str">
            <v/>
          </cell>
          <cell r="L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K535" t="str">
            <v/>
          </cell>
          <cell r="L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K536" t="str">
            <v/>
          </cell>
          <cell r="L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K537" t="str">
            <v/>
          </cell>
          <cell r="L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K538" t="str">
            <v/>
          </cell>
          <cell r="L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K539" t="str">
            <v/>
          </cell>
          <cell r="L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K540" t="str">
            <v/>
          </cell>
          <cell r="L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K541" t="str">
            <v/>
          </cell>
          <cell r="L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K542" t="str">
            <v/>
          </cell>
          <cell r="L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K543" t="str">
            <v/>
          </cell>
          <cell r="L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K544" t="str">
            <v/>
          </cell>
          <cell r="L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K545" t="str">
            <v/>
          </cell>
          <cell r="L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K546" t="str">
            <v/>
          </cell>
          <cell r="L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K547" t="str">
            <v/>
          </cell>
          <cell r="L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K548" t="str">
            <v/>
          </cell>
          <cell r="L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K549" t="str">
            <v/>
          </cell>
          <cell r="L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K550" t="str">
            <v/>
          </cell>
          <cell r="L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K551" t="str">
            <v/>
          </cell>
          <cell r="L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K552" t="str">
            <v/>
          </cell>
          <cell r="L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K553" t="str">
            <v/>
          </cell>
          <cell r="L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K554" t="str">
            <v/>
          </cell>
          <cell r="L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K555" t="str">
            <v/>
          </cell>
          <cell r="L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K556" t="str">
            <v/>
          </cell>
          <cell r="L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K557" t="str">
            <v/>
          </cell>
          <cell r="L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K558" t="str">
            <v/>
          </cell>
          <cell r="L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K559" t="str">
            <v/>
          </cell>
          <cell r="L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K560" t="str">
            <v/>
          </cell>
          <cell r="L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K561" t="str">
            <v/>
          </cell>
          <cell r="L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K562" t="str">
            <v/>
          </cell>
          <cell r="L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K563" t="str">
            <v/>
          </cell>
          <cell r="L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K564" t="str">
            <v/>
          </cell>
          <cell r="L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K565" t="str">
            <v/>
          </cell>
          <cell r="L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K566" t="str">
            <v/>
          </cell>
          <cell r="L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K567" t="str">
            <v/>
          </cell>
          <cell r="L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K568" t="str">
            <v/>
          </cell>
          <cell r="L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K569" t="str">
            <v/>
          </cell>
          <cell r="L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K570" t="str">
            <v/>
          </cell>
          <cell r="L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K571" t="str">
            <v/>
          </cell>
          <cell r="L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K572" t="str">
            <v/>
          </cell>
          <cell r="L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K573" t="str">
            <v/>
          </cell>
          <cell r="L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K574" t="str">
            <v/>
          </cell>
          <cell r="L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K575" t="str">
            <v/>
          </cell>
          <cell r="L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K576" t="str">
            <v/>
          </cell>
          <cell r="L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K577" t="str">
            <v/>
          </cell>
          <cell r="L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K578" t="str">
            <v/>
          </cell>
          <cell r="L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K579" t="str">
            <v/>
          </cell>
          <cell r="L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K580" t="str">
            <v/>
          </cell>
          <cell r="L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K581" t="str">
            <v/>
          </cell>
          <cell r="L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K582" t="str">
            <v/>
          </cell>
          <cell r="L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K583" t="str">
            <v/>
          </cell>
          <cell r="L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K584" t="str">
            <v/>
          </cell>
          <cell r="L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K585" t="str">
            <v/>
          </cell>
          <cell r="L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K586" t="str">
            <v/>
          </cell>
          <cell r="L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K587" t="str">
            <v/>
          </cell>
          <cell r="L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K588" t="str">
            <v/>
          </cell>
          <cell r="L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K589" t="str">
            <v/>
          </cell>
          <cell r="L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K590" t="str">
            <v/>
          </cell>
          <cell r="L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K591" t="str">
            <v/>
          </cell>
          <cell r="L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K592" t="str">
            <v/>
          </cell>
          <cell r="L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K593" t="str">
            <v/>
          </cell>
          <cell r="L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K594" t="str">
            <v/>
          </cell>
          <cell r="L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K595" t="str">
            <v/>
          </cell>
          <cell r="L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K596" t="str">
            <v/>
          </cell>
          <cell r="L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K597" t="str">
            <v/>
          </cell>
          <cell r="L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K598" t="str">
            <v/>
          </cell>
          <cell r="L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K599" t="str">
            <v/>
          </cell>
          <cell r="L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K600" t="str">
            <v/>
          </cell>
          <cell r="L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K601" t="str">
            <v/>
          </cell>
          <cell r="L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K602" t="str">
            <v/>
          </cell>
          <cell r="L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K603" t="str">
            <v/>
          </cell>
          <cell r="L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K604" t="str">
            <v/>
          </cell>
          <cell r="L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K605" t="str">
            <v/>
          </cell>
          <cell r="L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K606" t="str">
            <v/>
          </cell>
          <cell r="L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K607" t="str">
            <v/>
          </cell>
          <cell r="L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K608" t="str">
            <v/>
          </cell>
          <cell r="L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K609" t="str">
            <v/>
          </cell>
          <cell r="L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K610" t="str">
            <v/>
          </cell>
          <cell r="L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K611" t="str">
            <v/>
          </cell>
          <cell r="L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K612" t="str">
            <v/>
          </cell>
          <cell r="L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K613" t="str">
            <v/>
          </cell>
          <cell r="L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K614" t="str">
            <v/>
          </cell>
          <cell r="L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K615" t="str">
            <v/>
          </cell>
          <cell r="L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K616" t="str">
            <v/>
          </cell>
          <cell r="L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K617" t="str">
            <v/>
          </cell>
          <cell r="L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K618" t="str">
            <v/>
          </cell>
          <cell r="L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K619" t="str">
            <v/>
          </cell>
          <cell r="L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K620" t="str">
            <v/>
          </cell>
          <cell r="L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K621" t="str">
            <v/>
          </cell>
          <cell r="L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K622" t="str">
            <v/>
          </cell>
          <cell r="L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K623" t="str">
            <v/>
          </cell>
          <cell r="L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K624" t="str">
            <v/>
          </cell>
          <cell r="L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K625" t="str">
            <v/>
          </cell>
          <cell r="L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K626" t="str">
            <v/>
          </cell>
          <cell r="L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K627" t="str">
            <v/>
          </cell>
          <cell r="L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K628" t="str">
            <v/>
          </cell>
          <cell r="L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K629" t="str">
            <v/>
          </cell>
          <cell r="L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K630" t="str">
            <v/>
          </cell>
          <cell r="L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K631" t="str">
            <v/>
          </cell>
          <cell r="L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K632" t="str">
            <v/>
          </cell>
          <cell r="L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K633" t="str">
            <v/>
          </cell>
          <cell r="L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K634" t="str">
            <v/>
          </cell>
          <cell r="L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K635" t="str">
            <v/>
          </cell>
          <cell r="L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K636" t="str">
            <v/>
          </cell>
          <cell r="L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K637" t="str">
            <v/>
          </cell>
          <cell r="L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K638" t="str">
            <v/>
          </cell>
          <cell r="L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K639" t="str">
            <v/>
          </cell>
          <cell r="L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K640" t="str">
            <v/>
          </cell>
          <cell r="L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K641" t="str">
            <v/>
          </cell>
          <cell r="L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K642" t="str">
            <v/>
          </cell>
          <cell r="L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K643" t="str">
            <v/>
          </cell>
          <cell r="L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K644" t="str">
            <v/>
          </cell>
          <cell r="L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K645" t="str">
            <v/>
          </cell>
          <cell r="L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K646" t="str">
            <v/>
          </cell>
          <cell r="L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K647" t="str">
            <v/>
          </cell>
          <cell r="L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K648" t="str">
            <v/>
          </cell>
          <cell r="L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K649" t="str">
            <v/>
          </cell>
          <cell r="L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K650" t="str">
            <v/>
          </cell>
          <cell r="L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K651" t="str">
            <v/>
          </cell>
          <cell r="L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K652" t="str">
            <v/>
          </cell>
          <cell r="L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K653" t="str">
            <v/>
          </cell>
          <cell r="L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K654" t="str">
            <v/>
          </cell>
          <cell r="L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K655" t="str">
            <v/>
          </cell>
          <cell r="L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K656" t="str">
            <v/>
          </cell>
          <cell r="L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K657" t="str">
            <v/>
          </cell>
          <cell r="L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K658" t="str">
            <v/>
          </cell>
          <cell r="L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K659" t="str">
            <v/>
          </cell>
          <cell r="L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K660" t="str">
            <v/>
          </cell>
          <cell r="L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K661" t="str">
            <v/>
          </cell>
          <cell r="L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K662" t="str">
            <v/>
          </cell>
          <cell r="L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K663" t="str">
            <v/>
          </cell>
          <cell r="L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K664" t="str">
            <v/>
          </cell>
          <cell r="L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K665" t="str">
            <v/>
          </cell>
          <cell r="L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K666" t="str">
            <v/>
          </cell>
          <cell r="L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K667" t="str">
            <v/>
          </cell>
          <cell r="L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K668" t="str">
            <v/>
          </cell>
          <cell r="L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K669" t="str">
            <v/>
          </cell>
          <cell r="L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K670" t="str">
            <v/>
          </cell>
          <cell r="L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K671" t="str">
            <v/>
          </cell>
          <cell r="L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K672" t="str">
            <v/>
          </cell>
          <cell r="L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K673" t="str">
            <v/>
          </cell>
          <cell r="L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K674" t="str">
            <v/>
          </cell>
          <cell r="L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K675" t="str">
            <v/>
          </cell>
          <cell r="L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K676" t="str">
            <v/>
          </cell>
          <cell r="L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K677" t="str">
            <v/>
          </cell>
          <cell r="L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K678" t="str">
            <v/>
          </cell>
          <cell r="L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K679" t="str">
            <v/>
          </cell>
          <cell r="L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K680" t="str">
            <v/>
          </cell>
          <cell r="L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K681" t="str">
            <v/>
          </cell>
          <cell r="L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K682" t="str">
            <v/>
          </cell>
          <cell r="L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K683" t="str">
            <v/>
          </cell>
          <cell r="L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K684" t="str">
            <v/>
          </cell>
          <cell r="L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K685" t="str">
            <v/>
          </cell>
          <cell r="L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K686" t="str">
            <v/>
          </cell>
          <cell r="L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K687" t="str">
            <v/>
          </cell>
          <cell r="L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K688" t="str">
            <v/>
          </cell>
          <cell r="L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K689" t="str">
            <v/>
          </cell>
          <cell r="L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K690" t="str">
            <v/>
          </cell>
          <cell r="L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K691" t="str">
            <v/>
          </cell>
          <cell r="L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K692" t="str">
            <v/>
          </cell>
          <cell r="L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K693" t="str">
            <v/>
          </cell>
          <cell r="L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K694" t="str">
            <v/>
          </cell>
          <cell r="L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K695" t="str">
            <v/>
          </cell>
          <cell r="L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K696" t="str">
            <v/>
          </cell>
          <cell r="L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K697" t="str">
            <v/>
          </cell>
          <cell r="L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K698" t="str">
            <v/>
          </cell>
          <cell r="L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K699" t="str">
            <v/>
          </cell>
          <cell r="L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K700" t="str">
            <v/>
          </cell>
          <cell r="L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K701" t="str">
            <v/>
          </cell>
          <cell r="L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K702" t="str">
            <v/>
          </cell>
          <cell r="L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K703" t="str">
            <v/>
          </cell>
          <cell r="L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K704" t="str">
            <v/>
          </cell>
          <cell r="L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K705" t="str">
            <v/>
          </cell>
          <cell r="L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K706" t="str">
            <v/>
          </cell>
          <cell r="L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K707" t="str">
            <v/>
          </cell>
          <cell r="L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K708" t="str">
            <v/>
          </cell>
          <cell r="L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K709" t="str">
            <v/>
          </cell>
          <cell r="L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K710" t="str">
            <v/>
          </cell>
          <cell r="L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K711" t="str">
            <v/>
          </cell>
          <cell r="L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K712" t="str">
            <v/>
          </cell>
          <cell r="L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K713" t="str">
            <v/>
          </cell>
          <cell r="L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K714" t="str">
            <v/>
          </cell>
          <cell r="L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K715" t="str">
            <v/>
          </cell>
          <cell r="L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K716" t="str">
            <v/>
          </cell>
          <cell r="L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K717" t="str">
            <v/>
          </cell>
          <cell r="L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K718" t="str">
            <v/>
          </cell>
          <cell r="L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K719" t="str">
            <v/>
          </cell>
          <cell r="L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K720" t="str">
            <v/>
          </cell>
          <cell r="L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K721" t="str">
            <v/>
          </cell>
          <cell r="L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K722" t="str">
            <v/>
          </cell>
          <cell r="L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K723" t="str">
            <v/>
          </cell>
          <cell r="L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K724" t="str">
            <v/>
          </cell>
          <cell r="L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K725" t="str">
            <v/>
          </cell>
          <cell r="L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K726" t="str">
            <v/>
          </cell>
          <cell r="L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K727" t="str">
            <v/>
          </cell>
          <cell r="L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K728" t="str">
            <v/>
          </cell>
          <cell r="L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K729" t="str">
            <v/>
          </cell>
          <cell r="L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K730" t="str">
            <v/>
          </cell>
          <cell r="L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K731" t="str">
            <v/>
          </cell>
          <cell r="L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K732" t="str">
            <v/>
          </cell>
          <cell r="L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K733" t="str">
            <v/>
          </cell>
          <cell r="L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K734" t="str">
            <v/>
          </cell>
          <cell r="L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K735" t="str">
            <v/>
          </cell>
          <cell r="L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K736" t="str">
            <v/>
          </cell>
          <cell r="L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K737" t="str">
            <v/>
          </cell>
          <cell r="L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K738" t="str">
            <v/>
          </cell>
          <cell r="L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K739" t="str">
            <v/>
          </cell>
          <cell r="L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K740" t="str">
            <v/>
          </cell>
          <cell r="L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K741" t="str">
            <v/>
          </cell>
          <cell r="L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K742" t="str">
            <v/>
          </cell>
          <cell r="L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K743" t="str">
            <v/>
          </cell>
          <cell r="L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K744" t="str">
            <v/>
          </cell>
          <cell r="L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K745" t="str">
            <v/>
          </cell>
          <cell r="L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K746" t="str">
            <v/>
          </cell>
          <cell r="L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K747" t="str">
            <v/>
          </cell>
          <cell r="L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K748" t="str">
            <v/>
          </cell>
          <cell r="L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K749" t="str">
            <v/>
          </cell>
          <cell r="L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K750" t="str">
            <v/>
          </cell>
          <cell r="L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K751" t="str">
            <v/>
          </cell>
          <cell r="L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K752" t="str">
            <v/>
          </cell>
          <cell r="L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K753" t="str">
            <v/>
          </cell>
          <cell r="L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K754" t="str">
            <v/>
          </cell>
          <cell r="L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K755" t="str">
            <v/>
          </cell>
          <cell r="L755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4">
          <cell r="U4" t="str">
            <v/>
          </cell>
          <cell r="W4" t="str">
            <v>Fort West Apartments</v>
          </cell>
          <cell r="X4">
            <v>1</v>
          </cell>
          <cell r="Z4">
            <v>725</v>
          </cell>
          <cell r="AA4">
            <v>1</v>
          </cell>
          <cell r="AE4">
            <v>735</v>
          </cell>
          <cell r="AJ4">
            <v>735</v>
          </cell>
          <cell r="AL4" t="str">
            <v>4639 Williams Road</v>
          </cell>
          <cell r="AW4" t="str">
            <v xml:space="preserve"> Benbrook</v>
          </cell>
          <cell r="AX4" t="str">
            <v>TX</v>
          </cell>
          <cell r="AY4">
            <v>76116</v>
          </cell>
          <cell r="BN4">
            <v>1979</v>
          </cell>
        </row>
        <row r="5">
          <cell r="U5" t="str">
            <v/>
          </cell>
          <cell r="W5" t="str">
            <v>Fort West Apartments</v>
          </cell>
          <cell r="X5">
            <v>1</v>
          </cell>
          <cell r="Z5">
            <v>725</v>
          </cell>
          <cell r="AA5">
            <v>1</v>
          </cell>
          <cell r="AE5">
            <v>735</v>
          </cell>
          <cell r="AJ5">
            <v>735</v>
          </cell>
          <cell r="AL5" t="str">
            <v>--</v>
          </cell>
          <cell r="AW5">
            <v>0</v>
          </cell>
          <cell r="AX5">
            <v>0</v>
          </cell>
          <cell r="AY5">
            <v>0</v>
          </cell>
          <cell r="BN5">
            <v>0</v>
          </cell>
        </row>
        <row r="6">
          <cell r="U6" t="str">
            <v/>
          </cell>
          <cell r="W6" t="str">
            <v>Fort West Apartments</v>
          </cell>
          <cell r="X6">
            <v>1</v>
          </cell>
          <cell r="Z6">
            <v>725</v>
          </cell>
          <cell r="AA6">
            <v>1</v>
          </cell>
          <cell r="AE6">
            <v>735</v>
          </cell>
          <cell r="AJ6">
            <v>735</v>
          </cell>
          <cell r="AL6" t="str">
            <v>8037 Elizabeth Lane</v>
          </cell>
          <cell r="AW6" t="str">
            <v xml:space="preserve"> Fort Worth</v>
          </cell>
          <cell r="AX6" t="str">
            <v>TX</v>
          </cell>
          <cell r="AY6">
            <v>76116</v>
          </cell>
          <cell r="BN6">
            <v>1983</v>
          </cell>
        </row>
        <row r="7">
          <cell r="U7" t="str">
            <v/>
          </cell>
          <cell r="W7" t="str">
            <v>Fort West Apartments</v>
          </cell>
          <cell r="X7">
            <v>1</v>
          </cell>
          <cell r="Z7">
            <v>725</v>
          </cell>
          <cell r="AA7">
            <v>1</v>
          </cell>
          <cell r="AE7">
            <v>735</v>
          </cell>
          <cell r="AJ7">
            <v>735</v>
          </cell>
          <cell r="AL7" t="str">
            <v>6616 Berke Place</v>
          </cell>
          <cell r="AW7" t="str">
            <v xml:space="preserve"> Fort Worth</v>
          </cell>
          <cell r="AX7" t="str">
            <v>TX</v>
          </cell>
          <cell r="AY7">
            <v>76116</v>
          </cell>
          <cell r="BN7">
            <v>1980</v>
          </cell>
        </row>
        <row r="8">
          <cell r="U8" t="str">
            <v/>
          </cell>
          <cell r="W8" t="str">
            <v>Fort West Apartments</v>
          </cell>
          <cell r="X8">
            <v>1</v>
          </cell>
          <cell r="Z8">
            <v>725</v>
          </cell>
          <cell r="AA8">
            <v>1</v>
          </cell>
          <cell r="AE8">
            <v>750</v>
          </cell>
          <cell r="AJ8">
            <v>750</v>
          </cell>
          <cell r="AL8" t="str">
            <v>3029 Lackland Road</v>
          </cell>
          <cell r="AW8" t="str">
            <v xml:space="preserve"> Fort Worth</v>
          </cell>
          <cell r="AX8" t="str">
            <v>TX</v>
          </cell>
          <cell r="AY8">
            <v>76116</v>
          </cell>
          <cell r="BN8">
            <v>1972</v>
          </cell>
        </row>
        <row r="9">
          <cell r="U9" t="str">
            <v/>
          </cell>
          <cell r="W9" t="str">
            <v>Fort West Apartments</v>
          </cell>
          <cell r="X9">
            <v>1</v>
          </cell>
          <cell r="Z9">
            <v>725</v>
          </cell>
          <cell r="AA9">
            <v>1</v>
          </cell>
          <cell r="AE9">
            <v>750</v>
          </cell>
          <cell r="AJ9">
            <v>750</v>
          </cell>
          <cell r="AL9" t="str">
            <v>2109 Remington Street</v>
          </cell>
          <cell r="AW9" t="str">
            <v xml:space="preserve"> Fort Worth</v>
          </cell>
          <cell r="AX9" t="str">
            <v>TX</v>
          </cell>
          <cell r="AY9">
            <v>76116</v>
          </cell>
          <cell r="BN9">
            <v>1984</v>
          </cell>
        </row>
        <row r="10">
          <cell r="U10" t="str">
            <v/>
          </cell>
          <cell r="W10" t="str">
            <v>Fort West Apartments</v>
          </cell>
          <cell r="X10">
            <v>1</v>
          </cell>
          <cell r="Z10">
            <v>725</v>
          </cell>
          <cell r="AA10">
            <v>1</v>
          </cell>
          <cell r="AE10">
            <v>775</v>
          </cell>
          <cell r="AJ10">
            <v>775</v>
          </cell>
          <cell r="AL10" t="str">
            <v>4200-4300 Old Benbrook Road</v>
          </cell>
          <cell r="AW10" t="str">
            <v xml:space="preserve"> Fort Worth</v>
          </cell>
          <cell r="AX10" t="str">
            <v>TX</v>
          </cell>
          <cell r="AY10">
            <v>76116</v>
          </cell>
          <cell r="BN10">
            <v>1981</v>
          </cell>
        </row>
        <row r="11">
          <cell r="U11" t="str">
            <v/>
          </cell>
          <cell r="W11" t="str">
            <v>Fort West Apartments</v>
          </cell>
          <cell r="X11">
            <v>1</v>
          </cell>
          <cell r="Z11">
            <v>725</v>
          </cell>
          <cell r="AA11">
            <v>1</v>
          </cell>
          <cell r="AE11">
            <v>775</v>
          </cell>
          <cell r="AJ11">
            <v>775</v>
          </cell>
          <cell r="AL11" t="str">
            <v>7700 Chapin Road</v>
          </cell>
          <cell r="AW11" t="str">
            <v xml:space="preserve"> Fort Worth</v>
          </cell>
          <cell r="AX11" t="str">
            <v>TX</v>
          </cell>
          <cell r="AY11">
            <v>76116</v>
          </cell>
          <cell r="BN11">
            <v>1979</v>
          </cell>
        </row>
        <row r="12">
          <cell r="U12" t="str">
            <v/>
          </cell>
          <cell r="W12" t="str">
            <v>Fort West Apartments</v>
          </cell>
          <cell r="X12">
            <v>1</v>
          </cell>
          <cell r="Z12">
            <v>725</v>
          </cell>
          <cell r="AA12">
            <v>1</v>
          </cell>
          <cell r="AE12">
            <v>795</v>
          </cell>
          <cell r="AJ12">
            <v>795</v>
          </cell>
          <cell r="AL12" t="str">
            <v>7100 West Vickery Boulevard</v>
          </cell>
          <cell r="AW12" t="str">
            <v xml:space="preserve"> Fort Worth</v>
          </cell>
          <cell r="AX12" t="str">
            <v>TX</v>
          </cell>
          <cell r="AY12">
            <v>76116</v>
          </cell>
          <cell r="BN12">
            <v>1969</v>
          </cell>
        </row>
        <row r="13">
          <cell r="U13" t="str">
            <v/>
          </cell>
          <cell r="W13" t="str">
            <v>Fort West Apartments</v>
          </cell>
          <cell r="X13">
            <v>1</v>
          </cell>
          <cell r="Z13">
            <v>725</v>
          </cell>
          <cell r="AA13">
            <v>1</v>
          </cell>
          <cell r="AE13">
            <v>795</v>
          </cell>
          <cell r="AJ13">
            <v>795</v>
          </cell>
        </row>
        <row r="14">
          <cell r="U14" t="str">
            <v/>
          </cell>
          <cell r="W14" t="str">
            <v>Fort West Apartments</v>
          </cell>
          <cell r="X14">
            <v>1</v>
          </cell>
          <cell r="Z14">
            <v>725</v>
          </cell>
          <cell r="AA14">
            <v>1</v>
          </cell>
          <cell r="AE14">
            <v>795</v>
          </cell>
          <cell r="AJ14">
            <v>795</v>
          </cell>
        </row>
        <row r="15">
          <cell r="U15" t="str">
            <v/>
          </cell>
          <cell r="W15" t="str">
            <v>Fort West Apartments</v>
          </cell>
          <cell r="X15">
            <v>1</v>
          </cell>
          <cell r="Z15">
            <v>725</v>
          </cell>
          <cell r="AA15">
            <v>1</v>
          </cell>
          <cell r="AE15">
            <v>795</v>
          </cell>
          <cell r="AJ15">
            <v>795</v>
          </cell>
        </row>
        <row r="16">
          <cell r="U16" t="str">
            <v/>
          </cell>
          <cell r="W16" t="str">
            <v>Fort West Apartments</v>
          </cell>
          <cell r="X16">
            <v>1</v>
          </cell>
          <cell r="Z16">
            <v>725</v>
          </cell>
          <cell r="AA16">
            <v>1</v>
          </cell>
          <cell r="AE16">
            <v>795</v>
          </cell>
          <cell r="AJ16">
            <v>795</v>
          </cell>
        </row>
        <row r="17">
          <cell r="U17" t="str">
            <v/>
          </cell>
          <cell r="W17" t="str">
            <v>Fort West Apartments</v>
          </cell>
          <cell r="X17">
            <v>1</v>
          </cell>
          <cell r="Z17">
            <v>725</v>
          </cell>
          <cell r="AA17">
            <v>1</v>
          </cell>
          <cell r="AE17">
            <v>795</v>
          </cell>
          <cell r="AJ17">
            <v>795</v>
          </cell>
        </row>
        <row r="18">
          <cell r="U18" t="str">
            <v/>
          </cell>
          <cell r="W18" t="str">
            <v>Fort West Apartments</v>
          </cell>
          <cell r="X18">
            <v>1</v>
          </cell>
          <cell r="Z18">
            <v>725</v>
          </cell>
          <cell r="AA18">
            <v>1</v>
          </cell>
          <cell r="AE18">
            <v>795</v>
          </cell>
          <cell r="AJ18">
            <v>795</v>
          </cell>
        </row>
        <row r="19">
          <cell r="U19" t="str">
            <v/>
          </cell>
          <cell r="W19" t="str">
            <v>Berke Place</v>
          </cell>
          <cell r="X19">
            <v>2</v>
          </cell>
          <cell r="Z19">
            <v>1000</v>
          </cell>
          <cell r="AA19">
            <v>1</v>
          </cell>
          <cell r="AE19">
            <v>1295</v>
          </cell>
          <cell r="AJ19">
            <v>1295</v>
          </cell>
        </row>
        <row r="20">
          <cell r="U20" t="str">
            <v/>
          </cell>
          <cell r="W20" t="str">
            <v>Oaktree Apartments</v>
          </cell>
          <cell r="X20">
            <v>1</v>
          </cell>
          <cell r="Z20">
            <v>600</v>
          </cell>
          <cell r="AA20">
            <v>1</v>
          </cell>
          <cell r="AE20">
            <v>1200</v>
          </cell>
          <cell r="AJ20">
            <v>1200</v>
          </cell>
        </row>
        <row r="21">
          <cell r="U21" t="str">
            <v/>
          </cell>
          <cell r="W21" t="str">
            <v>Oaktree Apartments</v>
          </cell>
          <cell r="X21">
            <v>1</v>
          </cell>
          <cell r="Z21">
            <v>600</v>
          </cell>
          <cell r="AA21">
            <v>1</v>
          </cell>
          <cell r="AE21">
            <v>1200</v>
          </cell>
          <cell r="AJ21">
            <v>1200</v>
          </cell>
        </row>
        <row r="22">
          <cell r="U22" t="str">
            <v/>
          </cell>
          <cell r="W22" t="str">
            <v>Oaktree Apartments</v>
          </cell>
          <cell r="X22">
            <v>1</v>
          </cell>
          <cell r="Z22">
            <v>600</v>
          </cell>
          <cell r="AA22">
            <v>1</v>
          </cell>
          <cell r="AE22">
            <v>1200</v>
          </cell>
          <cell r="AJ22">
            <v>1200</v>
          </cell>
        </row>
        <row r="23">
          <cell r="U23" t="str">
            <v/>
          </cell>
          <cell r="W23" t="str">
            <v>Oaktree Apartments</v>
          </cell>
          <cell r="X23">
            <v>1</v>
          </cell>
          <cell r="Z23">
            <v>600</v>
          </cell>
          <cell r="AA23">
            <v>1</v>
          </cell>
          <cell r="AE23">
            <v>1200</v>
          </cell>
          <cell r="AJ23">
            <v>1200</v>
          </cell>
        </row>
        <row r="24">
          <cell r="U24" t="str">
            <v/>
          </cell>
          <cell r="W24" t="str">
            <v>Oaktree Apartments</v>
          </cell>
          <cell r="X24">
            <v>1</v>
          </cell>
          <cell r="Z24">
            <v>600</v>
          </cell>
          <cell r="AA24">
            <v>1</v>
          </cell>
          <cell r="AE24">
            <v>1200</v>
          </cell>
          <cell r="AJ24">
            <v>1200</v>
          </cell>
        </row>
        <row r="25">
          <cell r="U25" t="str">
            <v/>
          </cell>
          <cell r="W25" t="str">
            <v>Oaktree Apartments</v>
          </cell>
          <cell r="X25">
            <v>1</v>
          </cell>
          <cell r="Z25">
            <v>600</v>
          </cell>
          <cell r="AA25">
            <v>1</v>
          </cell>
          <cell r="AE25">
            <v>1200</v>
          </cell>
          <cell r="AJ25">
            <v>1200</v>
          </cell>
        </row>
        <row r="26">
          <cell r="U26" t="str">
            <v/>
          </cell>
          <cell r="W26" t="str">
            <v>Oaktree Apartments</v>
          </cell>
          <cell r="X26">
            <v>1</v>
          </cell>
          <cell r="Z26">
            <v>600</v>
          </cell>
          <cell r="AA26">
            <v>1</v>
          </cell>
          <cell r="AE26">
            <v>1200</v>
          </cell>
          <cell r="AJ26">
            <v>1200</v>
          </cell>
        </row>
        <row r="27">
          <cell r="U27" t="str">
            <v/>
          </cell>
          <cell r="W27" t="str">
            <v>Oaktree Apartments</v>
          </cell>
          <cell r="X27">
            <v>1</v>
          </cell>
          <cell r="Z27">
            <v>600</v>
          </cell>
          <cell r="AA27">
            <v>1</v>
          </cell>
          <cell r="AE27">
            <v>1200</v>
          </cell>
          <cell r="AJ27">
            <v>1200</v>
          </cell>
        </row>
        <row r="28">
          <cell r="U28" t="str">
            <v/>
          </cell>
          <cell r="W28" t="str">
            <v>Oaktree Apartments</v>
          </cell>
          <cell r="X28">
            <v>1</v>
          </cell>
          <cell r="Z28">
            <v>600</v>
          </cell>
          <cell r="AA28">
            <v>1</v>
          </cell>
          <cell r="AE28">
            <v>1200</v>
          </cell>
          <cell r="AJ28">
            <v>1200</v>
          </cell>
        </row>
        <row r="29">
          <cell r="U29" t="str">
            <v/>
          </cell>
          <cell r="W29" t="str">
            <v>Oaktree Apartments</v>
          </cell>
          <cell r="X29">
            <v>1</v>
          </cell>
          <cell r="Z29">
            <v>600</v>
          </cell>
          <cell r="AA29">
            <v>1</v>
          </cell>
          <cell r="AE29">
            <v>1200</v>
          </cell>
          <cell r="AJ29">
            <v>1200</v>
          </cell>
        </row>
        <row r="30">
          <cell r="U30" t="str">
            <v/>
          </cell>
          <cell r="W30" t="str">
            <v>Oaktree Apartments</v>
          </cell>
          <cell r="X30">
            <v>1</v>
          </cell>
          <cell r="Z30">
            <v>600</v>
          </cell>
          <cell r="AA30">
            <v>1</v>
          </cell>
          <cell r="AE30">
            <v>1200</v>
          </cell>
          <cell r="AJ30">
            <v>1200</v>
          </cell>
        </row>
        <row r="31">
          <cell r="U31" t="str">
            <v/>
          </cell>
          <cell r="W31" t="str">
            <v>Oaktree Apartments</v>
          </cell>
          <cell r="X31">
            <v>1</v>
          </cell>
          <cell r="Z31">
            <v>600</v>
          </cell>
          <cell r="AA31">
            <v>1</v>
          </cell>
          <cell r="AE31">
            <v>1200</v>
          </cell>
          <cell r="AJ31">
            <v>1200</v>
          </cell>
        </row>
        <row r="32">
          <cell r="U32" t="str">
            <v/>
          </cell>
          <cell r="W32" t="str">
            <v>Oaktree Apartments</v>
          </cell>
          <cell r="X32">
            <v>1</v>
          </cell>
          <cell r="Z32">
            <v>600</v>
          </cell>
          <cell r="AA32">
            <v>1</v>
          </cell>
          <cell r="AE32">
            <v>1200</v>
          </cell>
          <cell r="AJ32">
            <v>1200</v>
          </cell>
        </row>
        <row r="33">
          <cell r="U33" t="str">
            <v/>
          </cell>
          <cell r="W33" t="str">
            <v>Ridgmar Townhomes</v>
          </cell>
          <cell r="X33">
            <v>0</v>
          </cell>
          <cell r="Z33">
            <v>900</v>
          </cell>
          <cell r="AA33">
            <v>1</v>
          </cell>
          <cell r="AE33">
            <v>1250</v>
          </cell>
          <cell r="AJ33">
            <v>1250</v>
          </cell>
        </row>
        <row r="34">
          <cell r="U34" t="str">
            <v/>
          </cell>
          <cell r="W34" t="str">
            <v>Ridgmar Townhomes</v>
          </cell>
          <cell r="X34">
            <v>0</v>
          </cell>
          <cell r="Z34">
            <v>900</v>
          </cell>
          <cell r="AA34">
            <v>1</v>
          </cell>
          <cell r="AE34">
            <v>1250</v>
          </cell>
          <cell r="AJ34">
            <v>1250</v>
          </cell>
        </row>
        <row r="35">
          <cell r="U35" t="str">
            <v/>
          </cell>
          <cell r="W35" t="str">
            <v>Ridgmar Townhomes</v>
          </cell>
          <cell r="X35">
            <v>0</v>
          </cell>
          <cell r="Z35">
            <v>900</v>
          </cell>
          <cell r="AA35">
            <v>1</v>
          </cell>
          <cell r="AE35">
            <v>1400</v>
          </cell>
          <cell r="AJ35">
            <v>1400</v>
          </cell>
        </row>
        <row r="36">
          <cell r="U36" t="str">
            <v/>
          </cell>
          <cell r="W36" t="str">
            <v>Ridgmar Townhomes</v>
          </cell>
          <cell r="X36">
            <v>1</v>
          </cell>
          <cell r="Z36">
            <v>950</v>
          </cell>
          <cell r="AA36">
            <v>1</v>
          </cell>
          <cell r="AE36">
            <v>1486</v>
          </cell>
          <cell r="AJ36">
            <v>1486</v>
          </cell>
        </row>
        <row r="37">
          <cell r="U37" t="str">
            <v/>
          </cell>
          <cell r="W37" t="str">
            <v>Ridgmar Townhomes</v>
          </cell>
          <cell r="X37">
            <v>1</v>
          </cell>
          <cell r="Z37">
            <v>950</v>
          </cell>
          <cell r="AA37">
            <v>1</v>
          </cell>
          <cell r="AE37">
            <v>1486</v>
          </cell>
          <cell r="AJ37">
            <v>1486</v>
          </cell>
        </row>
        <row r="38">
          <cell r="U38" t="str">
            <v/>
          </cell>
          <cell r="W38" t="str">
            <v>Ridgmar Townhomes</v>
          </cell>
          <cell r="X38">
            <v>2</v>
          </cell>
          <cell r="Z38">
            <v>1140</v>
          </cell>
          <cell r="AA38">
            <v>1</v>
          </cell>
          <cell r="AE38">
            <v>1150</v>
          </cell>
          <cell r="AJ38">
            <v>1150</v>
          </cell>
        </row>
        <row r="39">
          <cell r="U39" t="str">
            <v/>
          </cell>
          <cell r="W39" t="str">
            <v>Ridgmar Townhomes</v>
          </cell>
          <cell r="X39">
            <v>2</v>
          </cell>
          <cell r="Z39">
            <v>1140</v>
          </cell>
          <cell r="AA39">
            <v>1</v>
          </cell>
          <cell r="AE39">
            <v>1150</v>
          </cell>
          <cell r="AJ39">
            <v>1150</v>
          </cell>
        </row>
        <row r="40">
          <cell r="U40" t="str">
            <v/>
          </cell>
          <cell r="W40" t="str">
            <v>Ridgmar Townhomes</v>
          </cell>
          <cell r="X40">
            <v>2</v>
          </cell>
          <cell r="Z40">
            <v>1140</v>
          </cell>
          <cell r="AA40">
            <v>1</v>
          </cell>
          <cell r="AE40">
            <v>1565</v>
          </cell>
          <cell r="AJ40">
            <v>1565</v>
          </cell>
        </row>
        <row r="41">
          <cell r="U41" t="str">
            <v/>
          </cell>
          <cell r="W41" t="str">
            <v>Ridgmar Townhomes</v>
          </cell>
          <cell r="X41">
            <v>2</v>
          </cell>
          <cell r="Z41">
            <v>1140</v>
          </cell>
          <cell r="AA41">
            <v>1</v>
          </cell>
          <cell r="AE41">
            <v>1565</v>
          </cell>
          <cell r="AJ41">
            <v>1565</v>
          </cell>
        </row>
        <row r="42">
          <cell r="U42" t="str">
            <v/>
          </cell>
          <cell r="W42" t="str">
            <v>Ridgmar Townhomes</v>
          </cell>
          <cell r="X42">
            <v>2</v>
          </cell>
          <cell r="Z42">
            <v>1240</v>
          </cell>
          <cell r="AA42">
            <v>1</v>
          </cell>
          <cell r="AE42">
            <v>1350</v>
          </cell>
          <cell r="AJ42">
            <v>1350</v>
          </cell>
        </row>
        <row r="43">
          <cell r="U43" t="str">
            <v/>
          </cell>
          <cell r="W43" t="str">
            <v>Ridgmar Townhomes</v>
          </cell>
          <cell r="X43">
            <v>2</v>
          </cell>
          <cell r="Z43">
            <v>1240</v>
          </cell>
          <cell r="AA43">
            <v>1</v>
          </cell>
          <cell r="AE43">
            <v>1450</v>
          </cell>
          <cell r="AJ43">
            <v>1450</v>
          </cell>
        </row>
        <row r="44">
          <cell r="U44" t="str">
            <v/>
          </cell>
          <cell r="W44" t="str">
            <v>Ridgmar Townhomes</v>
          </cell>
          <cell r="X44">
            <v>2</v>
          </cell>
          <cell r="Z44">
            <v>1250</v>
          </cell>
          <cell r="AA44">
            <v>1</v>
          </cell>
          <cell r="AE44">
            <v>1565</v>
          </cell>
          <cell r="AJ44">
            <v>1565</v>
          </cell>
        </row>
        <row r="45">
          <cell r="U45" t="str">
            <v/>
          </cell>
          <cell r="W45" t="str">
            <v>West Wind Apartments</v>
          </cell>
          <cell r="X45">
            <v>1</v>
          </cell>
          <cell r="Z45">
            <v>516</v>
          </cell>
          <cell r="AA45">
            <v>1</v>
          </cell>
          <cell r="AE45">
            <v>825</v>
          </cell>
          <cell r="AJ45">
            <v>825</v>
          </cell>
        </row>
        <row r="46">
          <cell r="U46" t="str">
            <v/>
          </cell>
          <cell r="W46" t="str">
            <v>West Wind Apartments</v>
          </cell>
          <cell r="X46">
            <v>1</v>
          </cell>
          <cell r="Z46">
            <v>516</v>
          </cell>
          <cell r="AA46">
            <v>1</v>
          </cell>
          <cell r="AE46">
            <v>825</v>
          </cell>
          <cell r="AJ46">
            <v>825</v>
          </cell>
        </row>
        <row r="47">
          <cell r="U47" t="str">
            <v/>
          </cell>
          <cell r="W47" t="str">
            <v>West Wind Apartments</v>
          </cell>
          <cell r="X47">
            <v>1</v>
          </cell>
          <cell r="Z47">
            <v>516</v>
          </cell>
          <cell r="AA47">
            <v>1</v>
          </cell>
          <cell r="AE47">
            <v>825</v>
          </cell>
          <cell r="AJ47">
            <v>825</v>
          </cell>
        </row>
        <row r="48">
          <cell r="U48" t="str">
            <v/>
          </cell>
          <cell r="W48" t="str">
            <v>West Wind Apartments</v>
          </cell>
          <cell r="X48">
            <v>1</v>
          </cell>
          <cell r="Z48">
            <v>516</v>
          </cell>
          <cell r="AA48">
            <v>1</v>
          </cell>
          <cell r="AE48">
            <v>825</v>
          </cell>
          <cell r="AJ48">
            <v>825</v>
          </cell>
        </row>
        <row r="49">
          <cell r="U49" t="str">
            <v/>
          </cell>
          <cell r="W49" t="str">
            <v>West Wind Apartments</v>
          </cell>
          <cell r="X49">
            <v>1</v>
          </cell>
          <cell r="Z49">
            <v>516</v>
          </cell>
          <cell r="AA49">
            <v>1</v>
          </cell>
          <cell r="AE49">
            <v>825</v>
          </cell>
          <cell r="AJ49">
            <v>825</v>
          </cell>
        </row>
        <row r="50">
          <cell r="U50" t="str">
            <v/>
          </cell>
          <cell r="W50" t="str">
            <v>West Wind Apartments</v>
          </cell>
          <cell r="X50">
            <v>1</v>
          </cell>
          <cell r="Z50">
            <v>516</v>
          </cell>
          <cell r="AA50">
            <v>1</v>
          </cell>
          <cell r="AE50">
            <v>825</v>
          </cell>
          <cell r="AJ50">
            <v>825</v>
          </cell>
        </row>
        <row r="51">
          <cell r="U51" t="str">
            <v/>
          </cell>
          <cell r="W51" t="str">
            <v>West Wind Apartments</v>
          </cell>
          <cell r="X51">
            <v>1</v>
          </cell>
          <cell r="Z51">
            <v>516</v>
          </cell>
          <cell r="AA51">
            <v>1</v>
          </cell>
          <cell r="AE51">
            <v>825</v>
          </cell>
          <cell r="AJ51">
            <v>825</v>
          </cell>
        </row>
        <row r="52">
          <cell r="U52" t="str">
            <v/>
          </cell>
          <cell r="W52" t="str">
            <v>West Wind Apartments</v>
          </cell>
          <cell r="X52">
            <v>1</v>
          </cell>
          <cell r="Z52">
            <v>516</v>
          </cell>
          <cell r="AA52">
            <v>1</v>
          </cell>
          <cell r="AE52">
            <v>825</v>
          </cell>
          <cell r="AJ52">
            <v>825</v>
          </cell>
        </row>
        <row r="53">
          <cell r="U53" t="str">
            <v/>
          </cell>
          <cell r="W53" t="str">
            <v>West Wind Apartments</v>
          </cell>
          <cell r="X53">
            <v>1</v>
          </cell>
          <cell r="Z53">
            <v>516</v>
          </cell>
          <cell r="AA53">
            <v>1</v>
          </cell>
          <cell r="AE53">
            <v>825</v>
          </cell>
          <cell r="AJ53">
            <v>825</v>
          </cell>
        </row>
        <row r="54">
          <cell r="U54" t="str">
            <v/>
          </cell>
          <cell r="W54" t="str">
            <v>West Wind Apartments</v>
          </cell>
          <cell r="X54">
            <v>1</v>
          </cell>
          <cell r="Z54">
            <v>516</v>
          </cell>
          <cell r="AA54">
            <v>1</v>
          </cell>
          <cell r="AE54">
            <v>825</v>
          </cell>
          <cell r="AJ54">
            <v>825</v>
          </cell>
        </row>
        <row r="55">
          <cell r="U55" t="str">
            <v/>
          </cell>
          <cell r="W55" t="str">
            <v>West Wind Apartments</v>
          </cell>
          <cell r="X55">
            <v>1</v>
          </cell>
          <cell r="Z55">
            <v>516</v>
          </cell>
          <cell r="AA55">
            <v>1</v>
          </cell>
          <cell r="AE55">
            <v>825</v>
          </cell>
          <cell r="AJ55">
            <v>825</v>
          </cell>
        </row>
        <row r="56">
          <cell r="U56" t="str">
            <v/>
          </cell>
          <cell r="W56" t="str">
            <v>West Wind Apartments</v>
          </cell>
          <cell r="X56">
            <v>1</v>
          </cell>
          <cell r="Z56">
            <v>516</v>
          </cell>
          <cell r="AA56">
            <v>1</v>
          </cell>
          <cell r="AE56">
            <v>825</v>
          </cell>
          <cell r="AJ56">
            <v>825</v>
          </cell>
        </row>
        <row r="57">
          <cell r="U57" t="str">
            <v/>
          </cell>
          <cell r="W57" t="str">
            <v>West Wind Apartments</v>
          </cell>
          <cell r="X57">
            <v>1</v>
          </cell>
          <cell r="Z57">
            <v>516</v>
          </cell>
          <cell r="AA57">
            <v>1</v>
          </cell>
          <cell r="AE57">
            <v>985</v>
          </cell>
          <cell r="AJ57">
            <v>985</v>
          </cell>
        </row>
        <row r="58">
          <cell r="U58" t="str">
            <v/>
          </cell>
          <cell r="W58" t="str">
            <v>West Wind Apartments</v>
          </cell>
          <cell r="X58">
            <v>1</v>
          </cell>
          <cell r="Z58">
            <v>660</v>
          </cell>
          <cell r="AA58">
            <v>1</v>
          </cell>
          <cell r="AE58">
            <v>875</v>
          </cell>
          <cell r="AJ58">
            <v>875</v>
          </cell>
        </row>
        <row r="59">
          <cell r="U59" t="str">
            <v/>
          </cell>
          <cell r="W59" t="str">
            <v>West Wind Apartments</v>
          </cell>
          <cell r="X59">
            <v>1</v>
          </cell>
          <cell r="Z59">
            <v>660</v>
          </cell>
          <cell r="AA59">
            <v>1</v>
          </cell>
          <cell r="AE59">
            <v>875</v>
          </cell>
          <cell r="AJ59">
            <v>875</v>
          </cell>
        </row>
        <row r="60">
          <cell r="U60" t="str">
            <v/>
          </cell>
          <cell r="W60" t="str">
            <v>West Wind Apartments</v>
          </cell>
          <cell r="X60">
            <v>1</v>
          </cell>
          <cell r="Z60">
            <v>660</v>
          </cell>
          <cell r="AA60">
            <v>1</v>
          </cell>
          <cell r="AE60">
            <v>875</v>
          </cell>
          <cell r="AJ60">
            <v>875</v>
          </cell>
        </row>
        <row r="61">
          <cell r="U61" t="str">
            <v/>
          </cell>
          <cell r="W61" t="str">
            <v>West Wind Apartments</v>
          </cell>
          <cell r="X61">
            <v>1</v>
          </cell>
          <cell r="Z61">
            <v>660</v>
          </cell>
          <cell r="AA61">
            <v>1</v>
          </cell>
          <cell r="AE61">
            <v>875</v>
          </cell>
          <cell r="AJ61">
            <v>875</v>
          </cell>
        </row>
        <row r="62">
          <cell r="U62" t="str">
            <v/>
          </cell>
          <cell r="W62" t="str">
            <v>West Wind Apartments</v>
          </cell>
          <cell r="X62">
            <v>1</v>
          </cell>
          <cell r="Z62">
            <v>660</v>
          </cell>
          <cell r="AA62">
            <v>1</v>
          </cell>
          <cell r="AE62">
            <v>875</v>
          </cell>
          <cell r="AJ62">
            <v>875</v>
          </cell>
        </row>
        <row r="63">
          <cell r="U63" t="str">
            <v/>
          </cell>
          <cell r="W63" t="str">
            <v>West Wind Apartments</v>
          </cell>
          <cell r="X63">
            <v>1</v>
          </cell>
          <cell r="Z63">
            <v>660</v>
          </cell>
          <cell r="AA63">
            <v>1</v>
          </cell>
          <cell r="AE63">
            <v>875</v>
          </cell>
          <cell r="AJ63">
            <v>875</v>
          </cell>
        </row>
        <row r="64">
          <cell r="U64" t="str">
            <v/>
          </cell>
          <cell r="W64" t="str">
            <v>West Wind Apartments</v>
          </cell>
          <cell r="X64">
            <v>1</v>
          </cell>
          <cell r="Z64">
            <v>660</v>
          </cell>
          <cell r="AA64">
            <v>1</v>
          </cell>
          <cell r="AE64">
            <v>875</v>
          </cell>
          <cell r="AJ64">
            <v>875</v>
          </cell>
        </row>
        <row r="65">
          <cell r="U65" t="str">
            <v/>
          </cell>
          <cell r="W65" t="str">
            <v>West Wind Apartments</v>
          </cell>
          <cell r="X65">
            <v>1</v>
          </cell>
          <cell r="Z65">
            <v>660</v>
          </cell>
          <cell r="AA65">
            <v>1</v>
          </cell>
          <cell r="AE65">
            <v>875</v>
          </cell>
          <cell r="AJ65">
            <v>875</v>
          </cell>
        </row>
        <row r="66">
          <cell r="U66" t="str">
            <v/>
          </cell>
          <cell r="W66" t="str">
            <v>West Wind Apartments</v>
          </cell>
          <cell r="X66">
            <v>1</v>
          </cell>
          <cell r="Z66">
            <v>660</v>
          </cell>
          <cell r="AA66">
            <v>1</v>
          </cell>
          <cell r="AE66">
            <v>875</v>
          </cell>
          <cell r="AJ66">
            <v>875</v>
          </cell>
        </row>
        <row r="67">
          <cell r="U67" t="str">
            <v/>
          </cell>
          <cell r="W67" t="str">
            <v>West Wind Apartments</v>
          </cell>
          <cell r="X67">
            <v>1</v>
          </cell>
          <cell r="Z67">
            <v>660</v>
          </cell>
          <cell r="AA67">
            <v>1</v>
          </cell>
          <cell r="AE67">
            <v>1075</v>
          </cell>
          <cell r="AJ67">
            <v>1075</v>
          </cell>
        </row>
        <row r="68">
          <cell r="U68" t="str">
            <v/>
          </cell>
          <cell r="W68" t="str">
            <v>West Wind Apartments</v>
          </cell>
          <cell r="X68">
            <v>1</v>
          </cell>
          <cell r="Z68">
            <v>660</v>
          </cell>
          <cell r="AA68">
            <v>1</v>
          </cell>
          <cell r="AE68">
            <v>1075</v>
          </cell>
          <cell r="AJ68">
            <v>1075</v>
          </cell>
        </row>
        <row r="69">
          <cell r="U69" t="str">
            <v/>
          </cell>
          <cell r="W69" t="str">
            <v>West Wind Apartments</v>
          </cell>
          <cell r="X69">
            <v>1</v>
          </cell>
          <cell r="Z69">
            <v>660</v>
          </cell>
          <cell r="AA69">
            <v>1</v>
          </cell>
          <cell r="AE69">
            <v>1075</v>
          </cell>
          <cell r="AJ69">
            <v>1075</v>
          </cell>
        </row>
        <row r="70">
          <cell r="U70" t="str">
            <v/>
          </cell>
          <cell r="W70" t="str">
            <v>West Wind Apartments</v>
          </cell>
          <cell r="X70">
            <v>1</v>
          </cell>
          <cell r="Z70">
            <v>660</v>
          </cell>
          <cell r="AA70">
            <v>1</v>
          </cell>
          <cell r="AE70">
            <v>1075</v>
          </cell>
          <cell r="AJ70">
            <v>1075</v>
          </cell>
        </row>
        <row r="71">
          <cell r="U71" t="str">
            <v/>
          </cell>
          <cell r="W71" t="str">
            <v>West Wind Apartments</v>
          </cell>
          <cell r="X71">
            <v>1</v>
          </cell>
          <cell r="Z71">
            <v>660</v>
          </cell>
          <cell r="AA71">
            <v>1</v>
          </cell>
          <cell r="AE71">
            <v>1075</v>
          </cell>
          <cell r="AJ71">
            <v>1075</v>
          </cell>
        </row>
        <row r="72">
          <cell r="U72" t="str">
            <v/>
          </cell>
          <cell r="W72" t="str">
            <v>West Wind Apartments</v>
          </cell>
          <cell r="X72">
            <v>1</v>
          </cell>
          <cell r="Z72">
            <v>660</v>
          </cell>
          <cell r="AA72">
            <v>1</v>
          </cell>
          <cell r="AE72">
            <v>1075</v>
          </cell>
          <cell r="AJ72">
            <v>1075</v>
          </cell>
        </row>
        <row r="73">
          <cell r="U73" t="str">
            <v/>
          </cell>
          <cell r="W73" t="str">
            <v>West Wind Apartments</v>
          </cell>
          <cell r="X73">
            <v>1</v>
          </cell>
          <cell r="Z73">
            <v>660</v>
          </cell>
          <cell r="AA73">
            <v>1</v>
          </cell>
          <cell r="AE73">
            <v>1075</v>
          </cell>
          <cell r="AJ73">
            <v>1075</v>
          </cell>
        </row>
        <row r="74">
          <cell r="U74" t="str">
            <v/>
          </cell>
          <cell r="W74" t="str">
            <v>West Wind Apartments</v>
          </cell>
          <cell r="X74">
            <v>1</v>
          </cell>
          <cell r="Z74">
            <v>660</v>
          </cell>
          <cell r="AA74">
            <v>1</v>
          </cell>
          <cell r="AE74">
            <v>1075</v>
          </cell>
          <cell r="AJ74">
            <v>1075</v>
          </cell>
        </row>
        <row r="75">
          <cell r="U75" t="str">
            <v/>
          </cell>
          <cell r="W75" t="str">
            <v>West Wind Apartments</v>
          </cell>
          <cell r="X75">
            <v>2</v>
          </cell>
          <cell r="Z75">
            <v>876</v>
          </cell>
          <cell r="AA75">
            <v>1</v>
          </cell>
          <cell r="AE75">
            <v>1095</v>
          </cell>
          <cell r="AJ75">
            <v>1095</v>
          </cell>
        </row>
        <row r="76">
          <cell r="U76" t="str">
            <v/>
          </cell>
          <cell r="W76" t="str">
            <v>West Wind Apartments</v>
          </cell>
          <cell r="X76">
            <v>2</v>
          </cell>
          <cell r="Z76">
            <v>876</v>
          </cell>
          <cell r="AA76">
            <v>1</v>
          </cell>
          <cell r="AE76">
            <v>1095</v>
          </cell>
          <cell r="AJ76">
            <v>1095</v>
          </cell>
        </row>
        <row r="77">
          <cell r="U77" t="str">
            <v/>
          </cell>
          <cell r="W77" t="str">
            <v>West Wind Apartments</v>
          </cell>
          <cell r="X77">
            <v>2</v>
          </cell>
          <cell r="Z77">
            <v>876</v>
          </cell>
          <cell r="AA77">
            <v>1</v>
          </cell>
          <cell r="AE77">
            <v>1095</v>
          </cell>
          <cell r="AJ77">
            <v>1095</v>
          </cell>
        </row>
        <row r="78">
          <cell r="U78" t="str">
            <v/>
          </cell>
          <cell r="W78" t="str">
            <v>West Wind Apartments</v>
          </cell>
          <cell r="X78">
            <v>2</v>
          </cell>
          <cell r="Z78">
            <v>876</v>
          </cell>
          <cell r="AA78">
            <v>1</v>
          </cell>
          <cell r="AE78">
            <v>1225</v>
          </cell>
          <cell r="AJ78">
            <v>1225</v>
          </cell>
        </row>
        <row r="79">
          <cell r="U79" t="str">
            <v/>
          </cell>
          <cell r="W79" t="str">
            <v>West Wind Apartments</v>
          </cell>
          <cell r="X79">
            <v>2</v>
          </cell>
          <cell r="Z79">
            <v>876</v>
          </cell>
          <cell r="AA79">
            <v>1</v>
          </cell>
          <cell r="AE79">
            <v>1225</v>
          </cell>
          <cell r="AJ79">
            <v>1225</v>
          </cell>
        </row>
        <row r="80">
          <cell r="U80" t="str">
            <v/>
          </cell>
          <cell r="W80" t="str">
            <v>West Wind Apartments</v>
          </cell>
          <cell r="X80">
            <v>2</v>
          </cell>
          <cell r="Z80">
            <v>876</v>
          </cell>
          <cell r="AA80">
            <v>1</v>
          </cell>
          <cell r="AE80">
            <v>1225</v>
          </cell>
          <cell r="AJ80">
            <v>1225</v>
          </cell>
        </row>
        <row r="81">
          <cell r="U81" t="str">
            <v/>
          </cell>
          <cell r="W81" t="str">
            <v>West Wind Apartments</v>
          </cell>
          <cell r="X81">
            <v>2</v>
          </cell>
          <cell r="Z81">
            <v>876</v>
          </cell>
          <cell r="AA81">
            <v>1</v>
          </cell>
          <cell r="AE81">
            <v>1225</v>
          </cell>
          <cell r="AJ81">
            <v>1225</v>
          </cell>
        </row>
        <row r="82">
          <cell r="U82" t="str">
            <v/>
          </cell>
          <cell r="W82" t="str">
            <v>West Wind Apartments</v>
          </cell>
          <cell r="X82">
            <v>2</v>
          </cell>
          <cell r="Z82">
            <v>876</v>
          </cell>
          <cell r="AA82">
            <v>1</v>
          </cell>
          <cell r="AE82">
            <v>1225</v>
          </cell>
          <cell r="AJ82">
            <v>1225</v>
          </cell>
        </row>
        <row r="83">
          <cell r="U83" t="str">
            <v/>
          </cell>
          <cell r="W83" t="str">
            <v>West Wind Apartments</v>
          </cell>
          <cell r="X83">
            <v>2</v>
          </cell>
          <cell r="Z83">
            <v>876</v>
          </cell>
          <cell r="AA83">
            <v>1</v>
          </cell>
          <cell r="AE83">
            <v>1225</v>
          </cell>
          <cell r="AJ83">
            <v>1225</v>
          </cell>
        </row>
        <row r="84">
          <cell r="U84" t="str">
            <v/>
          </cell>
          <cell r="W84" t="str">
            <v>West Wind Apartments</v>
          </cell>
          <cell r="X84">
            <v>2</v>
          </cell>
          <cell r="Z84">
            <v>876</v>
          </cell>
          <cell r="AA84">
            <v>1</v>
          </cell>
          <cell r="AE84">
            <v>1225</v>
          </cell>
          <cell r="AJ84">
            <v>1225</v>
          </cell>
        </row>
        <row r="85">
          <cell r="U85" t="str">
            <v/>
          </cell>
          <cell r="W85" t="str">
            <v>West Wind Apartments</v>
          </cell>
          <cell r="X85">
            <v>2</v>
          </cell>
          <cell r="Z85">
            <v>876</v>
          </cell>
          <cell r="AA85">
            <v>1</v>
          </cell>
          <cell r="AE85">
            <v>1225</v>
          </cell>
          <cell r="AJ85">
            <v>1225</v>
          </cell>
        </row>
        <row r="86">
          <cell r="U86" t="str">
            <v/>
          </cell>
          <cell r="W86" t="str">
            <v>West Wind Apartments</v>
          </cell>
          <cell r="X86">
            <v>2</v>
          </cell>
          <cell r="Z86">
            <v>876</v>
          </cell>
          <cell r="AA86">
            <v>1</v>
          </cell>
          <cell r="AE86">
            <v>1225</v>
          </cell>
          <cell r="AJ86">
            <v>1225</v>
          </cell>
        </row>
        <row r="87">
          <cell r="U87" t="str">
            <v/>
          </cell>
          <cell r="W87" t="str">
            <v>West Wind Apartments</v>
          </cell>
          <cell r="X87">
            <v>2</v>
          </cell>
          <cell r="Z87">
            <v>970</v>
          </cell>
          <cell r="AA87">
            <v>1</v>
          </cell>
          <cell r="AE87">
            <v>1185</v>
          </cell>
          <cell r="AJ87">
            <v>1185</v>
          </cell>
        </row>
        <row r="88">
          <cell r="U88" t="str">
            <v/>
          </cell>
          <cell r="W88" t="str">
            <v>West Wind Apartments</v>
          </cell>
          <cell r="X88">
            <v>2</v>
          </cell>
          <cell r="Z88">
            <v>970</v>
          </cell>
          <cell r="AA88">
            <v>1</v>
          </cell>
          <cell r="AE88">
            <v>1185</v>
          </cell>
          <cell r="AJ88">
            <v>1185</v>
          </cell>
        </row>
        <row r="89">
          <cell r="U89" t="str">
            <v/>
          </cell>
          <cell r="W89" t="str">
            <v>7700 Chapin Road - 1</v>
          </cell>
          <cell r="X89">
            <v>2</v>
          </cell>
          <cell r="Z89">
            <v>1100</v>
          </cell>
          <cell r="AA89">
            <v>1</v>
          </cell>
          <cell r="AE89">
            <v>1300</v>
          </cell>
          <cell r="AJ89">
            <v>1300</v>
          </cell>
        </row>
        <row r="90">
          <cell r="U90" t="str">
            <v/>
          </cell>
          <cell r="W90" t="str">
            <v>7700 Chapin Road - 1</v>
          </cell>
          <cell r="X90">
            <v>2</v>
          </cell>
          <cell r="Z90">
            <v>1100</v>
          </cell>
          <cell r="AA90">
            <v>1</v>
          </cell>
          <cell r="AE90">
            <v>1300</v>
          </cell>
          <cell r="AJ90">
            <v>1300</v>
          </cell>
        </row>
        <row r="91">
          <cell r="U91" t="str">
            <v/>
          </cell>
          <cell r="W91" t="str">
            <v>7700 Chapin Road - 1</v>
          </cell>
          <cell r="X91">
            <v>2</v>
          </cell>
          <cell r="Z91">
            <v>1100</v>
          </cell>
          <cell r="AA91">
            <v>1</v>
          </cell>
          <cell r="AE91">
            <v>1300</v>
          </cell>
          <cell r="AJ91">
            <v>1300</v>
          </cell>
        </row>
        <row r="92">
          <cell r="U92" t="str">
            <v/>
          </cell>
          <cell r="W92" t="str">
            <v>7700 Chapin Road - 1</v>
          </cell>
          <cell r="X92">
            <v>2</v>
          </cell>
          <cell r="Z92">
            <v>1100</v>
          </cell>
          <cell r="AA92">
            <v>1</v>
          </cell>
          <cell r="AE92">
            <v>1350</v>
          </cell>
          <cell r="AJ92">
            <v>1350</v>
          </cell>
        </row>
        <row r="93">
          <cell r="U93" t="str">
            <v/>
          </cell>
          <cell r="W93" t="str">
            <v>7700 Chapin Road - 1</v>
          </cell>
          <cell r="X93">
            <v>2</v>
          </cell>
          <cell r="Z93">
            <v>1100</v>
          </cell>
          <cell r="AA93">
            <v>1</v>
          </cell>
          <cell r="AE93">
            <v>1350</v>
          </cell>
          <cell r="AJ93">
            <v>1350</v>
          </cell>
        </row>
        <row r="94">
          <cell r="U94" t="str">
            <v/>
          </cell>
          <cell r="W94" t="str">
            <v>Monterrey</v>
          </cell>
          <cell r="X94">
            <v>1</v>
          </cell>
          <cell r="Z94">
            <v>640</v>
          </cell>
          <cell r="AA94">
            <v>1</v>
          </cell>
          <cell r="AE94">
            <v>999</v>
          </cell>
          <cell r="AJ94">
            <v>999</v>
          </cell>
        </row>
        <row r="95">
          <cell r="U95" t="str">
            <v/>
          </cell>
          <cell r="W95" t="str">
            <v>Monterrey</v>
          </cell>
          <cell r="X95">
            <v>2</v>
          </cell>
          <cell r="Z95">
            <v>816</v>
          </cell>
          <cell r="AA95">
            <v>1</v>
          </cell>
          <cell r="AE95">
            <v>1149</v>
          </cell>
          <cell r="AJ95">
            <v>1149</v>
          </cell>
        </row>
        <row r="96">
          <cell r="U96" t="str">
            <v/>
          </cell>
          <cell r="W96" t="str">
            <v>Monterrey</v>
          </cell>
          <cell r="X96">
            <v>2</v>
          </cell>
          <cell r="Z96">
            <v>900</v>
          </cell>
          <cell r="AA96">
            <v>1</v>
          </cell>
          <cell r="AE96">
            <v>1249</v>
          </cell>
          <cell r="AJ96">
            <v>1249</v>
          </cell>
        </row>
        <row r="97">
          <cell r="U97" t="str">
            <v/>
          </cell>
          <cell r="W97" t="str">
            <v>Monterrey</v>
          </cell>
          <cell r="X97">
            <v>3</v>
          </cell>
          <cell r="Z97">
            <v>875</v>
          </cell>
          <cell r="AA97">
            <v>1</v>
          </cell>
          <cell r="AE97">
            <v>1399</v>
          </cell>
          <cell r="AJ97">
            <v>1399</v>
          </cell>
        </row>
        <row r="98">
          <cell r="U98" t="str">
            <v/>
          </cell>
          <cell r="W98" t="str">
            <v>Monterrey</v>
          </cell>
          <cell r="X98">
            <v>3</v>
          </cell>
          <cell r="Z98">
            <v>1200</v>
          </cell>
          <cell r="AA98">
            <v>1</v>
          </cell>
          <cell r="AE98">
            <v>1599</v>
          </cell>
          <cell r="AJ98">
            <v>1599</v>
          </cell>
        </row>
        <row r="99">
          <cell r="U99" t="str">
            <v/>
          </cell>
          <cell r="W99">
            <v>0</v>
          </cell>
          <cell r="X99">
            <v>1</v>
          </cell>
          <cell r="Z99">
            <v>750</v>
          </cell>
          <cell r="AA99">
            <v>1</v>
          </cell>
          <cell r="AE99">
            <v>885</v>
          </cell>
          <cell r="AJ99">
            <v>885</v>
          </cell>
        </row>
        <row r="100">
          <cell r="U100" t="str">
            <v/>
          </cell>
          <cell r="W100">
            <v>0</v>
          </cell>
          <cell r="X100">
            <v>1</v>
          </cell>
          <cell r="Z100">
            <v>750</v>
          </cell>
          <cell r="AA100">
            <v>1</v>
          </cell>
          <cell r="AE100">
            <v>895</v>
          </cell>
          <cell r="AJ100">
            <v>895</v>
          </cell>
        </row>
        <row r="101">
          <cell r="U101" t="str">
            <v/>
          </cell>
          <cell r="W101">
            <v>0</v>
          </cell>
          <cell r="X101">
            <v>1</v>
          </cell>
          <cell r="Z101">
            <v>750</v>
          </cell>
          <cell r="AA101">
            <v>1</v>
          </cell>
          <cell r="AE101">
            <v>895</v>
          </cell>
          <cell r="AJ101">
            <v>895</v>
          </cell>
        </row>
        <row r="102">
          <cell r="U102" t="str">
            <v/>
          </cell>
          <cell r="W102">
            <v>0</v>
          </cell>
          <cell r="X102">
            <v>1</v>
          </cell>
          <cell r="Z102">
            <v>750</v>
          </cell>
          <cell r="AA102">
            <v>1</v>
          </cell>
          <cell r="AE102">
            <v>895</v>
          </cell>
          <cell r="AJ102">
            <v>895</v>
          </cell>
        </row>
        <row r="103">
          <cell r="U103" t="str">
            <v/>
          </cell>
          <cell r="W103">
            <v>0</v>
          </cell>
          <cell r="X103">
            <v>1</v>
          </cell>
          <cell r="Z103">
            <v>750</v>
          </cell>
          <cell r="AA103">
            <v>1</v>
          </cell>
          <cell r="AE103">
            <v>895</v>
          </cell>
          <cell r="AJ103">
            <v>895</v>
          </cell>
        </row>
        <row r="104">
          <cell r="U104" t="str">
            <v/>
          </cell>
          <cell r="W104">
            <v>0</v>
          </cell>
          <cell r="X104">
            <v>1</v>
          </cell>
          <cell r="Z104">
            <v>750</v>
          </cell>
          <cell r="AA104">
            <v>1</v>
          </cell>
          <cell r="AE104">
            <v>935</v>
          </cell>
          <cell r="AJ104">
            <v>935</v>
          </cell>
        </row>
        <row r="105">
          <cell r="U105" t="str">
            <v/>
          </cell>
          <cell r="W105">
            <v>0</v>
          </cell>
          <cell r="X105">
            <v>1</v>
          </cell>
          <cell r="Z105">
            <v>750</v>
          </cell>
          <cell r="AA105">
            <v>1</v>
          </cell>
          <cell r="AE105">
            <v>965</v>
          </cell>
          <cell r="AJ105">
            <v>965</v>
          </cell>
        </row>
        <row r="106">
          <cell r="U106" t="str">
            <v/>
          </cell>
          <cell r="W106">
            <v>0</v>
          </cell>
          <cell r="X106">
            <v>1</v>
          </cell>
          <cell r="Z106">
            <v>750</v>
          </cell>
          <cell r="AA106">
            <v>1</v>
          </cell>
          <cell r="AE106">
            <v>995</v>
          </cell>
          <cell r="AJ106">
            <v>995</v>
          </cell>
        </row>
        <row r="107">
          <cell r="U107" t="str">
            <v/>
          </cell>
          <cell r="W107">
            <v>0</v>
          </cell>
          <cell r="X107">
            <v>1</v>
          </cell>
          <cell r="Z107">
            <v>750</v>
          </cell>
          <cell r="AA107">
            <v>1</v>
          </cell>
          <cell r="AE107">
            <v>1015</v>
          </cell>
          <cell r="AJ107">
            <v>1015</v>
          </cell>
        </row>
        <row r="108">
          <cell r="U108" t="str">
            <v/>
          </cell>
          <cell r="W108">
            <v>0</v>
          </cell>
          <cell r="X108">
            <v>1</v>
          </cell>
          <cell r="Z108">
            <v>750</v>
          </cell>
          <cell r="AA108">
            <v>1</v>
          </cell>
          <cell r="AE108">
            <v>1015</v>
          </cell>
          <cell r="AJ108">
            <v>1015</v>
          </cell>
        </row>
        <row r="109">
          <cell r="U109" t="str">
            <v/>
          </cell>
          <cell r="W109">
            <v>0</v>
          </cell>
          <cell r="X109">
            <v>2</v>
          </cell>
          <cell r="Z109">
            <v>925</v>
          </cell>
          <cell r="AA109">
            <v>1</v>
          </cell>
          <cell r="AE109">
            <v>1045</v>
          </cell>
          <cell r="AJ109">
            <v>1045</v>
          </cell>
        </row>
        <row r="110">
          <cell r="U110" t="str">
            <v/>
          </cell>
          <cell r="W110">
            <v>0</v>
          </cell>
          <cell r="X110">
            <v>2</v>
          </cell>
          <cell r="Z110">
            <v>925</v>
          </cell>
          <cell r="AA110">
            <v>1</v>
          </cell>
          <cell r="AE110">
            <v>1135</v>
          </cell>
          <cell r="AJ110">
            <v>1135</v>
          </cell>
        </row>
        <row r="111">
          <cell r="U111" t="str">
            <v/>
          </cell>
          <cell r="W111">
            <v>0</v>
          </cell>
          <cell r="X111">
            <v>2</v>
          </cell>
          <cell r="Z111">
            <v>925</v>
          </cell>
          <cell r="AA111">
            <v>1</v>
          </cell>
          <cell r="AE111">
            <v>1195</v>
          </cell>
          <cell r="AJ111">
            <v>1195</v>
          </cell>
        </row>
        <row r="112">
          <cell r="U112" t="str">
            <v/>
          </cell>
          <cell r="W112">
            <v>0</v>
          </cell>
          <cell r="X112">
            <v>2</v>
          </cell>
          <cell r="Z112">
            <v>925</v>
          </cell>
          <cell r="AA112">
            <v>1</v>
          </cell>
          <cell r="AE112">
            <v>1215</v>
          </cell>
          <cell r="AJ112">
            <v>1215</v>
          </cell>
        </row>
        <row r="113">
          <cell r="U113" t="str">
            <v/>
          </cell>
          <cell r="W113">
            <v>0</v>
          </cell>
          <cell r="X113">
            <v>2</v>
          </cell>
          <cell r="Z113">
            <v>925</v>
          </cell>
          <cell r="AA113">
            <v>1</v>
          </cell>
          <cell r="AE113">
            <v>1215</v>
          </cell>
          <cell r="AJ113">
            <v>1215</v>
          </cell>
        </row>
        <row r="114">
          <cell r="U114" t="str">
            <v/>
          </cell>
          <cell r="W114">
            <v>0</v>
          </cell>
          <cell r="X114">
            <v>2</v>
          </cell>
          <cell r="Z114">
            <v>925</v>
          </cell>
          <cell r="AA114">
            <v>1</v>
          </cell>
          <cell r="AE114">
            <v>1285</v>
          </cell>
          <cell r="AJ114">
            <v>1285</v>
          </cell>
        </row>
        <row r="115">
          <cell r="U115" t="str">
            <v/>
          </cell>
          <cell r="AJ115" t="str">
            <v/>
          </cell>
        </row>
        <row r="116">
          <cell r="U116" t="str">
            <v/>
          </cell>
          <cell r="AJ116" t="str">
            <v/>
          </cell>
        </row>
        <row r="117">
          <cell r="U117" t="str">
            <v/>
          </cell>
          <cell r="AJ117" t="str">
            <v/>
          </cell>
        </row>
        <row r="118">
          <cell r="U118" t="str">
            <v/>
          </cell>
          <cell r="AJ118" t="str">
            <v/>
          </cell>
        </row>
        <row r="119">
          <cell r="U119" t="str">
            <v/>
          </cell>
          <cell r="AJ119" t="str">
            <v/>
          </cell>
        </row>
        <row r="120">
          <cell r="U120" t="str">
            <v/>
          </cell>
          <cell r="AJ120" t="str">
            <v/>
          </cell>
        </row>
        <row r="121">
          <cell r="U121" t="str">
            <v/>
          </cell>
          <cell r="AJ121" t="str">
            <v/>
          </cell>
        </row>
        <row r="122">
          <cell r="U122" t="str">
            <v/>
          </cell>
          <cell r="AJ122" t="str">
            <v/>
          </cell>
        </row>
        <row r="123">
          <cell r="U123" t="str">
            <v/>
          </cell>
          <cell r="AJ123" t="str">
            <v/>
          </cell>
        </row>
        <row r="124">
          <cell r="U124" t="str">
            <v/>
          </cell>
          <cell r="AJ124" t="str">
            <v/>
          </cell>
        </row>
        <row r="125">
          <cell r="U125" t="str">
            <v/>
          </cell>
          <cell r="AJ125" t="str">
            <v/>
          </cell>
        </row>
        <row r="126">
          <cell r="U126" t="str">
            <v/>
          </cell>
          <cell r="AJ126" t="str">
            <v/>
          </cell>
        </row>
        <row r="127">
          <cell r="U127" t="str">
            <v/>
          </cell>
          <cell r="AJ127" t="str">
            <v/>
          </cell>
        </row>
        <row r="128">
          <cell r="U128" t="str">
            <v/>
          </cell>
          <cell r="AJ128" t="str">
            <v/>
          </cell>
        </row>
        <row r="129">
          <cell r="U129" t="str">
            <v/>
          </cell>
          <cell r="AJ129" t="str">
            <v/>
          </cell>
        </row>
        <row r="130">
          <cell r="U130" t="str">
            <v/>
          </cell>
          <cell r="AJ130" t="str">
            <v/>
          </cell>
        </row>
        <row r="131">
          <cell r="U131" t="str">
            <v/>
          </cell>
          <cell r="AJ131" t="str">
            <v/>
          </cell>
        </row>
        <row r="132">
          <cell r="U132" t="str">
            <v/>
          </cell>
          <cell r="AJ132" t="str">
            <v/>
          </cell>
        </row>
        <row r="133">
          <cell r="U133" t="str">
            <v/>
          </cell>
          <cell r="AJ133" t="str">
            <v/>
          </cell>
        </row>
        <row r="134">
          <cell r="U134" t="str">
            <v/>
          </cell>
          <cell r="AJ134" t="str">
            <v/>
          </cell>
        </row>
        <row r="135">
          <cell r="U135" t="str">
            <v/>
          </cell>
          <cell r="AJ135" t="str">
            <v/>
          </cell>
        </row>
        <row r="136">
          <cell r="U136" t="str">
            <v/>
          </cell>
          <cell r="AJ136" t="str">
            <v/>
          </cell>
        </row>
        <row r="137">
          <cell r="U137" t="str">
            <v/>
          </cell>
          <cell r="AJ137" t="str">
            <v/>
          </cell>
        </row>
        <row r="138">
          <cell r="U138" t="str">
            <v/>
          </cell>
          <cell r="AJ138" t="str">
            <v/>
          </cell>
        </row>
        <row r="139">
          <cell r="U139" t="str">
            <v/>
          </cell>
          <cell r="AJ139" t="str">
            <v/>
          </cell>
        </row>
        <row r="140">
          <cell r="U140" t="str">
            <v/>
          </cell>
          <cell r="AJ140" t="str">
            <v/>
          </cell>
        </row>
        <row r="141">
          <cell r="U141" t="str">
            <v/>
          </cell>
          <cell r="AJ141" t="str">
            <v/>
          </cell>
        </row>
        <row r="142">
          <cell r="U142" t="str">
            <v/>
          </cell>
          <cell r="AJ142" t="str">
            <v/>
          </cell>
        </row>
        <row r="143">
          <cell r="U143" t="str">
            <v/>
          </cell>
          <cell r="AJ143" t="str">
            <v/>
          </cell>
        </row>
        <row r="144">
          <cell r="U144" t="str">
            <v/>
          </cell>
          <cell r="AJ144" t="str">
            <v/>
          </cell>
        </row>
        <row r="145">
          <cell r="U145" t="str">
            <v/>
          </cell>
          <cell r="AJ145" t="str">
            <v/>
          </cell>
        </row>
        <row r="146">
          <cell r="U146" t="str">
            <v/>
          </cell>
          <cell r="AJ146" t="str">
            <v/>
          </cell>
        </row>
        <row r="147">
          <cell r="U147" t="str">
            <v/>
          </cell>
          <cell r="AJ147" t="str">
            <v/>
          </cell>
        </row>
        <row r="148">
          <cell r="U148" t="str">
            <v/>
          </cell>
          <cell r="AJ148" t="str">
            <v/>
          </cell>
        </row>
        <row r="149">
          <cell r="U149" t="str">
            <v/>
          </cell>
          <cell r="AJ149" t="str">
            <v/>
          </cell>
        </row>
        <row r="150">
          <cell r="U150" t="str">
            <v/>
          </cell>
          <cell r="AJ150" t="str">
            <v/>
          </cell>
        </row>
        <row r="151">
          <cell r="U151" t="str">
            <v/>
          </cell>
          <cell r="AJ151" t="str">
            <v/>
          </cell>
        </row>
        <row r="152">
          <cell r="U152" t="str">
            <v/>
          </cell>
          <cell r="AJ152" t="str">
            <v/>
          </cell>
        </row>
        <row r="153">
          <cell r="U153" t="str">
            <v/>
          </cell>
          <cell r="AJ153" t="str">
            <v/>
          </cell>
        </row>
        <row r="154">
          <cell r="U154" t="str">
            <v/>
          </cell>
          <cell r="AJ154" t="str">
            <v/>
          </cell>
        </row>
        <row r="155">
          <cell r="U155" t="str">
            <v/>
          </cell>
          <cell r="AJ155" t="str">
            <v/>
          </cell>
        </row>
        <row r="156">
          <cell r="U156" t="str">
            <v/>
          </cell>
          <cell r="AJ156" t="str">
            <v/>
          </cell>
        </row>
        <row r="157">
          <cell r="U157" t="str">
            <v/>
          </cell>
          <cell r="AJ157" t="str">
            <v/>
          </cell>
        </row>
        <row r="158">
          <cell r="U158" t="str">
            <v/>
          </cell>
          <cell r="AJ158" t="str">
            <v/>
          </cell>
        </row>
        <row r="159">
          <cell r="U159" t="str">
            <v/>
          </cell>
          <cell r="AJ159" t="str">
            <v/>
          </cell>
        </row>
        <row r="160">
          <cell r="U160" t="str">
            <v/>
          </cell>
          <cell r="AJ160" t="str">
            <v/>
          </cell>
        </row>
        <row r="161">
          <cell r="U161" t="str">
            <v/>
          </cell>
          <cell r="AJ161" t="str">
            <v/>
          </cell>
        </row>
        <row r="162">
          <cell r="U162" t="str">
            <v/>
          </cell>
          <cell r="AJ162" t="str">
            <v/>
          </cell>
        </row>
        <row r="163">
          <cell r="U163" t="str">
            <v/>
          </cell>
          <cell r="AJ163" t="str">
            <v/>
          </cell>
        </row>
        <row r="164">
          <cell r="U164" t="str">
            <v/>
          </cell>
          <cell r="AJ164" t="str">
            <v/>
          </cell>
        </row>
        <row r="165">
          <cell r="U165" t="str">
            <v/>
          </cell>
          <cell r="AJ165" t="str">
            <v/>
          </cell>
        </row>
        <row r="166">
          <cell r="U166" t="str">
            <v/>
          </cell>
          <cell r="AJ166" t="str">
            <v/>
          </cell>
        </row>
        <row r="167">
          <cell r="U167" t="str">
            <v/>
          </cell>
          <cell r="AJ167" t="str">
            <v/>
          </cell>
        </row>
        <row r="168">
          <cell r="U168" t="str">
            <v/>
          </cell>
          <cell r="AJ168" t="str">
            <v/>
          </cell>
        </row>
        <row r="169">
          <cell r="U169" t="str">
            <v/>
          </cell>
          <cell r="AJ169" t="str">
            <v/>
          </cell>
        </row>
        <row r="170">
          <cell r="U170" t="str">
            <v/>
          </cell>
          <cell r="AJ170" t="str">
            <v/>
          </cell>
        </row>
        <row r="171">
          <cell r="U171" t="str">
            <v/>
          </cell>
          <cell r="AJ171" t="str">
            <v/>
          </cell>
        </row>
        <row r="172">
          <cell r="U172" t="str">
            <v/>
          </cell>
          <cell r="AJ172" t="str">
            <v/>
          </cell>
        </row>
        <row r="173">
          <cell r="U173" t="str">
            <v/>
          </cell>
          <cell r="AJ173" t="str">
            <v/>
          </cell>
        </row>
        <row r="174">
          <cell r="U174" t="str">
            <v/>
          </cell>
          <cell r="AJ174" t="str">
            <v/>
          </cell>
        </row>
        <row r="175">
          <cell r="U175" t="str">
            <v/>
          </cell>
          <cell r="AJ175" t="str">
            <v/>
          </cell>
        </row>
        <row r="176">
          <cell r="U176" t="str">
            <v/>
          </cell>
          <cell r="AJ176" t="str">
            <v/>
          </cell>
        </row>
        <row r="177">
          <cell r="U177" t="str">
            <v/>
          </cell>
          <cell r="AJ177" t="str">
            <v/>
          </cell>
        </row>
        <row r="178">
          <cell r="U178" t="str">
            <v/>
          </cell>
          <cell r="AJ178" t="str">
            <v/>
          </cell>
        </row>
        <row r="179">
          <cell r="U179" t="str">
            <v/>
          </cell>
          <cell r="AJ179" t="str">
            <v/>
          </cell>
        </row>
        <row r="180">
          <cell r="U180" t="str">
            <v/>
          </cell>
          <cell r="AJ180" t="str">
            <v/>
          </cell>
        </row>
        <row r="181">
          <cell r="U181" t="str">
            <v/>
          </cell>
          <cell r="AJ181" t="str">
            <v/>
          </cell>
        </row>
        <row r="182">
          <cell r="U182" t="str">
            <v/>
          </cell>
          <cell r="AJ182" t="str">
            <v/>
          </cell>
        </row>
        <row r="183">
          <cell r="U183" t="str">
            <v/>
          </cell>
          <cell r="AJ183" t="str">
            <v/>
          </cell>
        </row>
        <row r="184">
          <cell r="U184" t="str">
            <v/>
          </cell>
          <cell r="AJ184" t="str">
            <v/>
          </cell>
        </row>
        <row r="185">
          <cell r="U185" t="str">
            <v/>
          </cell>
          <cell r="AJ185" t="str">
            <v/>
          </cell>
        </row>
        <row r="186">
          <cell r="U186" t="str">
            <v/>
          </cell>
          <cell r="AJ186" t="str">
            <v/>
          </cell>
        </row>
        <row r="187">
          <cell r="U187" t="str">
            <v/>
          </cell>
          <cell r="AJ187" t="str">
            <v/>
          </cell>
        </row>
        <row r="188">
          <cell r="U188" t="str">
            <v/>
          </cell>
          <cell r="AJ188" t="str">
            <v/>
          </cell>
        </row>
        <row r="189">
          <cell r="U189" t="str">
            <v/>
          </cell>
          <cell r="AJ189" t="str">
            <v/>
          </cell>
        </row>
        <row r="190">
          <cell r="U190" t="str">
            <v/>
          </cell>
          <cell r="AJ190" t="str">
            <v/>
          </cell>
        </row>
        <row r="191">
          <cell r="U191" t="str">
            <v/>
          </cell>
          <cell r="AJ191" t="str">
            <v/>
          </cell>
        </row>
        <row r="192">
          <cell r="U192" t="str">
            <v/>
          </cell>
          <cell r="AJ192" t="str">
            <v/>
          </cell>
        </row>
        <row r="193">
          <cell r="U193" t="str">
            <v/>
          </cell>
          <cell r="AJ193" t="str">
            <v/>
          </cell>
        </row>
        <row r="194">
          <cell r="U194" t="str">
            <v/>
          </cell>
          <cell r="AJ194" t="str">
            <v/>
          </cell>
        </row>
        <row r="195">
          <cell r="U195" t="str">
            <v/>
          </cell>
          <cell r="AJ195" t="str">
            <v/>
          </cell>
        </row>
        <row r="196">
          <cell r="U196" t="str">
            <v/>
          </cell>
          <cell r="AJ196" t="str">
            <v/>
          </cell>
        </row>
        <row r="197">
          <cell r="U197" t="str">
            <v/>
          </cell>
          <cell r="AJ197" t="str">
            <v/>
          </cell>
        </row>
        <row r="198">
          <cell r="U198" t="str">
            <v/>
          </cell>
          <cell r="AJ198" t="str">
            <v/>
          </cell>
        </row>
        <row r="199">
          <cell r="U199" t="str">
            <v/>
          </cell>
          <cell r="AJ199" t="str">
            <v/>
          </cell>
        </row>
        <row r="200">
          <cell r="U200" t="str">
            <v/>
          </cell>
          <cell r="AJ200" t="str">
            <v/>
          </cell>
        </row>
        <row r="201">
          <cell r="U201" t="str">
            <v/>
          </cell>
          <cell r="AJ201" t="str">
            <v/>
          </cell>
        </row>
        <row r="202">
          <cell r="U202" t="str">
            <v/>
          </cell>
          <cell r="AJ202" t="str">
            <v/>
          </cell>
        </row>
        <row r="203">
          <cell r="U203" t="str">
            <v/>
          </cell>
          <cell r="AJ203" t="str">
            <v/>
          </cell>
        </row>
        <row r="204">
          <cell r="U204" t="str">
            <v/>
          </cell>
          <cell r="AJ204" t="str">
            <v/>
          </cell>
        </row>
        <row r="205">
          <cell r="U205" t="str">
            <v/>
          </cell>
          <cell r="AJ205" t="str">
            <v/>
          </cell>
        </row>
        <row r="206">
          <cell r="U206" t="str">
            <v/>
          </cell>
          <cell r="AJ206" t="str">
            <v/>
          </cell>
        </row>
        <row r="207">
          <cell r="U207" t="str">
            <v/>
          </cell>
          <cell r="AJ207" t="str">
            <v/>
          </cell>
        </row>
        <row r="208">
          <cell r="U208" t="str">
            <v/>
          </cell>
          <cell r="AJ208" t="str">
            <v/>
          </cell>
        </row>
        <row r="209">
          <cell r="U209" t="str">
            <v/>
          </cell>
          <cell r="AJ209" t="str">
            <v/>
          </cell>
        </row>
        <row r="210">
          <cell r="U210" t="str">
            <v/>
          </cell>
          <cell r="AJ210" t="str">
            <v/>
          </cell>
        </row>
        <row r="211">
          <cell r="U211" t="str">
            <v/>
          </cell>
          <cell r="AJ211" t="str">
            <v/>
          </cell>
        </row>
        <row r="212">
          <cell r="U212" t="str">
            <v/>
          </cell>
          <cell r="AJ212" t="str">
            <v/>
          </cell>
        </row>
        <row r="213">
          <cell r="U213" t="str">
            <v/>
          </cell>
          <cell r="AJ213" t="str">
            <v/>
          </cell>
        </row>
        <row r="214">
          <cell r="U214" t="str">
            <v/>
          </cell>
          <cell r="AJ214" t="str">
            <v/>
          </cell>
        </row>
        <row r="215">
          <cell r="U215" t="str">
            <v/>
          </cell>
          <cell r="AJ215" t="str">
            <v/>
          </cell>
        </row>
        <row r="216">
          <cell r="U216" t="str">
            <v/>
          </cell>
          <cell r="AJ216" t="str">
            <v/>
          </cell>
        </row>
        <row r="217">
          <cell r="U217" t="str">
            <v/>
          </cell>
          <cell r="AJ217" t="str">
            <v/>
          </cell>
        </row>
        <row r="218">
          <cell r="U218" t="str">
            <v/>
          </cell>
          <cell r="AJ218" t="str">
            <v/>
          </cell>
        </row>
        <row r="219">
          <cell r="U219" t="str">
            <v/>
          </cell>
          <cell r="AJ219" t="str">
            <v/>
          </cell>
        </row>
        <row r="220">
          <cell r="U220" t="str">
            <v/>
          </cell>
          <cell r="AJ220" t="str">
            <v/>
          </cell>
        </row>
        <row r="221">
          <cell r="U221" t="str">
            <v/>
          </cell>
          <cell r="AJ221" t="str">
            <v/>
          </cell>
        </row>
        <row r="222">
          <cell r="U222" t="str">
            <v/>
          </cell>
          <cell r="AJ222" t="str">
            <v/>
          </cell>
        </row>
        <row r="223">
          <cell r="U223" t="str">
            <v/>
          </cell>
          <cell r="AJ223" t="str">
            <v/>
          </cell>
        </row>
        <row r="224">
          <cell r="U224" t="str">
            <v/>
          </cell>
          <cell r="AJ224" t="str">
            <v/>
          </cell>
        </row>
        <row r="225">
          <cell r="U225" t="str">
            <v/>
          </cell>
          <cell r="AJ225" t="str">
            <v/>
          </cell>
        </row>
        <row r="226">
          <cell r="U226" t="str">
            <v/>
          </cell>
          <cell r="AJ226" t="str">
            <v/>
          </cell>
        </row>
        <row r="227">
          <cell r="U227" t="str">
            <v/>
          </cell>
          <cell r="AJ227" t="str">
            <v/>
          </cell>
        </row>
        <row r="228">
          <cell r="U228" t="str">
            <v/>
          </cell>
          <cell r="AJ228" t="str">
            <v/>
          </cell>
        </row>
        <row r="229">
          <cell r="U229" t="str">
            <v/>
          </cell>
          <cell r="AJ229" t="str">
            <v/>
          </cell>
        </row>
        <row r="230">
          <cell r="U230" t="str">
            <v/>
          </cell>
          <cell r="AJ230" t="str">
            <v/>
          </cell>
        </row>
        <row r="231">
          <cell r="U231" t="str">
            <v/>
          </cell>
          <cell r="AJ231" t="str">
            <v/>
          </cell>
        </row>
        <row r="232">
          <cell r="U232" t="str">
            <v/>
          </cell>
          <cell r="AJ232" t="str">
            <v/>
          </cell>
        </row>
        <row r="233">
          <cell r="U233" t="str">
            <v/>
          </cell>
          <cell r="AJ233" t="str">
            <v/>
          </cell>
        </row>
        <row r="234">
          <cell r="U234" t="str">
            <v/>
          </cell>
          <cell r="AJ234" t="str">
            <v/>
          </cell>
        </row>
        <row r="235">
          <cell r="U235" t="str">
            <v/>
          </cell>
          <cell r="AJ235" t="str">
            <v/>
          </cell>
        </row>
        <row r="236">
          <cell r="U236" t="str">
            <v/>
          </cell>
          <cell r="AJ236" t="str">
            <v/>
          </cell>
        </row>
        <row r="237">
          <cell r="U237" t="str">
            <v/>
          </cell>
          <cell r="AJ237" t="str">
            <v/>
          </cell>
        </row>
        <row r="238">
          <cell r="U238" t="str">
            <v/>
          </cell>
          <cell r="AJ238" t="str">
            <v/>
          </cell>
        </row>
        <row r="239">
          <cell r="U239" t="str">
            <v/>
          </cell>
          <cell r="AJ239" t="str">
            <v/>
          </cell>
        </row>
        <row r="240">
          <cell r="U240" t="str">
            <v/>
          </cell>
          <cell r="AJ240" t="str">
            <v/>
          </cell>
        </row>
        <row r="241">
          <cell r="U241" t="str">
            <v/>
          </cell>
          <cell r="AJ241" t="str">
            <v/>
          </cell>
        </row>
        <row r="242">
          <cell r="U242" t="str">
            <v/>
          </cell>
          <cell r="AJ242" t="str">
            <v/>
          </cell>
        </row>
        <row r="243">
          <cell r="U243" t="str">
            <v/>
          </cell>
          <cell r="AJ243" t="str">
            <v/>
          </cell>
        </row>
        <row r="244">
          <cell r="U244" t="str">
            <v/>
          </cell>
          <cell r="AJ244" t="str">
            <v/>
          </cell>
        </row>
        <row r="245">
          <cell r="U245" t="str">
            <v/>
          </cell>
          <cell r="AJ245" t="str">
            <v/>
          </cell>
        </row>
        <row r="246">
          <cell r="U246" t="str">
            <v/>
          </cell>
          <cell r="AJ246" t="str">
            <v/>
          </cell>
        </row>
        <row r="247">
          <cell r="U247" t="str">
            <v/>
          </cell>
          <cell r="AJ247" t="str">
            <v/>
          </cell>
        </row>
        <row r="248">
          <cell r="U248" t="str">
            <v/>
          </cell>
          <cell r="AJ248" t="str">
            <v/>
          </cell>
        </row>
        <row r="249">
          <cell r="U249" t="str">
            <v/>
          </cell>
          <cell r="AJ249" t="str">
            <v/>
          </cell>
        </row>
        <row r="250">
          <cell r="U250" t="str">
            <v/>
          </cell>
          <cell r="AJ250" t="str">
            <v/>
          </cell>
        </row>
        <row r="251">
          <cell r="U251" t="str">
            <v/>
          </cell>
          <cell r="AJ251" t="str">
            <v/>
          </cell>
        </row>
        <row r="252">
          <cell r="U252" t="str">
            <v/>
          </cell>
          <cell r="AJ252" t="str">
            <v/>
          </cell>
        </row>
        <row r="253">
          <cell r="U253" t="str">
            <v/>
          </cell>
          <cell r="AJ253" t="str">
            <v/>
          </cell>
        </row>
        <row r="254">
          <cell r="U254" t="str">
            <v/>
          </cell>
          <cell r="AJ254" t="str">
            <v/>
          </cell>
        </row>
        <row r="255">
          <cell r="U255" t="str">
            <v/>
          </cell>
          <cell r="AJ255" t="str">
            <v/>
          </cell>
        </row>
        <row r="256">
          <cell r="U256" t="str">
            <v/>
          </cell>
          <cell r="AJ256" t="str">
            <v/>
          </cell>
        </row>
        <row r="257">
          <cell r="U257" t="str">
            <v/>
          </cell>
          <cell r="AJ257" t="str">
            <v/>
          </cell>
        </row>
        <row r="258">
          <cell r="U258" t="str">
            <v/>
          </cell>
          <cell r="AJ258" t="str">
            <v/>
          </cell>
        </row>
        <row r="259">
          <cell r="U259" t="str">
            <v/>
          </cell>
          <cell r="AJ259" t="str">
            <v/>
          </cell>
        </row>
        <row r="260">
          <cell r="U260" t="str">
            <v/>
          </cell>
          <cell r="AJ260" t="str">
            <v/>
          </cell>
        </row>
        <row r="261">
          <cell r="U261" t="str">
            <v/>
          </cell>
          <cell r="AJ261" t="str">
            <v/>
          </cell>
        </row>
        <row r="262">
          <cell r="U262" t="str">
            <v/>
          </cell>
          <cell r="AJ262" t="str">
            <v/>
          </cell>
        </row>
        <row r="263">
          <cell r="U263" t="str">
            <v/>
          </cell>
          <cell r="AJ263" t="str">
            <v/>
          </cell>
        </row>
        <row r="264">
          <cell r="U264" t="str">
            <v/>
          </cell>
          <cell r="AJ264" t="str">
            <v/>
          </cell>
        </row>
        <row r="265">
          <cell r="U265" t="str">
            <v/>
          </cell>
          <cell r="AJ265" t="str">
            <v/>
          </cell>
        </row>
        <row r="266">
          <cell r="U266" t="str">
            <v/>
          </cell>
          <cell r="AJ266" t="str">
            <v/>
          </cell>
        </row>
        <row r="267">
          <cell r="U267" t="str">
            <v/>
          </cell>
          <cell r="AJ267" t="str">
            <v/>
          </cell>
        </row>
        <row r="268">
          <cell r="U268" t="str">
            <v/>
          </cell>
          <cell r="AJ268" t="str">
            <v/>
          </cell>
        </row>
        <row r="269">
          <cell r="U269" t="str">
            <v/>
          </cell>
          <cell r="AJ269" t="str">
            <v/>
          </cell>
        </row>
        <row r="270">
          <cell r="U270" t="str">
            <v/>
          </cell>
          <cell r="AJ270" t="str">
            <v/>
          </cell>
        </row>
        <row r="271">
          <cell r="U271" t="str">
            <v/>
          </cell>
          <cell r="AJ271" t="str">
            <v/>
          </cell>
        </row>
        <row r="272">
          <cell r="U272" t="str">
            <v/>
          </cell>
          <cell r="AJ272" t="str">
            <v/>
          </cell>
        </row>
        <row r="273">
          <cell r="U273" t="str">
            <v/>
          </cell>
          <cell r="AJ273" t="str">
            <v/>
          </cell>
        </row>
        <row r="274">
          <cell r="U274" t="str">
            <v/>
          </cell>
          <cell r="AJ274" t="str">
            <v/>
          </cell>
        </row>
        <row r="275">
          <cell r="U275" t="str">
            <v/>
          </cell>
          <cell r="AJ275" t="str">
            <v/>
          </cell>
        </row>
        <row r="276">
          <cell r="U276" t="str">
            <v/>
          </cell>
          <cell r="AJ276" t="str">
            <v/>
          </cell>
        </row>
        <row r="277">
          <cell r="U277" t="str">
            <v/>
          </cell>
          <cell r="AJ277" t="str">
            <v/>
          </cell>
        </row>
        <row r="278">
          <cell r="U278" t="str">
            <v/>
          </cell>
          <cell r="AJ278" t="str">
            <v/>
          </cell>
        </row>
        <row r="279">
          <cell r="U279" t="str">
            <v/>
          </cell>
          <cell r="AJ279" t="str">
            <v/>
          </cell>
        </row>
        <row r="280">
          <cell r="U280" t="str">
            <v/>
          </cell>
          <cell r="AJ280" t="str">
            <v/>
          </cell>
        </row>
        <row r="281">
          <cell r="U281" t="str">
            <v/>
          </cell>
          <cell r="AJ281" t="str">
            <v/>
          </cell>
        </row>
        <row r="282">
          <cell r="U282" t="str">
            <v/>
          </cell>
          <cell r="AJ282" t="str">
            <v/>
          </cell>
        </row>
        <row r="283">
          <cell r="U283" t="str">
            <v/>
          </cell>
          <cell r="AJ283" t="str">
            <v/>
          </cell>
        </row>
        <row r="284">
          <cell r="U284" t="str">
            <v/>
          </cell>
          <cell r="AJ284" t="str">
            <v/>
          </cell>
        </row>
        <row r="285">
          <cell r="U285" t="str">
            <v/>
          </cell>
          <cell r="AJ285" t="str">
            <v/>
          </cell>
        </row>
        <row r="286">
          <cell r="U286" t="str">
            <v/>
          </cell>
          <cell r="AJ286" t="str">
            <v/>
          </cell>
        </row>
        <row r="287">
          <cell r="U287" t="str">
            <v/>
          </cell>
          <cell r="AJ287" t="str">
            <v/>
          </cell>
        </row>
        <row r="288">
          <cell r="U288" t="str">
            <v/>
          </cell>
          <cell r="AJ288" t="str">
            <v/>
          </cell>
        </row>
        <row r="289">
          <cell r="U289" t="str">
            <v/>
          </cell>
          <cell r="AJ289" t="str">
            <v/>
          </cell>
        </row>
        <row r="290">
          <cell r="U290" t="str">
            <v/>
          </cell>
          <cell r="AJ290" t="str">
            <v/>
          </cell>
        </row>
        <row r="291">
          <cell r="U291" t="str">
            <v/>
          </cell>
          <cell r="AJ291" t="str">
            <v/>
          </cell>
        </row>
        <row r="292">
          <cell r="U292" t="str">
            <v/>
          </cell>
          <cell r="AJ292" t="str">
            <v/>
          </cell>
        </row>
        <row r="293">
          <cell r="U293" t="str">
            <v/>
          </cell>
          <cell r="AJ293" t="str">
            <v/>
          </cell>
        </row>
        <row r="294">
          <cell r="U294" t="str">
            <v/>
          </cell>
          <cell r="AJ294" t="str">
            <v/>
          </cell>
        </row>
        <row r="295">
          <cell r="U295" t="str">
            <v/>
          </cell>
          <cell r="AJ295" t="str">
            <v/>
          </cell>
        </row>
        <row r="296">
          <cell r="U296" t="str">
            <v/>
          </cell>
          <cell r="AJ296" t="str">
            <v/>
          </cell>
        </row>
        <row r="297">
          <cell r="U297" t="str">
            <v/>
          </cell>
          <cell r="AJ297" t="str">
            <v/>
          </cell>
        </row>
        <row r="298">
          <cell r="U298" t="str">
            <v/>
          </cell>
          <cell r="AJ298" t="str">
            <v/>
          </cell>
        </row>
        <row r="299">
          <cell r="U299" t="str">
            <v/>
          </cell>
          <cell r="AJ299" t="str">
            <v/>
          </cell>
        </row>
        <row r="300">
          <cell r="U300" t="str">
            <v/>
          </cell>
          <cell r="AJ300" t="str">
            <v/>
          </cell>
        </row>
        <row r="301">
          <cell r="U301" t="str">
            <v/>
          </cell>
          <cell r="AJ301" t="str">
            <v/>
          </cell>
        </row>
        <row r="302">
          <cell r="U302" t="str">
            <v/>
          </cell>
          <cell r="AJ302" t="str">
            <v/>
          </cell>
        </row>
        <row r="303">
          <cell r="U303" t="str">
            <v/>
          </cell>
          <cell r="AJ303" t="str">
            <v/>
          </cell>
        </row>
        <row r="304">
          <cell r="U304" t="str">
            <v/>
          </cell>
          <cell r="AJ304" t="str">
            <v/>
          </cell>
        </row>
        <row r="305">
          <cell r="U305" t="str">
            <v/>
          </cell>
          <cell r="AJ305" t="str">
            <v/>
          </cell>
        </row>
        <row r="306">
          <cell r="U306" t="str">
            <v/>
          </cell>
          <cell r="AJ306" t="str">
            <v/>
          </cell>
        </row>
        <row r="307">
          <cell r="U307" t="str">
            <v/>
          </cell>
          <cell r="AJ307" t="str">
            <v/>
          </cell>
        </row>
        <row r="308">
          <cell r="U308" t="str">
            <v/>
          </cell>
          <cell r="AJ308" t="str">
            <v/>
          </cell>
        </row>
        <row r="309">
          <cell r="U309" t="str">
            <v/>
          </cell>
          <cell r="AJ309" t="str">
            <v/>
          </cell>
        </row>
        <row r="310">
          <cell r="U310" t="str">
            <v/>
          </cell>
          <cell r="AJ310" t="str">
            <v/>
          </cell>
        </row>
        <row r="311">
          <cell r="U311" t="str">
            <v/>
          </cell>
          <cell r="AJ311" t="str">
            <v/>
          </cell>
        </row>
        <row r="312">
          <cell r="U312" t="str">
            <v/>
          </cell>
          <cell r="AJ312" t="str">
            <v/>
          </cell>
        </row>
        <row r="313">
          <cell r="U313" t="str">
            <v/>
          </cell>
          <cell r="AJ313" t="str">
            <v/>
          </cell>
        </row>
        <row r="314">
          <cell r="U314" t="str">
            <v/>
          </cell>
          <cell r="AJ314" t="str">
            <v/>
          </cell>
        </row>
        <row r="315">
          <cell r="U315" t="str">
            <v/>
          </cell>
          <cell r="AJ315" t="str">
            <v/>
          </cell>
        </row>
        <row r="316">
          <cell r="U316" t="str">
            <v/>
          </cell>
          <cell r="AJ316" t="str">
            <v/>
          </cell>
        </row>
        <row r="317">
          <cell r="U317" t="str">
            <v/>
          </cell>
          <cell r="AJ317" t="str">
            <v/>
          </cell>
        </row>
        <row r="318">
          <cell r="U318" t="str">
            <v/>
          </cell>
          <cell r="AJ318" t="str">
            <v/>
          </cell>
        </row>
        <row r="319">
          <cell r="U319" t="str">
            <v/>
          </cell>
          <cell r="AJ319" t="str">
            <v/>
          </cell>
        </row>
        <row r="320">
          <cell r="U320" t="str">
            <v/>
          </cell>
          <cell r="AJ320" t="str">
            <v/>
          </cell>
        </row>
        <row r="321">
          <cell r="U321" t="str">
            <v/>
          </cell>
          <cell r="AJ321" t="str">
            <v/>
          </cell>
        </row>
        <row r="322">
          <cell r="U322" t="str">
            <v/>
          </cell>
          <cell r="AJ322" t="str">
            <v/>
          </cell>
        </row>
        <row r="323">
          <cell r="U323" t="str">
            <v/>
          </cell>
          <cell r="AJ323" t="str">
            <v/>
          </cell>
        </row>
        <row r="324">
          <cell r="U324" t="str">
            <v/>
          </cell>
          <cell r="AJ324" t="str">
            <v/>
          </cell>
        </row>
        <row r="325">
          <cell r="U325" t="str">
            <v/>
          </cell>
          <cell r="AJ325" t="str">
            <v/>
          </cell>
        </row>
        <row r="326">
          <cell r="U326" t="str">
            <v/>
          </cell>
          <cell r="AJ326" t="str">
            <v/>
          </cell>
        </row>
        <row r="327">
          <cell r="U327" t="str">
            <v/>
          </cell>
          <cell r="AJ327" t="str">
            <v/>
          </cell>
        </row>
        <row r="328">
          <cell r="U328" t="str">
            <v/>
          </cell>
          <cell r="AJ328" t="str">
            <v/>
          </cell>
        </row>
        <row r="329">
          <cell r="U329" t="str">
            <v/>
          </cell>
          <cell r="AJ329" t="str">
            <v/>
          </cell>
        </row>
        <row r="330">
          <cell r="U330" t="str">
            <v/>
          </cell>
          <cell r="AJ330" t="str">
            <v/>
          </cell>
        </row>
        <row r="331">
          <cell r="U331" t="str">
            <v/>
          </cell>
          <cell r="AJ331" t="str">
            <v/>
          </cell>
        </row>
        <row r="332">
          <cell r="U332" t="str">
            <v/>
          </cell>
          <cell r="AJ332" t="str">
            <v/>
          </cell>
        </row>
        <row r="333">
          <cell r="U333" t="str">
            <v/>
          </cell>
          <cell r="AJ333" t="str">
            <v/>
          </cell>
        </row>
        <row r="334">
          <cell r="U334" t="str">
            <v/>
          </cell>
          <cell r="AJ334" t="str">
            <v/>
          </cell>
        </row>
        <row r="335">
          <cell r="U335" t="str">
            <v/>
          </cell>
          <cell r="AJ335" t="str">
            <v/>
          </cell>
        </row>
        <row r="336">
          <cell r="U336" t="str">
            <v/>
          </cell>
          <cell r="AJ336" t="str">
            <v/>
          </cell>
        </row>
        <row r="337">
          <cell r="U337" t="str">
            <v/>
          </cell>
          <cell r="AJ337" t="str">
            <v/>
          </cell>
        </row>
        <row r="338">
          <cell r="U338" t="str">
            <v/>
          </cell>
          <cell r="AJ338" t="str">
            <v/>
          </cell>
        </row>
        <row r="339">
          <cell r="U339" t="str">
            <v/>
          </cell>
          <cell r="AJ339" t="str">
            <v/>
          </cell>
        </row>
        <row r="340">
          <cell r="U340" t="str">
            <v/>
          </cell>
          <cell r="AJ340" t="str">
            <v/>
          </cell>
        </row>
        <row r="341">
          <cell r="U341" t="str">
            <v/>
          </cell>
          <cell r="AJ341" t="str">
            <v/>
          </cell>
        </row>
        <row r="342">
          <cell r="U342" t="str">
            <v/>
          </cell>
          <cell r="AJ342" t="str">
            <v/>
          </cell>
        </row>
        <row r="343">
          <cell r="U343" t="str">
            <v/>
          </cell>
          <cell r="AJ343" t="str">
            <v/>
          </cell>
        </row>
        <row r="344">
          <cell r="U344" t="str">
            <v/>
          </cell>
          <cell r="AJ344" t="str">
            <v/>
          </cell>
        </row>
        <row r="345">
          <cell r="U345" t="str">
            <v/>
          </cell>
          <cell r="AJ345" t="str">
            <v/>
          </cell>
        </row>
        <row r="346">
          <cell r="U346" t="str">
            <v/>
          </cell>
          <cell r="AJ346" t="str">
            <v/>
          </cell>
        </row>
        <row r="347">
          <cell r="U347" t="str">
            <v/>
          </cell>
          <cell r="AJ347" t="str">
            <v/>
          </cell>
        </row>
        <row r="348">
          <cell r="U348" t="str">
            <v/>
          </cell>
          <cell r="AJ348" t="str">
            <v/>
          </cell>
        </row>
        <row r="349">
          <cell r="U349" t="str">
            <v/>
          </cell>
          <cell r="AJ349" t="str">
            <v/>
          </cell>
        </row>
        <row r="350">
          <cell r="U350" t="str">
            <v/>
          </cell>
          <cell r="AJ350" t="str">
            <v/>
          </cell>
        </row>
        <row r="351">
          <cell r="U351" t="str">
            <v/>
          </cell>
          <cell r="AJ351" t="str">
            <v/>
          </cell>
        </row>
        <row r="352">
          <cell r="U352" t="str">
            <v/>
          </cell>
          <cell r="AJ352" t="str">
            <v/>
          </cell>
        </row>
        <row r="353">
          <cell r="U353" t="str">
            <v/>
          </cell>
          <cell r="AJ353" t="str">
            <v/>
          </cell>
        </row>
        <row r="354">
          <cell r="U354" t="str">
            <v/>
          </cell>
          <cell r="AJ354" t="str">
            <v/>
          </cell>
        </row>
        <row r="355">
          <cell r="U355" t="str">
            <v/>
          </cell>
          <cell r="AJ355" t="str">
            <v/>
          </cell>
        </row>
        <row r="356">
          <cell r="U356" t="str">
            <v/>
          </cell>
          <cell r="AJ356" t="str">
            <v/>
          </cell>
        </row>
        <row r="357">
          <cell r="U357" t="str">
            <v/>
          </cell>
          <cell r="AJ357" t="str">
            <v/>
          </cell>
        </row>
        <row r="358">
          <cell r="U358" t="str">
            <v/>
          </cell>
          <cell r="AJ358" t="str">
            <v/>
          </cell>
        </row>
        <row r="359">
          <cell r="U359" t="str">
            <v/>
          </cell>
          <cell r="AJ359" t="str">
            <v/>
          </cell>
        </row>
        <row r="360">
          <cell r="U360" t="str">
            <v/>
          </cell>
          <cell r="AJ360" t="str">
            <v/>
          </cell>
        </row>
        <row r="361">
          <cell r="U361" t="str">
            <v/>
          </cell>
          <cell r="AJ361" t="str">
            <v/>
          </cell>
        </row>
        <row r="362">
          <cell r="U362" t="str">
            <v/>
          </cell>
          <cell r="AJ362" t="str">
            <v/>
          </cell>
        </row>
        <row r="363">
          <cell r="U363" t="str">
            <v/>
          </cell>
          <cell r="AJ363" t="str">
            <v/>
          </cell>
        </row>
        <row r="364">
          <cell r="U364" t="str">
            <v/>
          </cell>
          <cell r="AJ364" t="str">
            <v/>
          </cell>
        </row>
        <row r="365">
          <cell r="U365" t="str">
            <v/>
          </cell>
          <cell r="AJ365" t="str">
            <v/>
          </cell>
        </row>
        <row r="366">
          <cell r="U366" t="str">
            <v/>
          </cell>
          <cell r="AJ366" t="str">
            <v/>
          </cell>
        </row>
        <row r="367">
          <cell r="U367" t="str">
            <v/>
          </cell>
          <cell r="AJ367" t="str">
            <v/>
          </cell>
        </row>
        <row r="368">
          <cell r="U368" t="str">
            <v/>
          </cell>
          <cell r="AJ368" t="str">
            <v/>
          </cell>
        </row>
        <row r="369">
          <cell r="U369" t="str">
            <v/>
          </cell>
          <cell r="AJ369" t="str">
            <v/>
          </cell>
        </row>
        <row r="370">
          <cell r="U370" t="str">
            <v/>
          </cell>
          <cell r="AJ370" t="str">
            <v/>
          </cell>
        </row>
        <row r="371">
          <cell r="U371" t="str">
            <v/>
          </cell>
          <cell r="AJ371" t="str">
            <v/>
          </cell>
        </row>
        <row r="372">
          <cell r="U372" t="str">
            <v/>
          </cell>
          <cell r="AJ372" t="str">
            <v/>
          </cell>
        </row>
        <row r="373">
          <cell r="U373" t="str">
            <v/>
          </cell>
          <cell r="AJ373" t="str">
            <v/>
          </cell>
        </row>
        <row r="374">
          <cell r="U374" t="str">
            <v/>
          </cell>
          <cell r="AJ374" t="str">
            <v/>
          </cell>
        </row>
        <row r="375">
          <cell r="U375" t="str">
            <v/>
          </cell>
          <cell r="AJ375" t="str">
            <v/>
          </cell>
        </row>
        <row r="376">
          <cell r="U376" t="str">
            <v/>
          </cell>
          <cell r="AJ376" t="str">
            <v/>
          </cell>
        </row>
        <row r="377">
          <cell r="U377" t="str">
            <v/>
          </cell>
          <cell r="AJ377" t="str">
            <v/>
          </cell>
        </row>
        <row r="378">
          <cell r="U378" t="str">
            <v/>
          </cell>
          <cell r="AJ378" t="str">
            <v/>
          </cell>
        </row>
        <row r="379">
          <cell r="U379" t="str">
            <v/>
          </cell>
          <cell r="AJ379" t="str">
            <v/>
          </cell>
        </row>
        <row r="380">
          <cell r="U380" t="str">
            <v/>
          </cell>
          <cell r="AJ380" t="str">
            <v/>
          </cell>
        </row>
        <row r="381">
          <cell r="U381" t="str">
            <v/>
          </cell>
          <cell r="AJ381" t="str">
            <v/>
          </cell>
        </row>
        <row r="382">
          <cell r="U382" t="str">
            <v/>
          </cell>
          <cell r="AJ382" t="str">
            <v/>
          </cell>
        </row>
        <row r="383">
          <cell r="U383" t="str">
            <v/>
          </cell>
          <cell r="AJ383" t="str">
            <v/>
          </cell>
        </row>
        <row r="384">
          <cell r="U384" t="str">
            <v/>
          </cell>
          <cell r="AJ384" t="str">
            <v/>
          </cell>
        </row>
        <row r="385">
          <cell r="U385" t="str">
            <v/>
          </cell>
          <cell r="AJ385" t="str">
            <v/>
          </cell>
        </row>
        <row r="386">
          <cell r="U386" t="str">
            <v/>
          </cell>
          <cell r="AJ386" t="str">
            <v/>
          </cell>
        </row>
        <row r="387">
          <cell r="U387" t="str">
            <v/>
          </cell>
          <cell r="AJ387" t="str">
            <v/>
          </cell>
        </row>
        <row r="388">
          <cell r="U388" t="str">
            <v/>
          </cell>
          <cell r="AJ388" t="str">
            <v/>
          </cell>
        </row>
        <row r="389">
          <cell r="U389" t="str">
            <v/>
          </cell>
          <cell r="AJ389" t="str">
            <v/>
          </cell>
        </row>
        <row r="390">
          <cell r="U390" t="str">
            <v/>
          </cell>
          <cell r="AJ390" t="str">
            <v/>
          </cell>
        </row>
        <row r="391">
          <cell r="U391" t="str">
            <v/>
          </cell>
          <cell r="AJ391" t="str">
            <v/>
          </cell>
        </row>
        <row r="392">
          <cell r="U392" t="str">
            <v/>
          </cell>
          <cell r="AJ392" t="str">
            <v/>
          </cell>
        </row>
        <row r="393">
          <cell r="U393" t="str">
            <v/>
          </cell>
          <cell r="AJ393" t="str">
            <v/>
          </cell>
        </row>
        <row r="394">
          <cell r="U394" t="str">
            <v/>
          </cell>
          <cell r="AJ394" t="str">
            <v/>
          </cell>
        </row>
        <row r="395">
          <cell r="U395" t="str">
            <v/>
          </cell>
          <cell r="AJ395" t="str">
            <v/>
          </cell>
        </row>
        <row r="396">
          <cell r="U396" t="str">
            <v/>
          </cell>
          <cell r="AJ396" t="str">
            <v/>
          </cell>
        </row>
        <row r="397">
          <cell r="U397" t="str">
            <v/>
          </cell>
          <cell r="AJ397" t="str">
            <v/>
          </cell>
        </row>
        <row r="398">
          <cell r="U398" t="str">
            <v/>
          </cell>
          <cell r="AJ398" t="str">
            <v/>
          </cell>
        </row>
        <row r="399">
          <cell r="U399" t="str">
            <v/>
          </cell>
          <cell r="AJ399" t="str">
            <v/>
          </cell>
        </row>
        <row r="400">
          <cell r="U400" t="str">
            <v/>
          </cell>
          <cell r="AJ400" t="str">
            <v/>
          </cell>
        </row>
        <row r="401">
          <cell r="U401" t="str">
            <v/>
          </cell>
          <cell r="AJ401" t="str">
            <v/>
          </cell>
        </row>
        <row r="402">
          <cell r="U402" t="str">
            <v/>
          </cell>
          <cell r="AJ402" t="str">
            <v/>
          </cell>
        </row>
        <row r="403">
          <cell r="U403" t="str">
            <v/>
          </cell>
          <cell r="AJ403" t="str">
            <v/>
          </cell>
        </row>
        <row r="404">
          <cell r="U404" t="str">
            <v/>
          </cell>
          <cell r="AJ404" t="str">
            <v/>
          </cell>
        </row>
        <row r="405">
          <cell r="U405" t="str">
            <v/>
          </cell>
          <cell r="AJ405" t="str">
            <v/>
          </cell>
        </row>
        <row r="406">
          <cell r="U406" t="str">
            <v/>
          </cell>
          <cell r="AJ406" t="str">
            <v/>
          </cell>
        </row>
        <row r="407">
          <cell r="U407" t="str">
            <v/>
          </cell>
          <cell r="AJ407" t="str">
            <v/>
          </cell>
        </row>
        <row r="408">
          <cell r="U408" t="str">
            <v/>
          </cell>
          <cell r="AJ408" t="str">
            <v/>
          </cell>
        </row>
        <row r="409">
          <cell r="U409" t="str">
            <v/>
          </cell>
          <cell r="AJ409" t="str">
            <v/>
          </cell>
        </row>
        <row r="410">
          <cell r="U410" t="str">
            <v/>
          </cell>
          <cell r="AJ410" t="str">
            <v/>
          </cell>
        </row>
        <row r="411">
          <cell r="U411" t="str">
            <v/>
          </cell>
          <cell r="AJ411" t="str">
            <v/>
          </cell>
        </row>
        <row r="412">
          <cell r="U412" t="str">
            <v/>
          </cell>
          <cell r="AJ412" t="str">
            <v/>
          </cell>
        </row>
        <row r="413">
          <cell r="U413" t="str">
            <v/>
          </cell>
          <cell r="AJ413" t="str">
            <v/>
          </cell>
        </row>
        <row r="414">
          <cell r="U414" t="str">
            <v/>
          </cell>
          <cell r="AJ414" t="str">
            <v/>
          </cell>
        </row>
        <row r="415">
          <cell r="U415" t="str">
            <v/>
          </cell>
          <cell r="AJ415" t="str">
            <v/>
          </cell>
        </row>
        <row r="416">
          <cell r="U416" t="str">
            <v/>
          </cell>
          <cell r="AJ416" t="str">
            <v/>
          </cell>
        </row>
        <row r="417">
          <cell r="U417" t="str">
            <v/>
          </cell>
          <cell r="AJ417" t="str">
            <v/>
          </cell>
        </row>
        <row r="418">
          <cell r="U418" t="str">
            <v/>
          </cell>
          <cell r="AJ418" t="str">
            <v/>
          </cell>
        </row>
        <row r="419">
          <cell r="U419" t="str">
            <v/>
          </cell>
          <cell r="AJ419" t="str">
            <v/>
          </cell>
        </row>
        <row r="420">
          <cell r="U420" t="str">
            <v/>
          </cell>
          <cell r="AJ420" t="str">
            <v/>
          </cell>
        </row>
        <row r="421">
          <cell r="U421" t="str">
            <v/>
          </cell>
          <cell r="AJ421" t="str">
            <v/>
          </cell>
        </row>
        <row r="422">
          <cell r="U422" t="str">
            <v/>
          </cell>
          <cell r="AJ422" t="str">
            <v/>
          </cell>
        </row>
        <row r="423">
          <cell r="U423" t="str">
            <v/>
          </cell>
          <cell r="AJ423" t="str">
            <v/>
          </cell>
        </row>
        <row r="424">
          <cell r="U424" t="str">
            <v/>
          </cell>
          <cell r="AJ424" t="str">
            <v/>
          </cell>
        </row>
        <row r="425">
          <cell r="U425" t="str">
            <v/>
          </cell>
          <cell r="AJ425" t="str">
            <v/>
          </cell>
        </row>
        <row r="426">
          <cell r="U426" t="str">
            <v/>
          </cell>
          <cell r="AJ426" t="str">
            <v/>
          </cell>
        </row>
        <row r="427">
          <cell r="U427" t="str">
            <v/>
          </cell>
          <cell r="AJ427" t="str">
            <v/>
          </cell>
        </row>
        <row r="428">
          <cell r="U428" t="str">
            <v/>
          </cell>
          <cell r="AJ428" t="str">
            <v/>
          </cell>
        </row>
        <row r="429">
          <cell r="U429" t="str">
            <v/>
          </cell>
          <cell r="AJ429" t="str">
            <v/>
          </cell>
        </row>
        <row r="430">
          <cell r="U430" t="str">
            <v/>
          </cell>
          <cell r="AJ430" t="str">
            <v/>
          </cell>
        </row>
        <row r="431">
          <cell r="U431" t="str">
            <v/>
          </cell>
          <cell r="AJ431" t="str">
            <v/>
          </cell>
        </row>
        <row r="432">
          <cell r="U432" t="str">
            <v/>
          </cell>
          <cell r="AJ432" t="str">
            <v/>
          </cell>
        </row>
        <row r="433">
          <cell r="U433" t="str">
            <v/>
          </cell>
          <cell r="AJ433" t="str">
            <v/>
          </cell>
        </row>
        <row r="434">
          <cell r="U434" t="str">
            <v/>
          </cell>
          <cell r="AJ434" t="str">
            <v/>
          </cell>
        </row>
        <row r="435">
          <cell r="U435" t="str">
            <v/>
          </cell>
          <cell r="AJ435" t="str">
            <v/>
          </cell>
        </row>
        <row r="436">
          <cell r="U436" t="str">
            <v/>
          </cell>
          <cell r="AJ436" t="str">
            <v/>
          </cell>
        </row>
        <row r="437">
          <cell r="U437" t="str">
            <v/>
          </cell>
          <cell r="AJ437" t="str">
            <v/>
          </cell>
        </row>
        <row r="438">
          <cell r="U438" t="str">
            <v/>
          </cell>
          <cell r="AJ438" t="str">
            <v/>
          </cell>
        </row>
        <row r="439">
          <cell r="U439" t="str">
            <v/>
          </cell>
          <cell r="AJ439" t="str">
            <v/>
          </cell>
        </row>
        <row r="440">
          <cell r="U440" t="str">
            <v/>
          </cell>
          <cell r="AJ440" t="str">
            <v/>
          </cell>
        </row>
        <row r="441">
          <cell r="U441" t="str">
            <v/>
          </cell>
          <cell r="AJ441" t="str">
            <v/>
          </cell>
        </row>
        <row r="442">
          <cell r="U442" t="str">
            <v/>
          </cell>
          <cell r="AJ442" t="str">
            <v/>
          </cell>
        </row>
        <row r="443">
          <cell r="U443" t="str">
            <v/>
          </cell>
          <cell r="AJ443" t="str">
            <v/>
          </cell>
        </row>
        <row r="444">
          <cell r="U444" t="str">
            <v/>
          </cell>
          <cell r="AJ444" t="str">
            <v/>
          </cell>
        </row>
        <row r="445">
          <cell r="U445" t="str">
            <v/>
          </cell>
          <cell r="AJ445" t="str">
            <v/>
          </cell>
        </row>
        <row r="446">
          <cell r="U446" t="str">
            <v/>
          </cell>
          <cell r="AJ446" t="str">
            <v/>
          </cell>
        </row>
        <row r="447">
          <cell r="U447" t="str">
            <v/>
          </cell>
          <cell r="AJ447" t="str">
            <v/>
          </cell>
        </row>
        <row r="448">
          <cell r="U448" t="str">
            <v/>
          </cell>
          <cell r="AJ448" t="str">
            <v/>
          </cell>
        </row>
        <row r="449">
          <cell r="U449" t="str">
            <v/>
          </cell>
          <cell r="AJ449" t="str">
            <v/>
          </cell>
        </row>
        <row r="450">
          <cell r="U450" t="str">
            <v/>
          </cell>
          <cell r="AJ450" t="str">
            <v/>
          </cell>
        </row>
        <row r="451">
          <cell r="U451" t="str">
            <v/>
          </cell>
          <cell r="AJ451" t="str">
            <v/>
          </cell>
        </row>
        <row r="452">
          <cell r="U452" t="str">
            <v/>
          </cell>
          <cell r="AJ452" t="str">
            <v/>
          </cell>
        </row>
        <row r="453">
          <cell r="U453" t="str">
            <v/>
          </cell>
          <cell r="AJ453" t="str">
            <v/>
          </cell>
        </row>
        <row r="454">
          <cell r="U454" t="str">
            <v/>
          </cell>
          <cell r="AJ454" t="str">
            <v/>
          </cell>
        </row>
        <row r="455">
          <cell r="U455" t="str">
            <v/>
          </cell>
          <cell r="AJ455" t="str">
            <v/>
          </cell>
        </row>
        <row r="456">
          <cell r="U456" t="str">
            <v/>
          </cell>
          <cell r="AJ456" t="str">
            <v/>
          </cell>
        </row>
        <row r="457">
          <cell r="U457" t="str">
            <v/>
          </cell>
          <cell r="AJ457" t="str">
            <v/>
          </cell>
        </row>
        <row r="458">
          <cell r="U458" t="str">
            <v/>
          </cell>
          <cell r="AJ458" t="str">
            <v/>
          </cell>
        </row>
        <row r="459">
          <cell r="U459" t="str">
            <v/>
          </cell>
          <cell r="AJ459" t="str">
            <v/>
          </cell>
        </row>
        <row r="460">
          <cell r="U460" t="str">
            <v/>
          </cell>
          <cell r="AJ460" t="str">
            <v/>
          </cell>
        </row>
        <row r="461">
          <cell r="U461" t="str">
            <v/>
          </cell>
          <cell r="AJ461" t="str">
            <v/>
          </cell>
        </row>
        <row r="462">
          <cell r="U462" t="str">
            <v/>
          </cell>
          <cell r="AJ462" t="str">
            <v/>
          </cell>
        </row>
        <row r="463">
          <cell r="U463" t="str">
            <v/>
          </cell>
          <cell r="AJ463" t="str">
            <v/>
          </cell>
        </row>
        <row r="464">
          <cell r="U464" t="str">
            <v/>
          </cell>
          <cell r="AJ464" t="str">
            <v/>
          </cell>
        </row>
        <row r="465">
          <cell r="U465" t="str">
            <v/>
          </cell>
          <cell r="AJ465" t="str">
            <v/>
          </cell>
        </row>
        <row r="466">
          <cell r="U466" t="str">
            <v/>
          </cell>
          <cell r="AJ466" t="str">
            <v/>
          </cell>
        </row>
        <row r="467">
          <cell r="U467" t="str">
            <v/>
          </cell>
          <cell r="AJ467" t="str">
            <v/>
          </cell>
        </row>
        <row r="468">
          <cell r="U468" t="str">
            <v/>
          </cell>
          <cell r="AJ468" t="str">
            <v/>
          </cell>
        </row>
        <row r="469">
          <cell r="U469" t="str">
            <v/>
          </cell>
          <cell r="AJ469" t="str">
            <v/>
          </cell>
        </row>
        <row r="470">
          <cell r="U470" t="str">
            <v/>
          </cell>
          <cell r="AJ470" t="str">
            <v/>
          </cell>
        </row>
        <row r="471">
          <cell r="U471" t="str">
            <v/>
          </cell>
          <cell r="AJ471" t="str">
            <v/>
          </cell>
        </row>
        <row r="472">
          <cell r="U472" t="str">
            <v/>
          </cell>
          <cell r="AJ472" t="str">
            <v/>
          </cell>
        </row>
        <row r="473">
          <cell r="U473" t="str">
            <v/>
          </cell>
          <cell r="AJ473" t="str">
            <v/>
          </cell>
        </row>
        <row r="474">
          <cell r="U474" t="str">
            <v/>
          </cell>
          <cell r="AJ474" t="str">
            <v/>
          </cell>
        </row>
        <row r="475">
          <cell r="U475" t="str">
            <v/>
          </cell>
          <cell r="AJ475" t="str">
            <v/>
          </cell>
        </row>
        <row r="476">
          <cell r="U476" t="str">
            <v/>
          </cell>
          <cell r="AJ476" t="str">
            <v/>
          </cell>
        </row>
        <row r="477">
          <cell r="U477" t="str">
            <v/>
          </cell>
          <cell r="AJ477" t="str">
            <v/>
          </cell>
        </row>
        <row r="478">
          <cell r="U478" t="str">
            <v/>
          </cell>
          <cell r="AJ478" t="str">
            <v/>
          </cell>
        </row>
        <row r="479">
          <cell r="U479" t="str">
            <v/>
          </cell>
          <cell r="AJ479" t="str">
            <v/>
          </cell>
        </row>
        <row r="480">
          <cell r="U480" t="str">
            <v/>
          </cell>
          <cell r="AJ480" t="str">
            <v/>
          </cell>
        </row>
        <row r="481">
          <cell r="U481" t="str">
            <v/>
          </cell>
          <cell r="AJ481" t="str">
            <v/>
          </cell>
        </row>
        <row r="482">
          <cell r="U482" t="str">
            <v/>
          </cell>
          <cell r="AJ482" t="str">
            <v/>
          </cell>
        </row>
        <row r="483">
          <cell r="U483" t="str">
            <v/>
          </cell>
          <cell r="AJ483" t="str">
            <v/>
          </cell>
        </row>
        <row r="484">
          <cell r="U484" t="str">
            <v/>
          </cell>
          <cell r="AJ484" t="str">
            <v/>
          </cell>
        </row>
        <row r="485">
          <cell r="U485" t="str">
            <v/>
          </cell>
          <cell r="AJ485" t="str">
            <v/>
          </cell>
        </row>
        <row r="486">
          <cell r="U486" t="str">
            <v/>
          </cell>
          <cell r="AJ486" t="str">
            <v/>
          </cell>
        </row>
        <row r="487">
          <cell r="U487" t="str">
            <v/>
          </cell>
          <cell r="AJ487" t="str">
            <v/>
          </cell>
        </row>
        <row r="488">
          <cell r="U488" t="str">
            <v/>
          </cell>
          <cell r="AJ488" t="str">
            <v/>
          </cell>
        </row>
        <row r="489">
          <cell r="U489" t="str">
            <v/>
          </cell>
          <cell r="AJ489" t="str">
            <v/>
          </cell>
        </row>
        <row r="490">
          <cell r="U490" t="str">
            <v/>
          </cell>
          <cell r="AJ490" t="str">
            <v/>
          </cell>
        </row>
        <row r="491">
          <cell r="U491" t="str">
            <v/>
          </cell>
          <cell r="AJ491" t="str">
            <v/>
          </cell>
        </row>
        <row r="492">
          <cell r="U492" t="str">
            <v/>
          </cell>
          <cell r="AJ492" t="str">
            <v/>
          </cell>
        </row>
        <row r="493">
          <cell r="U493" t="str">
            <v/>
          </cell>
          <cell r="AJ493" t="str">
            <v/>
          </cell>
        </row>
        <row r="494">
          <cell r="U494" t="str">
            <v/>
          </cell>
          <cell r="AJ494" t="str">
            <v/>
          </cell>
        </row>
        <row r="495">
          <cell r="U495" t="str">
            <v/>
          </cell>
          <cell r="AJ495" t="str">
            <v/>
          </cell>
        </row>
        <row r="496">
          <cell r="U496" t="str">
            <v/>
          </cell>
          <cell r="AJ496" t="str">
            <v/>
          </cell>
        </row>
        <row r="497">
          <cell r="U497" t="str">
            <v/>
          </cell>
          <cell r="AJ497" t="str">
            <v/>
          </cell>
        </row>
        <row r="498">
          <cell r="U498" t="str">
            <v/>
          </cell>
          <cell r="AJ498" t="str">
            <v/>
          </cell>
        </row>
        <row r="499">
          <cell r="U499" t="str">
            <v/>
          </cell>
          <cell r="AJ499" t="str">
            <v/>
          </cell>
        </row>
        <row r="500">
          <cell r="U500" t="str">
            <v/>
          </cell>
          <cell r="AJ500" t="str">
            <v/>
          </cell>
        </row>
        <row r="501">
          <cell r="U501" t="str">
            <v/>
          </cell>
          <cell r="AJ501" t="str">
            <v/>
          </cell>
        </row>
        <row r="502">
          <cell r="U502" t="str">
            <v/>
          </cell>
          <cell r="AJ502" t="str">
            <v/>
          </cell>
        </row>
        <row r="503">
          <cell r="U503" t="str">
            <v/>
          </cell>
          <cell r="AJ503" t="str">
            <v/>
          </cell>
        </row>
        <row r="504">
          <cell r="U504" t="str">
            <v/>
          </cell>
          <cell r="AJ504" t="str">
            <v/>
          </cell>
        </row>
        <row r="505">
          <cell r="U505" t="str">
            <v/>
          </cell>
          <cell r="AJ505" t="str">
            <v/>
          </cell>
        </row>
        <row r="506">
          <cell r="U506" t="str">
            <v/>
          </cell>
          <cell r="AJ506" t="str">
            <v/>
          </cell>
        </row>
        <row r="507">
          <cell r="U507" t="str">
            <v/>
          </cell>
          <cell r="AJ507" t="str">
            <v/>
          </cell>
        </row>
        <row r="508">
          <cell r="U508" t="str">
            <v/>
          </cell>
          <cell r="AJ508" t="str">
            <v/>
          </cell>
        </row>
        <row r="509">
          <cell r="U509" t="str">
            <v/>
          </cell>
          <cell r="AJ509" t="str">
            <v/>
          </cell>
        </row>
        <row r="510">
          <cell r="U510" t="str">
            <v/>
          </cell>
          <cell r="AJ510" t="str">
            <v/>
          </cell>
        </row>
        <row r="511">
          <cell r="U511" t="str">
            <v/>
          </cell>
          <cell r="AJ511" t="str">
            <v/>
          </cell>
        </row>
        <row r="512">
          <cell r="U512" t="str">
            <v/>
          </cell>
          <cell r="AJ512" t="str">
            <v/>
          </cell>
        </row>
        <row r="513">
          <cell r="U513" t="str">
            <v/>
          </cell>
          <cell r="AJ513" t="str">
            <v/>
          </cell>
        </row>
        <row r="514">
          <cell r="U514" t="str">
            <v/>
          </cell>
          <cell r="AJ514" t="str">
            <v/>
          </cell>
        </row>
        <row r="515">
          <cell r="U515" t="str">
            <v/>
          </cell>
          <cell r="AJ515" t="str">
            <v/>
          </cell>
        </row>
        <row r="516">
          <cell r="U516" t="str">
            <v/>
          </cell>
          <cell r="AJ516" t="str">
            <v/>
          </cell>
        </row>
        <row r="517">
          <cell r="U517" t="str">
            <v/>
          </cell>
          <cell r="AJ517" t="str">
            <v/>
          </cell>
        </row>
        <row r="518">
          <cell r="U518" t="str">
            <v/>
          </cell>
          <cell r="AJ518" t="str">
            <v/>
          </cell>
        </row>
        <row r="519">
          <cell r="U519" t="str">
            <v/>
          </cell>
          <cell r="AJ519" t="str">
            <v/>
          </cell>
        </row>
        <row r="520">
          <cell r="U520" t="str">
            <v/>
          </cell>
          <cell r="AJ520" t="str">
            <v/>
          </cell>
        </row>
        <row r="521">
          <cell r="U521" t="str">
            <v/>
          </cell>
          <cell r="AJ521" t="str">
            <v/>
          </cell>
        </row>
        <row r="522">
          <cell r="U522" t="str">
            <v/>
          </cell>
          <cell r="AJ522" t="str">
            <v/>
          </cell>
        </row>
        <row r="523">
          <cell r="U523" t="str">
            <v/>
          </cell>
          <cell r="AJ523" t="str">
            <v/>
          </cell>
        </row>
        <row r="524">
          <cell r="U524" t="str">
            <v/>
          </cell>
          <cell r="AJ524" t="str">
            <v/>
          </cell>
        </row>
        <row r="525">
          <cell r="U525" t="str">
            <v/>
          </cell>
          <cell r="AJ525" t="str">
            <v/>
          </cell>
        </row>
        <row r="526">
          <cell r="U526" t="str">
            <v/>
          </cell>
          <cell r="AJ526" t="str">
            <v/>
          </cell>
        </row>
        <row r="527">
          <cell r="U527" t="str">
            <v/>
          </cell>
          <cell r="AJ527" t="str">
            <v/>
          </cell>
        </row>
        <row r="528">
          <cell r="U528" t="str">
            <v/>
          </cell>
          <cell r="AJ528" t="str">
            <v/>
          </cell>
        </row>
        <row r="529">
          <cell r="U529" t="str">
            <v/>
          </cell>
          <cell r="AJ529" t="str">
            <v/>
          </cell>
        </row>
        <row r="530">
          <cell r="U530" t="str">
            <v/>
          </cell>
          <cell r="AJ530" t="str">
            <v/>
          </cell>
        </row>
        <row r="531">
          <cell r="U531" t="str">
            <v/>
          </cell>
          <cell r="AJ531" t="str">
            <v/>
          </cell>
        </row>
        <row r="532">
          <cell r="U532" t="str">
            <v/>
          </cell>
          <cell r="AJ532" t="str">
            <v/>
          </cell>
        </row>
        <row r="533">
          <cell r="U533" t="str">
            <v/>
          </cell>
          <cell r="AJ533" t="str">
            <v/>
          </cell>
        </row>
        <row r="534">
          <cell r="U534" t="str">
            <v/>
          </cell>
          <cell r="AJ534" t="str">
            <v/>
          </cell>
        </row>
        <row r="535">
          <cell r="U535" t="str">
            <v/>
          </cell>
          <cell r="AJ535" t="str">
            <v/>
          </cell>
        </row>
        <row r="536">
          <cell r="U536" t="str">
            <v/>
          </cell>
          <cell r="AJ536" t="str">
            <v/>
          </cell>
        </row>
        <row r="537">
          <cell r="U537" t="str">
            <v/>
          </cell>
          <cell r="AJ537" t="str">
            <v/>
          </cell>
        </row>
        <row r="538">
          <cell r="U538" t="str">
            <v/>
          </cell>
          <cell r="AJ538" t="str">
            <v/>
          </cell>
        </row>
        <row r="539">
          <cell r="U539" t="str">
            <v/>
          </cell>
          <cell r="AJ539" t="str">
            <v/>
          </cell>
        </row>
        <row r="540">
          <cell r="U540" t="str">
            <v/>
          </cell>
          <cell r="AJ540" t="str">
            <v/>
          </cell>
        </row>
        <row r="541">
          <cell r="U541" t="str">
            <v/>
          </cell>
          <cell r="AJ541" t="str">
            <v/>
          </cell>
        </row>
        <row r="542">
          <cell r="U542" t="str">
            <v/>
          </cell>
          <cell r="AJ542" t="str">
            <v/>
          </cell>
        </row>
        <row r="543">
          <cell r="U543" t="str">
            <v/>
          </cell>
          <cell r="AJ543" t="str">
            <v/>
          </cell>
        </row>
        <row r="544">
          <cell r="U544" t="str">
            <v/>
          </cell>
          <cell r="AJ544" t="str">
            <v/>
          </cell>
        </row>
        <row r="545">
          <cell r="U545" t="str">
            <v/>
          </cell>
          <cell r="AJ545" t="str">
            <v/>
          </cell>
        </row>
        <row r="546">
          <cell r="U546" t="str">
            <v/>
          </cell>
          <cell r="AJ546" t="str">
            <v/>
          </cell>
        </row>
        <row r="547">
          <cell r="U547" t="str">
            <v/>
          </cell>
          <cell r="AJ547" t="str">
            <v/>
          </cell>
        </row>
        <row r="548">
          <cell r="U548" t="str">
            <v/>
          </cell>
          <cell r="AJ548" t="str">
            <v/>
          </cell>
        </row>
        <row r="549">
          <cell r="U549" t="str">
            <v/>
          </cell>
          <cell r="AJ549" t="str">
            <v/>
          </cell>
        </row>
        <row r="550">
          <cell r="U550" t="str">
            <v/>
          </cell>
          <cell r="AJ550" t="str">
            <v/>
          </cell>
        </row>
        <row r="551">
          <cell r="U551" t="str">
            <v/>
          </cell>
          <cell r="AJ551" t="str">
            <v/>
          </cell>
        </row>
        <row r="552">
          <cell r="U552" t="str">
            <v/>
          </cell>
          <cell r="AJ552" t="str">
            <v/>
          </cell>
        </row>
        <row r="553">
          <cell r="U553" t="str">
            <v/>
          </cell>
          <cell r="AJ553" t="str">
            <v/>
          </cell>
        </row>
        <row r="554">
          <cell r="U554" t="str">
            <v/>
          </cell>
          <cell r="AJ554" t="str">
            <v/>
          </cell>
        </row>
        <row r="555">
          <cell r="U555" t="str">
            <v/>
          </cell>
          <cell r="AJ555" t="str">
            <v/>
          </cell>
        </row>
        <row r="556">
          <cell r="U556" t="str">
            <v/>
          </cell>
          <cell r="AJ556" t="str">
            <v/>
          </cell>
        </row>
        <row r="557">
          <cell r="U557" t="str">
            <v/>
          </cell>
          <cell r="AJ557" t="str">
            <v/>
          </cell>
        </row>
        <row r="558">
          <cell r="U558" t="str">
            <v/>
          </cell>
          <cell r="AJ558" t="str">
            <v/>
          </cell>
        </row>
        <row r="559">
          <cell r="U559" t="str">
            <v/>
          </cell>
          <cell r="AJ559" t="str">
            <v/>
          </cell>
        </row>
        <row r="560">
          <cell r="U560" t="str">
            <v/>
          </cell>
          <cell r="AJ560" t="str">
            <v/>
          </cell>
        </row>
        <row r="561">
          <cell r="U561" t="str">
            <v/>
          </cell>
          <cell r="AJ561" t="str">
            <v/>
          </cell>
        </row>
        <row r="562">
          <cell r="U562" t="str">
            <v/>
          </cell>
          <cell r="AJ562" t="str">
            <v/>
          </cell>
        </row>
        <row r="563">
          <cell r="U563" t="str">
            <v/>
          </cell>
          <cell r="AJ563" t="str">
            <v/>
          </cell>
        </row>
        <row r="564">
          <cell r="U564" t="str">
            <v/>
          </cell>
          <cell r="AJ564" t="str">
            <v/>
          </cell>
        </row>
        <row r="565">
          <cell r="U565" t="str">
            <v/>
          </cell>
          <cell r="AJ565" t="str">
            <v/>
          </cell>
        </row>
        <row r="566">
          <cell r="U566" t="str">
            <v/>
          </cell>
          <cell r="AJ566" t="str">
            <v/>
          </cell>
        </row>
        <row r="567">
          <cell r="U567" t="str">
            <v/>
          </cell>
          <cell r="AJ567" t="str">
            <v/>
          </cell>
        </row>
        <row r="568">
          <cell r="U568" t="str">
            <v/>
          </cell>
          <cell r="AJ568" t="str">
            <v/>
          </cell>
        </row>
        <row r="569">
          <cell r="U569" t="str">
            <v/>
          </cell>
          <cell r="AJ569" t="str">
            <v/>
          </cell>
        </row>
        <row r="570">
          <cell r="U570" t="str">
            <v/>
          </cell>
          <cell r="AJ570" t="str">
            <v/>
          </cell>
        </row>
        <row r="571">
          <cell r="U571" t="str">
            <v/>
          </cell>
          <cell r="AJ571" t="str">
            <v/>
          </cell>
        </row>
        <row r="572">
          <cell r="U572" t="str">
            <v/>
          </cell>
          <cell r="AJ572" t="str">
            <v/>
          </cell>
        </row>
        <row r="573">
          <cell r="U573" t="str">
            <v/>
          </cell>
          <cell r="AJ573" t="str">
            <v/>
          </cell>
        </row>
        <row r="574">
          <cell r="U574" t="str">
            <v/>
          </cell>
          <cell r="AJ574" t="str">
            <v/>
          </cell>
        </row>
        <row r="575">
          <cell r="U575" t="str">
            <v/>
          </cell>
          <cell r="AJ575" t="str">
            <v/>
          </cell>
        </row>
        <row r="576">
          <cell r="U576" t="str">
            <v/>
          </cell>
          <cell r="AJ576" t="str">
            <v/>
          </cell>
        </row>
        <row r="577">
          <cell r="U577" t="str">
            <v/>
          </cell>
          <cell r="AJ577" t="str">
            <v/>
          </cell>
        </row>
        <row r="578">
          <cell r="U578" t="str">
            <v/>
          </cell>
          <cell r="AJ578" t="str">
            <v/>
          </cell>
        </row>
        <row r="579">
          <cell r="U579" t="str">
            <v/>
          </cell>
          <cell r="AJ579" t="str">
            <v/>
          </cell>
        </row>
        <row r="580">
          <cell r="U580" t="str">
            <v/>
          </cell>
          <cell r="AJ580" t="str">
            <v/>
          </cell>
        </row>
        <row r="581">
          <cell r="U581" t="str">
            <v/>
          </cell>
          <cell r="AJ581" t="str">
            <v/>
          </cell>
        </row>
        <row r="582">
          <cell r="U582" t="str">
            <v/>
          </cell>
          <cell r="AJ582" t="str">
            <v/>
          </cell>
        </row>
        <row r="583">
          <cell r="U583" t="str">
            <v/>
          </cell>
          <cell r="AJ583" t="str">
            <v/>
          </cell>
        </row>
        <row r="584">
          <cell r="U584" t="str">
            <v/>
          </cell>
          <cell r="AJ584" t="str">
            <v/>
          </cell>
        </row>
        <row r="585">
          <cell r="U585" t="str">
            <v/>
          </cell>
          <cell r="AJ585" t="str">
            <v/>
          </cell>
        </row>
        <row r="586">
          <cell r="U586" t="str">
            <v/>
          </cell>
          <cell r="AJ586" t="str">
            <v/>
          </cell>
        </row>
        <row r="587">
          <cell r="U587" t="str">
            <v/>
          </cell>
          <cell r="AJ587" t="str">
            <v/>
          </cell>
        </row>
        <row r="588">
          <cell r="U588" t="str">
            <v/>
          </cell>
          <cell r="AJ588" t="str">
            <v/>
          </cell>
        </row>
        <row r="589">
          <cell r="U589" t="str">
            <v/>
          </cell>
          <cell r="AJ589" t="str">
            <v/>
          </cell>
        </row>
        <row r="590">
          <cell r="U590" t="str">
            <v/>
          </cell>
          <cell r="AJ590" t="str">
            <v/>
          </cell>
        </row>
        <row r="591">
          <cell r="U591" t="str">
            <v/>
          </cell>
          <cell r="AJ591" t="str">
            <v/>
          </cell>
        </row>
        <row r="592">
          <cell r="U592" t="str">
            <v/>
          </cell>
          <cell r="AJ592" t="str">
            <v/>
          </cell>
        </row>
        <row r="593">
          <cell r="U593" t="str">
            <v/>
          </cell>
          <cell r="AJ593" t="str">
            <v/>
          </cell>
        </row>
        <row r="594">
          <cell r="U594" t="str">
            <v/>
          </cell>
          <cell r="AJ594" t="str">
            <v/>
          </cell>
        </row>
        <row r="595">
          <cell r="U595" t="str">
            <v/>
          </cell>
          <cell r="AJ595" t="str">
            <v/>
          </cell>
        </row>
        <row r="596">
          <cell r="U596" t="str">
            <v/>
          </cell>
          <cell r="AJ596" t="str">
            <v/>
          </cell>
        </row>
        <row r="597">
          <cell r="U597" t="str">
            <v/>
          </cell>
          <cell r="AJ597" t="str">
            <v/>
          </cell>
        </row>
        <row r="598">
          <cell r="U598" t="str">
            <v/>
          </cell>
          <cell r="AJ598" t="str">
            <v/>
          </cell>
        </row>
        <row r="599">
          <cell r="U599" t="str">
            <v/>
          </cell>
          <cell r="AJ599" t="str">
            <v/>
          </cell>
        </row>
        <row r="600">
          <cell r="U600" t="str">
            <v/>
          </cell>
          <cell r="AJ600" t="str">
            <v/>
          </cell>
        </row>
        <row r="601">
          <cell r="U601" t="str">
            <v/>
          </cell>
          <cell r="AJ601" t="str">
            <v/>
          </cell>
        </row>
        <row r="602">
          <cell r="U602" t="str">
            <v/>
          </cell>
          <cell r="AJ602" t="str">
            <v/>
          </cell>
        </row>
        <row r="603">
          <cell r="U603" t="str">
            <v/>
          </cell>
          <cell r="AJ603" t="str">
            <v/>
          </cell>
        </row>
        <row r="604">
          <cell r="U604" t="str">
            <v/>
          </cell>
          <cell r="AJ604" t="str">
            <v/>
          </cell>
        </row>
        <row r="605">
          <cell r="U605" t="str">
            <v/>
          </cell>
          <cell r="AJ605" t="str">
            <v/>
          </cell>
        </row>
        <row r="606">
          <cell r="U606" t="str">
            <v/>
          </cell>
          <cell r="AJ606" t="str">
            <v/>
          </cell>
        </row>
        <row r="607">
          <cell r="U607" t="str">
            <v/>
          </cell>
          <cell r="AJ607" t="str">
            <v/>
          </cell>
        </row>
        <row r="608">
          <cell r="U608" t="str">
            <v/>
          </cell>
          <cell r="AJ608" t="str">
            <v/>
          </cell>
        </row>
        <row r="609">
          <cell r="U609" t="str">
            <v/>
          </cell>
          <cell r="AJ609" t="str">
            <v/>
          </cell>
        </row>
        <row r="610">
          <cell r="U610" t="str">
            <v/>
          </cell>
          <cell r="AJ610" t="str">
            <v/>
          </cell>
        </row>
        <row r="611">
          <cell r="U611" t="str">
            <v/>
          </cell>
          <cell r="AJ611" t="str">
            <v/>
          </cell>
        </row>
        <row r="612">
          <cell r="U612" t="str">
            <v/>
          </cell>
          <cell r="AJ612" t="str">
            <v/>
          </cell>
        </row>
        <row r="613">
          <cell r="U613" t="str">
            <v/>
          </cell>
          <cell r="AJ613" t="str">
            <v/>
          </cell>
        </row>
        <row r="614">
          <cell r="U614" t="str">
            <v/>
          </cell>
          <cell r="AJ614" t="str">
            <v/>
          </cell>
        </row>
        <row r="615">
          <cell r="U615" t="str">
            <v/>
          </cell>
          <cell r="AJ615" t="str">
            <v/>
          </cell>
        </row>
        <row r="616">
          <cell r="U616" t="str">
            <v/>
          </cell>
          <cell r="AJ616" t="str">
            <v/>
          </cell>
        </row>
        <row r="617">
          <cell r="U617" t="str">
            <v/>
          </cell>
          <cell r="AJ617" t="str">
            <v/>
          </cell>
        </row>
        <row r="618">
          <cell r="U618" t="str">
            <v/>
          </cell>
          <cell r="AJ618" t="str">
            <v/>
          </cell>
        </row>
        <row r="619">
          <cell r="U619" t="str">
            <v/>
          </cell>
          <cell r="AJ619" t="str">
            <v/>
          </cell>
        </row>
        <row r="620">
          <cell r="U620" t="str">
            <v/>
          </cell>
          <cell r="AJ620" t="str">
            <v/>
          </cell>
        </row>
        <row r="621">
          <cell r="U621" t="str">
            <v/>
          </cell>
          <cell r="AJ621" t="str">
            <v/>
          </cell>
        </row>
        <row r="622">
          <cell r="U622" t="str">
            <v/>
          </cell>
          <cell r="AJ622" t="str">
            <v/>
          </cell>
        </row>
        <row r="623">
          <cell r="U623" t="str">
            <v/>
          </cell>
          <cell r="AJ623" t="str">
            <v/>
          </cell>
        </row>
        <row r="624">
          <cell r="U624" t="str">
            <v/>
          </cell>
          <cell r="AJ624" t="str">
            <v/>
          </cell>
        </row>
        <row r="625">
          <cell r="U625" t="str">
            <v/>
          </cell>
          <cell r="AJ625" t="str">
            <v/>
          </cell>
        </row>
        <row r="626">
          <cell r="U626" t="str">
            <v/>
          </cell>
          <cell r="AJ626" t="str">
            <v/>
          </cell>
        </row>
        <row r="627">
          <cell r="U627" t="str">
            <v/>
          </cell>
          <cell r="AJ627" t="str">
            <v/>
          </cell>
        </row>
        <row r="628">
          <cell r="U628" t="str">
            <v/>
          </cell>
          <cell r="AJ628" t="str">
            <v/>
          </cell>
        </row>
        <row r="629">
          <cell r="U629" t="str">
            <v/>
          </cell>
          <cell r="AJ629" t="str">
            <v/>
          </cell>
        </row>
        <row r="630">
          <cell r="U630" t="str">
            <v/>
          </cell>
          <cell r="AJ630" t="str">
            <v/>
          </cell>
        </row>
        <row r="631">
          <cell r="U631" t="str">
            <v/>
          </cell>
          <cell r="AJ631" t="str">
            <v/>
          </cell>
        </row>
        <row r="632">
          <cell r="U632" t="str">
            <v/>
          </cell>
          <cell r="AJ632" t="str">
            <v/>
          </cell>
        </row>
        <row r="633">
          <cell r="U633" t="str">
            <v/>
          </cell>
          <cell r="AJ633" t="str">
            <v/>
          </cell>
        </row>
        <row r="634">
          <cell r="U634" t="str">
            <v/>
          </cell>
          <cell r="AJ634" t="str">
            <v/>
          </cell>
        </row>
        <row r="635">
          <cell r="U635" t="str">
            <v/>
          </cell>
          <cell r="AJ635" t="str">
            <v/>
          </cell>
        </row>
        <row r="636">
          <cell r="U636" t="str">
            <v/>
          </cell>
          <cell r="AJ636" t="str">
            <v/>
          </cell>
        </row>
        <row r="637">
          <cell r="U637" t="str">
            <v/>
          </cell>
          <cell r="AJ637" t="str">
            <v/>
          </cell>
        </row>
        <row r="638">
          <cell r="U638" t="str">
            <v/>
          </cell>
          <cell r="AJ638" t="str">
            <v/>
          </cell>
        </row>
        <row r="639">
          <cell r="U639" t="str">
            <v/>
          </cell>
          <cell r="AJ639" t="str">
            <v/>
          </cell>
        </row>
        <row r="640">
          <cell r="U640" t="str">
            <v/>
          </cell>
          <cell r="AJ640" t="str">
            <v/>
          </cell>
        </row>
        <row r="641">
          <cell r="U641" t="str">
            <v/>
          </cell>
          <cell r="AJ641" t="str">
            <v/>
          </cell>
        </row>
        <row r="642">
          <cell r="U642" t="str">
            <v/>
          </cell>
          <cell r="AJ642" t="str">
            <v/>
          </cell>
        </row>
        <row r="643">
          <cell r="U643" t="str">
            <v/>
          </cell>
          <cell r="AJ643" t="str">
            <v/>
          </cell>
        </row>
        <row r="644">
          <cell r="U644" t="str">
            <v/>
          </cell>
          <cell r="AJ644" t="str">
            <v/>
          </cell>
        </row>
        <row r="645">
          <cell r="U645" t="str">
            <v/>
          </cell>
          <cell r="AJ645" t="str">
            <v/>
          </cell>
        </row>
        <row r="646">
          <cell r="U646" t="str">
            <v/>
          </cell>
          <cell r="AJ646" t="str">
            <v/>
          </cell>
        </row>
        <row r="647">
          <cell r="U647" t="str">
            <v/>
          </cell>
          <cell r="AJ647" t="str">
            <v/>
          </cell>
        </row>
        <row r="648">
          <cell r="U648" t="str">
            <v/>
          </cell>
          <cell r="AJ648" t="str">
            <v/>
          </cell>
        </row>
        <row r="649">
          <cell r="U649" t="str">
            <v/>
          </cell>
          <cell r="AJ649" t="str">
            <v/>
          </cell>
        </row>
        <row r="650">
          <cell r="U650" t="str">
            <v/>
          </cell>
          <cell r="AJ650" t="str">
            <v/>
          </cell>
        </row>
        <row r="651">
          <cell r="U651" t="str">
            <v/>
          </cell>
          <cell r="AJ651" t="str">
            <v/>
          </cell>
        </row>
        <row r="652">
          <cell r="U652" t="str">
            <v/>
          </cell>
          <cell r="AJ652" t="str">
            <v/>
          </cell>
        </row>
        <row r="653">
          <cell r="U653" t="str">
            <v/>
          </cell>
          <cell r="AJ653" t="str">
            <v/>
          </cell>
        </row>
        <row r="654">
          <cell r="U654" t="str">
            <v/>
          </cell>
          <cell r="AJ654" t="str">
            <v/>
          </cell>
        </row>
        <row r="655">
          <cell r="U655" t="str">
            <v/>
          </cell>
          <cell r="AJ655" t="str">
            <v/>
          </cell>
        </row>
        <row r="656">
          <cell r="U656" t="str">
            <v/>
          </cell>
          <cell r="AJ656" t="str">
            <v/>
          </cell>
        </row>
        <row r="657">
          <cell r="U657" t="str">
            <v/>
          </cell>
          <cell r="AJ657" t="str">
            <v/>
          </cell>
        </row>
        <row r="658">
          <cell r="U658" t="str">
            <v/>
          </cell>
          <cell r="AJ658" t="str">
            <v/>
          </cell>
        </row>
        <row r="659">
          <cell r="U659" t="str">
            <v/>
          </cell>
          <cell r="AJ659" t="str">
            <v/>
          </cell>
        </row>
        <row r="660">
          <cell r="U660" t="str">
            <v/>
          </cell>
          <cell r="AJ660" t="str">
            <v/>
          </cell>
        </row>
        <row r="661">
          <cell r="U661" t="str">
            <v/>
          </cell>
          <cell r="AJ661" t="str">
            <v/>
          </cell>
        </row>
        <row r="662">
          <cell r="U662" t="str">
            <v/>
          </cell>
          <cell r="AJ662" t="str">
            <v/>
          </cell>
        </row>
        <row r="663">
          <cell r="U663" t="str">
            <v/>
          </cell>
          <cell r="AJ663" t="str">
            <v/>
          </cell>
        </row>
        <row r="664">
          <cell r="U664" t="str">
            <v/>
          </cell>
          <cell r="AJ664" t="str">
            <v/>
          </cell>
        </row>
        <row r="665">
          <cell r="U665" t="str">
            <v/>
          </cell>
          <cell r="AJ665" t="str">
            <v/>
          </cell>
        </row>
        <row r="666">
          <cell r="U666" t="str">
            <v/>
          </cell>
          <cell r="AJ666" t="str">
            <v/>
          </cell>
        </row>
        <row r="667">
          <cell r="U667" t="str">
            <v/>
          </cell>
          <cell r="AJ667" t="str">
            <v/>
          </cell>
        </row>
        <row r="668">
          <cell r="U668" t="str">
            <v/>
          </cell>
          <cell r="AJ668" t="str">
            <v/>
          </cell>
        </row>
        <row r="669">
          <cell r="U669" t="str">
            <v/>
          </cell>
          <cell r="AJ669" t="str">
            <v/>
          </cell>
        </row>
        <row r="670">
          <cell r="U670" t="str">
            <v/>
          </cell>
          <cell r="AJ670" t="str">
            <v/>
          </cell>
        </row>
        <row r="671">
          <cell r="U671" t="str">
            <v/>
          </cell>
          <cell r="AJ671" t="str">
            <v/>
          </cell>
        </row>
        <row r="672">
          <cell r="U672" t="str">
            <v/>
          </cell>
          <cell r="AJ672" t="str">
            <v/>
          </cell>
        </row>
        <row r="673">
          <cell r="U673" t="str">
            <v/>
          </cell>
          <cell r="AJ673" t="str">
            <v/>
          </cell>
        </row>
        <row r="674">
          <cell r="U674" t="str">
            <v/>
          </cell>
          <cell r="AJ674" t="str">
            <v/>
          </cell>
        </row>
        <row r="675">
          <cell r="U675" t="str">
            <v/>
          </cell>
          <cell r="AJ675" t="str">
            <v/>
          </cell>
        </row>
        <row r="676">
          <cell r="U676" t="str">
            <v/>
          </cell>
          <cell r="AJ676" t="str">
            <v/>
          </cell>
        </row>
        <row r="677">
          <cell r="U677" t="str">
            <v/>
          </cell>
          <cell r="AJ677" t="str">
            <v/>
          </cell>
        </row>
        <row r="678">
          <cell r="U678" t="str">
            <v/>
          </cell>
          <cell r="AJ678" t="str">
            <v/>
          </cell>
        </row>
        <row r="679">
          <cell r="U679" t="str">
            <v/>
          </cell>
          <cell r="AJ679" t="str">
            <v/>
          </cell>
        </row>
        <row r="680">
          <cell r="U680" t="str">
            <v/>
          </cell>
          <cell r="AJ680" t="str">
            <v/>
          </cell>
        </row>
        <row r="681">
          <cell r="U681" t="str">
            <v/>
          </cell>
          <cell r="AJ681" t="str">
            <v/>
          </cell>
        </row>
        <row r="682">
          <cell r="U682" t="str">
            <v/>
          </cell>
          <cell r="AJ682" t="str">
            <v/>
          </cell>
        </row>
        <row r="683">
          <cell r="U683" t="str">
            <v/>
          </cell>
          <cell r="AJ683" t="str">
            <v/>
          </cell>
        </row>
        <row r="684">
          <cell r="U684" t="str">
            <v/>
          </cell>
          <cell r="AJ684" t="str">
            <v/>
          </cell>
        </row>
        <row r="685">
          <cell r="U685" t="str">
            <v/>
          </cell>
          <cell r="AJ685" t="str">
            <v/>
          </cell>
        </row>
        <row r="686">
          <cell r="U686" t="str">
            <v/>
          </cell>
          <cell r="AJ686" t="str">
            <v/>
          </cell>
        </row>
        <row r="687">
          <cell r="U687" t="str">
            <v/>
          </cell>
          <cell r="AJ687" t="str">
            <v/>
          </cell>
        </row>
        <row r="688">
          <cell r="U688" t="str">
            <v/>
          </cell>
          <cell r="AJ688" t="str">
            <v/>
          </cell>
        </row>
        <row r="689">
          <cell r="U689" t="str">
            <v/>
          </cell>
          <cell r="AJ689" t="str">
            <v/>
          </cell>
        </row>
        <row r="690">
          <cell r="U690" t="str">
            <v/>
          </cell>
          <cell r="AJ690" t="str">
            <v/>
          </cell>
        </row>
        <row r="691">
          <cell r="U691" t="str">
            <v/>
          </cell>
          <cell r="AJ691" t="str">
            <v/>
          </cell>
        </row>
        <row r="692">
          <cell r="U692" t="str">
            <v/>
          </cell>
          <cell r="AJ692" t="str">
            <v/>
          </cell>
        </row>
        <row r="693">
          <cell r="U693" t="str">
            <v/>
          </cell>
          <cell r="AJ693" t="str">
            <v/>
          </cell>
        </row>
        <row r="694">
          <cell r="U694" t="str">
            <v/>
          </cell>
          <cell r="AJ694" t="str">
            <v/>
          </cell>
        </row>
        <row r="695">
          <cell r="U695" t="str">
            <v/>
          </cell>
          <cell r="AJ695" t="str">
            <v/>
          </cell>
        </row>
        <row r="696">
          <cell r="U696" t="str">
            <v/>
          </cell>
          <cell r="AJ696" t="str">
            <v/>
          </cell>
        </row>
        <row r="697">
          <cell r="U697" t="str">
            <v/>
          </cell>
          <cell r="AJ697" t="str">
            <v/>
          </cell>
        </row>
        <row r="698">
          <cell r="U698" t="str">
            <v/>
          </cell>
          <cell r="AJ698" t="str">
            <v/>
          </cell>
        </row>
        <row r="699">
          <cell r="U699" t="str">
            <v/>
          </cell>
          <cell r="AJ699" t="str">
            <v/>
          </cell>
        </row>
        <row r="700">
          <cell r="U700" t="str">
            <v/>
          </cell>
          <cell r="AJ700" t="str">
            <v/>
          </cell>
        </row>
        <row r="701">
          <cell r="U701" t="str">
            <v/>
          </cell>
          <cell r="AJ701" t="str">
            <v/>
          </cell>
        </row>
        <row r="702">
          <cell r="U702" t="str">
            <v/>
          </cell>
          <cell r="AJ702" t="str">
            <v/>
          </cell>
        </row>
        <row r="703">
          <cell r="U703" t="str">
            <v/>
          </cell>
          <cell r="AJ703" t="str">
            <v/>
          </cell>
        </row>
        <row r="704">
          <cell r="U704" t="str">
            <v/>
          </cell>
          <cell r="AJ704" t="str">
            <v/>
          </cell>
        </row>
        <row r="705">
          <cell r="U705" t="str">
            <v/>
          </cell>
          <cell r="AJ705" t="str">
            <v/>
          </cell>
        </row>
        <row r="706">
          <cell r="U706" t="str">
            <v/>
          </cell>
          <cell r="AJ706" t="str">
            <v/>
          </cell>
        </row>
        <row r="707">
          <cell r="U707" t="str">
            <v/>
          </cell>
          <cell r="AJ707" t="str">
            <v/>
          </cell>
        </row>
        <row r="708">
          <cell r="U708" t="str">
            <v/>
          </cell>
          <cell r="AJ708" t="str">
            <v/>
          </cell>
        </row>
        <row r="709">
          <cell r="U709" t="str">
            <v/>
          </cell>
          <cell r="AJ709" t="str">
            <v/>
          </cell>
        </row>
        <row r="710">
          <cell r="U710" t="str">
            <v/>
          </cell>
          <cell r="AJ710" t="str">
            <v/>
          </cell>
        </row>
        <row r="711">
          <cell r="U711" t="str">
            <v/>
          </cell>
          <cell r="AJ711" t="str">
            <v/>
          </cell>
        </row>
        <row r="712">
          <cell r="U712" t="str">
            <v/>
          </cell>
          <cell r="AJ712" t="str">
            <v/>
          </cell>
        </row>
        <row r="713">
          <cell r="U713" t="str">
            <v/>
          </cell>
          <cell r="AJ713" t="str">
            <v/>
          </cell>
        </row>
        <row r="714">
          <cell r="U714" t="str">
            <v/>
          </cell>
          <cell r="AJ714" t="str">
            <v/>
          </cell>
        </row>
        <row r="715">
          <cell r="U715" t="str">
            <v/>
          </cell>
          <cell r="AJ715" t="str">
            <v/>
          </cell>
        </row>
        <row r="716">
          <cell r="U716" t="str">
            <v/>
          </cell>
          <cell r="AJ716" t="str">
            <v/>
          </cell>
        </row>
        <row r="717">
          <cell r="U717" t="str">
            <v/>
          </cell>
          <cell r="AJ717" t="str">
            <v/>
          </cell>
        </row>
        <row r="718">
          <cell r="U718" t="str">
            <v/>
          </cell>
          <cell r="AJ718" t="str">
            <v/>
          </cell>
        </row>
        <row r="719">
          <cell r="U719" t="str">
            <v/>
          </cell>
          <cell r="AJ719" t="str">
            <v/>
          </cell>
        </row>
        <row r="720">
          <cell r="U720" t="str">
            <v/>
          </cell>
          <cell r="AJ720" t="str">
            <v/>
          </cell>
        </row>
        <row r="721">
          <cell r="U721" t="str">
            <v/>
          </cell>
          <cell r="AJ721" t="str">
            <v/>
          </cell>
        </row>
        <row r="722">
          <cell r="U722" t="str">
            <v/>
          </cell>
          <cell r="AJ722" t="str">
            <v/>
          </cell>
        </row>
        <row r="723">
          <cell r="U723" t="str">
            <v/>
          </cell>
          <cell r="AJ723" t="str">
            <v/>
          </cell>
        </row>
        <row r="724">
          <cell r="U724" t="str">
            <v/>
          </cell>
          <cell r="AJ724" t="str">
            <v/>
          </cell>
        </row>
        <row r="725">
          <cell r="U725" t="str">
            <v/>
          </cell>
          <cell r="AJ725" t="str">
            <v/>
          </cell>
        </row>
        <row r="726">
          <cell r="U726" t="str">
            <v/>
          </cell>
          <cell r="AJ726" t="str">
            <v/>
          </cell>
        </row>
        <row r="727">
          <cell r="U727" t="str">
            <v/>
          </cell>
          <cell r="AJ727" t="str">
            <v/>
          </cell>
        </row>
        <row r="728">
          <cell r="U728" t="str">
            <v/>
          </cell>
          <cell r="AJ728" t="str">
            <v/>
          </cell>
        </row>
        <row r="729">
          <cell r="U729" t="str">
            <v/>
          </cell>
          <cell r="AJ729" t="str">
            <v/>
          </cell>
        </row>
        <row r="730">
          <cell r="U730" t="str">
            <v/>
          </cell>
          <cell r="AJ730" t="str">
            <v/>
          </cell>
        </row>
        <row r="731">
          <cell r="U731" t="str">
            <v/>
          </cell>
          <cell r="AJ731" t="str">
            <v/>
          </cell>
        </row>
        <row r="732">
          <cell r="U732" t="str">
            <v/>
          </cell>
          <cell r="AJ732" t="str">
            <v/>
          </cell>
        </row>
        <row r="733">
          <cell r="U733" t="str">
            <v/>
          </cell>
          <cell r="AJ733" t="str">
            <v/>
          </cell>
        </row>
        <row r="734">
          <cell r="U734" t="str">
            <v/>
          </cell>
          <cell r="AJ734" t="str">
            <v/>
          </cell>
        </row>
        <row r="735">
          <cell r="U735" t="str">
            <v/>
          </cell>
          <cell r="AJ735" t="str">
            <v/>
          </cell>
        </row>
        <row r="736">
          <cell r="U736" t="str">
            <v/>
          </cell>
          <cell r="AJ736" t="str">
            <v/>
          </cell>
        </row>
        <row r="737">
          <cell r="U737" t="str">
            <v/>
          </cell>
          <cell r="AJ737" t="str">
            <v/>
          </cell>
        </row>
        <row r="738">
          <cell r="U738" t="str">
            <v/>
          </cell>
          <cell r="AJ738" t="str">
            <v/>
          </cell>
        </row>
        <row r="739">
          <cell r="U739" t="str">
            <v/>
          </cell>
          <cell r="AJ739" t="str">
            <v/>
          </cell>
        </row>
        <row r="740">
          <cell r="U740" t="str">
            <v/>
          </cell>
          <cell r="AJ740" t="str">
            <v/>
          </cell>
        </row>
        <row r="741">
          <cell r="U741" t="str">
            <v/>
          </cell>
          <cell r="AJ741" t="str">
            <v/>
          </cell>
        </row>
        <row r="742">
          <cell r="U742" t="str">
            <v/>
          </cell>
          <cell r="AJ742" t="str">
            <v/>
          </cell>
        </row>
        <row r="743">
          <cell r="U743" t="str">
            <v/>
          </cell>
          <cell r="AJ743" t="str">
            <v/>
          </cell>
        </row>
        <row r="744">
          <cell r="U744" t="str">
            <v/>
          </cell>
          <cell r="AJ744" t="str">
            <v/>
          </cell>
        </row>
        <row r="745">
          <cell r="U745" t="str">
            <v/>
          </cell>
          <cell r="AJ745" t="str">
            <v/>
          </cell>
        </row>
        <row r="746">
          <cell r="U746" t="str">
            <v/>
          </cell>
          <cell r="AJ746" t="str">
            <v/>
          </cell>
        </row>
        <row r="747">
          <cell r="U747" t="str">
            <v/>
          </cell>
          <cell r="AJ747" t="str">
            <v/>
          </cell>
        </row>
        <row r="748">
          <cell r="U748" t="str">
            <v/>
          </cell>
          <cell r="AJ748" t="str">
            <v/>
          </cell>
        </row>
        <row r="749">
          <cell r="U749" t="str">
            <v/>
          </cell>
          <cell r="AJ749" t="str">
            <v/>
          </cell>
        </row>
        <row r="750">
          <cell r="U750" t="str">
            <v/>
          </cell>
          <cell r="AJ750" t="str">
            <v/>
          </cell>
        </row>
        <row r="751">
          <cell r="U751" t="str">
            <v/>
          </cell>
          <cell r="AJ751" t="str">
            <v/>
          </cell>
        </row>
        <row r="752">
          <cell r="U752" t="str">
            <v/>
          </cell>
          <cell r="AJ752" t="str">
            <v/>
          </cell>
        </row>
        <row r="753">
          <cell r="U753" t="str">
            <v/>
          </cell>
          <cell r="AJ753" t="str">
            <v/>
          </cell>
        </row>
        <row r="754">
          <cell r="U754" t="str">
            <v/>
          </cell>
          <cell r="AJ754" t="str">
            <v/>
          </cell>
        </row>
        <row r="755">
          <cell r="U755" t="str">
            <v/>
          </cell>
          <cell r="AJ755" t="str">
            <v/>
          </cell>
        </row>
        <row r="756">
          <cell r="U756" t="str">
            <v/>
          </cell>
          <cell r="AJ756" t="str">
            <v/>
          </cell>
        </row>
        <row r="757">
          <cell r="U757" t="str">
            <v/>
          </cell>
          <cell r="AJ757" t="str">
            <v/>
          </cell>
        </row>
        <row r="758">
          <cell r="U758" t="str">
            <v/>
          </cell>
          <cell r="AJ758" t="str">
            <v/>
          </cell>
        </row>
        <row r="759">
          <cell r="U759" t="str">
            <v/>
          </cell>
          <cell r="AJ759" t="str">
            <v/>
          </cell>
        </row>
        <row r="760">
          <cell r="U760" t="str">
            <v/>
          </cell>
          <cell r="AJ760" t="str">
            <v/>
          </cell>
        </row>
        <row r="761">
          <cell r="U761" t="str">
            <v/>
          </cell>
          <cell r="AJ761" t="str">
            <v/>
          </cell>
        </row>
        <row r="762">
          <cell r="U762" t="str">
            <v/>
          </cell>
          <cell r="AJ762" t="str">
            <v/>
          </cell>
        </row>
        <row r="763">
          <cell r="U763" t="str">
            <v/>
          </cell>
          <cell r="AJ763" t="str">
            <v/>
          </cell>
        </row>
        <row r="764">
          <cell r="U764" t="str">
            <v/>
          </cell>
          <cell r="AJ764" t="str">
            <v/>
          </cell>
        </row>
        <row r="765">
          <cell r="U765" t="str">
            <v/>
          </cell>
          <cell r="AJ765" t="str">
            <v/>
          </cell>
        </row>
        <row r="766">
          <cell r="U766" t="str">
            <v/>
          </cell>
          <cell r="AJ766" t="str">
            <v/>
          </cell>
        </row>
        <row r="767">
          <cell r="U767" t="str">
            <v/>
          </cell>
          <cell r="AJ767" t="str">
            <v/>
          </cell>
        </row>
        <row r="768">
          <cell r="U768" t="str">
            <v/>
          </cell>
          <cell r="AJ768" t="str">
            <v/>
          </cell>
        </row>
        <row r="769">
          <cell r="U769" t="str">
            <v/>
          </cell>
          <cell r="AJ769" t="str">
            <v/>
          </cell>
        </row>
        <row r="770">
          <cell r="U770" t="str">
            <v/>
          </cell>
          <cell r="AJ770" t="str">
            <v/>
          </cell>
        </row>
        <row r="771">
          <cell r="U771" t="str">
            <v/>
          </cell>
          <cell r="AJ771" t="str">
            <v/>
          </cell>
        </row>
        <row r="772">
          <cell r="U772" t="str">
            <v/>
          </cell>
          <cell r="AJ772" t="str">
            <v/>
          </cell>
        </row>
        <row r="773">
          <cell r="U773" t="str">
            <v/>
          </cell>
          <cell r="AJ773" t="str">
            <v/>
          </cell>
        </row>
        <row r="774">
          <cell r="U774" t="str">
            <v/>
          </cell>
          <cell r="AJ774" t="str">
            <v/>
          </cell>
        </row>
        <row r="775">
          <cell r="U775" t="str">
            <v/>
          </cell>
          <cell r="AJ775" t="str">
            <v/>
          </cell>
        </row>
        <row r="776">
          <cell r="U776" t="str">
            <v/>
          </cell>
          <cell r="AJ776" t="str">
            <v/>
          </cell>
        </row>
        <row r="777">
          <cell r="U777" t="str">
            <v/>
          </cell>
          <cell r="AJ777" t="str">
            <v/>
          </cell>
        </row>
        <row r="778">
          <cell r="U778" t="str">
            <v/>
          </cell>
          <cell r="AJ778" t="str">
            <v/>
          </cell>
        </row>
        <row r="779">
          <cell r="U779" t="str">
            <v/>
          </cell>
          <cell r="AJ779" t="str">
            <v/>
          </cell>
        </row>
        <row r="780">
          <cell r="U780" t="str">
            <v/>
          </cell>
          <cell r="AJ780" t="str">
            <v/>
          </cell>
        </row>
        <row r="781">
          <cell r="U781" t="str">
            <v/>
          </cell>
          <cell r="AJ781" t="str">
            <v/>
          </cell>
        </row>
        <row r="782">
          <cell r="U782" t="str">
            <v/>
          </cell>
          <cell r="AJ782" t="str">
            <v/>
          </cell>
        </row>
        <row r="783">
          <cell r="U783" t="str">
            <v/>
          </cell>
          <cell r="AJ783" t="str">
            <v/>
          </cell>
        </row>
        <row r="784">
          <cell r="U784" t="str">
            <v/>
          </cell>
          <cell r="AJ784" t="str">
            <v/>
          </cell>
        </row>
        <row r="785">
          <cell r="U785" t="str">
            <v/>
          </cell>
          <cell r="AJ785" t="str">
            <v/>
          </cell>
        </row>
        <row r="786">
          <cell r="U786" t="str">
            <v/>
          </cell>
          <cell r="AJ786" t="str">
            <v/>
          </cell>
        </row>
        <row r="787">
          <cell r="U787" t="str">
            <v/>
          </cell>
          <cell r="AJ787" t="str">
            <v/>
          </cell>
        </row>
        <row r="788">
          <cell r="U788" t="str">
            <v/>
          </cell>
          <cell r="AJ788" t="str">
            <v/>
          </cell>
        </row>
        <row r="789">
          <cell r="U789" t="str">
            <v/>
          </cell>
          <cell r="AJ789" t="str">
            <v/>
          </cell>
        </row>
        <row r="790">
          <cell r="U790" t="str">
            <v/>
          </cell>
          <cell r="AJ790" t="str">
            <v/>
          </cell>
        </row>
        <row r="791">
          <cell r="U791" t="str">
            <v/>
          </cell>
          <cell r="AJ791" t="str">
            <v/>
          </cell>
        </row>
        <row r="792">
          <cell r="U792" t="str">
            <v/>
          </cell>
          <cell r="AJ792" t="str">
            <v/>
          </cell>
        </row>
        <row r="793">
          <cell r="U793" t="str">
            <v/>
          </cell>
          <cell r="AJ793" t="str">
            <v/>
          </cell>
        </row>
        <row r="794">
          <cell r="U794" t="str">
            <v/>
          </cell>
          <cell r="AJ794" t="str">
            <v/>
          </cell>
        </row>
        <row r="795">
          <cell r="U795" t="str">
            <v/>
          </cell>
          <cell r="AJ795" t="str">
            <v/>
          </cell>
        </row>
        <row r="796">
          <cell r="U796" t="str">
            <v/>
          </cell>
          <cell r="AJ796" t="str">
            <v/>
          </cell>
        </row>
        <row r="797">
          <cell r="U797" t="str">
            <v/>
          </cell>
          <cell r="AJ797" t="str">
            <v/>
          </cell>
        </row>
        <row r="798">
          <cell r="U798" t="str">
            <v/>
          </cell>
          <cell r="AJ798" t="str">
            <v/>
          </cell>
        </row>
        <row r="799">
          <cell r="U799" t="str">
            <v/>
          </cell>
          <cell r="AJ799" t="str">
            <v/>
          </cell>
        </row>
        <row r="800">
          <cell r="U800" t="str">
            <v/>
          </cell>
          <cell r="AJ800" t="str">
            <v/>
          </cell>
        </row>
        <row r="801">
          <cell r="U801" t="str">
            <v/>
          </cell>
          <cell r="AJ801" t="str">
            <v/>
          </cell>
        </row>
        <row r="802">
          <cell r="U802" t="str">
            <v/>
          </cell>
          <cell r="AJ802" t="str">
            <v/>
          </cell>
        </row>
        <row r="803">
          <cell r="U803" t="str">
            <v/>
          </cell>
          <cell r="AJ803" t="str">
            <v/>
          </cell>
        </row>
        <row r="804">
          <cell r="U804" t="str">
            <v/>
          </cell>
          <cell r="AJ804" t="str">
            <v/>
          </cell>
        </row>
        <row r="805">
          <cell r="U805" t="str">
            <v/>
          </cell>
          <cell r="AJ805" t="str">
            <v/>
          </cell>
        </row>
        <row r="806">
          <cell r="U806" t="str">
            <v/>
          </cell>
          <cell r="AJ806" t="str">
            <v/>
          </cell>
        </row>
        <row r="807">
          <cell r="U807" t="str">
            <v/>
          </cell>
          <cell r="AJ807" t="str">
            <v/>
          </cell>
        </row>
        <row r="808">
          <cell r="U808" t="str">
            <v/>
          </cell>
          <cell r="AJ808" t="str">
            <v/>
          </cell>
        </row>
        <row r="809">
          <cell r="U809" t="str">
            <v/>
          </cell>
          <cell r="AJ809" t="str">
            <v/>
          </cell>
        </row>
        <row r="810">
          <cell r="U810" t="str">
            <v/>
          </cell>
          <cell r="AJ810" t="str">
            <v/>
          </cell>
        </row>
        <row r="811">
          <cell r="U811" t="str">
            <v/>
          </cell>
          <cell r="AJ811" t="str">
            <v/>
          </cell>
        </row>
        <row r="812">
          <cell r="U812" t="str">
            <v/>
          </cell>
          <cell r="AJ812" t="str">
            <v/>
          </cell>
        </row>
        <row r="813">
          <cell r="U813" t="str">
            <v/>
          </cell>
          <cell r="AJ813" t="str">
            <v/>
          </cell>
        </row>
        <row r="814">
          <cell r="U814" t="str">
            <v/>
          </cell>
          <cell r="AJ814" t="str">
            <v/>
          </cell>
        </row>
        <row r="815">
          <cell r="U815" t="str">
            <v/>
          </cell>
          <cell r="AJ815" t="str">
            <v/>
          </cell>
        </row>
        <row r="816">
          <cell r="U816" t="str">
            <v/>
          </cell>
          <cell r="AJ816" t="str">
            <v/>
          </cell>
        </row>
        <row r="817">
          <cell r="U817" t="str">
            <v/>
          </cell>
          <cell r="AJ817" t="str">
            <v/>
          </cell>
        </row>
        <row r="818">
          <cell r="U818" t="str">
            <v/>
          </cell>
          <cell r="AJ818" t="str">
            <v/>
          </cell>
        </row>
        <row r="819">
          <cell r="U819" t="str">
            <v/>
          </cell>
          <cell r="AJ819" t="str">
            <v/>
          </cell>
        </row>
        <row r="820">
          <cell r="U820" t="str">
            <v/>
          </cell>
          <cell r="AJ820" t="str">
            <v/>
          </cell>
        </row>
        <row r="821">
          <cell r="U821" t="str">
            <v/>
          </cell>
          <cell r="AJ821" t="str">
            <v/>
          </cell>
        </row>
        <row r="822">
          <cell r="U822" t="str">
            <v/>
          </cell>
          <cell r="AJ822" t="str">
            <v/>
          </cell>
        </row>
        <row r="823">
          <cell r="U823" t="str">
            <v/>
          </cell>
          <cell r="AJ823" t="str">
            <v/>
          </cell>
        </row>
        <row r="824">
          <cell r="U824" t="str">
            <v/>
          </cell>
          <cell r="AJ824" t="str">
            <v/>
          </cell>
        </row>
        <row r="825">
          <cell r="U825" t="str">
            <v/>
          </cell>
          <cell r="AJ825" t="str">
            <v/>
          </cell>
        </row>
        <row r="826">
          <cell r="U826" t="str">
            <v/>
          </cell>
          <cell r="AJ826" t="str">
            <v/>
          </cell>
        </row>
        <row r="827">
          <cell r="U827" t="str">
            <v/>
          </cell>
          <cell r="AJ827" t="str">
            <v/>
          </cell>
        </row>
        <row r="828">
          <cell r="U828" t="str">
            <v/>
          </cell>
          <cell r="AJ828" t="str">
            <v/>
          </cell>
        </row>
        <row r="829">
          <cell r="U829" t="str">
            <v/>
          </cell>
          <cell r="AJ829" t="str">
            <v/>
          </cell>
        </row>
        <row r="830">
          <cell r="U830" t="str">
            <v/>
          </cell>
          <cell r="AJ830" t="str">
            <v/>
          </cell>
        </row>
        <row r="831">
          <cell r="U831" t="str">
            <v/>
          </cell>
          <cell r="AJ831" t="str">
            <v/>
          </cell>
        </row>
        <row r="832">
          <cell r="U832" t="str">
            <v/>
          </cell>
          <cell r="AJ832" t="str">
            <v/>
          </cell>
        </row>
        <row r="833">
          <cell r="U833" t="str">
            <v/>
          </cell>
          <cell r="AJ833" t="str">
            <v/>
          </cell>
        </row>
        <row r="834">
          <cell r="U834" t="str">
            <v/>
          </cell>
          <cell r="AJ834" t="str">
            <v/>
          </cell>
        </row>
        <row r="835">
          <cell r="U835" t="str">
            <v/>
          </cell>
          <cell r="AJ835" t="str">
            <v/>
          </cell>
        </row>
        <row r="836">
          <cell r="U836" t="str">
            <v/>
          </cell>
          <cell r="AJ836" t="str">
            <v/>
          </cell>
        </row>
        <row r="837">
          <cell r="U837" t="str">
            <v/>
          </cell>
          <cell r="AJ837" t="str">
            <v/>
          </cell>
        </row>
        <row r="838">
          <cell r="U838" t="str">
            <v/>
          </cell>
          <cell r="AJ838" t="str">
            <v/>
          </cell>
        </row>
        <row r="839">
          <cell r="U839" t="str">
            <v/>
          </cell>
          <cell r="AJ839" t="str">
            <v/>
          </cell>
        </row>
        <row r="840">
          <cell r="U840" t="str">
            <v/>
          </cell>
          <cell r="AJ840" t="str">
            <v/>
          </cell>
        </row>
        <row r="841">
          <cell r="U841" t="str">
            <v/>
          </cell>
          <cell r="AJ841" t="str">
            <v/>
          </cell>
        </row>
        <row r="842">
          <cell r="U842" t="str">
            <v/>
          </cell>
          <cell r="AJ842" t="str">
            <v/>
          </cell>
        </row>
        <row r="843">
          <cell r="U843" t="str">
            <v/>
          </cell>
          <cell r="AJ843" t="str">
            <v/>
          </cell>
        </row>
        <row r="844">
          <cell r="U844" t="str">
            <v/>
          </cell>
          <cell r="AJ844" t="str">
            <v/>
          </cell>
        </row>
        <row r="845">
          <cell r="U845" t="str">
            <v/>
          </cell>
          <cell r="AJ845" t="str">
            <v/>
          </cell>
        </row>
        <row r="846">
          <cell r="U846" t="str">
            <v/>
          </cell>
          <cell r="AJ846" t="str">
            <v/>
          </cell>
        </row>
        <row r="847">
          <cell r="U847" t="str">
            <v/>
          </cell>
          <cell r="AJ847" t="str">
            <v/>
          </cell>
        </row>
        <row r="848">
          <cell r="U848" t="str">
            <v/>
          </cell>
          <cell r="AJ848" t="str">
            <v/>
          </cell>
        </row>
        <row r="849">
          <cell r="U849" t="str">
            <v/>
          </cell>
          <cell r="AJ849" t="str">
            <v/>
          </cell>
        </row>
        <row r="850">
          <cell r="U850" t="str">
            <v/>
          </cell>
          <cell r="AJ850" t="str">
            <v/>
          </cell>
        </row>
        <row r="851">
          <cell r="U851" t="str">
            <v/>
          </cell>
          <cell r="AJ851" t="str">
            <v/>
          </cell>
        </row>
        <row r="852">
          <cell r="U852" t="str">
            <v/>
          </cell>
          <cell r="AJ852" t="str">
            <v/>
          </cell>
        </row>
        <row r="853">
          <cell r="U853" t="str">
            <v/>
          </cell>
          <cell r="AJ853" t="str">
            <v/>
          </cell>
        </row>
        <row r="854">
          <cell r="U854" t="str">
            <v/>
          </cell>
          <cell r="AJ854" t="str">
            <v/>
          </cell>
        </row>
        <row r="855">
          <cell r="U855" t="str">
            <v/>
          </cell>
          <cell r="AJ855" t="str">
            <v/>
          </cell>
        </row>
        <row r="856">
          <cell r="U856" t="str">
            <v/>
          </cell>
          <cell r="AJ856" t="str">
            <v/>
          </cell>
        </row>
        <row r="857">
          <cell r="U857" t="str">
            <v/>
          </cell>
          <cell r="AJ857" t="str">
            <v/>
          </cell>
        </row>
        <row r="858">
          <cell r="U858" t="str">
            <v/>
          </cell>
          <cell r="AJ858" t="str">
            <v/>
          </cell>
        </row>
        <row r="859">
          <cell r="U859" t="str">
            <v/>
          </cell>
          <cell r="AJ859" t="str">
            <v/>
          </cell>
        </row>
        <row r="860">
          <cell r="U860" t="str">
            <v/>
          </cell>
          <cell r="AJ860" t="str">
            <v/>
          </cell>
        </row>
        <row r="861">
          <cell r="U861" t="str">
            <v/>
          </cell>
          <cell r="AJ861" t="str">
            <v/>
          </cell>
        </row>
        <row r="862">
          <cell r="U862" t="str">
            <v/>
          </cell>
          <cell r="AJ862" t="str">
            <v/>
          </cell>
        </row>
        <row r="863">
          <cell r="U863" t="str">
            <v/>
          </cell>
          <cell r="AJ863" t="str">
            <v/>
          </cell>
        </row>
        <row r="864">
          <cell r="U864" t="str">
            <v/>
          </cell>
          <cell r="AJ864" t="str">
            <v/>
          </cell>
        </row>
        <row r="865">
          <cell r="U865" t="str">
            <v/>
          </cell>
          <cell r="AJ865" t="str">
            <v/>
          </cell>
        </row>
        <row r="866">
          <cell r="U866" t="str">
            <v/>
          </cell>
          <cell r="AJ866" t="str">
            <v/>
          </cell>
        </row>
        <row r="867">
          <cell r="U867" t="str">
            <v/>
          </cell>
          <cell r="AJ867" t="str">
            <v/>
          </cell>
        </row>
        <row r="868">
          <cell r="U868" t="str">
            <v/>
          </cell>
          <cell r="AJ868" t="str">
            <v/>
          </cell>
        </row>
        <row r="869">
          <cell r="U869" t="str">
            <v/>
          </cell>
          <cell r="AJ869" t="str">
            <v/>
          </cell>
        </row>
        <row r="870">
          <cell r="U870" t="str">
            <v/>
          </cell>
          <cell r="AJ870" t="str">
            <v/>
          </cell>
        </row>
        <row r="871">
          <cell r="U871" t="str">
            <v/>
          </cell>
          <cell r="AJ871" t="str">
            <v/>
          </cell>
        </row>
        <row r="872">
          <cell r="U872" t="str">
            <v/>
          </cell>
          <cell r="AJ872" t="str">
            <v/>
          </cell>
        </row>
        <row r="873">
          <cell r="U873" t="str">
            <v/>
          </cell>
          <cell r="AJ873" t="str">
            <v/>
          </cell>
        </row>
        <row r="874">
          <cell r="U874" t="str">
            <v/>
          </cell>
          <cell r="AJ874" t="str">
            <v/>
          </cell>
        </row>
        <row r="875">
          <cell r="U875" t="str">
            <v/>
          </cell>
          <cell r="AJ875" t="str">
            <v/>
          </cell>
        </row>
        <row r="876">
          <cell r="U876" t="str">
            <v/>
          </cell>
          <cell r="AJ876" t="str">
            <v/>
          </cell>
        </row>
        <row r="877">
          <cell r="U877" t="str">
            <v/>
          </cell>
          <cell r="AJ877" t="str">
            <v/>
          </cell>
        </row>
        <row r="878">
          <cell r="U878" t="str">
            <v/>
          </cell>
          <cell r="AJ878" t="str">
            <v/>
          </cell>
        </row>
        <row r="879">
          <cell r="U879" t="str">
            <v/>
          </cell>
          <cell r="AJ879" t="str">
            <v/>
          </cell>
        </row>
        <row r="880">
          <cell r="U880" t="str">
            <v/>
          </cell>
          <cell r="AJ880" t="str">
            <v/>
          </cell>
        </row>
        <row r="881">
          <cell r="U881" t="str">
            <v/>
          </cell>
          <cell r="AJ881" t="str">
            <v/>
          </cell>
        </row>
        <row r="882">
          <cell r="U882" t="str">
            <v/>
          </cell>
          <cell r="AJ882" t="str">
            <v/>
          </cell>
        </row>
        <row r="883">
          <cell r="U883" t="str">
            <v/>
          </cell>
          <cell r="AJ883" t="str">
            <v/>
          </cell>
        </row>
        <row r="884">
          <cell r="U884" t="str">
            <v/>
          </cell>
          <cell r="AJ884" t="str">
            <v/>
          </cell>
        </row>
        <row r="885">
          <cell r="U885" t="str">
            <v/>
          </cell>
          <cell r="AJ885" t="str">
            <v/>
          </cell>
        </row>
        <row r="886">
          <cell r="U886" t="str">
            <v/>
          </cell>
          <cell r="AJ886" t="str">
            <v/>
          </cell>
        </row>
        <row r="887">
          <cell r="U887" t="str">
            <v/>
          </cell>
          <cell r="AJ887" t="str">
            <v/>
          </cell>
        </row>
        <row r="888">
          <cell r="U888" t="str">
            <v/>
          </cell>
          <cell r="AJ888" t="str">
            <v/>
          </cell>
        </row>
        <row r="889">
          <cell r="U889" t="str">
            <v/>
          </cell>
          <cell r="AJ889" t="str">
            <v/>
          </cell>
        </row>
        <row r="890">
          <cell r="U890" t="str">
            <v/>
          </cell>
          <cell r="AJ890" t="str">
            <v/>
          </cell>
        </row>
        <row r="891">
          <cell r="U891" t="str">
            <v/>
          </cell>
          <cell r="AJ891" t="str">
            <v/>
          </cell>
        </row>
        <row r="892">
          <cell r="U892" t="str">
            <v/>
          </cell>
          <cell r="AJ892" t="str">
            <v/>
          </cell>
        </row>
        <row r="893">
          <cell r="U893" t="str">
            <v/>
          </cell>
          <cell r="AJ893" t="str">
            <v/>
          </cell>
        </row>
        <row r="894">
          <cell r="U894" t="str">
            <v/>
          </cell>
          <cell r="AJ894" t="str">
            <v/>
          </cell>
        </row>
        <row r="895">
          <cell r="U895" t="str">
            <v/>
          </cell>
          <cell r="AJ895" t="str">
            <v/>
          </cell>
        </row>
        <row r="896">
          <cell r="U896" t="str">
            <v/>
          </cell>
          <cell r="AJ896" t="str">
            <v/>
          </cell>
        </row>
        <row r="897">
          <cell r="U897" t="str">
            <v/>
          </cell>
          <cell r="AJ897" t="str">
            <v/>
          </cell>
        </row>
        <row r="898">
          <cell r="U898" t="str">
            <v/>
          </cell>
          <cell r="AJ898" t="str">
            <v/>
          </cell>
        </row>
        <row r="899">
          <cell r="U899" t="str">
            <v/>
          </cell>
          <cell r="AJ899" t="str">
            <v/>
          </cell>
        </row>
        <row r="900">
          <cell r="U900" t="str">
            <v/>
          </cell>
          <cell r="AJ900" t="str">
            <v/>
          </cell>
        </row>
        <row r="901">
          <cell r="U901" t="str">
            <v/>
          </cell>
          <cell r="AJ901" t="str">
            <v/>
          </cell>
        </row>
        <row r="902">
          <cell r="U902" t="str">
            <v/>
          </cell>
          <cell r="AJ902" t="str">
            <v/>
          </cell>
        </row>
        <row r="903">
          <cell r="U903" t="str">
            <v/>
          </cell>
          <cell r="AJ903" t="str">
            <v/>
          </cell>
        </row>
        <row r="904">
          <cell r="U904" t="str">
            <v/>
          </cell>
          <cell r="AJ904" t="str">
            <v/>
          </cell>
        </row>
        <row r="905">
          <cell r="U905" t="str">
            <v/>
          </cell>
          <cell r="AJ905" t="str">
            <v/>
          </cell>
        </row>
        <row r="906">
          <cell r="U906" t="str">
            <v/>
          </cell>
          <cell r="AJ906" t="str">
            <v/>
          </cell>
        </row>
        <row r="907">
          <cell r="U907" t="str">
            <v/>
          </cell>
          <cell r="AJ907" t="str">
            <v/>
          </cell>
        </row>
        <row r="908">
          <cell r="U908" t="str">
            <v/>
          </cell>
          <cell r="AJ908" t="str">
            <v/>
          </cell>
        </row>
        <row r="909">
          <cell r="U909" t="str">
            <v/>
          </cell>
          <cell r="AJ909" t="str">
            <v/>
          </cell>
        </row>
        <row r="910">
          <cell r="U910" t="str">
            <v/>
          </cell>
          <cell r="AJ910" t="str">
            <v/>
          </cell>
        </row>
        <row r="911">
          <cell r="U911" t="str">
            <v/>
          </cell>
          <cell r="AJ911" t="str">
            <v/>
          </cell>
        </row>
        <row r="912">
          <cell r="U912" t="str">
            <v/>
          </cell>
          <cell r="AJ912" t="str">
            <v/>
          </cell>
        </row>
        <row r="913">
          <cell r="U913" t="str">
            <v/>
          </cell>
          <cell r="AJ913" t="str">
            <v/>
          </cell>
        </row>
        <row r="914">
          <cell r="U914" t="str">
            <v/>
          </cell>
          <cell r="AJ914" t="str">
            <v/>
          </cell>
        </row>
        <row r="915">
          <cell r="U915" t="str">
            <v/>
          </cell>
          <cell r="AJ915" t="str">
            <v/>
          </cell>
        </row>
        <row r="916">
          <cell r="U916" t="str">
            <v/>
          </cell>
          <cell r="AJ916" t="str">
            <v/>
          </cell>
        </row>
        <row r="917">
          <cell r="U917" t="str">
            <v/>
          </cell>
          <cell r="AJ917" t="str">
            <v/>
          </cell>
        </row>
        <row r="918">
          <cell r="U918" t="str">
            <v/>
          </cell>
          <cell r="AJ918" t="str">
            <v/>
          </cell>
        </row>
        <row r="919">
          <cell r="U919" t="str">
            <v/>
          </cell>
          <cell r="AJ919" t="str">
            <v/>
          </cell>
        </row>
        <row r="920">
          <cell r="U920" t="str">
            <v/>
          </cell>
          <cell r="AJ920" t="str">
            <v/>
          </cell>
        </row>
        <row r="921">
          <cell r="U921" t="str">
            <v/>
          </cell>
          <cell r="AJ921" t="str">
            <v/>
          </cell>
        </row>
        <row r="922">
          <cell r="U922" t="str">
            <v/>
          </cell>
          <cell r="AJ922" t="str">
            <v/>
          </cell>
        </row>
        <row r="923">
          <cell r="U923" t="str">
            <v/>
          </cell>
          <cell r="AJ923" t="str">
            <v/>
          </cell>
        </row>
        <row r="924">
          <cell r="U924" t="str">
            <v/>
          </cell>
          <cell r="AJ924" t="str">
            <v/>
          </cell>
        </row>
        <row r="925">
          <cell r="U925" t="str">
            <v/>
          </cell>
          <cell r="AJ925" t="str">
            <v/>
          </cell>
        </row>
        <row r="926">
          <cell r="U926" t="str">
            <v/>
          </cell>
          <cell r="AJ926" t="str">
            <v/>
          </cell>
        </row>
        <row r="927">
          <cell r="U927" t="str">
            <v/>
          </cell>
          <cell r="AJ927" t="str">
            <v/>
          </cell>
        </row>
        <row r="928">
          <cell r="U928" t="str">
            <v/>
          </cell>
          <cell r="AJ928" t="str">
            <v/>
          </cell>
        </row>
        <row r="929">
          <cell r="U929" t="str">
            <v/>
          </cell>
          <cell r="AJ929" t="str">
            <v/>
          </cell>
        </row>
        <row r="930">
          <cell r="U930" t="str">
            <v/>
          </cell>
          <cell r="AJ930" t="str">
            <v/>
          </cell>
        </row>
        <row r="931">
          <cell r="U931" t="str">
            <v/>
          </cell>
          <cell r="AJ931" t="str">
            <v/>
          </cell>
        </row>
        <row r="932">
          <cell r="U932" t="str">
            <v/>
          </cell>
          <cell r="AJ932" t="str">
            <v/>
          </cell>
        </row>
        <row r="933">
          <cell r="U933" t="str">
            <v/>
          </cell>
          <cell r="AJ933" t="str">
            <v/>
          </cell>
        </row>
        <row r="934">
          <cell r="U934" t="str">
            <v/>
          </cell>
          <cell r="AJ934" t="str">
            <v/>
          </cell>
        </row>
        <row r="935">
          <cell r="U935" t="str">
            <v/>
          </cell>
          <cell r="AJ935" t="str">
            <v/>
          </cell>
        </row>
        <row r="936">
          <cell r="U936" t="str">
            <v/>
          </cell>
          <cell r="AJ936" t="str">
            <v/>
          </cell>
        </row>
        <row r="937">
          <cell r="U937" t="str">
            <v/>
          </cell>
          <cell r="AJ937" t="str">
            <v/>
          </cell>
        </row>
        <row r="938">
          <cell r="U938" t="str">
            <v/>
          </cell>
          <cell r="AJ938" t="str">
            <v/>
          </cell>
        </row>
        <row r="939">
          <cell r="U939" t="str">
            <v/>
          </cell>
          <cell r="AJ939" t="str">
            <v/>
          </cell>
        </row>
        <row r="940">
          <cell r="U940" t="str">
            <v/>
          </cell>
          <cell r="AJ940" t="str">
            <v/>
          </cell>
        </row>
        <row r="941">
          <cell r="U941" t="str">
            <v/>
          </cell>
          <cell r="AJ941" t="str">
            <v/>
          </cell>
        </row>
        <row r="942">
          <cell r="U942" t="str">
            <v/>
          </cell>
          <cell r="AJ942" t="str">
            <v/>
          </cell>
        </row>
        <row r="943">
          <cell r="U943" t="str">
            <v/>
          </cell>
          <cell r="AJ943" t="str">
            <v/>
          </cell>
        </row>
        <row r="944">
          <cell r="U944" t="str">
            <v/>
          </cell>
          <cell r="AJ944" t="str">
            <v/>
          </cell>
        </row>
        <row r="945">
          <cell r="U945" t="str">
            <v/>
          </cell>
          <cell r="AJ945" t="str">
            <v/>
          </cell>
        </row>
        <row r="946">
          <cell r="U946" t="str">
            <v/>
          </cell>
          <cell r="AJ946" t="str">
            <v/>
          </cell>
        </row>
        <row r="947">
          <cell r="U947" t="str">
            <v/>
          </cell>
          <cell r="AJ947" t="str">
            <v/>
          </cell>
        </row>
        <row r="948">
          <cell r="U948" t="str">
            <v/>
          </cell>
          <cell r="AJ948" t="str">
            <v/>
          </cell>
        </row>
        <row r="949">
          <cell r="U949" t="str">
            <v/>
          </cell>
          <cell r="AJ949" t="str">
            <v/>
          </cell>
        </row>
        <row r="950">
          <cell r="U950" t="str">
            <v/>
          </cell>
          <cell r="AJ950" t="str">
            <v/>
          </cell>
        </row>
        <row r="951">
          <cell r="U951" t="str">
            <v/>
          </cell>
          <cell r="AJ951" t="str">
            <v/>
          </cell>
        </row>
        <row r="952">
          <cell r="U952" t="str">
            <v/>
          </cell>
          <cell r="AJ952" t="str">
            <v/>
          </cell>
        </row>
        <row r="953">
          <cell r="U953" t="str">
            <v/>
          </cell>
          <cell r="AJ953" t="str">
            <v/>
          </cell>
        </row>
        <row r="954">
          <cell r="U954" t="str">
            <v/>
          </cell>
          <cell r="AJ954" t="str">
            <v/>
          </cell>
        </row>
        <row r="955">
          <cell r="U955" t="str">
            <v/>
          </cell>
          <cell r="AJ955" t="str">
            <v/>
          </cell>
        </row>
        <row r="956">
          <cell r="U956" t="str">
            <v/>
          </cell>
          <cell r="AJ956" t="str">
            <v/>
          </cell>
        </row>
        <row r="957">
          <cell r="U957" t="str">
            <v/>
          </cell>
          <cell r="AJ957" t="str">
            <v/>
          </cell>
        </row>
        <row r="958">
          <cell r="U958" t="str">
            <v/>
          </cell>
          <cell r="AJ958" t="str">
            <v/>
          </cell>
        </row>
        <row r="959">
          <cell r="U959" t="str">
            <v/>
          </cell>
          <cell r="AJ959" t="str">
            <v/>
          </cell>
        </row>
        <row r="960">
          <cell r="U960" t="str">
            <v/>
          </cell>
          <cell r="AJ960" t="str">
            <v/>
          </cell>
        </row>
        <row r="961">
          <cell r="U961" t="str">
            <v/>
          </cell>
          <cell r="AJ961" t="str">
            <v/>
          </cell>
        </row>
        <row r="962">
          <cell r="U962" t="str">
            <v/>
          </cell>
          <cell r="AJ962" t="str">
            <v/>
          </cell>
        </row>
        <row r="963">
          <cell r="U963" t="str">
            <v/>
          </cell>
          <cell r="AJ963" t="str">
            <v/>
          </cell>
        </row>
        <row r="964">
          <cell r="U964" t="str">
            <v/>
          </cell>
          <cell r="AJ964" t="str">
            <v/>
          </cell>
        </row>
        <row r="965">
          <cell r="U965" t="str">
            <v/>
          </cell>
          <cell r="AJ965" t="str">
            <v/>
          </cell>
        </row>
        <row r="966">
          <cell r="U966" t="str">
            <v/>
          </cell>
          <cell r="AJ966" t="str">
            <v/>
          </cell>
        </row>
        <row r="967">
          <cell r="U967" t="str">
            <v/>
          </cell>
          <cell r="AJ967" t="str">
            <v/>
          </cell>
        </row>
        <row r="968">
          <cell r="U968" t="str">
            <v/>
          </cell>
          <cell r="AJ968" t="str">
            <v/>
          </cell>
        </row>
        <row r="969">
          <cell r="U969" t="str">
            <v/>
          </cell>
          <cell r="AJ969" t="str">
            <v/>
          </cell>
        </row>
        <row r="970">
          <cell r="U970" t="str">
            <v/>
          </cell>
          <cell r="AJ970" t="str">
            <v/>
          </cell>
        </row>
        <row r="971">
          <cell r="U971" t="str">
            <v/>
          </cell>
          <cell r="AJ971" t="str">
            <v/>
          </cell>
        </row>
        <row r="972">
          <cell r="U972" t="str">
            <v/>
          </cell>
          <cell r="AJ972" t="str">
            <v/>
          </cell>
        </row>
        <row r="973">
          <cell r="U973" t="str">
            <v/>
          </cell>
          <cell r="AJ973" t="str">
            <v/>
          </cell>
        </row>
        <row r="974">
          <cell r="U974" t="str">
            <v/>
          </cell>
          <cell r="AJ974" t="str">
            <v/>
          </cell>
        </row>
        <row r="975">
          <cell r="U975" t="str">
            <v/>
          </cell>
          <cell r="AJ975" t="str">
            <v/>
          </cell>
        </row>
        <row r="976">
          <cell r="U976" t="str">
            <v/>
          </cell>
          <cell r="AJ976" t="str">
            <v/>
          </cell>
        </row>
        <row r="977">
          <cell r="U977" t="str">
            <v/>
          </cell>
          <cell r="AJ977" t="str">
            <v/>
          </cell>
        </row>
        <row r="978">
          <cell r="U978" t="str">
            <v/>
          </cell>
          <cell r="AJ978" t="str">
            <v/>
          </cell>
        </row>
        <row r="979">
          <cell r="U979" t="str">
            <v/>
          </cell>
          <cell r="AJ979" t="str">
            <v/>
          </cell>
        </row>
        <row r="980">
          <cell r="U980" t="str">
            <v/>
          </cell>
          <cell r="AJ980" t="str">
            <v/>
          </cell>
        </row>
        <row r="981">
          <cell r="U981" t="str">
            <v/>
          </cell>
          <cell r="AJ981" t="str">
            <v/>
          </cell>
        </row>
        <row r="982">
          <cell r="U982" t="str">
            <v/>
          </cell>
          <cell r="AJ982" t="str">
            <v/>
          </cell>
        </row>
        <row r="983">
          <cell r="U983" t="str">
            <v/>
          </cell>
          <cell r="AJ983" t="str">
            <v/>
          </cell>
        </row>
        <row r="984">
          <cell r="U984" t="str">
            <v/>
          </cell>
          <cell r="AJ984" t="str">
            <v/>
          </cell>
        </row>
        <row r="985">
          <cell r="U985" t="str">
            <v/>
          </cell>
          <cell r="AJ985" t="str">
            <v/>
          </cell>
        </row>
        <row r="986">
          <cell r="U986" t="str">
            <v/>
          </cell>
          <cell r="AJ986" t="str">
            <v/>
          </cell>
        </row>
        <row r="987">
          <cell r="U987" t="str">
            <v/>
          </cell>
          <cell r="AJ987" t="str">
            <v/>
          </cell>
        </row>
        <row r="988">
          <cell r="U988" t="str">
            <v/>
          </cell>
          <cell r="AJ988" t="str">
            <v/>
          </cell>
        </row>
        <row r="989">
          <cell r="U989" t="str">
            <v/>
          </cell>
          <cell r="AJ989" t="str">
            <v/>
          </cell>
        </row>
        <row r="990">
          <cell r="U990" t="str">
            <v/>
          </cell>
          <cell r="AJ990" t="str">
            <v/>
          </cell>
        </row>
        <row r="991">
          <cell r="U991" t="str">
            <v/>
          </cell>
          <cell r="AJ991" t="str">
            <v/>
          </cell>
        </row>
        <row r="992">
          <cell r="U992" t="str">
            <v/>
          </cell>
          <cell r="AJ992" t="str">
            <v/>
          </cell>
        </row>
        <row r="993">
          <cell r="U993" t="str">
            <v/>
          </cell>
          <cell r="AJ993" t="str">
            <v/>
          </cell>
        </row>
        <row r="994">
          <cell r="U994" t="str">
            <v/>
          </cell>
          <cell r="AJ994" t="str">
            <v/>
          </cell>
        </row>
        <row r="995">
          <cell r="U995" t="str">
            <v/>
          </cell>
          <cell r="AJ995" t="str">
            <v/>
          </cell>
        </row>
        <row r="996">
          <cell r="U996" t="str">
            <v/>
          </cell>
          <cell r="AJ996" t="str">
            <v/>
          </cell>
        </row>
        <row r="997">
          <cell r="U997" t="str">
            <v/>
          </cell>
          <cell r="AJ997" t="str">
            <v/>
          </cell>
        </row>
        <row r="998">
          <cell r="U998" t="str">
            <v/>
          </cell>
          <cell r="AJ998" t="str">
            <v/>
          </cell>
        </row>
        <row r="999">
          <cell r="U999" t="str">
            <v/>
          </cell>
          <cell r="AJ999" t="str">
            <v/>
          </cell>
        </row>
      </sheetData>
      <sheetData sheetId="30">
        <row r="3">
          <cell r="BN3" t="str">
            <v>ONE BEDROOM</v>
          </cell>
        </row>
        <row r="4">
          <cell r="BN4" t="str">
            <v>TWO BEDROOM</v>
          </cell>
        </row>
        <row r="5">
          <cell r="BN5" t="str">
            <v/>
          </cell>
        </row>
        <row r="6">
          <cell r="BN6" t="str">
            <v/>
          </cell>
        </row>
        <row r="7">
          <cell r="BN7" t="str">
            <v/>
          </cell>
        </row>
        <row r="8">
          <cell r="BN8" t="str">
            <v/>
          </cell>
        </row>
        <row r="9">
          <cell r="BN9" t="str">
            <v/>
          </cell>
        </row>
        <row r="10">
          <cell r="BN10" t="str">
            <v/>
          </cell>
        </row>
        <row r="11">
          <cell r="BN11" t="str">
            <v/>
          </cell>
        </row>
        <row r="12">
          <cell r="BN12" t="str">
            <v/>
          </cell>
        </row>
        <row r="13">
          <cell r="BN13" t="str">
            <v/>
          </cell>
        </row>
        <row r="14">
          <cell r="BN14" t="str">
            <v/>
          </cell>
        </row>
        <row r="15">
          <cell r="BN15" t="str">
            <v/>
          </cell>
        </row>
        <row r="16">
          <cell r="BN16" t="str">
            <v/>
          </cell>
        </row>
        <row r="17">
          <cell r="BN17" t="str">
            <v/>
          </cell>
        </row>
        <row r="18">
          <cell r="BN18" t="str">
            <v/>
          </cell>
        </row>
        <row r="19">
          <cell r="BN19" t="str">
            <v/>
          </cell>
        </row>
        <row r="20">
          <cell r="BN20" t="str">
            <v/>
          </cell>
        </row>
        <row r="21">
          <cell r="BN21" t="str">
            <v/>
          </cell>
        </row>
        <row r="22">
          <cell r="BN22" t="str">
            <v/>
          </cell>
        </row>
        <row r="23">
          <cell r="BN23" t="str">
            <v/>
          </cell>
        </row>
        <row r="24">
          <cell r="BN24" t="str">
            <v/>
          </cell>
        </row>
        <row r="25">
          <cell r="BN25" t="str">
            <v/>
          </cell>
        </row>
      </sheetData>
      <sheetData sheetId="31"/>
      <sheetData sheetId="32"/>
      <sheetData sheetId="33"/>
      <sheetData sheetId="34"/>
      <sheetData sheetId="35">
        <row r="3">
          <cell r="A3" t="e">
            <v>#VALUE!</v>
          </cell>
          <cell r="B3">
            <v>1900</v>
          </cell>
          <cell r="W3" t="e">
            <v>#VALUE!</v>
          </cell>
          <cell r="X3">
            <v>0</v>
          </cell>
          <cell r="BN3" t="str">
            <v/>
          </cell>
          <cell r="BO3">
            <v>0</v>
          </cell>
          <cell r="BY3" t="e">
            <v>#N/A</v>
          </cell>
        </row>
        <row r="4">
          <cell r="A4" t="e">
            <v>#VALUE!</v>
          </cell>
          <cell r="B4">
            <v>1900</v>
          </cell>
          <cell r="W4" t="e">
            <v>#VALUE!</v>
          </cell>
          <cell r="X4">
            <v>0</v>
          </cell>
          <cell r="BN4" t="str">
            <v/>
          </cell>
          <cell r="BO4">
            <v>0</v>
          </cell>
          <cell r="BY4" t="e">
            <v>#N/A</v>
          </cell>
        </row>
        <row r="5">
          <cell r="A5" t="e">
            <v>#VALUE!</v>
          </cell>
          <cell r="B5">
            <v>1900</v>
          </cell>
          <cell r="W5" t="e">
            <v>#VALUE!</v>
          </cell>
          <cell r="X5">
            <v>0</v>
          </cell>
          <cell r="BN5" t="str">
            <v/>
          </cell>
          <cell r="BO5">
            <v>0</v>
          </cell>
          <cell r="BY5" t="e">
            <v>#N/A</v>
          </cell>
        </row>
        <row r="6">
          <cell r="A6" t="e">
            <v>#VALUE!</v>
          </cell>
          <cell r="B6">
            <v>1900</v>
          </cell>
          <cell r="W6" t="e">
            <v>#VALUE!</v>
          </cell>
          <cell r="X6">
            <v>0</v>
          </cell>
          <cell r="BN6" t="str">
            <v/>
          </cell>
          <cell r="BO6">
            <v>0</v>
          </cell>
          <cell r="BY6" t="e">
            <v>#N/A</v>
          </cell>
        </row>
        <row r="7">
          <cell r="A7" t="e">
            <v>#VALUE!</v>
          </cell>
          <cell r="B7">
            <v>1900</v>
          </cell>
          <cell r="W7" t="e">
            <v>#VALUE!</v>
          </cell>
          <cell r="X7">
            <v>0</v>
          </cell>
          <cell r="BN7" t="str">
            <v/>
          </cell>
          <cell r="BO7">
            <v>0</v>
          </cell>
          <cell r="BY7" t="e">
            <v>#N/A</v>
          </cell>
        </row>
        <row r="8">
          <cell r="A8" t="e">
            <v>#VALUE!</v>
          </cell>
          <cell r="B8">
            <v>1900</v>
          </cell>
          <cell r="W8" t="e">
            <v>#VALUE!</v>
          </cell>
          <cell r="X8">
            <v>0</v>
          </cell>
          <cell r="BN8" t="str">
            <v/>
          </cell>
          <cell r="BO8">
            <v>0</v>
          </cell>
          <cell r="BY8" t="e">
            <v>#N/A</v>
          </cell>
        </row>
        <row r="9">
          <cell r="A9" t="e">
            <v>#VALUE!</v>
          </cell>
          <cell r="B9">
            <v>1900</v>
          </cell>
          <cell r="W9" t="e">
            <v>#VALUE!</v>
          </cell>
          <cell r="X9">
            <v>0</v>
          </cell>
          <cell r="BN9" t="str">
            <v/>
          </cell>
          <cell r="BO9">
            <v>0</v>
          </cell>
          <cell r="BY9" t="e">
            <v>#N/A</v>
          </cell>
        </row>
        <row r="10">
          <cell r="A10" t="e">
            <v>#VALUE!</v>
          </cell>
          <cell r="B10">
            <v>1900</v>
          </cell>
          <cell r="W10" t="e">
            <v>#VALUE!</v>
          </cell>
          <cell r="X10">
            <v>0</v>
          </cell>
          <cell r="BN10" t="str">
            <v/>
          </cell>
          <cell r="BO10">
            <v>0</v>
          </cell>
          <cell r="BY10" t="e">
            <v>#N/A</v>
          </cell>
        </row>
        <row r="11">
          <cell r="A11" t="e">
            <v>#VALUE!</v>
          </cell>
          <cell r="B11">
            <v>1900</v>
          </cell>
          <cell r="W11" t="e">
            <v>#VALUE!</v>
          </cell>
          <cell r="X11">
            <v>0</v>
          </cell>
          <cell r="BN11" t="str">
            <v/>
          </cell>
          <cell r="BO11">
            <v>0</v>
          </cell>
          <cell r="BY11" t="e">
            <v>#N/A</v>
          </cell>
        </row>
        <row r="12">
          <cell r="A12" t="e">
            <v>#VALUE!</v>
          </cell>
          <cell r="B12">
            <v>1900</v>
          </cell>
          <cell r="W12" t="e">
            <v>#VALUE!</v>
          </cell>
          <cell r="X12">
            <v>0</v>
          </cell>
          <cell r="BN12" t="str">
            <v/>
          </cell>
          <cell r="BO12">
            <v>0</v>
          </cell>
          <cell r="BY12" t="e">
            <v>#N/A</v>
          </cell>
        </row>
        <row r="13">
          <cell r="A13" t="e">
            <v>#VALUE!</v>
          </cell>
          <cell r="B13">
            <v>1900</v>
          </cell>
          <cell r="W13" t="e">
            <v>#VALUE!</v>
          </cell>
          <cell r="X13">
            <v>0</v>
          </cell>
          <cell r="BN13" t="str">
            <v/>
          </cell>
          <cell r="BO13">
            <v>0</v>
          </cell>
          <cell r="BY13" t="e">
            <v>#N/A</v>
          </cell>
        </row>
        <row r="14">
          <cell r="A14" t="e">
            <v>#VALUE!</v>
          </cell>
          <cell r="B14">
            <v>1900</v>
          </cell>
          <cell r="W14" t="e">
            <v>#VALUE!</v>
          </cell>
          <cell r="X14">
            <v>0</v>
          </cell>
          <cell r="BN14" t="str">
            <v/>
          </cell>
          <cell r="BO14">
            <v>0</v>
          </cell>
          <cell r="BY14" t="e">
            <v>#N/A</v>
          </cell>
        </row>
        <row r="15">
          <cell r="A15" t="e">
            <v>#VALUE!</v>
          </cell>
          <cell r="B15">
            <v>1900</v>
          </cell>
          <cell r="W15" t="e">
            <v>#VALUE!</v>
          </cell>
          <cell r="X15">
            <v>0</v>
          </cell>
          <cell r="BN15" t="str">
            <v/>
          </cell>
          <cell r="BO15">
            <v>0</v>
          </cell>
          <cell r="BY15" t="e">
            <v>#N/A</v>
          </cell>
        </row>
        <row r="16">
          <cell r="A16" t="e">
            <v>#VALUE!</v>
          </cell>
          <cell r="B16">
            <v>1900</v>
          </cell>
          <cell r="W16" t="e">
            <v>#VALUE!</v>
          </cell>
          <cell r="X16">
            <v>0</v>
          </cell>
          <cell r="BN16" t="str">
            <v/>
          </cell>
          <cell r="BO16">
            <v>0</v>
          </cell>
          <cell r="BY16" t="e">
            <v>#N/A</v>
          </cell>
        </row>
        <row r="17">
          <cell r="A17" t="e">
            <v>#VALUE!</v>
          </cell>
          <cell r="B17">
            <v>1900</v>
          </cell>
          <cell r="W17" t="e">
            <v>#VALUE!</v>
          </cell>
          <cell r="X17">
            <v>0</v>
          </cell>
          <cell r="BN17" t="str">
            <v/>
          </cell>
          <cell r="BO17">
            <v>0</v>
          </cell>
          <cell r="BY17" t="e">
            <v>#N/A</v>
          </cell>
        </row>
        <row r="18">
          <cell r="A18" t="e">
            <v>#VALUE!</v>
          </cell>
          <cell r="B18">
            <v>1900</v>
          </cell>
          <cell r="W18" t="e">
            <v>#VALUE!</v>
          </cell>
          <cell r="X18">
            <v>0</v>
          </cell>
          <cell r="BN18" t="str">
            <v/>
          </cell>
          <cell r="BO18">
            <v>0</v>
          </cell>
          <cell r="BY18" t="e">
            <v>#N/A</v>
          </cell>
        </row>
        <row r="19">
          <cell r="A19" t="e">
            <v>#VALUE!</v>
          </cell>
          <cell r="B19">
            <v>1900</v>
          </cell>
          <cell r="W19" t="e">
            <v>#VALUE!</v>
          </cell>
          <cell r="X19">
            <v>0</v>
          </cell>
          <cell r="BN19" t="str">
            <v/>
          </cell>
          <cell r="BO19">
            <v>0</v>
          </cell>
          <cell r="BY19" t="e">
            <v>#N/A</v>
          </cell>
        </row>
        <row r="20">
          <cell r="A20" t="e">
            <v>#VALUE!</v>
          </cell>
          <cell r="B20">
            <v>1900</v>
          </cell>
          <cell r="W20" t="e">
            <v>#VALUE!</v>
          </cell>
          <cell r="X20">
            <v>0</v>
          </cell>
          <cell r="BN20" t="str">
            <v/>
          </cell>
          <cell r="BO20">
            <v>0</v>
          </cell>
          <cell r="BY20" t="e">
            <v>#N/A</v>
          </cell>
        </row>
        <row r="21">
          <cell r="A21" t="e">
            <v>#VALUE!</v>
          </cell>
          <cell r="B21">
            <v>1900</v>
          </cell>
          <cell r="W21" t="e">
            <v>#VALUE!</v>
          </cell>
          <cell r="X21">
            <v>0</v>
          </cell>
          <cell r="BN21" t="str">
            <v/>
          </cell>
          <cell r="BO21">
            <v>0</v>
          </cell>
          <cell r="BY21" t="e">
            <v>#N/A</v>
          </cell>
        </row>
        <row r="22">
          <cell r="A22" t="e">
            <v>#VALUE!</v>
          </cell>
          <cell r="B22">
            <v>1900</v>
          </cell>
          <cell r="W22" t="e">
            <v>#VALUE!</v>
          </cell>
          <cell r="X22">
            <v>0</v>
          </cell>
          <cell r="BN22" t="str">
            <v/>
          </cell>
          <cell r="BO22">
            <v>0</v>
          </cell>
          <cell r="BY22" t="e">
            <v>#N/A</v>
          </cell>
        </row>
        <row r="23">
          <cell r="A23" t="e">
            <v>#VALUE!</v>
          </cell>
          <cell r="B23">
            <v>1900</v>
          </cell>
          <cell r="W23" t="e">
            <v>#VALUE!</v>
          </cell>
          <cell r="X23">
            <v>0</v>
          </cell>
          <cell r="BN23" t="str">
            <v/>
          </cell>
          <cell r="BO23">
            <v>0</v>
          </cell>
          <cell r="BY23" t="e">
            <v>#N/A</v>
          </cell>
        </row>
        <row r="24">
          <cell r="A24" t="e">
            <v>#VALUE!</v>
          </cell>
          <cell r="B24">
            <v>1900</v>
          </cell>
          <cell r="W24" t="e">
            <v>#VALUE!</v>
          </cell>
          <cell r="X24">
            <v>0</v>
          </cell>
          <cell r="BN24" t="str">
            <v/>
          </cell>
          <cell r="BO24">
            <v>0</v>
          </cell>
          <cell r="BY24" t="e">
            <v>#N/A</v>
          </cell>
        </row>
        <row r="25">
          <cell r="A25" t="e">
            <v>#VALUE!</v>
          </cell>
          <cell r="B25">
            <v>1900</v>
          </cell>
          <cell r="W25" t="e">
            <v>#VALUE!</v>
          </cell>
          <cell r="X25">
            <v>0</v>
          </cell>
          <cell r="BN25" t="str">
            <v/>
          </cell>
          <cell r="BO25">
            <v>0</v>
          </cell>
          <cell r="BY25" t="e">
            <v>#N/A</v>
          </cell>
        </row>
        <row r="26">
          <cell r="A26" t="e">
            <v>#VALUE!</v>
          </cell>
          <cell r="B26">
            <v>1900</v>
          </cell>
          <cell r="W26" t="e">
            <v>#VALUE!</v>
          </cell>
          <cell r="X26">
            <v>0</v>
          </cell>
          <cell r="BN26" t="str">
            <v/>
          </cell>
          <cell r="BO26">
            <v>0</v>
          </cell>
          <cell r="BY26" t="e">
            <v>#N/A</v>
          </cell>
        </row>
        <row r="27">
          <cell r="A27" t="e">
            <v>#VALUE!</v>
          </cell>
          <cell r="B27">
            <v>1900</v>
          </cell>
          <cell r="W27" t="e">
            <v>#VALUE!</v>
          </cell>
          <cell r="X27">
            <v>0</v>
          </cell>
          <cell r="BN27" t="str">
            <v/>
          </cell>
          <cell r="BO27">
            <v>0</v>
          </cell>
          <cell r="BY27" t="e">
            <v>#N/A</v>
          </cell>
        </row>
        <row r="28">
          <cell r="A28" t="e">
            <v>#VALUE!</v>
          </cell>
          <cell r="B28">
            <v>1900</v>
          </cell>
          <cell r="W28" t="e">
            <v>#VALUE!</v>
          </cell>
          <cell r="X28">
            <v>0</v>
          </cell>
          <cell r="BN28" t="str">
            <v/>
          </cell>
          <cell r="BO28">
            <v>0</v>
          </cell>
          <cell r="BY28" t="e">
            <v>#N/A</v>
          </cell>
        </row>
        <row r="29">
          <cell r="A29" t="e">
            <v>#VALUE!</v>
          </cell>
          <cell r="B29">
            <v>1900</v>
          </cell>
          <cell r="W29" t="e">
            <v>#VALUE!</v>
          </cell>
          <cell r="X29">
            <v>0</v>
          </cell>
          <cell r="BN29" t="str">
            <v/>
          </cell>
          <cell r="BO29">
            <v>0</v>
          </cell>
          <cell r="BY29" t="e">
            <v>#N/A</v>
          </cell>
        </row>
        <row r="30">
          <cell r="A30" t="e">
            <v>#VALUE!</v>
          </cell>
          <cell r="B30">
            <v>1900</v>
          </cell>
          <cell r="W30" t="e">
            <v>#VALUE!</v>
          </cell>
          <cell r="X30">
            <v>0</v>
          </cell>
          <cell r="BN30" t="str">
            <v/>
          </cell>
          <cell r="BO30">
            <v>0</v>
          </cell>
          <cell r="BY30" t="e">
            <v>#N/A</v>
          </cell>
        </row>
        <row r="31">
          <cell r="A31" t="e">
            <v>#VALUE!</v>
          </cell>
          <cell r="B31">
            <v>1900</v>
          </cell>
          <cell r="W31" t="e">
            <v>#VALUE!</v>
          </cell>
          <cell r="X31">
            <v>0</v>
          </cell>
          <cell r="BN31" t="str">
            <v/>
          </cell>
          <cell r="BO31">
            <v>0</v>
          </cell>
          <cell r="BY31" t="e">
            <v>#N/A</v>
          </cell>
        </row>
        <row r="32">
          <cell r="A32" t="e">
            <v>#VALUE!</v>
          </cell>
          <cell r="B32">
            <v>1900</v>
          </cell>
          <cell r="W32" t="e">
            <v>#VALUE!</v>
          </cell>
          <cell r="X32">
            <v>0</v>
          </cell>
          <cell r="BN32" t="str">
            <v/>
          </cell>
          <cell r="BO32">
            <v>0</v>
          </cell>
          <cell r="BY32" t="e">
            <v>#N/A</v>
          </cell>
        </row>
        <row r="33">
          <cell r="A33" t="e">
            <v>#VALUE!</v>
          </cell>
          <cell r="B33">
            <v>1900</v>
          </cell>
          <cell r="W33" t="e">
            <v>#VALUE!</v>
          </cell>
          <cell r="X33">
            <v>0</v>
          </cell>
          <cell r="BN33" t="str">
            <v/>
          </cell>
          <cell r="BO33">
            <v>0</v>
          </cell>
          <cell r="BY33" t="e">
            <v>#N/A</v>
          </cell>
        </row>
        <row r="34">
          <cell r="A34" t="e">
            <v>#VALUE!</v>
          </cell>
          <cell r="B34">
            <v>1900</v>
          </cell>
          <cell r="W34" t="e">
            <v>#VALUE!</v>
          </cell>
          <cell r="X34">
            <v>0</v>
          </cell>
          <cell r="BN34" t="str">
            <v/>
          </cell>
          <cell r="BO34">
            <v>0</v>
          </cell>
          <cell r="BY34" t="e">
            <v>#N/A</v>
          </cell>
        </row>
        <row r="35">
          <cell r="A35" t="e">
            <v>#VALUE!</v>
          </cell>
          <cell r="B35">
            <v>1900</v>
          </cell>
          <cell r="W35" t="e">
            <v>#VALUE!</v>
          </cell>
          <cell r="X35">
            <v>0</v>
          </cell>
          <cell r="BN35" t="str">
            <v/>
          </cell>
          <cell r="BO35">
            <v>0</v>
          </cell>
          <cell r="BY35" t="e">
            <v>#N/A</v>
          </cell>
        </row>
        <row r="36">
          <cell r="A36" t="e">
            <v>#VALUE!</v>
          </cell>
          <cell r="B36">
            <v>1900</v>
          </cell>
          <cell r="W36" t="e">
            <v>#VALUE!</v>
          </cell>
          <cell r="X36">
            <v>0</v>
          </cell>
          <cell r="BN36" t="str">
            <v/>
          </cell>
          <cell r="BO36">
            <v>0</v>
          </cell>
          <cell r="BY36" t="e">
            <v>#N/A</v>
          </cell>
        </row>
        <row r="37">
          <cell r="A37" t="e">
            <v>#VALUE!</v>
          </cell>
          <cell r="B37">
            <v>1900</v>
          </cell>
          <cell r="W37" t="e">
            <v>#VALUE!</v>
          </cell>
          <cell r="X37">
            <v>0</v>
          </cell>
          <cell r="BN37" t="str">
            <v/>
          </cell>
          <cell r="BO37">
            <v>0</v>
          </cell>
          <cell r="BY37" t="e">
            <v>#N/A</v>
          </cell>
        </row>
        <row r="38">
          <cell r="A38" t="e">
            <v>#VALUE!</v>
          </cell>
          <cell r="B38">
            <v>1900</v>
          </cell>
          <cell r="W38" t="e">
            <v>#VALUE!</v>
          </cell>
          <cell r="X38">
            <v>0</v>
          </cell>
          <cell r="BN38" t="str">
            <v/>
          </cell>
          <cell r="BO38">
            <v>0</v>
          </cell>
          <cell r="BY38" t="e">
            <v>#N/A</v>
          </cell>
        </row>
        <row r="39">
          <cell r="A39" t="e">
            <v>#VALUE!</v>
          </cell>
          <cell r="B39">
            <v>1900</v>
          </cell>
          <cell r="W39" t="e">
            <v>#VALUE!</v>
          </cell>
          <cell r="X39">
            <v>0</v>
          </cell>
          <cell r="BN39" t="str">
            <v/>
          </cell>
          <cell r="BO39">
            <v>0</v>
          </cell>
          <cell r="BY39" t="e">
            <v>#N/A</v>
          </cell>
        </row>
        <row r="40">
          <cell r="A40" t="e">
            <v>#VALUE!</v>
          </cell>
          <cell r="B40">
            <v>1900</v>
          </cell>
          <cell r="W40" t="e">
            <v>#VALUE!</v>
          </cell>
          <cell r="X40">
            <v>0</v>
          </cell>
          <cell r="BN40" t="str">
            <v/>
          </cell>
          <cell r="BO40">
            <v>0</v>
          </cell>
          <cell r="BY40" t="e">
            <v>#N/A</v>
          </cell>
        </row>
        <row r="41">
          <cell r="A41" t="e">
            <v>#VALUE!</v>
          </cell>
          <cell r="B41">
            <v>1900</v>
          </cell>
          <cell r="W41" t="e">
            <v>#VALUE!</v>
          </cell>
          <cell r="X41">
            <v>0</v>
          </cell>
          <cell r="BN41" t="str">
            <v/>
          </cell>
          <cell r="BO41">
            <v>0</v>
          </cell>
          <cell r="BY41" t="e">
            <v>#N/A</v>
          </cell>
        </row>
        <row r="42">
          <cell r="A42" t="e">
            <v>#VALUE!</v>
          </cell>
          <cell r="B42">
            <v>1900</v>
          </cell>
          <cell r="W42" t="e">
            <v>#VALUE!</v>
          </cell>
          <cell r="X42">
            <v>0</v>
          </cell>
          <cell r="BN42" t="str">
            <v/>
          </cell>
          <cell r="BO42">
            <v>0</v>
          </cell>
          <cell r="BY42" t="e">
            <v>#N/A</v>
          </cell>
        </row>
        <row r="43">
          <cell r="A43" t="e">
            <v>#VALUE!</v>
          </cell>
          <cell r="B43">
            <v>1900</v>
          </cell>
          <cell r="W43" t="e">
            <v>#VALUE!</v>
          </cell>
          <cell r="X43">
            <v>0</v>
          </cell>
          <cell r="BN43" t="str">
            <v/>
          </cell>
          <cell r="BO43">
            <v>0</v>
          </cell>
          <cell r="BY43" t="e">
            <v>#N/A</v>
          </cell>
        </row>
        <row r="44">
          <cell r="A44" t="e">
            <v>#VALUE!</v>
          </cell>
          <cell r="B44">
            <v>1900</v>
          </cell>
          <cell r="W44" t="e">
            <v>#VALUE!</v>
          </cell>
          <cell r="X44">
            <v>0</v>
          </cell>
          <cell r="BN44" t="str">
            <v/>
          </cell>
          <cell r="BO44">
            <v>0</v>
          </cell>
          <cell r="BY44" t="e">
            <v>#N/A</v>
          </cell>
        </row>
        <row r="45">
          <cell r="A45" t="e">
            <v>#VALUE!</v>
          </cell>
          <cell r="B45">
            <v>1900</v>
          </cell>
          <cell r="W45" t="e">
            <v>#VALUE!</v>
          </cell>
          <cell r="X45">
            <v>0</v>
          </cell>
          <cell r="BN45" t="str">
            <v/>
          </cell>
          <cell r="BO45">
            <v>0</v>
          </cell>
          <cell r="BY45" t="e">
            <v>#N/A</v>
          </cell>
        </row>
        <row r="46">
          <cell r="A46" t="e">
            <v>#VALUE!</v>
          </cell>
          <cell r="B46">
            <v>1900</v>
          </cell>
          <cell r="W46" t="e">
            <v>#VALUE!</v>
          </cell>
          <cell r="X46">
            <v>0</v>
          </cell>
          <cell r="BN46" t="str">
            <v/>
          </cell>
          <cell r="BO46">
            <v>0</v>
          </cell>
          <cell r="BY46" t="e">
            <v>#N/A</v>
          </cell>
        </row>
        <row r="47">
          <cell r="A47" t="e">
            <v>#VALUE!</v>
          </cell>
          <cell r="B47">
            <v>1900</v>
          </cell>
          <cell r="W47" t="e">
            <v>#VALUE!</v>
          </cell>
          <cell r="X47">
            <v>0</v>
          </cell>
          <cell r="BN47" t="str">
            <v/>
          </cell>
          <cell r="BO47">
            <v>0</v>
          </cell>
          <cell r="BY47" t="e">
            <v>#N/A</v>
          </cell>
        </row>
        <row r="48">
          <cell r="A48" t="e">
            <v>#VALUE!</v>
          </cell>
          <cell r="B48">
            <v>1900</v>
          </cell>
          <cell r="W48" t="e">
            <v>#VALUE!</v>
          </cell>
          <cell r="X48">
            <v>0</v>
          </cell>
          <cell r="BN48" t="str">
            <v/>
          </cell>
          <cell r="BO48">
            <v>0</v>
          </cell>
          <cell r="BY48" t="e">
            <v>#N/A</v>
          </cell>
        </row>
        <row r="49">
          <cell r="A49" t="e">
            <v>#VALUE!</v>
          </cell>
          <cell r="B49">
            <v>1900</v>
          </cell>
          <cell r="W49" t="e">
            <v>#VALUE!</v>
          </cell>
          <cell r="X49">
            <v>0</v>
          </cell>
          <cell r="BN49" t="str">
            <v/>
          </cell>
          <cell r="BO49">
            <v>0</v>
          </cell>
          <cell r="BY49" t="e">
            <v>#N/A</v>
          </cell>
        </row>
        <row r="50">
          <cell r="A50" t="e">
            <v>#VALUE!</v>
          </cell>
          <cell r="B50">
            <v>1900</v>
          </cell>
          <cell r="W50" t="e">
            <v>#VALUE!</v>
          </cell>
          <cell r="X50">
            <v>0</v>
          </cell>
          <cell r="BN50" t="str">
            <v/>
          </cell>
          <cell r="BO50">
            <v>0</v>
          </cell>
          <cell r="BY50" t="e">
            <v>#N/A</v>
          </cell>
        </row>
        <row r="51">
          <cell r="A51" t="e">
            <v>#VALUE!</v>
          </cell>
          <cell r="B51">
            <v>1900</v>
          </cell>
          <cell r="W51" t="e">
            <v>#VALUE!</v>
          </cell>
          <cell r="X51">
            <v>0</v>
          </cell>
          <cell r="BN51" t="str">
            <v/>
          </cell>
          <cell r="BO51">
            <v>0</v>
          </cell>
          <cell r="BY51" t="e">
            <v>#N/A</v>
          </cell>
        </row>
        <row r="52">
          <cell r="A52" t="e">
            <v>#VALUE!</v>
          </cell>
          <cell r="B52">
            <v>1900</v>
          </cell>
          <cell r="W52" t="e">
            <v>#VALUE!</v>
          </cell>
          <cell r="X52">
            <v>0</v>
          </cell>
          <cell r="BN52" t="str">
            <v/>
          </cell>
          <cell r="BO52">
            <v>0</v>
          </cell>
          <cell r="BY52" t="e">
            <v>#N/A</v>
          </cell>
        </row>
        <row r="53">
          <cell r="A53" t="e">
            <v>#VALUE!</v>
          </cell>
          <cell r="B53">
            <v>1900</v>
          </cell>
          <cell r="W53" t="e">
            <v>#VALUE!</v>
          </cell>
          <cell r="X53">
            <v>0</v>
          </cell>
          <cell r="BN53" t="str">
            <v/>
          </cell>
          <cell r="BO53">
            <v>0</v>
          </cell>
        </row>
        <row r="54">
          <cell r="A54" t="e">
            <v>#VALUE!</v>
          </cell>
          <cell r="B54">
            <v>1900</v>
          </cell>
          <cell r="W54" t="e">
            <v>#VALUE!</v>
          </cell>
          <cell r="X54">
            <v>0</v>
          </cell>
          <cell r="BN54" t="str">
            <v/>
          </cell>
          <cell r="BO54">
            <v>0</v>
          </cell>
        </row>
        <row r="55">
          <cell r="A55" t="e">
            <v>#VALUE!</v>
          </cell>
          <cell r="B55">
            <v>1900</v>
          </cell>
          <cell r="W55" t="e">
            <v>#VALUE!</v>
          </cell>
          <cell r="X55">
            <v>0</v>
          </cell>
          <cell r="BN55" t="str">
            <v/>
          </cell>
          <cell r="BO55">
            <v>0</v>
          </cell>
        </row>
        <row r="56">
          <cell r="A56" t="e">
            <v>#VALUE!</v>
          </cell>
          <cell r="B56">
            <v>1900</v>
          </cell>
          <cell r="W56" t="e">
            <v>#VALUE!</v>
          </cell>
          <cell r="X56">
            <v>0</v>
          </cell>
          <cell r="BN56" t="str">
            <v/>
          </cell>
          <cell r="BO56">
            <v>0</v>
          </cell>
        </row>
        <row r="57">
          <cell r="A57" t="e">
            <v>#VALUE!</v>
          </cell>
          <cell r="B57">
            <v>1900</v>
          </cell>
          <cell r="W57" t="e">
            <v>#VALUE!</v>
          </cell>
          <cell r="X57">
            <v>0</v>
          </cell>
          <cell r="BN57" t="str">
            <v/>
          </cell>
          <cell r="BO57">
            <v>0</v>
          </cell>
        </row>
        <row r="58">
          <cell r="A58" t="e">
            <v>#VALUE!</v>
          </cell>
          <cell r="B58">
            <v>1900</v>
          </cell>
          <cell r="W58" t="e">
            <v>#VALUE!</v>
          </cell>
          <cell r="X58">
            <v>0</v>
          </cell>
          <cell r="BN58" t="str">
            <v/>
          </cell>
          <cell r="BO58">
            <v>0</v>
          </cell>
        </row>
        <row r="59">
          <cell r="A59" t="e">
            <v>#VALUE!</v>
          </cell>
          <cell r="B59">
            <v>1900</v>
          </cell>
          <cell r="W59" t="e">
            <v>#VALUE!</v>
          </cell>
          <cell r="X59">
            <v>0</v>
          </cell>
          <cell r="BN59" t="str">
            <v/>
          </cell>
          <cell r="BO59">
            <v>0</v>
          </cell>
        </row>
        <row r="60">
          <cell r="A60" t="e">
            <v>#VALUE!</v>
          </cell>
          <cell r="B60">
            <v>1900</v>
          </cell>
          <cell r="W60" t="e">
            <v>#VALUE!</v>
          </cell>
          <cell r="X60">
            <v>0</v>
          </cell>
          <cell r="BN60" t="str">
            <v/>
          </cell>
          <cell r="BO60">
            <v>0</v>
          </cell>
        </row>
        <row r="61">
          <cell r="A61" t="e">
            <v>#VALUE!</v>
          </cell>
          <cell r="B61">
            <v>1900</v>
          </cell>
          <cell r="W61" t="e">
            <v>#VALUE!</v>
          </cell>
          <cell r="X61">
            <v>0</v>
          </cell>
          <cell r="BN61" t="str">
            <v/>
          </cell>
          <cell r="BO61">
            <v>0</v>
          </cell>
        </row>
        <row r="62">
          <cell r="A62" t="e">
            <v>#VALUE!</v>
          </cell>
          <cell r="B62">
            <v>1900</v>
          </cell>
          <cell r="W62" t="e">
            <v>#VALUE!</v>
          </cell>
          <cell r="X62">
            <v>0</v>
          </cell>
          <cell r="BN62" t="str">
            <v/>
          </cell>
          <cell r="BO62">
            <v>0</v>
          </cell>
        </row>
        <row r="63">
          <cell r="A63" t="e">
            <v>#VALUE!</v>
          </cell>
          <cell r="B63">
            <v>1900</v>
          </cell>
          <cell r="W63" t="e">
            <v>#VALUE!</v>
          </cell>
          <cell r="X63">
            <v>0</v>
          </cell>
          <cell r="BN63" t="str">
            <v/>
          </cell>
          <cell r="BO63">
            <v>0</v>
          </cell>
        </row>
        <row r="64">
          <cell r="A64" t="e">
            <v>#VALUE!</v>
          </cell>
          <cell r="B64">
            <v>1900</v>
          </cell>
          <cell r="W64" t="e">
            <v>#VALUE!</v>
          </cell>
          <cell r="X64">
            <v>0</v>
          </cell>
          <cell r="BN64" t="str">
            <v/>
          </cell>
          <cell r="BO64">
            <v>0</v>
          </cell>
        </row>
        <row r="65">
          <cell r="A65" t="e">
            <v>#VALUE!</v>
          </cell>
          <cell r="B65">
            <v>1900</v>
          </cell>
          <cell r="W65" t="e">
            <v>#VALUE!</v>
          </cell>
          <cell r="X65">
            <v>0</v>
          </cell>
          <cell r="BN65" t="str">
            <v/>
          </cell>
          <cell r="BO65">
            <v>0</v>
          </cell>
        </row>
        <row r="66">
          <cell r="A66" t="e">
            <v>#VALUE!</v>
          </cell>
          <cell r="B66">
            <v>1900</v>
          </cell>
          <cell r="W66" t="e">
            <v>#VALUE!</v>
          </cell>
          <cell r="X66">
            <v>0</v>
          </cell>
          <cell r="BN66" t="str">
            <v/>
          </cell>
          <cell r="BO66">
            <v>0</v>
          </cell>
        </row>
        <row r="67">
          <cell r="A67" t="e">
            <v>#VALUE!</v>
          </cell>
          <cell r="B67">
            <v>1900</v>
          </cell>
          <cell r="W67" t="e">
            <v>#VALUE!</v>
          </cell>
          <cell r="X67">
            <v>0</v>
          </cell>
          <cell r="BN67" t="str">
            <v/>
          </cell>
          <cell r="BO67">
            <v>0</v>
          </cell>
        </row>
        <row r="68">
          <cell r="A68" t="e">
            <v>#VALUE!</v>
          </cell>
          <cell r="B68">
            <v>1900</v>
          </cell>
          <cell r="W68" t="e">
            <v>#VALUE!</v>
          </cell>
          <cell r="X68">
            <v>0</v>
          </cell>
          <cell r="BN68" t="str">
            <v/>
          </cell>
          <cell r="BO68">
            <v>0</v>
          </cell>
        </row>
        <row r="69">
          <cell r="A69" t="e">
            <v>#VALUE!</v>
          </cell>
          <cell r="B69">
            <v>1900</v>
          </cell>
          <cell r="W69" t="e">
            <v>#VALUE!</v>
          </cell>
          <cell r="X69">
            <v>0</v>
          </cell>
          <cell r="BN69" t="str">
            <v/>
          </cell>
          <cell r="BO69">
            <v>0</v>
          </cell>
        </row>
        <row r="70">
          <cell r="A70" t="e">
            <v>#VALUE!</v>
          </cell>
          <cell r="B70">
            <v>1900</v>
          </cell>
          <cell r="W70" t="e">
            <v>#VALUE!</v>
          </cell>
          <cell r="X70">
            <v>0</v>
          </cell>
          <cell r="BN70" t="str">
            <v/>
          </cell>
          <cell r="BO70">
            <v>0</v>
          </cell>
        </row>
        <row r="71">
          <cell r="A71" t="e">
            <v>#VALUE!</v>
          </cell>
          <cell r="B71">
            <v>1900</v>
          </cell>
          <cell r="W71" t="e">
            <v>#VALUE!</v>
          </cell>
          <cell r="X71">
            <v>0</v>
          </cell>
          <cell r="BN71" t="str">
            <v/>
          </cell>
          <cell r="BO71">
            <v>0</v>
          </cell>
        </row>
        <row r="72">
          <cell r="A72" t="e">
            <v>#VALUE!</v>
          </cell>
          <cell r="B72">
            <v>1900</v>
          </cell>
          <cell r="W72" t="e">
            <v>#VALUE!</v>
          </cell>
          <cell r="X72">
            <v>0</v>
          </cell>
          <cell r="BN72" t="str">
            <v/>
          </cell>
          <cell r="BO72">
            <v>0</v>
          </cell>
        </row>
        <row r="73">
          <cell r="A73" t="e">
            <v>#VALUE!</v>
          </cell>
          <cell r="B73">
            <v>1900</v>
          </cell>
          <cell r="W73" t="e">
            <v>#VALUE!</v>
          </cell>
          <cell r="X73">
            <v>0</v>
          </cell>
          <cell r="BN73" t="str">
            <v/>
          </cell>
          <cell r="BO73">
            <v>0</v>
          </cell>
        </row>
        <row r="74">
          <cell r="A74" t="e">
            <v>#VALUE!</v>
          </cell>
          <cell r="B74">
            <v>1900</v>
          </cell>
          <cell r="W74" t="e">
            <v>#VALUE!</v>
          </cell>
          <cell r="X74">
            <v>0</v>
          </cell>
          <cell r="BN74" t="str">
            <v/>
          </cell>
          <cell r="BO74">
            <v>0</v>
          </cell>
        </row>
        <row r="75">
          <cell r="A75" t="e">
            <v>#VALUE!</v>
          </cell>
          <cell r="B75">
            <v>1900</v>
          </cell>
          <cell r="W75" t="e">
            <v>#VALUE!</v>
          </cell>
          <cell r="X75">
            <v>0</v>
          </cell>
          <cell r="BN75" t="str">
            <v/>
          </cell>
          <cell r="BO75">
            <v>0</v>
          </cell>
        </row>
        <row r="76">
          <cell r="A76" t="e">
            <v>#VALUE!</v>
          </cell>
          <cell r="B76">
            <v>1900</v>
          </cell>
          <cell r="W76" t="e">
            <v>#VALUE!</v>
          </cell>
          <cell r="X76">
            <v>0</v>
          </cell>
          <cell r="BN76" t="str">
            <v/>
          </cell>
          <cell r="BO76">
            <v>0</v>
          </cell>
        </row>
        <row r="77">
          <cell r="A77" t="e">
            <v>#VALUE!</v>
          </cell>
          <cell r="B77">
            <v>1900</v>
          </cell>
          <cell r="W77" t="e">
            <v>#VALUE!</v>
          </cell>
          <cell r="X77">
            <v>0</v>
          </cell>
          <cell r="BN77" t="str">
            <v/>
          </cell>
          <cell r="BO77">
            <v>0</v>
          </cell>
        </row>
        <row r="78">
          <cell r="A78" t="e">
            <v>#VALUE!</v>
          </cell>
          <cell r="B78">
            <v>1900</v>
          </cell>
          <cell r="W78" t="e">
            <v>#VALUE!</v>
          </cell>
          <cell r="X78">
            <v>0</v>
          </cell>
          <cell r="BN78" t="str">
            <v/>
          </cell>
          <cell r="BO78">
            <v>0</v>
          </cell>
        </row>
        <row r="79">
          <cell r="A79" t="e">
            <v>#VALUE!</v>
          </cell>
          <cell r="B79">
            <v>1900</v>
          </cell>
          <cell r="W79" t="e">
            <v>#VALUE!</v>
          </cell>
          <cell r="X79">
            <v>0</v>
          </cell>
          <cell r="BN79" t="str">
            <v/>
          </cell>
          <cell r="BO79">
            <v>0</v>
          </cell>
        </row>
        <row r="80">
          <cell r="A80" t="e">
            <v>#VALUE!</v>
          </cell>
          <cell r="B80">
            <v>1900</v>
          </cell>
          <cell r="W80" t="e">
            <v>#VALUE!</v>
          </cell>
          <cell r="X80">
            <v>0</v>
          </cell>
          <cell r="BN80" t="str">
            <v/>
          </cell>
          <cell r="BO80">
            <v>0</v>
          </cell>
        </row>
        <row r="81">
          <cell r="A81" t="e">
            <v>#VALUE!</v>
          </cell>
          <cell r="B81">
            <v>1900</v>
          </cell>
          <cell r="W81" t="e">
            <v>#VALUE!</v>
          </cell>
          <cell r="X81">
            <v>0</v>
          </cell>
          <cell r="BN81" t="str">
            <v/>
          </cell>
          <cell r="BO81">
            <v>0</v>
          </cell>
        </row>
        <row r="82">
          <cell r="A82" t="e">
            <v>#VALUE!</v>
          </cell>
          <cell r="B82">
            <v>1900</v>
          </cell>
          <cell r="W82" t="e">
            <v>#VALUE!</v>
          </cell>
          <cell r="X82">
            <v>0</v>
          </cell>
          <cell r="BN82" t="str">
            <v/>
          </cell>
          <cell r="BO82">
            <v>0</v>
          </cell>
        </row>
        <row r="83">
          <cell r="A83" t="e">
            <v>#VALUE!</v>
          </cell>
          <cell r="B83">
            <v>1900</v>
          </cell>
          <cell r="W83" t="e">
            <v>#VALUE!</v>
          </cell>
          <cell r="X83">
            <v>0</v>
          </cell>
          <cell r="BN83" t="str">
            <v/>
          </cell>
          <cell r="BO83">
            <v>0</v>
          </cell>
        </row>
        <row r="84">
          <cell r="A84" t="e">
            <v>#VALUE!</v>
          </cell>
          <cell r="B84">
            <v>1900</v>
          </cell>
          <cell r="W84" t="e">
            <v>#VALUE!</v>
          </cell>
          <cell r="X84">
            <v>0</v>
          </cell>
          <cell r="BN84" t="str">
            <v/>
          </cell>
          <cell r="BO84">
            <v>0</v>
          </cell>
        </row>
        <row r="85">
          <cell r="A85" t="e">
            <v>#VALUE!</v>
          </cell>
          <cell r="B85">
            <v>1900</v>
          </cell>
          <cell r="W85" t="e">
            <v>#VALUE!</v>
          </cell>
          <cell r="X85">
            <v>0</v>
          </cell>
          <cell r="BN85" t="str">
            <v/>
          </cell>
          <cell r="BO85">
            <v>0</v>
          </cell>
        </row>
        <row r="86">
          <cell r="A86" t="e">
            <v>#VALUE!</v>
          </cell>
          <cell r="B86">
            <v>1900</v>
          </cell>
          <cell r="W86" t="e">
            <v>#VALUE!</v>
          </cell>
          <cell r="X86">
            <v>0</v>
          </cell>
          <cell r="BN86" t="str">
            <v/>
          </cell>
          <cell r="BO86">
            <v>0</v>
          </cell>
        </row>
        <row r="87">
          <cell r="A87" t="e">
            <v>#VALUE!</v>
          </cell>
          <cell r="B87">
            <v>1900</v>
          </cell>
          <cell r="W87" t="e">
            <v>#VALUE!</v>
          </cell>
          <cell r="X87">
            <v>0</v>
          </cell>
          <cell r="BN87" t="str">
            <v/>
          </cell>
          <cell r="BO87">
            <v>0</v>
          </cell>
        </row>
        <row r="88">
          <cell r="A88" t="e">
            <v>#VALUE!</v>
          </cell>
          <cell r="B88">
            <v>1900</v>
          </cell>
          <cell r="W88" t="e">
            <v>#VALUE!</v>
          </cell>
          <cell r="X88">
            <v>0</v>
          </cell>
          <cell r="BN88" t="str">
            <v/>
          </cell>
          <cell r="BO88">
            <v>0</v>
          </cell>
        </row>
        <row r="89">
          <cell r="A89" t="e">
            <v>#VALUE!</v>
          </cell>
          <cell r="B89">
            <v>1900</v>
          </cell>
          <cell r="W89" t="e">
            <v>#VALUE!</v>
          </cell>
          <cell r="X89">
            <v>0</v>
          </cell>
          <cell r="BN89" t="str">
            <v/>
          </cell>
          <cell r="BO89">
            <v>0</v>
          </cell>
        </row>
        <row r="90">
          <cell r="A90" t="e">
            <v>#VALUE!</v>
          </cell>
          <cell r="B90">
            <v>1900</v>
          </cell>
          <cell r="W90" t="e">
            <v>#VALUE!</v>
          </cell>
          <cell r="X90">
            <v>0</v>
          </cell>
          <cell r="BN90" t="str">
            <v/>
          </cell>
          <cell r="BO90">
            <v>0</v>
          </cell>
        </row>
        <row r="91">
          <cell r="A91" t="e">
            <v>#VALUE!</v>
          </cell>
          <cell r="B91">
            <v>1900</v>
          </cell>
          <cell r="W91" t="e">
            <v>#VALUE!</v>
          </cell>
          <cell r="X91">
            <v>0</v>
          </cell>
          <cell r="BN91" t="str">
            <v/>
          </cell>
          <cell r="BO91">
            <v>0</v>
          </cell>
        </row>
        <row r="92">
          <cell r="A92" t="e">
            <v>#VALUE!</v>
          </cell>
          <cell r="B92">
            <v>1900</v>
          </cell>
          <cell r="W92" t="e">
            <v>#VALUE!</v>
          </cell>
          <cell r="X92">
            <v>0</v>
          </cell>
          <cell r="BN92" t="str">
            <v/>
          </cell>
          <cell r="BO92">
            <v>0</v>
          </cell>
        </row>
        <row r="93">
          <cell r="A93" t="e">
            <v>#VALUE!</v>
          </cell>
          <cell r="B93">
            <v>1900</v>
          </cell>
          <cell r="W93" t="e">
            <v>#VALUE!</v>
          </cell>
          <cell r="X93">
            <v>0</v>
          </cell>
          <cell r="BN93" t="str">
            <v/>
          </cell>
          <cell r="BO93">
            <v>0</v>
          </cell>
        </row>
        <row r="94">
          <cell r="A94" t="e">
            <v>#VALUE!</v>
          </cell>
          <cell r="B94">
            <v>1900</v>
          </cell>
          <cell r="W94" t="e">
            <v>#VALUE!</v>
          </cell>
          <cell r="X94">
            <v>0</v>
          </cell>
          <cell r="BN94" t="str">
            <v/>
          </cell>
          <cell r="BO94">
            <v>0</v>
          </cell>
        </row>
        <row r="95">
          <cell r="A95" t="e">
            <v>#VALUE!</v>
          </cell>
          <cell r="B95">
            <v>1900</v>
          </cell>
          <cell r="W95" t="e">
            <v>#VALUE!</v>
          </cell>
          <cell r="X95">
            <v>0</v>
          </cell>
          <cell r="BN95" t="str">
            <v/>
          </cell>
          <cell r="BO95">
            <v>0</v>
          </cell>
        </row>
        <row r="96">
          <cell r="A96" t="e">
            <v>#VALUE!</v>
          </cell>
          <cell r="B96">
            <v>1900</v>
          </cell>
          <cell r="W96" t="e">
            <v>#VALUE!</v>
          </cell>
          <cell r="X96">
            <v>0</v>
          </cell>
          <cell r="BN96" t="str">
            <v/>
          </cell>
          <cell r="BO96">
            <v>0</v>
          </cell>
        </row>
        <row r="97">
          <cell r="A97" t="e">
            <v>#VALUE!</v>
          </cell>
          <cell r="B97">
            <v>1900</v>
          </cell>
          <cell r="W97" t="e">
            <v>#VALUE!</v>
          </cell>
          <cell r="X97">
            <v>0</v>
          </cell>
          <cell r="BN97" t="str">
            <v/>
          </cell>
          <cell r="BO97">
            <v>0</v>
          </cell>
        </row>
        <row r="98">
          <cell r="A98" t="e">
            <v>#VALUE!</v>
          </cell>
          <cell r="B98">
            <v>1900</v>
          </cell>
          <cell r="W98" t="e">
            <v>#VALUE!</v>
          </cell>
          <cell r="X98">
            <v>0</v>
          </cell>
          <cell r="BN98" t="str">
            <v/>
          </cell>
          <cell r="BO98">
            <v>0</v>
          </cell>
        </row>
        <row r="99">
          <cell r="A99" t="e">
            <v>#VALUE!</v>
          </cell>
          <cell r="B99">
            <v>1900</v>
          </cell>
          <cell r="W99" t="e">
            <v>#VALUE!</v>
          </cell>
          <cell r="X99">
            <v>0</v>
          </cell>
          <cell r="BN99" t="str">
            <v/>
          </cell>
          <cell r="BO99">
            <v>0</v>
          </cell>
        </row>
        <row r="100">
          <cell r="A100" t="e">
            <v>#VALUE!</v>
          </cell>
          <cell r="B100">
            <v>1900</v>
          </cell>
          <cell r="W100" t="e">
            <v>#VALUE!</v>
          </cell>
          <cell r="X100">
            <v>0</v>
          </cell>
          <cell r="BN100" t="str">
            <v/>
          </cell>
          <cell r="BO100">
            <v>0</v>
          </cell>
        </row>
      </sheetData>
      <sheetData sheetId="36"/>
      <sheetData sheetId="37"/>
      <sheetData sheetId="38"/>
      <sheetData sheetId="39">
        <row r="3">
          <cell r="S3" t="str">
            <v>Dallas-Fort Worth</v>
          </cell>
        </row>
        <row r="4">
          <cell r="F4">
            <v>46239</v>
          </cell>
          <cell r="H4">
            <v>1964</v>
          </cell>
          <cell r="J4">
            <v>0</v>
          </cell>
          <cell r="U4">
            <v>46239</v>
          </cell>
          <cell r="W4">
            <v>1964</v>
          </cell>
          <cell r="Y4">
            <v>0</v>
          </cell>
        </row>
        <row r="5">
          <cell r="F5">
            <v>45326.5</v>
          </cell>
          <cell r="H5">
            <v>1994</v>
          </cell>
          <cell r="J5">
            <v>500</v>
          </cell>
          <cell r="U5">
            <v>45326.5</v>
          </cell>
          <cell r="W5">
            <v>1994</v>
          </cell>
          <cell r="Y5">
            <v>500</v>
          </cell>
        </row>
        <row r="16">
          <cell r="A16" t="str">
            <v xml:space="preserve">8713 </v>
          </cell>
          <cell r="J16">
            <v>12100000</v>
          </cell>
          <cell r="AI16" t="e">
            <v>#DIV/0!</v>
          </cell>
        </row>
        <row r="17">
          <cell r="A17" t="str">
            <v xml:space="preserve">2109 </v>
          </cell>
          <cell r="J17">
            <v>7700000</v>
          </cell>
          <cell r="AI17">
            <v>5.9419109595959592E-2</v>
          </cell>
        </row>
        <row r="18">
          <cell r="A18" t="str">
            <v xml:space="preserve">3254 </v>
          </cell>
          <cell r="J18">
            <v>16100000</v>
          </cell>
          <cell r="AI18">
            <v>5.2165755627009647E-2</v>
          </cell>
        </row>
        <row r="19">
          <cell r="A19" t="str">
            <v xml:space="preserve">2925 </v>
          </cell>
          <cell r="J19">
            <v>20300000</v>
          </cell>
          <cell r="AI19" t="e">
            <v>#DIV/0!</v>
          </cell>
        </row>
        <row r="20">
          <cell r="A20" t="e">
            <v>#VALUE!</v>
          </cell>
          <cell r="J20" t="str">
            <v/>
          </cell>
        </row>
        <row r="21">
          <cell r="A21" t="e">
            <v>#VALUE!</v>
          </cell>
          <cell r="J21" t="str">
            <v/>
          </cell>
        </row>
        <row r="22">
          <cell r="A22" t="e">
            <v>#VALUE!</v>
          </cell>
          <cell r="J22" t="str">
            <v/>
          </cell>
        </row>
        <row r="23">
          <cell r="A23" t="e">
            <v>#VALUE!</v>
          </cell>
          <cell r="J23" t="str">
            <v/>
          </cell>
        </row>
        <row r="24">
          <cell r="A24" t="e">
            <v>#VALUE!</v>
          </cell>
          <cell r="J24" t="str">
            <v/>
          </cell>
        </row>
        <row r="25">
          <cell r="A25" t="e">
            <v>#VALUE!</v>
          </cell>
          <cell r="J25" t="str">
            <v/>
          </cell>
        </row>
        <row r="26">
          <cell r="A26" t="e">
            <v>#VALUE!</v>
          </cell>
          <cell r="J26" t="str">
            <v/>
          </cell>
        </row>
        <row r="27">
          <cell r="A27" t="e">
            <v>#VALUE!</v>
          </cell>
          <cell r="J27" t="str">
            <v/>
          </cell>
        </row>
        <row r="28">
          <cell r="A28" t="e">
            <v>#VALUE!</v>
          </cell>
          <cell r="J28" t="str">
            <v/>
          </cell>
        </row>
        <row r="29">
          <cell r="A29" t="e">
            <v>#VALUE!</v>
          </cell>
          <cell r="J29" t="str">
            <v/>
          </cell>
        </row>
        <row r="30">
          <cell r="A30" t="e">
            <v>#VALUE!</v>
          </cell>
          <cell r="J30" t="str">
            <v/>
          </cell>
        </row>
        <row r="31">
          <cell r="A31" t="e">
            <v>#VALUE!</v>
          </cell>
          <cell r="J31" t="str">
            <v/>
          </cell>
        </row>
        <row r="32">
          <cell r="A32" t="e">
            <v>#VALUE!</v>
          </cell>
          <cell r="J32" t="str">
            <v/>
          </cell>
        </row>
        <row r="33">
          <cell r="A33" t="e">
            <v>#VALUE!</v>
          </cell>
          <cell r="J33" t="str">
            <v/>
          </cell>
        </row>
        <row r="34">
          <cell r="A34" t="e">
            <v>#VALUE!</v>
          </cell>
          <cell r="J34" t="str">
            <v/>
          </cell>
        </row>
        <row r="35">
          <cell r="A35" t="e">
            <v>#VALUE!</v>
          </cell>
          <cell r="J35" t="str">
            <v/>
          </cell>
        </row>
        <row r="36">
          <cell r="A36" t="e">
            <v>#VALUE!</v>
          </cell>
          <cell r="J36" t="str">
            <v/>
          </cell>
        </row>
        <row r="37">
          <cell r="A37" t="e">
            <v>#VALUE!</v>
          </cell>
          <cell r="J37" t="str">
            <v/>
          </cell>
        </row>
        <row r="40">
          <cell r="Z40">
            <v>5.5792432611484616E-2</v>
          </cell>
        </row>
      </sheetData>
      <sheetData sheetId="40"/>
      <sheetData sheetId="41">
        <row r="1">
          <cell r="C1" t="str">
            <v>C:\Users\dmytr\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>
        <row r="4">
          <cell r="BH4" t="str">
            <v>\TMG Dropbox\- Underwritings\Greg\Greg - (Benbrook, TX) - Benbrook Apartments\- Underwriting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25">
          <cell r="B25">
            <v>1</v>
          </cell>
          <cell r="C25">
            <v>3.71</v>
          </cell>
        </row>
        <row r="26">
          <cell r="B26">
            <v>2</v>
          </cell>
          <cell r="C26">
            <v>3.73</v>
          </cell>
        </row>
        <row r="27">
          <cell r="B27">
            <v>3</v>
          </cell>
          <cell r="C27">
            <v>3.7</v>
          </cell>
        </row>
        <row r="28">
          <cell r="B28">
            <v>4</v>
          </cell>
          <cell r="C28">
            <v>3.666666666666667</v>
          </cell>
        </row>
        <row r="29">
          <cell r="B29">
            <v>5</v>
          </cell>
          <cell r="C29">
            <v>3.6333333333333337</v>
          </cell>
        </row>
        <row r="30">
          <cell r="B30">
            <v>6</v>
          </cell>
          <cell r="C30">
            <v>3.6</v>
          </cell>
        </row>
        <row r="31">
          <cell r="B31">
            <v>7</v>
          </cell>
          <cell r="C31">
            <v>3.581666666666667</v>
          </cell>
        </row>
        <row r="32">
          <cell r="B32">
            <v>8</v>
          </cell>
          <cell r="C32">
            <v>3.5633333333333335</v>
          </cell>
        </row>
        <row r="33">
          <cell r="B33">
            <v>9</v>
          </cell>
          <cell r="C33">
            <v>3.5449999999999999</v>
          </cell>
        </row>
        <row r="34">
          <cell r="B34">
            <v>10</v>
          </cell>
          <cell r="C34">
            <v>3.5266666666666664</v>
          </cell>
        </row>
        <row r="35">
          <cell r="B35">
            <v>11</v>
          </cell>
          <cell r="C35">
            <v>3.5083333333333329</v>
          </cell>
        </row>
        <row r="36">
          <cell r="B36">
            <v>12</v>
          </cell>
          <cell r="C36">
            <v>3.49</v>
          </cell>
        </row>
        <row r="37">
          <cell r="B37">
            <v>13</v>
          </cell>
          <cell r="C37">
            <v>3.4883333333333337</v>
          </cell>
        </row>
        <row r="38">
          <cell r="B38">
            <v>14</v>
          </cell>
          <cell r="C38">
            <v>3.4866666666666672</v>
          </cell>
        </row>
        <row r="39">
          <cell r="B39">
            <v>15</v>
          </cell>
          <cell r="C39">
            <v>3.4850000000000008</v>
          </cell>
        </row>
        <row r="40">
          <cell r="B40">
            <v>16</v>
          </cell>
          <cell r="C40">
            <v>3.4833333333333343</v>
          </cell>
        </row>
        <row r="41">
          <cell r="B41">
            <v>17</v>
          </cell>
          <cell r="C41">
            <v>3.4816666666666678</v>
          </cell>
        </row>
        <row r="42">
          <cell r="B42">
            <v>18</v>
          </cell>
          <cell r="C42">
            <v>3.4800000000000013</v>
          </cell>
        </row>
        <row r="43">
          <cell r="B43">
            <v>19</v>
          </cell>
          <cell r="C43">
            <v>3.4783333333333348</v>
          </cell>
        </row>
        <row r="44">
          <cell r="B44">
            <v>20</v>
          </cell>
          <cell r="C44">
            <v>3.4766666666666683</v>
          </cell>
        </row>
        <row r="45">
          <cell r="B45">
            <v>21</v>
          </cell>
          <cell r="C45">
            <v>3.4750000000000019</v>
          </cell>
        </row>
        <row r="46">
          <cell r="B46">
            <v>22</v>
          </cell>
          <cell r="C46">
            <v>3.4733333333333354</v>
          </cell>
        </row>
        <row r="47">
          <cell r="B47">
            <v>23</v>
          </cell>
          <cell r="C47">
            <v>3.4716666666666689</v>
          </cell>
        </row>
        <row r="48">
          <cell r="B48">
            <v>24</v>
          </cell>
          <cell r="C48">
            <v>3.47</v>
          </cell>
        </row>
        <row r="49">
          <cell r="B49">
            <v>25</v>
          </cell>
          <cell r="C49">
            <v>3.4725000000000001</v>
          </cell>
        </row>
        <row r="50">
          <cell r="B50">
            <v>26</v>
          </cell>
          <cell r="C50">
            <v>3.4750000000000001</v>
          </cell>
        </row>
        <row r="51">
          <cell r="B51">
            <v>27</v>
          </cell>
          <cell r="C51">
            <v>3.4775</v>
          </cell>
        </row>
        <row r="52">
          <cell r="B52">
            <v>28</v>
          </cell>
          <cell r="C52">
            <v>3.48</v>
          </cell>
        </row>
        <row r="53">
          <cell r="B53">
            <v>29</v>
          </cell>
          <cell r="C53">
            <v>3.4824999999999999</v>
          </cell>
        </row>
        <row r="54">
          <cell r="B54">
            <v>30</v>
          </cell>
          <cell r="C54">
            <v>3.4849999999999999</v>
          </cell>
        </row>
        <row r="55">
          <cell r="B55">
            <v>31</v>
          </cell>
          <cell r="C55">
            <v>3.4874999999999998</v>
          </cell>
        </row>
        <row r="56">
          <cell r="B56">
            <v>32</v>
          </cell>
          <cell r="C56">
            <v>3.4899999999999998</v>
          </cell>
        </row>
        <row r="57">
          <cell r="B57">
            <v>33</v>
          </cell>
          <cell r="C57">
            <v>3.4924999999999997</v>
          </cell>
        </row>
        <row r="58">
          <cell r="B58">
            <v>34</v>
          </cell>
          <cell r="C58">
            <v>3.4949999999999997</v>
          </cell>
        </row>
        <row r="59">
          <cell r="B59">
            <v>35</v>
          </cell>
          <cell r="C59">
            <v>3.4974999999999996</v>
          </cell>
        </row>
        <row r="60">
          <cell r="B60">
            <v>36</v>
          </cell>
          <cell r="C60">
            <v>3.5</v>
          </cell>
        </row>
        <row r="61">
          <cell r="B61">
            <v>37</v>
          </cell>
          <cell r="C61">
            <v>3.5066666666666668</v>
          </cell>
        </row>
        <row r="62">
          <cell r="B62">
            <v>38</v>
          </cell>
          <cell r="C62">
            <v>3.5133333333333336</v>
          </cell>
        </row>
        <row r="63">
          <cell r="B63">
            <v>39</v>
          </cell>
          <cell r="C63">
            <v>3.5200000000000005</v>
          </cell>
        </row>
        <row r="64">
          <cell r="B64">
            <v>40</v>
          </cell>
          <cell r="C64">
            <v>3.5266666666666673</v>
          </cell>
        </row>
        <row r="65">
          <cell r="B65">
            <v>41</v>
          </cell>
          <cell r="C65">
            <v>3.5333333333333341</v>
          </cell>
        </row>
        <row r="66">
          <cell r="B66">
            <v>42</v>
          </cell>
          <cell r="C66">
            <v>3.5400000000000009</v>
          </cell>
        </row>
        <row r="67">
          <cell r="B67">
            <v>43</v>
          </cell>
          <cell r="C67">
            <v>3.5466666666666677</v>
          </cell>
        </row>
        <row r="68">
          <cell r="B68">
            <v>44</v>
          </cell>
          <cell r="C68">
            <v>3.5533333333333346</v>
          </cell>
        </row>
        <row r="69">
          <cell r="B69">
            <v>45</v>
          </cell>
          <cell r="C69">
            <v>3.5600000000000014</v>
          </cell>
        </row>
        <row r="70">
          <cell r="B70">
            <v>46</v>
          </cell>
          <cell r="C70">
            <v>3.5666666666666682</v>
          </cell>
        </row>
        <row r="71">
          <cell r="B71">
            <v>47</v>
          </cell>
          <cell r="C71">
            <v>3.573333333333335</v>
          </cell>
        </row>
        <row r="72">
          <cell r="B72">
            <v>48</v>
          </cell>
          <cell r="C72">
            <v>3.5800000000000018</v>
          </cell>
        </row>
        <row r="73">
          <cell r="B73">
            <v>49</v>
          </cell>
          <cell r="C73">
            <v>3.5866666666666687</v>
          </cell>
        </row>
        <row r="74">
          <cell r="B74">
            <v>50</v>
          </cell>
          <cell r="C74">
            <v>3.5933333333333355</v>
          </cell>
        </row>
        <row r="75">
          <cell r="B75">
            <v>51</v>
          </cell>
          <cell r="C75">
            <v>3.6000000000000023</v>
          </cell>
        </row>
        <row r="76">
          <cell r="B76">
            <v>52</v>
          </cell>
          <cell r="C76">
            <v>3.6066666666666691</v>
          </cell>
        </row>
        <row r="77">
          <cell r="B77">
            <v>53</v>
          </cell>
          <cell r="C77">
            <v>3.613333333333336</v>
          </cell>
        </row>
        <row r="78">
          <cell r="B78">
            <v>54</v>
          </cell>
          <cell r="C78">
            <v>3.6200000000000028</v>
          </cell>
        </row>
        <row r="79">
          <cell r="B79">
            <v>55</v>
          </cell>
          <cell r="C79">
            <v>3.6266666666666696</v>
          </cell>
        </row>
        <row r="80">
          <cell r="B80">
            <v>56</v>
          </cell>
          <cell r="C80">
            <v>3.6333333333333364</v>
          </cell>
        </row>
        <row r="81">
          <cell r="B81">
            <v>57</v>
          </cell>
          <cell r="C81">
            <v>3.6400000000000032</v>
          </cell>
        </row>
        <row r="82">
          <cell r="B82">
            <v>58</v>
          </cell>
          <cell r="C82">
            <v>3.6466666666666701</v>
          </cell>
        </row>
        <row r="83">
          <cell r="B83">
            <v>59</v>
          </cell>
          <cell r="C83">
            <v>3.6533333333333369</v>
          </cell>
        </row>
        <row r="84">
          <cell r="B84">
            <v>60</v>
          </cell>
          <cell r="C84">
            <v>3.66</v>
          </cell>
        </row>
        <row r="85">
          <cell r="B85">
            <v>61</v>
          </cell>
          <cell r="C85">
            <v>3.6683333333333334</v>
          </cell>
        </row>
        <row r="86">
          <cell r="B86">
            <v>62</v>
          </cell>
          <cell r="C86">
            <v>3.6766666666666667</v>
          </cell>
        </row>
        <row r="87">
          <cell r="B87">
            <v>63</v>
          </cell>
          <cell r="C87">
            <v>3.6850000000000001</v>
          </cell>
        </row>
        <row r="88">
          <cell r="B88">
            <v>64</v>
          </cell>
          <cell r="C88">
            <v>3.6933333333333334</v>
          </cell>
        </row>
        <row r="89">
          <cell r="B89">
            <v>65</v>
          </cell>
          <cell r="C89">
            <v>3.7016666666666667</v>
          </cell>
        </row>
        <row r="90">
          <cell r="B90">
            <v>66</v>
          </cell>
          <cell r="C90">
            <v>3.71</v>
          </cell>
        </row>
        <row r="91">
          <cell r="B91">
            <v>67</v>
          </cell>
          <cell r="C91">
            <v>3.7183333333333333</v>
          </cell>
        </row>
        <row r="92">
          <cell r="B92">
            <v>68</v>
          </cell>
          <cell r="C92">
            <v>3.7266666666666666</v>
          </cell>
        </row>
        <row r="93">
          <cell r="B93">
            <v>69</v>
          </cell>
          <cell r="C93">
            <v>3.7349999999999999</v>
          </cell>
        </row>
        <row r="94">
          <cell r="B94">
            <v>70</v>
          </cell>
          <cell r="C94">
            <v>3.7433333333333332</v>
          </cell>
        </row>
        <row r="95">
          <cell r="B95">
            <v>71</v>
          </cell>
          <cell r="C95">
            <v>3.7516666666666665</v>
          </cell>
        </row>
        <row r="96">
          <cell r="B96">
            <v>72</v>
          </cell>
          <cell r="C96">
            <v>3.76</v>
          </cell>
        </row>
        <row r="97">
          <cell r="B97">
            <v>73</v>
          </cell>
          <cell r="C97">
            <v>3.7683333333333331</v>
          </cell>
        </row>
        <row r="98">
          <cell r="B98">
            <v>74</v>
          </cell>
          <cell r="C98">
            <v>3.7766666666666664</v>
          </cell>
        </row>
        <row r="99">
          <cell r="B99">
            <v>75</v>
          </cell>
          <cell r="C99">
            <v>3.7849999999999997</v>
          </cell>
        </row>
        <row r="100">
          <cell r="B100">
            <v>76</v>
          </cell>
          <cell r="C100">
            <v>3.793333333333333</v>
          </cell>
        </row>
        <row r="101">
          <cell r="B101">
            <v>77</v>
          </cell>
          <cell r="C101">
            <v>3.8016666666666663</v>
          </cell>
        </row>
        <row r="102">
          <cell r="B102">
            <v>78</v>
          </cell>
          <cell r="C102">
            <v>3.8099999999999996</v>
          </cell>
        </row>
        <row r="103">
          <cell r="B103">
            <v>79</v>
          </cell>
          <cell r="C103">
            <v>3.8183333333333329</v>
          </cell>
        </row>
        <row r="104">
          <cell r="B104">
            <v>80</v>
          </cell>
          <cell r="C104">
            <v>3.8266666666666662</v>
          </cell>
        </row>
        <row r="105">
          <cell r="B105">
            <v>81</v>
          </cell>
          <cell r="C105">
            <v>3.8349999999999995</v>
          </cell>
        </row>
        <row r="106">
          <cell r="B106">
            <v>82</v>
          </cell>
          <cell r="C106">
            <v>3.8433333333333328</v>
          </cell>
        </row>
        <row r="107">
          <cell r="B107">
            <v>83</v>
          </cell>
          <cell r="C107">
            <v>3.8516666666666661</v>
          </cell>
        </row>
        <row r="108">
          <cell r="B108">
            <v>84</v>
          </cell>
          <cell r="C108">
            <v>3.86</v>
          </cell>
        </row>
        <row r="109">
          <cell r="B109">
            <v>85</v>
          </cell>
          <cell r="C109">
            <v>3.8663888888888889</v>
          </cell>
        </row>
        <row r="110">
          <cell r="B110">
            <v>86</v>
          </cell>
          <cell r="C110">
            <v>3.8727777777777779</v>
          </cell>
        </row>
        <row r="111">
          <cell r="B111">
            <v>87</v>
          </cell>
          <cell r="C111">
            <v>3.8791666666666669</v>
          </cell>
        </row>
        <row r="112">
          <cell r="B112">
            <v>88</v>
          </cell>
          <cell r="C112">
            <v>3.8855555555555559</v>
          </cell>
        </row>
        <row r="113">
          <cell r="B113">
            <v>89</v>
          </cell>
          <cell r="C113">
            <v>3.8919444444444449</v>
          </cell>
        </row>
        <row r="114">
          <cell r="B114">
            <v>90</v>
          </cell>
          <cell r="C114">
            <v>3.8983333333333339</v>
          </cell>
        </row>
        <row r="115">
          <cell r="B115">
            <v>91</v>
          </cell>
          <cell r="C115">
            <v>3.9047222222222229</v>
          </cell>
        </row>
        <row r="116">
          <cell r="B116">
            <v>92</v>
          </cell>
          <cell r="C116">
            <v>3.9111111111111119</v>
          </cell>
        </row>
        <row r="117">
          <cell r="B117">
            <v>93</v>
          </cell>
          <cell r="C117">
            <v>3.9175000000000009</v>
          </cell>
        </row>
        <row r="118">
          <cell r="B118">
            <v>94</v>
          </cell>
          <cell r="C118">
            <v>3.9238888888888899</v>
          </cell>
        </row>
        <row r="119">
          <cell r="B119">
            <v>95</v>
          </cell>
          <cell r="C119">
            <v>3.9302777777777789</v>
          </cell>
        </row>
        <row r="120">
          <cell r="B120">
            <v>96</v>
          </cell>
          <cell r="C120">
            <v>3.9366666666666679</v>
          </cell>
        </row>
        <row r="121">
          <cell r="B121">
            <v>97</v>
          </cell>
          <cell r="C121">
            <v>3.9430555555555569</v>
          </cell>
        </row>
        <row r="122">
          <cell r="B122">
            <v>98</v>
          </cell>
          <cell r="C122">
            <v>3.9494444444444459</v>
          </cell>
        </row>
        <row r="123">
          <cell r="B123">
            <v>99</v>
          </cell>
          <cell r="C123">
            <v>3.9558333333333349</v>
          </cell>
        </row>
        <row r="124">
          <cell r="B124">
            <v>100</v>
          </cell>
          <cell r="C124">
            <v>3.9622222222222239</v>
          </cell>
        </row>
        <row r="125">
          <cell r="B125">
            <v>101</v>
          </cell>
          <cell r="C125">
            <v>3.9686111111111129</v>
          </cell>
        </row>
        <row r="126">
          <cell r="B126">
            <v>102</v>
          </cell>
          <cell r="C126">
            <v>3.9750000000000019</v>
          </cell>
        </row>
        <row r="127">
          <cell r="B127">
            <v>103</v>
          </cell>
          <cell r="C127">
            <v>3.9813888888888909</v>
          </cell>
        </row>
        <row r="128">
          <cell r="B128">
            <v>104</v>
          </cell>
          <cell r="C128">
            <v>3.9877777777777799</v>
          </cell>
        </row>
        <row r="129">
          <cell r="B129">
            <v>105</v>
          </cell>
          <cell r="C129">
            <v>3.9941666666666689</v>
          </cell>
        </row>
        <row r="130">
          <cell r="B130">
            <v>106</v>
          </cell>
          <cell r="C130">
            <v>4.0005555555555574</v>
          </cell>
        </row>
        <row r="131">
          <cell r="B131">
            <v>107</v>
          </cell>
          <cell r="C131">
            <v>4.0069444444444464</v>
          </cell>
        </row>
        <row r="132">
          <cell r="B132">
            <v>108</v>
          </cell>
          <cell r="C132">
            <v>4.0133333333333354</v>
          </cell>
        </row>
        <row r="133">
          <cell r="B133">
            <v>109</v>
          </cell>
          <cell r="C133">
            <v>4.0197222222222244</v>
          </cell>
        </row>
        <row r="134">
          <cell r="B134">
            <v>110</v>
          </cell>
          <cell r="C134">
            <v>4.0261111111111134</v>
          </cell>
        </row>
        <row r="135">
          <cell r="B135">
            <v>111</v>
          </cell>
          <cell r="C135">
            <v>4.0325000000000024</v>
          </cell>
        </row>
        <row r="136">
          <cell r="B136">
            <v>112</v>
          </cell>
          <cell r="C136">
            <v>4.0388888888888914</v>
          </cell>
        </row>
        <row r="137">
          <cell r="B137">
            <v>113</v>
          </cell>
          <cell r="C137">
            <v>4.0452777777777804</v>
          </cell>
        </row>
        <row r="138">
          <cell r="B138">
            <v>114</v>
          </cell>
          <cell r="C138">
            <v>4.0516666666666694</v>
          </cell>
        </row>
        <row r="139">
          <cell r="B139">
            <v>115</v>
          </cell>
          <cell r="C139">
            <v>4.0580555555555584</v>
          </cell>
        </row>
        <row r="140">
          <cell r="B140">
            <v>116</v>
          </cell>
          <cell r="C140">
            <v>4.0644444444444474</v>
          </cell>
        </row>
        <row r="141">
          <cell r="B141">
            <v>117</v>
          </cell>
          <cell r="C141">
            <v>4.0708333333333364</v>
          </cell>
        </row>
        <row r="142">
          <cell r="B142">
            <v>118</v>
          </cell>
          <cell r="C142">
            <v>4.0772222222222254</v>
          </cell>
        </row>
        <row r="143">
          <cell r="B143">
            <v>119</v>
          </cell>
          <cell r="C143">
            <v>4.0836111111111144</v>
          </cell>
        </row>
        <row r="144">
          <cell r="B144">
            <v>120</v>
          </cell>
          <cell r="C144">
            <v>4.09</v>
          </cell>
        </row>
        <row r="145">
          <cell r="B145">
            <v>121</v>
          </cell>
          <cell r="C145">
            <v>4.0946666666666669</v>
          </cell>
        </row>
        <row r="146">
          <cell r="B146">
            <v>122</v>
          </cell>
          <cell r="C146">
            <v>4.0993333333333339</v>
          </cell>
        </row>
        <row r="147">
          <cell r="B147">
            <v>123</v>
          </cell>
          <cell r="C147">
            <v>4.104000000000001</v>
          </cell>
        </row>
        <row r="148">
          <cell r="B148">
            <v>124</v>
          </cell>
          <cell r="C148">
            <v>4.108666666666668</v>
          </cell>
        </row>
        <row r="149">
          <cell r="B149">
            <v>125</v>
          </cell>
          <cell r="C149">
            <v>4.1133333333333351</v>
          </cell>
        </row>
        <row r="150">
          <cell r="B150">
            <v>126</v>
          </cell>
          <cell r="C150">
            <v>4.1180000000000021</v>
          </cell>
        </row>
        <row r="151">
          <cell r="B151">
            <v>127</v>
          </cell>
          <cell r="C151">
            <v>4.1226666666666691</v>
          </cell>
        </row>
        <row r="152">
          <cell r="B152">
            <v>128</v>
          </cell>
          <cell r="C152">
            <v>4.1273333333333362</v>
          </cell>
        </row>
        <row r="153">
          <cell r="B153">
            <v>129</v>
          </cell>
          <cell r="C153">
            <v>4.1320000000000032</v>
          </cell>
        </row>
        <row r="154">
          <cell r="B154">
            <v>130</v>
          </cell>
          <cell r="C154">
            <v>4.1366666666666703</v>
          </cell>
        </row>
        <row r="155">
          <cell r="B155">
            <v>131</v>
          </cell>
          <cell r="C155">
            <v>4.1413333333333373</v>
          </cell>
        </row>
        <row r="156">
          <cell r="B156">
            <v>132</v>
          </cell>
          <cell r="C156">
            <v>4.1460000000000043</v>
          </cell>
        </row>
        <row r="157">
          <cell r="B157">
            <v>133</v>
          </cell>
          <cell r="C157">
            <v>4.1506666666666714</v>
          </cell>
        </row>
        <row r="158">
          <cell r="B158">
            <v>134</v>
          </cell>
          <cell r="C158">
            <v>4.1553333333333384</v>
          </cell>
        </row>
        <row r="159">
          <cell r="B159">
            <v>135</v>
          </cell>
          <cell r="C159">
            <v>4.1600000000000055</v>
          </cell>
        </row>
        <row r="160">
          <cell r="B160">
            <v>136</v>
          </cell>
          <cell r="C160">
            <v>4.1646666666666725</v>
          </cell>
        </row>
        <row r="161">
          <cell r="B161">
            <v>137</v>
          </cell>
          <cell r="C161">
            <v>4.1693333333333396</v>
          </cell>
        </row>
        <row r="162">
          <cell r="B162">
            <v>138</v>
          </cell>
          <cell r="C162">
            <v>4.1740000000000066</v>
          </cell>
        </row>
        <row r="163">
          <cell r="B163">
            <v>139</v>
          </cell>
          <cell r="C163">
            <v>4.1786666666666736</v>
          </cell>
        </row>
        <row r="164">
          <cell r="B164">
            <v>140</v>
          </cell>
          <cell r="C164">
            <v>4.1833333333333407</v>
          </cell>
        </row>
        <row r="165">
          <cell r="B165">
            <v>141</v>
          </cell>
          <cell r="C165">
            <v>4.1880000000000077</v>
          </cell>
        </row>
        <row r="166">
          <cell r="B166">
            <v>142</v>
          </cell>
          <cell r="C166">
            <v>4.1926666666666748</v>
          </cell>
        </row>
        <row r="167">
          <cell r="B167">
            <v>143</v>
          </cell>
          <cell r="C167">
            <v>4.1973333333333418</v>
          </cell>
        </row>
        <row r="168">
          <cell r="B168">
            <v>144</v>
          </cell>
          <cell r="C168">
            <v>4.2020000000000088</v>
          </cell>
        </row>
        <row r="169">
          <cell r="B169">
            <v>145</v>
          </cell>
          <cell r="C169">
            <v>4.2066666666666759</v>
          </cell>
        </row>
        <row r="170">
          <cell r="B170">
            <v>146</v>
          </cell>
          <cell r="C170">
            <v>4.2113333333333429</v>
          </cell>
        </row>
        <row r="171">
          <cell r="B171">
            <v>147</v>
          </cell>
          <cell r="C171">
            <v>4.21600000000001</v>
          </cell>
        </row>
        <row r="172">
          <cell r="B172">
            <v>148</v>
          </cell>
          <cell r="C172">
            <v>4.220666666666677</v>
          </cell>
        </row>
        <row r="173">
          <cell r="B173">
            <v>149</v>
          </cell>
          <cell r="C173">
            <v>4.225333333333344</v>
          </cell>
        </row>
        <row r="174">
          <cell r="B174">
            <v>150</v>
          </cell>
          <cell r="C174">
            <v>4.2300000000000111</v>
          </cell>
        </row>
        <row r="175">
          <cell r="B175">
            <v>151</v>
          </cell>
          <cell r="C175">
            <v>4.2346666666666781</v>
          </cell>
        </row>
        <row r="176">
          <cell r="B176">
            <v>152</v>
          </cell>
          <cell r="C176">
            <v>4.2393333333333452</v>
          </cell>
        </row>
        <row r="177">
          <cell r="B177">
            <v>153</v>
          </cell>
          <cell r="C177">
            <v>4.2440000000000122</v>
          </cell>
        </row>
        <row r="178">
          <cell r="B178">
            <v>154</v>
          </cell>
          <cell r="C178">
            <v>4.2486666666666792</v>
          </cell>
        </row>
        <row r="179">
          <cell r="B179">
            <v>155</v>
          </cell>
          <cell r="C179">
            <v>4.2533333333333463</v>
          </cell>
        </row>
        <row r="180">
          <cell r="B180">
            <v>156</v>
          </cell>
          <cell r="C180">
            <v>4.2580000000000133</v>
          </cell>
        </row>
        <row r="181">
          <cell r="B181">
            <v>157</v>
          </cell>
          <cell r="C181">
            <v>4.2626666666666804</v>
          </cell>
        </row>
        <row r="182">
          <cell r="B182">
            <v>158</v>
          </cell>
          <cell r="C182">
            <v>4.2673333333333474</v>
          </cell>
        </row>
        <row r="183">
          <cell r="B183">
            <v>159</v>
          </cell>
          <cell r="C183">
            <v>4.2720000000000145</v>
          </cell>
        </row>
        <row r="184">
          <cell r="B184">
            <v>160</v>
          </cell>
          <cell r="C184">
            <v>4.2766666666666815</v>
          </cell>
        </row>
        <row r="185">
          <cell r="B185">
            <v>161</v>
          </cell>
          <cell r="C185">
            <v>4.2813333333333485</v>
          </cell>
        </row>
        <row r="186">
          <cell r="B186">
            <v>162</v>
          </cell>
          <cell r="C186">
            <v>4.2860000000000156</v>
          </cell>
        </row>
        <row r="187">
          <cell r="B187">
            <v>163</v>
          </cell>
          <cell r="C187">
            <v>4.2906666666666826</v>
          </cell>
        </row>
        <row r="188">
          <cell r="B188">
            <v>164</v>
          </cell>
          <cell r="C188">
            <v>4.2953333333333497</v>
          </cell>
        </row>
        <row r="189">
          <cell r="B189">
            <v>165</v>
          </cell>
          <cell r="C189">
            <v>4.3000000000000167</v>
          </cell>
        </row>
        <row r="190">
          <cell r="B190">
            <v>166</v>
          </cell>
          <cell r="C190">
            <v>4.3046666666666837</v>
          </cell>
        </row>
        <row r="191">
          <cell r="B191">
            <v>167</v>
          </cell>
          <cell r="C191">
            <v>4.3093333333333508</v>
          </cell>
        </row>
        <row r="192">
          <cell r="B192">
            <v>168</v>
          </cell>
          <cell r="C192">
            <v>4.3140000000000178</v>
          </cell>
        </row>
        <row r="193">
          <cell r="B193">
            <v>169</v>
          </cell>
          <cell r="C193">
            <v>4.3186666666666849</v>
          </cell>
        </row>
        <row r="194">
          <cell r="B194">
            <v>170</v>
          </cell>
          <cell r="C194">
            <v>4.3233333333333519</v>
          </cell>
        </row>
        <row r="195">
          <cell r="B195">
            <v>171</v>
          </cell>
          <cell r="C195">
            <v>4.3280000000000189</v>
          </cell>
        </row>
        <row r="196">
          <cell r="B196">
            <v>172</v>
          </cell>
          <cell r="C196">
            <v>4.332666666666686</v>
          </cell>
        </row>
        <row r="197">
          <cell r="B197">
            <v>173</v>
          </cell>
          <cell r="C197">
            <v>4.337333333333353</v>
          </cell>
        </row>
        <row r="198">
          <cell r="B198">
            <v>174</v>
          </cell>
          <cell r="C198">
            <v>4.3420000000000201</v>
          </cell>
        </row>
        <row r="199">
          <cell r="B199">
            <v>175</v>
          </cell>
          <cell r="C199">
            <v>4.3466666666666871</v>
          </cell>
        </row>
        <row r="200">
          <cell r="B200">
            <v>176</v>
          </cell>
          <cell r="C200">
            <v>4.3513333333333541</v>
          </cell>
        </row>
        <row r="201">
          <cell r="B201">
            <v>177</v>
          </cell>
          <cell r="C201">
            <v>4.3560000000000212</v>
          </cell>
        </row>
        <row r="202">
          <cell r="B202">
            <v>178</v>
          </cell>
          <cell r="C202">
            <v>4.3606666666666882</v>
          </cell>
        </row>
        <row r="203">
          <cell r="B203">
            <v>179</v>
          </cell>
          <cell r="C203">
            <v>4.3653333333333553</v>
          </cell>
        </row>
        <row r="204">
          <cell r="B204">
            <v>180</v>
          </cell>
          <cell r="C204">
            <v>4.3700000000000223</v>
          </cell>
        </row>
        <row r="205">
          <cell r="B205">
            <v>181</v>
          </cell>
          <cell r="C205">
            <v>4.3746666666666894</v>
          </cell>
        </row>
        <row r="206">
          <cell r="B206">
            <v>182</v>
          </cell>
          <cell r="C206">
            <v>4.3793333333333564</v>
          </cell>
        </row>
        <row r="207">
          <cell r="B207">
            <v>183</v>
          </cell>
          <cell r="C207">
            <v>4.3840000000000234</v>
          </cell>
        </row>
        <row r="208">
          <cell r="B208">
            <v>184</v>
          </cell>
          <cell r="C208">
            <v>4.3886666666666905</v>
          </cell>
        </row>
        <row r="209">
          <cell r="B209">
            <v>185</v>
          </cell>
          <cell r="C209">
            <v>4.3933333333333575</v>
          </cell>
        </row>
        <row r="210">
          <cell r="B210">
            <v>186</v>
          </cell>
          <cell r="C210">
            <v>4.3980000000000246</v>
          </cell>
        </row>
        <row r="211">
          <cell r="B211">
            <v>187</v>
          </cell>
          <cell r="C211">
            <v>4.4026666666666916</v>
          </cell>
        </row>
        <row r="212">
          <cell r="B212">
            <v>188</v>
          </cell>
          <cell r="C212">
            <v>4.4073333333333586</v>
          </cell>
        </row>
        <row r="213">
          <cell r="B213">
            <v>189</v>
          </cell>
          <cell r="C213">
            <v>4.4120000000000257</v>
          </cell>
        </row>
        <row r="214">
          <cell r="B214">
            <v>190</v>
          </cell>
          <cell r="C214">
            <v>4.4166666666666927</v>
          </cell>
        </row>
        <row r="215">
          <cell r="B215">
            <v>191</v>
          </cell>
          <cell r="C215">
            <v>4.4213333333333598</v>
          </cell>
        </row>
        <row r="216">
          <cell r="B216">
            <v>192</v>
          </cell>
          <cell r="C216">
            <v>4.4260000000000268</v>
          </cell>
        </row>
        <row r="217">
          <cell r="B217">
            <v>193</v>
          </cell>
          <cell r="C217">
            <v>4.4306666666666938</v>
          </cell>
        </row>
        <row r="218">
          <cell r="B218">
            <v>194</v>
          </cell>
          <cell r="C218">
            <v>4.4353333333333609</v>
          </cell>
        </row>
        <row r="219">
          <cell r="B219">
            <v>195</v>
          </cell>
          <cell r="C219">
            <v>4.4400000000000279</v>
          </cell>
        </row>
        <row r="220">
          <cell r="B220">
            <v>196</v>
          </cell>
          <cell r="C220">
            <v>4.444666666666695</v>
          </cell>
        </row>
        <row r="221">
          <cell r="B221">
            <v>197</v>
          </cell>
          <cell r="C221">
            <v>4.449333333333362</v>
          </cell>
        </row>
        <row r="222">
          <cell r="B222">
            <v>198</v>
          </cell>
          <cell r="C222">
            <v>4.454000000000029</v>
          </cell>
        </row>
        <row r="223">
          <cell r="B223">
            <v>199</v>
          </cell>
          <cell r="C223">
            <v>4.4586666666666961</v>
          </cell>
        </row>
        <row r="224">
          <cell r="B224">
            <v>200</v>
          </cell>
          <cell r="C224">
            <v>4.4633333333333631</v>
          </cell>
        </row>
        <row r="225">
          <cell r="B225">
            <v>201</v>
          </cell>
          <cell r="C225">
            <v>4.4680000000000302</v>
          </cell>
        </row>
        <row r="226">
          <cell r="B226">
            <v>202</v>
          </cell>
          <cell r="C226">
            <v>4.4726666666666972</v>
          </cell>
        </row>
        <row r="227">
          <cell r="B227">
            <v>203</v>
          </cell>
          <cell r="C227">
            <v>4.4773333333333643</v>
          </cell>
        </row>
        <row r="228">
          <cell r="B228">
            <v>204</v>
          </cell>
          <cell r="C228">
            <v>4.4820000000000313</v>
          </cell>
        </row>
        <row r="229">
          <cell r="B229">
            <v>205</v>
          </cell>
          <cell r="C229">
            <v>4.4866666666666983</v>
          </cell>
        </row>
        <row r="230">
          <cell r="B230">
            <v>206</v>
          </cell>
          <cell r="C230">
            <v>4.4913333333333654</v>
          </cell>
        </row>
        <row r="231">
          <cell r="B231">
            <v>207</v>
          </cell>
          <cell r="C231">
            <v>4.4960000000000324</v>
          </cell>
        </row>
        <row r="232">
          <cell r="B232">
            <v>208</v>
          </cell>
          <cell r="C232">
            <v>4.5006666666666995</v>
          </cell>
        </row>
        <row r="233">
          <cell r="B233">
            <v>209</v>
          </cell>
          <cell r="C233">
            <v>4.5053333333333665</v>
          </cell>
        </row>
        <row r="234">
          <cell r="B234">
            <v>210</v>
          </cell>
          <cell r="C234">
            <v>4.5100000000000335</v>
          </cell>
        </row>
        <row r="235">
          <cell r="B235">
            <v>211</v>
          </cell>
          <cell r="C235">
            <v>4.5146666666667006</v>
          </cell>
        </row>
        <row r="236">
          <cell r="B236">
            <v>212</v>
          </cell>
          <cell r="C236">
            <v>4.5193333333333676</v>
          </cell>
        </row>
        <row r="237">
          <cell r="B237">
            <v>213</v>
          </cell>
          <cell r="C237">
            <v>4.5240000000000347</v>
          </cell>
        </row>
        <row r="238">
          <cell r="B238">
            <v>214</v>
          </cell>
          <cell r="C238">
            <v>4.5286666666667017</v>
          </cell>
        </row>
        <row r="239">
          <cell r="B239">
            <v>215</v>
          </cell>
          <cell r="C239">
            <v>4.5333333333333687</v>
          </cell>
        </row>
        <row r="240">
          <cell r="B240">
            <v>216</v>
          </cell>
          <cell r="C240">
            <v>4.5380000000000358</v>
          </cell>
        </row>
        <row r="241">
          <cell r="B241">
            <v>217</v>
          </cell>
          <cell r="C241">
            <v>4.5426666666667028</v>
          </cell>
        </row>
        <row r="242">
          <cell r="B242">
            <v>218</v>
          </cell>
          <cell r="C242">
            <v>4.5473333333333699</v>
          </cell>
        </row>
        <row r="243">
          <cell r="B243">
            <v>219</v>
          </cell>
          <cell r="C243">
            <v>4.5520000000000369</v>
          </cell>
        </row>
        <row r="244">
          <cell r="B244">
            <v>220</v>
          </cell>
          <cell r="C244">
            <v>4.5566666666667039</v>
          </cell>
        </row>
        <row r="245">
          <cell r="B245">
            <v>221</v>
          </cell>
          <cell r="C245">
            <v>4.561333333333371</v>
          </cell>
        </row>
        <row r="246">
          <cell r="B246">
            <v>222</v>
          </cell>
          <cell r="C246">
            <v>4.566000000000038</v>
          </cell>
        </row>
        <row r="247">
          <cell r="B247">
            <v>223</v>
          </cell>
          <cell r="C247">
            <v>4.5706666666667051</v>
          </cell>
        </row>
        <row r="248">
          <cell r="B248">
            <v>224</v>
          </cell>
          <cell r="C248">
            <v>4.5753333333333721</v>
          </cell>
        </row>
        <row r="249">
          <cell r="B249">
            <v>225</v>
          </cell>
          <cell r="C249">
            <v>4.5800000000000392</v>
          </cell>
        </row>
        <row r="250">
          <cell r="B250">
            <v>226</v>
          </cell>
          <cell r="C250">
            <v>4.5846666666667062</v>
          </cell>
        </row>
        <row r="251">
          <cell r="B251">
            <v>227</v>
          </cell>
          <cell r="C251">
            <v>4.5893333333333732</v>
          </cell>
        </row>
        <row r="252">
          <cell r="B252">
            <v>228</v>
          </cell>
          <cell r="C252">
            <v>4.5940000000000403</v>
          </cell>
        </row>
        <row r="253">
          <cell r="B253">
            <v>229</v>
          </cell>
          <cell r="C253">
            <v>4.5986666666667073</v>
          </cell>
        </row>
        <row r="254">
          <cell r="B254">
            <v>230</v>
          </cell>
          <cell r="C254">
            <v>4.6033333333333744</v>
          </cell>
        </row>
        <row r="255">
          <cell r="B255">
            <v>231</v>
          </cell>
          <cell r="C255">
            <v>4.6080000000000414</v>
          </cell>
        </row>
        <row r="256">
          <cell r="B256">
            <v>232</v>
          </cell>
          <cell r="C256">
            <v>4.6126666666667084</v>
          </cell>
        </row>
        <row r="257">
          <cell r="B257">
            <v>233</v>
          </cell>
          <cell r="C257">
            <v>4.6173333333333755</v>
          </cell>
        </row>
        <row r="258">
          <cell r="B258">
            <v>234</v>
          </cell>
          <cell r="C258">
            <v>4.6220000000000425</v>
          </cell>
        </row>
        <row r="259">
          <cell r="B259">
            <v>235</v>
          </cell>
          <cell r="C259">
            <v>4.6266666666667096</v>
          </cell>
        </row>
        <row r="260">
          <cell r="B260">
            <v>236</v>
          </cell>
          <cell r="C260">
            <v>4.6313333333333766</v>
          </cell>
        </row>
        <row r="261">
          <cell r="B261">
            <v>237</v>
          </cell>
          <cell r="C261">
            <v>4.6360000000000436</v>
          </cell>
        </row>
        <row r="262">
          <cell r="B262">
            <v>238</v>
          </cell>
          <cell r="C262">
            <v>4.6406666666667107</v>
          </cell>
        </row>
        <row r="263">
          <cell r="B263">
            <v>239</v>
          </cell>
          <cell r="C263">
            <v>4.6453333333333777</v>
          </cell>
        </row>
        <row r="264">
          <cell r="B264">
            <v>240</v>
          </cell>
          <cell r="C264">
            <v>4.6500000000000004</v>
          </cell>
        </row>
        <row r="265">
          <cell r="B265">
            <v>241</v>
          </cell>
          <cell r="C265">
            <v>4.6505000000000001</v>
          </cell>
        </row>
        <row r="266">
          <cell r="B266">
            <v>242</v>
          </cell>
          <cell r="C266">
            <v>4.6509999999999998</v>
          </cell>
        </row>
        <row r="267">
          <cell r="B267">
            <v>243</v>
          </cell>
          <cell r="C267">
            <v>4.6514999999999995</v>
          </cell>
        </row>
        <row r="268">
          <cell r="B268">
            <v>244</v>
          </cell>
          <cell r="C268">
            <v>4.6519999999999992</v>
          </cell>
        </row>
        <row r="269">
          <cell r="B269">
            <v>245</v>
          </cell>
          <cell r="C269">
            <v>4.652499999999999</v>
          </cell>
        </row>
        <row r="270">
          <cell r="B270">
            <v>246</v>
          </cell>
          <cell r="C270">
            <v>4.6529999999999987</v>
          </cell>
        </row>
        <row r="271">
          <cell r="B271">
            <v>247</v>
          </cell>
          <cell r="C271">
            <v>4.6534999999999984</v>
          </cell>
        </row>
        <row r="272">
          <cell r="B272">
            <v>248</v>
          </cell>
          <cell r="C272">
            <v>4.6539999999999981</v>
          </cell>
        </row>
        <row r="273">
          <cell r="B273">
            <v>249</v>
          </cell>
          <cell r="C273">
            <v>4.6544999999999979</v>
          </cell>
        </row>
        <row r="274">
          <cell r="B274">
            <v>250</v>
          </cell>
          <cell r="C274">
            <v>4.6549999999999976</v>
          </cell>
        </row>
        <row r="275">
          <cell r="B275">
            <v>251</v>
          </cell>
          <cell r="C275">
            <v>4.6554999999999973</v>
          </cell>
        </row>
        <row r="276">
          <cell r="B276">
            <v>252</v>
          </cell>
          <cell r="C276">
            <v>4.655999999999997</v>
          </cell>
        </row>
        <row r="277">
          <cell r="B277">
            <v>253</v>
          </cell>
          <cell r="C277">
            <v>4.6564999999999968</v>
          </cell>
        </row>
        <row r="278">
          <cell r="B278">
            <v>254</v>
          </cell>
          <cell r="C278">
            <v>4.6569999999999965</v>
          </cell>
        </row>
        <row r="279">
          <cell r="B279">
            <v>255</v>
          </cell>
          <cell r="C279">
            <v>4.6574999999999962</v>
          </cell>
        </row>
        <row r="280">
          <cell r="B280">
            <v>256</v>
          </cell>
          <cell r="C280">
            <v>4.6579999999999959</v>
          </cell>
        </row>
        <row r="281">
          <cell r="B281">
            <v>257</v>
          </cell>
          <cell r="C281">
            <v>4.6584999999999956</v>
          </cell>
        </row>
        <row r="282">
          <cell r="B282">
            <v>258</v>
          </cell>
          <cell r="C282">
            <v>4.6589999999999954</v>
          </cell>
        </row>
        <row r="283">
          <cell r="B283">
            <v>259</v>
          </cell>
          <cell r="C283">
            <v>4.6594999999999951</v>
          </cell>
        </row>
        <row r="284">
          <cell r="B284">
            <v>260</v>
          </cell>
          <cell r="C284">
            <v>4.6599999999999948</v>
          </cell>
        </row>
        <row r="285">
          <cell r="B285">
            <v>261</v>
          </cell>
          <cell r="C285">
            <v>4.6604999999999945</v>
          </cell>
        </row>
        <row r="286">
          <cell r="B286">
            <v>262</v>
          </cell>
          <cell r="C286">
            <v>4.6609999999999943</v>
          </cell>
        </row>
        <row r="287">
          <cell r="B287">
            <v>263</v>
          </cell>
          <cell r="C287">
            <v>4.661499999999994</v>
          </cell>
        </row>
        <row r="288">
          <cell r="B288">
            <v>264</v>
          </cell>
          <cell r="C288">
            <v>4.6619999999999937</v>
          </cell>
        </row>
        <row r="289">
          <cell r="B289">
            <v>265</v>
          </cell>
          <cell r="C289">
            <v>4.6624999999999934</v>
          </cell>
        </row>
        <row r="290">
          <cell r="B290">
            <v>266</v>
          </cell>
          <cell r="C290">
            <v>4.6629999999999932</v>
          </cell>
        </row>
        <row r="291">
          <cell r="B291">
            <v>267</v>
          </cell>
          <cell r="C291">
            <v>4.6634999999999929</v>
          </cell>
        </row>
        <row r="292">
          <cell r="B292">
            <v>268</v>
          </cell>
          <cell r="C292">
            <v>4.6639999999999926</v>
          </cell>
        </row>
        <row r="293">
          <cell r="B293">
            <v>269</v>
          </cell>
          <cell r="C293">
            <v>4.6644999999999923</v>
          </cell>
        </row>
        <row r="294">
          <cell r="B294">
            <v>270</v>
          </cell>
          <cell r="C294">
            <v>4.664999999999992</v>
          </cell>
        </row>
        <row r="295">
          <cell r="B295">
            <v>271</v>
          </cell>
          <cell r="C295">
            <v>4.6654999999999918</v>
          </cell>
        </row>
        <row r="296">
          <cell r="B296">
            <v>272</v>
          </cell>
          <cell r="C296">
            <v>4.6659999999999915</v>
          </cell>
        </row>
        <row r="297">
          <cell r="B297">
            <v>273</v>
          </cell>
          <cell r="C297">
            <v>4.6664999999999912</v>
          </cell>
        </row>
        <row r="298">
          <cell r="B298">
            <v>274</v>
          </cell>
          <cell r="C298">
            <v>4.6669999999999909</v>
          </cell>
        </row>
        <row r="299">
          <cell r="B299">
            <v>275</v>
          </cell>
          <cell r="C299">
            <v>4.6674999999999907</v>
          </cell>
        </row>
        <row r="300">
          <cell r="B300">
            <v>276</v>
          </cell>
          <cell r="C300">
            <v>4.6679999999999904</v>
          </cell>
        </row>
        <row r="301">
          <cell r="B301">
            <v>277</v>
          </cell>
          <cell r="C301">
            <v>4.6684999999999901</v>
          </cell>
        </row>
        <row r="302">
          <cell r="B302">
            <v>278</v>
          </cell>
          <cell r="C302">
            <v>4.6689999999999898</v>
          </cell>
        </row>
        <row r="303">
          <cell r="B303">
            <v>279</v>
          </cell>
          <cell r="C303">
            <v>4.6694999999999895</v>
          </cell>
        </row>
        <row r="304">
          <cell r="B304">
            <v>280</v>
          </cell>
          <cell r="C304">
            <v>4.6699999999999893</v>
          </cell>
        </row>
        <row r="305">
          <cell r="B305">
            <v>281</v>
          </cell>
          <cell r="C305">
            <v>4.670499999999989</v>
          </cell>
        </row>
        <row r="306">
          <cell r="B306">
            <v>282</v>
          </cell>
          <cell r="C306">
            <v>4.6709999999999887</v>
          </cell>
        </row>
        <row r="307">
          <cell r="B307">
            <v>283</v>
          </cell>
          <cell r="C307">
            <v>4.6714999999999884</v>
          </cell>
        </row>
        <row r="308">
          <cell r="B308">
            <v>284</v>
          </cell>
          <cell r="C308">
            <v>4.6719999999999882</v>
          </cell>
        </row>
        <row r="309">
          <cell r="B309">
            <v>285</v>
          </cell>
          <cell r="C309">
            <v>4.6724999999999879</v>
          </cell>
        </row>
        <row r="310">
          <cell r="B310">
            <v>286</v>
          </cell>
          <cell r="C310">
            <v>4.6729999999999876</v>
          </cell>
        </row>
        <row r="311">
          <cell r="B311">
            <v>287</v>
          </cell>
          <cell r="C311">
            <v>4.6734999999999873</v>
          </cell>
        </row>
        <row r="312">
          <cell r="B312">
            <v>288</v>
          </cell>
          <cell r="C312">
            <v>4.6739999999999871</v>
          </cell>
        </row>
        <row r="313">
          <cell r="B313">
            <v>289</v>
          </cell>
          <cell r="C313">
            <v>4.6744999999999868</v>
          </cell>
        </row>
        <row r="314">
          <cell r="B314">
            <v>290</v>
          </cell>
          <cell r="C314">
            <v>4.6749999999999865</v>
          </cell>
        </row>
        <row r="315">
          <cell r="B315">
            <v>291</v>
          </cell>
          <cell r="C315">
            <v>4.6754999999999862</v>
          </cell>
        </row>
        <row r="316">
          <cell r="B316">
            <v>292</v>
          </cell>
          <cell r="C316">
            <v>4.6759999999999859</v>
          </cell>
        </row>
        <row r="317">
          <cell r="B317">
            <v>293</v>
          </cell>
          <cell r="C317">
            <v>4.6764999999999857</v>
          </cell>
        </row>
        <row r="318">
          <cell r="B318">
            <v>294</v>
          </cell>
          <cell r="C318">
            <v>4.6769999999999854</v>
          </cell>
        </row>
        <row r="319">
          <cell r="B319">
            <v>295</v>
          </cell>
          <cell r="C319">
            <v>4.6774999999999851</v>
          </cell>
        </row>
        <row r="320">
          <cell r="B320">
            <v>296</v>
          </cell>
          <cell r="C320">
            <v>4.6779999999999848</v>
          </cell>
        </row>
        <row r="321">
          <cell r="B321">
            <v>297</v>
          </cell>
          <cell r="C321">
            <v>4.6784999999999846</v>
          </cell>
        </row>
        <row r="322">
          <cell r="B322">
            <v>298</v>
          </cell>
          <cell r="C322">
            <v>4.6789999999999843</v>
          </cell>
        </row>
        <row r="323">
          <cell r="B323">
            <v>299</v>
          </cell>
          <cell r="C323">
            <v>4.679499999999984</v>
          </cell>
        </row>
        <row r="324">
          <cell r="B324">
            <v>300</v>
          </cell>
          <cell r="C324">
            <v>4.6799999999999837</v>
          </cell>
        </row>
        <row r="325">
          <cell r="B325">
            <v>301</v>
          </cell>
          <cell r="C325">
            <v>4.6804999999999835</v>
          </cell>
        </row>
        <row r="326">
          <cell r="B326">
            <v>302</v>
          </cell>
          <cell r="C326">
            <v>4.6809999999999832</v>
          </cell>
        </row>
        <row r="327">
          <cell r="B327">
            <v>303</v>
          </cell>
          <cell r="C327">
            <v>4.6814999999999829</v>
          </cell>
        </row>
        <row r="328">
          <cell r="B328">
            <v>304</v>
          </cell>
          <cell r="C328">
            <v>4.6819999999999826</v>
          </cell>
        </row>
        <row r="329">
          <cell r="B329">
            <v>305</v>
          </cell>
          <cell r="C329">
            <v>4.6824999999999823</v>
          </cell>
        </row>
        <row r="330">
          <cell r="B330">
            <v>306</v>
          </cell>
          <cell r="C330">
            <v>4.6829999999999821</v>
          </cell>
        </row>
        <row r="331">
          <cell r="B331">
            <v>307</v>
          </cell>
          <cell r="C331">
            <v>4.6834999999999818</v>
          </cell>
        </row>
        <row r="332">
          <cell r="B332">
            <v>308</v>
          </cell>
          <cell r="C332">
            <v>4.6839999999999815</v>
          </cell>
        </row>
        <row r="333">
          <cell r="B333">
            <v>309</v>
          </cell>
          <cell r="C333">
            <v>4.6844999999999812</v>
          </cell>
        </row>
        <row r="334">
          <cell r="B334">
            <v>310</v>
          </cell>
          <cell r="C334">
            <v>4.684999999999981</v>
          </cell>
        </row>
        <row r="335">
          <cell r="B335">
            <v>311</v>
          </cell>
          <cell r="C335">
            <v>4.6854999999999807</v>
          </cell>
        </row>
        <row r="336">
          <cell r="B336">
            <v>312</v>
          </cell>
          <cell r="C336">
            <v>4.6859999999999804</v>
          </cell>
        </row>
        <row r="337">
          <cell r="B337">
            <v>313</v>
          </cell>
          <cell r="C337">
            <v>4.6864999999999801</v>
          </cell>
        </row>
        <row r="338">
          <cell r="B338">
            <v>314</v>
          </cell>
          <cell r="C338">
            <v>4.6869999999999798</v>
          </cell>
        </row>
        <row r="339">
          <cell r="B339">
            <v>315</v>
          </cell>
          <cell r="C339">
            <v>4.6874999999999796</v>
          </cell>
        </row>
        <row r="340">
          <cell r="B340">
            <v>316</v>
          </cell>
          <cell r="C340">
            <v>4.6879999999999793</v>
          </cell>
        </row>
        <row r="341">
          <cell r="B341">
            <v>317</v>
          </cell>
          <cell r="C341">
            <v>4.688499999999979</v>
          </cell>
        </row>
        <row r="342">
          <cell r="B342">
            <v>318</v>
          </cell>
          <cell r="C342">
            <v>4.6889999999999787</v>
          </cell>
        </row>
        <row r="343">
          <cell r="B343">
            <v>319</v>
          </cell>
          <cell r="C343">
            <v>4.6894999999999785</v>
          </cell>
        </row>
        <row r="344">
          <cell r="B344">
            <v>320</v>
          </cell>
          <cell r="C344">
            <v>4.6899999999999782</v>
          </cell>
        </row>
        <row r="345">
          <cell r="B345">
            <v>321</v>
          </cell>
          <cell r="C345">
            <v>4.6904999999999779</v>
          </cell>
        </row>
        <row r="346">
          <cell r="B346">
            <v>322</v>
          </cell>
          <cell r="C346">
            <v>4.6909999999999776</v>
          </cell>
        </row>
        <row r="347">
          <cell r="B347">
            <v>323</v>
          </cell>
          <cell r="C347">
            <v>4.6914999999999774</v>
          </cell>
        </row>
        <row r="348">
          <cell r="B348">
            <v>324</v>
          </cell>
          <cell r="C348">
            <v>4.6919999999999771</v>
          </cell>
        </row>
        <row r="349">
          <cell r="B349">
            <v>325</v>
          </cell>
          <cell r="C349">
            <v>4.6924999999999768</v>
          </cell>
        </row>
        <row r="350">
          <cell r="B350">
            <v>326</v>
          </cell>
          <cell r="C350">
            <v>4.6929999999999765</v>
          </cell>
        </row>
        <row r="351">
          <cell r="B351">
            <v>327</v>
          </cell>
          <cell r="C351">
            <v>4.6934999999999762</v>
          </cell>
        </row>
        <row r="352">
          <cell r="B352">
            <v>328</v>
          </cell>
          <cell r="C352">
            <v>4.693999999999976</v>
          </cell>
        </row>
        <row r="353">
          <cell r="B353">
            <v>329</v>
          </cell>
          <cell r="C353">
            <v>4.6944999999999757</v>
          </cell>
        </row>
        <row r="354">
          <cell r="B354">
            <v>330</v>
          </cell>
          <cell r="C354">
            <v>4.6949999999999754</v>
          </cell>
        </row>
        <row r="355">
          <cell r="B355">
            <v>331</v>
          </cell>
          <cell r="C355">
            <v>4.6954999999999751</v>
          </cell>
        </row>
        <row r="356">
          <cell r="B356">
            <v>332</v>
          </cell>
          <cell r="C356">
            <v>4.6959999999999749</v>
          </cell>
        </row>
        <row r="357">
          <cell r="B357">
            <v>333</v>
          </cell>
          <cell r="C357">
            <v>4.6964999999999746</v>
          </cell>
        </row>
        <row r="358">
          <cell r="B358">
            <v>334</v>
          </cell>
          <cell r="C358">
            <v>4.6969999999999743</v>
          </cell>
        </row>
        <row r="359">
          <cell r="B359">
            <v>335</v>
          </cell>
          <cell r="C359">
            <v>4.697499999999974</v>
          </cell>
        </row>
        <row r="360">
          <cell r="B360">
            <v>336</v>
          </cell>
          <cell r="C360">
            <v>4.6979999999999738</v>
          </cell>
        </row>
        <row r="361">
          <cell r="B361">
            <v>337</v>
          </cell>
          <cell r="C361">
            <v>4.6984999999999735</v>
          </cell>
        </row>
        <row r="362">
          <cell r="B362">
            <v>338</v>
          </cell>
          <cell r="C362">
            <v>4.6989999999999732</v>
          </cell>
        </row>
        <row r="363">
          <cell r="B363">
            <v>339</v>
          </cell>
          <cell r="C363">
            <v>4.6994999999999729</v>
          </cell>
        </row>
        <row r="364">
          <cell r="B364">
            <v>340</v>
          </cell>
          <cell r="C364">
            <v>4.6999999999999726</v>
          </cell>
        </row>
        <row r="365">
          <cell r="B365">
            <v>341</v>
          </cell>
          <cell r="C365">
            <v>4.7004999999999724</v>
          </cell>
        </row>
        <row r="366">
          <cell r="B366">
            <v>342</v>
          </cell>
          <cell r="C366">
            <v>4.7009999999999721</v>
          </cell>
        </row>
        <row r="367">
          <cell r="B367">
            <v>343</v>
          </cell>
          <cell r="C367">
            <v>4.7014999999999718</v>
          </cell>
        </row>
        <row r="368">
          <cell r="B368">
            <v>344</v>
          </cell>
          <cell r="C368">
            <v>4.7019999999999715</v>
          </cell>
        </row>
        <row r="369">
          <cell r="B369">
            <v>345</v>
          </cell>
          <cell r="C369">
            <v>4.7024999999999713</v>
          </cell>
        </row>
        <row r="370">
          <cell r="B370">
            <v>346</v>
          </cell>
          <cell r="C370">
            <v>4.702999999999971</v>
          </cell>
        </row>
        <row r="371">
          <cell r="B371">
            <v>347</v>
          </cell>
          <cell r="C371">
            <v>4.7034999999999707</v>
          </cell>
        </row>
        <row r="372">
          <cell r="B372">
            <v>348</v>
          </cell>
          <cell r="C372">
            <v>4.7039999999999704</v>
          </cell>
        </row>
        <row r="373">
          <cell r="B373">
            <v>349</v>
          </cell>
          <cell r="C373">
            <v>4.7044999999999702</v>
          </cell>
        </row>
        <row r="374">
          <cell r="B374">
            <v>350</v>
          </cell>
          <cell r="C374">
            <v>4.7049999999999699</v>
          </cell>
        </row>
        <row r="375">
          <cell r="B375">
            <v>351</v>
          </cell>
          <cell r="C375">
            <v>4.7054999999999696</v>
          </cell>
        </row>
        <row r="376">
          <cell r="B376">
            <v>352</v>
          </cell>
          <cell r="C376">
            <v>4.7059999999999693</v>
          </cell>
        </row>
        <row r="377">
          <cell r="B377">
            <v>353</v>
          </cell>
          <cell r="C377">
            <v>4.706499999999969</v>
          </cell>
        </row>
        <row r="378">
          <cell r="B378">
            <v>354</v>
          </cell>
          <cell r="C378">
            <v>4.7069999999999688</v>
          </cell>
        </row>
        <row r="379">
          <cell r="B379">
            <v>355</v>
          </cell>
          <cell r="C379">
            <v>4.7074999999999685</v>
          </cell>
        </row>
        <row r="380">
          <cell r="B380">
            <v>356</v>
          </cell>
          <cell r="C380">
            <v>4.7079999999999682</v>
          </cell>
        </row>
        <row r="381">
          <cell r="B381">
            <v>357</v>
          </cell>
          <cell r="C381">
            <v>4.7084999999999679</v>
          </cell>
        </row>
        <row r="382">
          <cell r="B382">
            <v>358</v>
          </cell>
          <cell r="C382">
            <v>4.7089999999999677</v>
          </cell>
        </row>
        <row r="383">
          <cell r="B383">
            <v>359</v>
          </cell>
          <cell r="C383">
            <v>4.7094999999999674</v>
          </cell>
        </row>
        <row r="384">
          <cell r="B384">
            <v>360</v>
          </cell>
          <cell r="C384">
            <v>4.71</v>
          </cell>
        </row>
      </sheetData>
      <sheetData sheetId="6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8753E1EF-E236-4468-AA30-243F38AD95F9}">
  <we:reference id="wa102957661" version="1.4.0.0" store="en-US" storeType="OMEX"/>
  <we:alternateReferences/>
  <we:properties>
    <we:property name="color" value="[&quot;#00b4FF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legendLeft" value="12"/>
    <we:property name="legendTop" value="529.5454711914062"/>
    <we:property name="mapType" value="&quot;road&quot;"/>
    <we:property name="pointType" value="&quot;pie&quot;"/>
    <we:property name="showLegend" value="&quot;show&quot;"/>
  </we:properties>
  <we:bindings>
    <we:binding id="Locations" type="matrix" appref="{344B882D-95B9-461A-90FE-833C6E6D4643}"/>
  </we:bindings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pcustomiz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98F6-5961-4135-9CFF-CAFB33EA9E46}">
  <sheetPr>
    <tabColor theme="6" tint="0.59999389629810485"/>
    <pageSetUpPr fitToPage="1"/>
  </sheetPr>
  <dimension ref="B1:BO93"/>
  <sheetViews>
    <sheetView tabSelected="1" zoomScale="70" zoomScaleNormal="70" workbookViewId="0">
      <selection activeCell="G10" sqref="G10"/>
    </sheetView>
  </sheetViews>
  <sheetFormatPr defaultColWidth="8.86328125" defaultRowHeight="14.25" outlineLevelCol="1" x14ac:dyDescent="0.45"/>
  <cols>
    <col min="1" max="1" width="1.3984375" customWidth="1"/>
    <col min="2" max="2" width="1" customWidth="1"/>
    <col min="3" max="3" width="25.3984375" bestFit="1" customWidth="1"/>
    <col min="4" max="9" width="24.3984375" customWidth="1"/>
    <col min="10" max="10" width="1" customWidth="1"/>
    <col min="12" max="12" width="17.86328125" bestFit="1" customWidth="1"/>
    <col min="13" max="14" width="19.86328125" customWidth="1"/>
    <col min="15" max="15" width="30.86328125" customWidth="1"/>
    <col min="16" max="16" width="9.3984375" customWidth="1"/>
    <col min="17" max="17" width="18.3984375" customWidth="1" outlineLevel="1"/>
    <col min="18" max="18" width="11" customWidth="1" outlineLevel="1"/>
    <col min="19" max="19" width="5.3984375" customWidth="1" outlineLevel="1"/>
    <col min="20" max="20" width="6.86328125" customWidth="1" outlineLevel="1"/>
    <col min="21" max="21" width="7.86328125" customWidth="1"/>
    <col min="22" max="22" width="9.265625" customWidth="1"/>
    <col min="23" max="23" width="27.59765625" customWidth="1"/>
    <col min="24" max="24" width="31.1328125" style="74" bestFit="1" customWidth="1"/>
    <col min="25" max="25" width="11.59765625" bestFit="1" customWidth="1"/>
    <col min="26" max="28" width="28.86328125" customWidth="1"/>
    <col min="29" max="30" width="10" customWidth="1"/>
    <col min="31" max="31" width="10.86328125" bestFit="1" customWidth="1"/>
    <col min="32" max="32" width="18.86328125" bestFit="1" customWidth="1"/>
    <col min="33" max="33" width="10.59765625" bestFit="1" customWidth="1"/>
    <col min="35" max="35" width="10.1328125" bestFit="1" customWidth="1"/>
    <col min="38" max="38" width="10.3984375" bestFit="1" customWidth="1"/>
    <col min="39" max="40" width="10.1328125" bestFit="1" customWidth="1"/>
    <col min="41" max="41" width="13.1328125" bestFit="1" customWidth="1"/>
  </cols>
  <sheetData>
    <row r="1" spans="2:67" ht="18" x14ac:dyDescent="0.55000000000000004">
      <c r="B1" s="1"/>
      <c r="C1" s="1"/>
      <c r="D1" s="1"/>
      <c r="E1" s="1"/>
      <c r="F1" s="1"/>
      <c r="G1" s="1"/>
      <c r="H1" s="1"/>
      <c r="I1" s="1"/>
      <c r="J1" s="1"/>
      <c r="L1" s="2" t="s">
        <v>0</v>
      </c>
      <c r="M1" s="3" t="s">
        <v>1</v>
      </c>
      <c r="N1" s="4" t="s">
        <v>2</v>
      </c>
      <c r="O1" s="4"/>
      <c r="P1" s="4"/>
      <c r="Q1" s="4"/>
      <c r="R1" s="4"/>
      <c r="S1" s="4"/>
      <c r="T1" s="4"/>
      <c r="U1" s="4"/>
      <c r="V1" s="4"/>
      <c r="W1" s="4"/>
      <c r="X1" s="5"/>
      <c r="Y1" s="4"/>
      <c r="Z1" s="4"/>
      <c r="AA1" s="4"/>
      <c r="AB1" s="4"/>
      <c r="AC1" s="4"/>
      <c r="AD1" s="4"/>
      <c r="AF1" s="4" t="s">
        <v>3</v>
      </c>
    </row>
    <row r="2" spans="2:67" ht="25.5" customHeight="1" x14ac:dyDescent="0.45">
      <c r="B2" s="1"/>
      <c r="C2" s="1"/>
      <c r="D2" s="1"/>
      <c r="E2" s="1"/>
      <c r="F2" s="1"/>
      <c r="G2" s="1"/>
      <c r="H2" s="1"/>
      <c r="I2" s="1"/>
      <c r="J2" s="1"/>
      <c r="L2" s="6" t="s">
        <v>4</v>
      </c>
      <c r="M2" s="6" t="s">
        <v>5</v>
      </c>
      <c r="N2" s="6" t="s">
        <v>2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16</v>
      </c>
      <c r="Z2" s="6" t="s">
        <v>17</v>
      </c>
      <c r="AA2" s="6" t="s">
        <v>18</v>
      </c>
      <c r="AB2" s="6" t="s">
        <v>19</v>
      </c>
      <c r="AC2" s="6" t="s">
        <v>20</v>
      </c>
      <c r="AD2" s="6" t="s">
        <v>21</v>
      </c>
      <c r="AE2" s="7" t="s">
        <v>22</v>
      </c>
      <c r="AG2" s="8" t="s">
        <v>23</v>
      </c>
      <c r="AH2" s="8" t="s">
        <v>24</v>
      </c>
      <c r="AJ2" s="8" t="s">
        <v>25</v>
      </c>
      <c r="AK2" s="8" t="s">
        <v>24</v>
      </c>
      <c r="AM2" s="8" t="s">
        <v>26</v>
      </c>
      <c r="AN2" s="8" t="s">
        <v>24</v>
      </c>
      <c r="AP2" s="9" t="s">
        <v>27</v>
      </c>
      <c r="AQ2" s="9" t="s">
        <v>24</v>
      </c>
    </row>
    <row r="3" spans="2:67" x14ac:dyDescent="0.45">
      <c r="B3" s="1"/>
      <c r="C3" s="1"/>
      <c r="D3" s="1"/>
      <c r="E3" s="1"/>
      <c r="F3" s="1"/>
      <c r="G3" s="1"/>
      <c r="H3" s="1"/>
      <c r="I3" s="1"/>
      <c r="J3" s="1"/>
      <c r="L3" s="10" t="s">
        <v>28</v>
      </c>
      <c r="M3" s="11" t="str">
        <f>IF($M$1="Manual",IF(Y3="","No Sale Price Disclosed!",""),"")</f>
        <v/>
      </c>
      <c r="N3" s="12" t="str" cm="1">
        <f t="array" ref="N3">IF($M$1="Manual",IF(AA3&lt;&gt;"","Freddie/Fannie",IF(AB3&lt;&gt;"","CoStar",IF(AC3&lt;&gt;"","Yardi","N/A"))),INDEX([1]!Output_Analysis_Data__2[Info Source],ROW()-2))</f>
        <v>Yardi</v>
      </c>
      <c r="O3" s="13" t="str" cm="1">
        <f t="array" ref="O3">IF($M$1="Manual",'[1]Sale Comps'!BY3,INDEX([1]!Output_Analysis_Data__2[Property Name],ROW()-2))</f>
        <v>Wind Rush</v>
      </c>
      <c r="P3" s="14">
        <f>IFERROR(Y3/U3,"")</f>
        <v>111510.79136690647</v>
      </c>
      <c r="Q3" s="1" t="str" cm="1">
        <f t="array" ref="Q3">IF($M$1="Manual",IFERROR(INDEX(CoStarSaleAddress,MATCH(O3,CoStarSaleName,0)),INDEX(YardiSaleAddress,MATCH(O3,YardiSaleName,0))),INDEX([1]!Output_Analysis_Data__2[Property Address],ROW()-2))</f>
        <v>3500 Renzel Blvd</v>
      </c>
      <c r="R3" s="1" t="str" cm="1">
        <f t="array" ref="R3">IF($M$1="Manual",IFERROR(INDEX(CoStarSaleCity,MATCH(O3,CoStarSaleName,0)),INDEX(YardiSaleCity,MATCH(O3,YardiSaleName,0))),INDEX([1]!Output_Analysis_Data__2[City],ROW()-2))</f>
        <v>Fort Worth</v>
      </c>
      <c r="S3" s="1" t="str" cm="1">
        <f t="array" ref="S3">IF($M$1="Manual",IFERROR(INDEX(CoStarSaleState,MATCH(O3,CoStarSaleName,0)),INDEX(YardiSaleState,MATCH(O3,YardiSaleName,0))),INDEX([1]!Output_Analysis_Data__2[State],ROW()-2))</f>
        <v>TX</v>
      </c>
      <c r="T3" s="1" cm="1">
        <f t="array" ref="T3">IF($M$1="Manual",IFERROR(INDEX(CoStarSaleZipcodes,MATCH(O3,CoStarSaleName,0)),INDEX(YardiSaleZipcodes,MATCH(O3,YardiSaleName,0))),INDEX([1]!Output_Analysis_Data__2[ZIP],ROW()-2))</f>
        <v>76116</v>
      </c>
      <c r="U3" s="1" cm="1">
        <f t="array" ref="U3">IF($M$1="Manual",IFERROR(INDEX(CoStarSaleUnits,MATCH(O3,CoStarSaleName,0)),INDEX(YardiSaleUnits,MATCH(O3,YardiSaleName,0))),INDEX([1]!Output_Analysis_Data__2[Unit Count],ROW()-2))</f>
        <v>278</v>
      </c>
      <c r="V3" s="15" cm="1">
        <f t="array" ref="V3">IF($M$1="Manual","",INDEX([1]!Output_Analysis_Data__2[Distance (mi.)],ROW()-2))</f>
        <v>1.7223775107039594</v>
      </c>
      <c r="W3" s="1" cm="1">
        <f t="array" ref="W3">IF($M$1="Manual",IFERROR(INDEX(CoStarSaleAvgUnitSize,MATCH(O3,CoStarSaleName,0)),INDEX(YardiSaleAvgUnitSize,MATCH(O3,YardiSaleName,0))),INDEX([1]!Output_Analysis_Data__2[Avg Unit SF],ROW()-2))</f>
        <v>799</v>
      </c>
      <c r="X3" s="1" cm="1">
        <f t="array" ref="X3">IF($M$1="Manual",IFERROR(INDEX(CoStarSaleYearBuilt,MATCH(O3,CoStarSaleName,0)),INDEX(YardiSaleYearBuilt,MATCH(O3,YardiSaleName,0))),INDEX([1]!Output_Analysis_Data__2[Year Built],ROW()-2))</f>
        <v>1984</v>
      </c>
      <c r="Y3" s="14" cm="1">
        <f t="array" ref="Y3">IF($M$1="Manual",IF(AA3&lt;&gt;"",AA3,IF(AB3&lt;&gt;"",AB3,IF(AC3&lt;&gt;"",AC3,""))),INDEX([1]!Output_Analysis_Data__2[Sold Price],ROW()-2))</f>
        <v>31000000</v>
      </c>
      <c r="Z3" s="16" cm="1">
        <f t="array" ref="Z3">IF($M$1="Manual",IFERROR(INDEX(CoStarSaleDate,MATCH(O3,CoStarSaleName,0)),INDEX(YardiSaleDate,MATCH(O3,YardiSaleName,0))),INDEX([1]!Output_Analysis_Data__2[Sale Date],ROW()-2))</f>
        <v>45849</v>
      </c>
      <c r="AA3" s="14" t="str">
        <f ca="1">IFERROR(INDEX('[1]Agency Loan-Sale Comps'!$J$16:$J$37,MATCH('Comparable Grid'!AD3,'[1]Agency Loan-Sale Comps'!$A$16:$A$37,0),0),"")</f>
        <v/>
      </c>
      <c r="AB3" s="14" t="str">
        <f t="shared" ref="AB3" si="0">IFERROR(IF(INDEX(CoStarSalePriceTotal,MATCH(AD3,CoStarSaleCompLookup,0),0)=0,"",INDEX(CoStarSalePriceTotal,MATCH(AD3,CoStarSaleCompLookup,0),0)),"")</f>
        <v/>
      </c>
      <c r="AC3" s="14" t="str">
        <f t="shared" ref="AC3" si="1">IFERROR(IF(INDEX(YardiSalePriceTotal,MATCH(AD3,YardiSaleCompLookup,0),0)=0,"",INDEX(YardiSalePriceTotal,MATCH(AD3,YardiSaleCompLookup,0),0)),"")</f>
        <v/>
      </c>
      <c r="AD3" s="17" t="str">
        <f t="shared" ref="AD3:AD52" si="2">LEFT(Q3,FIND(" ",Q3,1))</f>
        <v xml:space="preserve">3500 </v>
      </c>
      <c r="AE3" s="1" t="str">
        <f>IF($L3="x","x","")</f>
        <v>x</v>
      </c>
      <c r="AF3" s="18"/>
      <c r="AG3" s="19" t="s">
        <v>29</v>
      </c>
      <c r="AH3" s="20">
        <v>1</v>
      </c>
      <c r="AI3" s="21"/>
      <c r="AJ3" s="19" t="s">
        <v>30</v>
      </c>
      <c r="AK3" s="20">
        <v>1</v>
      </c>
      <c r="AL3" s="21"/>
      <c r="AM3" s="19" t="s">
        <v>31</v>
      </c>
      <c r="AN3" s="20">
        <v>1</v>
      </c>
      <c r="AO3" s="22"/>
      <c r="AP3" s="4" t="s">
        <v>32</v>
      </c>
      <c r="AQ3" s="4">
        <v>1</v>
      </c>
      <c r="AR3" s="4"/>
      <c r="AS3" s="4"/>
      <c r="AT3" s="4"/>
      <c r="AU3" s="4"/>
      <c r="AV3" s="4"/>
      <c r="AW3" s="4"/>
      <c r="AX3" s="4"/>
      <c r="AY3" s="18"/>
      <c r="AZ3" s="22"/>
      <c r="BA3" s="18"/>
      <c r="BB3" s="18"/>
      <c r="BC3" s="4"/>
      <c r="BD3" s="4"/>
      <c r="BE3" s="4"/>
      <c r="BF3" s="4"/>
      <c r="BG3" s="4"/>
      <c r="BH3" s="4"/>
      <c r="BI3" s="21"/>
      <c r="BJ3" s="22"/>
      <c r="BK3" s="23"/>
      <c r="BL3" s="23"/>
      <c r="BM3" s="4"/>
      <c r="BN3" s="4"/>
      <c r="BO3" s="4"/>
    </row>
    <row r="4" spans="2:67" ht="20.25" customHeight="1" x14ac:dyDescent="0.45">
      <c r="B4" s="1"/>
      <c r="C4" s="1"/>
      <c r="D4" s="1"/>
      <c r="E4" s="1"/>
      <c r="F4" s="1"/>
      <c r="G4" s="1"/>
      <c r="H4" s="1"/>
      <c r="I4" s="1"/>
      <c r="J4" s="1"/>
      <c r="L4" s="10" t="s">
        <v>28</v>
      </c>
      <c r="M4" s="11" t="str">
        <f t="shared" ref="M4:M52" si="3">IF($M$1="Manual",IF(Y4="","No Sale Price Disclosed!",""),"")</f>
        <v/>
      </c>
      <c r="N4" s="12" t="str" cm="1">
        <f t="array" ref="N4">IF($M$1="Manual",IF(AA4&lt;&gt;"","Freddie/Fannie",IF(AB4&lt;&gt;"","CoStar",IF(AC4&lt;&gt;"","Yardi","N/A"))),INDEX([1]!Output_Analysis_Data__2[Info Source],ROW()-2))</f>
        <v>Yardi</v>
      </c>
      <c r="O4" s="13" t="str" cm="1">
        <f t="array" ref="O4">IF($M$1="Manual",'[1]Sale Comps'!BY4,INDEX([1]!Output_Analysis_Data__2[Property Name],ROW()-2))</f>
        <v>Falls &amp; Oak Village, The</v>
      </c>
      <c r="P4" s="14">
        <f t="shared" ref="P4:P52" si="4">IFERROR(Y4/U4,"")</f>
        <v>101414.63414634146</v>
      </c>
      <c r="Q4" s="1" t="str" cm="1">
        <f t="array" ref="Q4">IF($M$1="Manual",IFERROR(INDEX(CoStarSaleAddress,MATCH(O4,CoStarSaleName,0)),INDEX(YardiSaleAddress,MATCH(O4,YardiSaleName,0))),INDEX([1]!Output_Analysis_Data__2[Property Address],ROW()-2))</f>
        <v>9001 South Normandale Street</v>
      </c>
      <c r="R4" s="1" t="str" cm="1">
        <f t="array" ref="R4">IF($M$1="Manual",IFERROR(INDEX(CoStarSaleCity,MATCH(O4,CoStarSaleName,0)),INDEX(YardiSaleCity,MATCH(O4,YardiSaleName,0))),INDEX([1]!Output_Analysis_Data__2[City],ROW()-2))</f>
        <v>Fort Worth</v>
      </c>
      <c r="S4" s="1" t="str" cm="1">
        <f t="array" ref="S4">IF($M$1="Manual",IFERROR(INDEX(CoStarSaleState,MATCH(O4,CoStarSaleName,0)),INDEX(YardiSaleState,MATCH(O4,YardiSaleName,0))),INDEX([1]!Output_Analysis_Data__2[State],ROW()-2))</f>
        <v>TX</v>
      </c>
      <c r="T4" s="1" cm="1">
        <f t="array" ref="T4">IF($M$1="Manual",IFERROR(INDEX(CoStarSaleZipcodes,MATCH(O4,CoStarSaleName,0)),INDEX(YardiSaleZipcodes,MATCH(O4,YardiSaleName,0))),INDEX([1]!Output_Analysis_Data__2[ZIP],ROW()-2))</f>
        <v>76116</v>
      </c>
      <c r="U4" s="1" cm="1">
        <f t="array" ref="U4">IF($M$1="Manual",IFERROR(INDEX(CoStarSaleUnits,MATCH(O4,CoStarSaleName,0)),INDEX(YardiSaleUnits,MATCH(O4,YardiSaleName,0))),INDEX([1]!Output_Analysis_Data__2[Unit Count],ROW()-2))</f>
        <v>410</v>
      </c>
      <c r="V4" s="15" cm="1">
        <f t="array" ref="V4">IF($M$1="Manual","",INDEX([1]!Output_Analysis_Data__2[Distance (mi.)],ROW()-2))</f>
        <v>1.9632630467911751</v>
      </c>
      <c r="W4" s="1" cm="1">
        <f t="array" ref="W4">IF($M$1="Manual",IFERROR(INDEX(CoStarSaleAvgUnitSize,MATCH(O4,CoStarSaleName,0)),INDEX(YardiSaleAvgUnitSize,MATCH(O4,YardiSaleName,0))),INDEX([1]!Output_Analysis_Data__2[Avg Unit SF],ROW()-2))</f>
        <v>878</v>
      </c>
      <c r="X4" s="1" cm="1">
        <f t="array" ref="X4">IF($M$1="Manual",IFERROR(INDEX(CoStarSaleYearBuilt,MATCH(O4,CoStarSaleName,0)),INDEX(YardiSaleYearBuilt,MATCH(O4,YardiSaleName,0))),INDEX([1]!Output_Analysis_Data__2[Year Built],ROW()-2))</f>
        <v>1974</v>
      </c>
      <c r="Y4" s="14" cm="1">
        <f t="array" ref="Y4">IF($M$1="Manual",IF(AA4&lt;&gt;"",AA4,IF(AB4&lt;&gt;"",AB4,IF(AC4&lt;&gt;"",AC4,""))),INDEX([1]!Output_Analysis_Data__2[Sold Price],ROW()-2))</f>
        <v>41580000</v>
      </c>
      <c r="Z4" s="16" cm="1">
        <f t="array" ref="Z4">IF($M$1="Manual",IFERROR(INDEX(CoStarSaleDate,MATCH(O4,CoStarSaleName,0)),INDEX(YardiSaleDate,MATCH(O4,YardiSaleName,0))),INDEX([1]!Output_Analysis_Data__2[Sale Date],ROW()-2))</f>
        <v>45702</v>
      </c>
      <c r="AA4" s="14" t="str">
        <f ca="1">IFERROR(INDEX('[1]Agency Loan-Sale Comps'!$J$16:$J$37,MATCH('Comparable Grid'!AD4,'[1]Agency Loan-Sale Comps'!$A$16:$A$37,0),0),"")</f>
        <v/>
      </c>
      <c r="AB4" s="14" t="str">
        <f t="shared" ref="AB4:AB52" si="5">IFERROR(IF(INDEX(CoStarSalePriceTotal,MATCH(AD4,CoStarSaleCompLookup,0),0)=0,"",INDEX(CoStarSalePriceTotal,MATCH(AD4,CoStarSaleCompLookup,0),0)),"")</f>
        <v/>
      </c>
      <c r="AC4" s="14" t="str">
        <f t="shared" ref="AC4:AC52" si="6">IFERROR(IF(INDEX(YardiSalePriceTotal,MATCH(AD4,YardiSaleCompLookup,0),0)=0,"",INDEX(YardiSalePriceTotal,MATCH(AD4,YardiSaleCompLookup,0),0)),"")</f>
        <v/>
      </c>
      <c r="AD4" s="17" t="str">
        <f t="shared" si="2"/>
        <v xml:space="preserve">9001 </v>
      </c>
      <c r="AE4" s="1" t="str">
        <f>AE3&amp;IF($L4="x","x","")</f>
        <v>xx</v>
      </c>
      <c r="AF4" s="24"/>
      <c r="AG4" s="19" t="s">
        <v>30</v>
      </c>
      <c r="AH4" s="20">
        <v>2</v>
      </c>
      <c r="AI4" s="25"/>
      <c r="AJ4" s="19" t="s">
        <v>33</v>
      </c>
      <c r="AK4" s="20">
        <v>2</v>
      </c>
      <c r="AL4" s="25"/>
      <c r="AM4" s="19" t="s">
        <v>34</v>
      </c>
      <c r="AN4" s="20">
        <v>2</v>
      </c>
      <c r="AO4" s="26"/>
      <c r="AP4" s="4" t="s">
        <v>33</v>
      </c>
      <c r="AQ4" s="4">
        <v>2</v>
      </c>
      <c r="AY4" s="24"/>
      <c r="AZ4" s="26"/>
      <c r="BA4" s="24"/>
      <c r="BB4" s="24"/>
      <c r="BI4" s="25"/>
      <c r="BJ4" s="26"/>
      <c r="BK4" s="27"/>
      <c r="BL4" s="27"/>
    </row>
    <row r="5" spans="2:67" ht="36" x14ac:dyDescent="1.05">
      <c r="B5" s="1"/>
      <c r="C5" s="28" t="str">
        <f>rediq_dealname</f>
        <v>Benbrook Apartments</v>
      </c>
      <c r="D5" s="29"/>
      <c r="E5" s="30"/>
      <c r="F5" s="30"/>
      <c r="G5" s="30"/>
      <c r="H5" s="30"/>
      <c r="I5" s="30"/>
      <c r="J5" s="1"/>
      <c r="L5" s="10" t="s">
        <v>28</v>
      </c>
      <c r="M5" s="11" t="str">
        <f t="shared" si="3"/>
        <v/>
      </c>
      <c r="N5" s="12" t="str" cm="1">
        <f t="array" ref="N5">IF($M$1="Manual",IF(AA5&lt;&gt;"","Freddie/Fannie",IF(AB5&lt;&gt;"","CoStar",IF(AC5&lt;&gt;"","Yardi","N/A"))),INDEX([1]!Output_Analysis_Data__2[Info Source],ROW()-2))</f>
        <v>Fannie</v>
      </c>
      <c r="O5" s="13" t="str" cm="1">
        <f t="array" ref="O5">IF($M$1="Manual",'[1]Sale Comps'!BY5,INDEX([1]!Output_Analysis_Data__2[Property Name],ROW()-2))</f>
        <v>Range, The</v>
      </c>
      <c r="P5" s="14">
        <f t="shared" si="4"/>
        <v>105729.16666666667</v>
      </c>
      <c r="Q5" s="1" t="str" cm="1">
        <f t="array" ref="Q5">IF($M$1="Manual",IFERROR(INDEX(CoStarSaleAddress,MATCH(O5,CoStarSaleName,0)),INDEX(YardiSaleAddress,MATCH(O5,YardiSaleName,0))),INDEX([1]!Output_Analysis_Data__2[Property Address],ROW()-2))</f>
        <v>2925 West Normandale Street</v>
      </c>
      <c r="R5" s="1" t="str" cm="1">
        <f t="array" ref="R5">IF($M$1="Manual",IFERROR(INDEX(CoStarSaleCity,MATCH(O5,CoStarSaleName,0)),INDEX(YardiSaleCity,MATCH(O5,YardiSaleName,0))),INDEX([1]!Output_Analysis_Data__2[City],ROW()-2))</f>
        <v>Fort Worth</v>
      </c>
      <c r="S5" s="1" t="str" cm="1">
        <f t="array" ref="S5">IF($M$1="Manual",IFERROR(INDEX(CoStarSaleState,MATCH(O5,CoStarSaleName,0)),INDEX(YardiSaleState,MATCH(O5,YardiSaleName,0))),INDEX([1]!Output_Analysis_Data__2[State],ROW()-2))</f>
        <v>TX</v>
      </c>
      <c r="T5" s="1" cm="1">
        <f t="array" ref="T5">IF($M$1="Manual",IFERROR(INDEX(CoStarSaleZipcodes,MATCH(O5,CoStarSaleName,0)),INDEX(YardiSaleZipcodes,MATCH(O5,YardiSaleName,0))),INDEX([1]!Output_Analysis_Data__2[ZIP],ROW()-2))</f>
        <v>76116</v>
      </c>
      <c r="U5" s="1" cm="1">
        <f t="array" ref="U5">IF($M$1="Manual",IFERROR(INDEX(CoStarSaleUnits,MATCH(O5,CoStarSaleName,0)),INDEX(YardiSaleUnits,MATCH(O5,YardiSaleName,0))),INDEX([1]!Output_Analysis_Data__2[Unit Count],ROW()-2))</f>
        <v>192</v>
      </c>
      <c r="V5" s="15" cm="1">
        <f t="array" ref="V5">IF($M$1="Manual","",INDEX([1]!Output_Analysis_Data__2[Distance (mi.)],ROW()-2))</f>
        <v>2.3073797292110219</v>
      </c>
      <c r="W5" s="1" cm="1">
        <f t="array" ref="W5">IF($M$1="Manual",IFERROR(INDEX(CoStarSaleAvgUnitSize,MATCH(O5,CoStarSaleName,0)),INDEX(YardiSaleAvgUnitSize,MATCH(O5,YardiSaleName,0))),INDEX([1]!Output_Analysis_Data__2[Avg Unit SF],ROW()-2))</f>
        <v>815</v>
      </c>
      <c r="X5" s="1" cm="1">
        <f t="array" ref="X5">IF($M$1="Manual",IFERROR(INDEX(CoStarSaleYearBuilt,MATCH(O5,CoStarSaleName,0)),INDEX(YardiSaleYearBuilt,MATCH(O5,YardiSaleName,0))),INDEX([1]!Output_Analysis_Data__2[Year Built],ROW()-2))</f>
        <v>1985</v>
      </c>
      <c r="Y5" s="14" cm="1">
        <f t="array" ref="Y5">IF($M$1="Manual",IF(AA5&lt;&gt;"",AA5,IF(AB5&lt;&gt;"",AB5,IF(AC5&lt;&gt;"",AC5,""))),INDEX([1]!Output_Analysis_Data__2[Sold Price],ROW()-2))</f>
        <v>20300000</v>
      </c>
      <c r="Z5" s="16" cm="1">
        <f t="array" ref="Z5">IF($M$1="Manual",IFERROR(INDEX(CoStarSaleDate,MATCH(O5,CoStarSaleName,0)),INDEX(YardiSaleDate,MATCH(O5,YardiSaleName,0))),INDEX([1]!Output_Analysis_Data__2[Sale Date],ROW()-2))</f>
        <v>45183</v>
      </c>
      <c r="AA5" s="14">
        <f ca="1">IFERROR(INDEX('[1]Agency Loan-Sale Comps'!$J$16:$J$37,MATCH('Comparable Grid'!AD5,'[1]Agency Loan-Sale Comps'!$A$16:$A$37,0),0),"")</f>
        <v>20300000</v>
      </c>
      <c r="AB5" s="14" t="str">
        <f t="shared" ref="AB5:AB53" si="7">IFERROR(IF(INDEX(CoStarSalePriceTotal,MATCH(AD5,CoStarSaleCompLookup,0),0)=0,"",INDEX(CoStarSalePriceTotal,MATCH(AD5,CoStarSaleCompLookup,0),0)),"")</f>
        <v/>
      </c>
      <c r="AC5" s="14" t="str">
        <f t="shared" ref="AC5:AC53" si="8">IFERROR(IF(INDEX(YardiSalePriceTotal,MATCH(AD5,YardiSaleCompLookup,0),0)=0,"",INDEX(YardiSalePriceTotal,MATCH(AD5,YardiSaleCompLookup,0),0)),"")</f>
        <v/>
      </c>
      <c r="AD5" s="17" t="str">
        <f t="shared" si="2"/>
        <v xml:space="preserve">2925 </v>
      </c>
      <c r="AE5" s="1" t="str">
        <f t="shared" ref="AE5:AE52" si="9">AE4&amp;IF($L5="x","x","")</f>
        <v>xxx</v>
      </c>
      <c r="AF5" s="24"/>
      <c r="AG5" s="19" t="s">
        <v>33</v>
      </c>
      <c r="AH5" s="20">
        <v>3</v>
      </c>
      <c r="AI5" s="25"/>
      <c r="AJ5" s="19" t="s">
        <v>35</v>
      </c>
      <c r="AK5" s="20">
        <v>3</v>
      </c>
      <c r="AL5" s="25"/>
      <c r="AM5" s="19" t="s">
        <v>36</v>
      </c>
      <c r="AN5" s="20">
        <v>3</v>
      </c>
      <c r="AO5" s="26"/>
      <c r="AP5" s="4" t="s">
        <v>37</v>
      </c>
      <c r="AQ5" s="4">
        <v>3</v>
      </c>
      <c r="AY5" s="24"/>
      <c r="AZ5" s="26"/>
      <c r="BA5" s="24"/>
      <c r="BB5" s="24"/>
      <c r="BI5" s="25"/>
      <c r="BJ5" s="26"/>
      <c r="BK5" s="27"/>
      <c r="BL5" s="27"/>
    </row>
    <row r="6" spans="2:67" ht="19.5" customHeight="1" x14ac:dyDescent="0.45">
      <c r="B6" s="1"/>
      <c r="C6" s="31" t="s">
        <v>38</v>
      </c>
      <c r="D6" s="32"/>
      <c r="E6" s="32"/>
      <c r="F6" s="32"/>
      <c r="G6" s="32"/>
      <c r="H6" s="32"/>
      <c r="I6" s="32"/>
      <c r="J6" s="1"/>
      <c r="L6" s="10"/>
      <c r="M6" s="11" t="str">
        <f t="shared" si="3"/>
        <v/>
      </c>
      <c r="N6" s="12" t="str" cm="1">
        <f t="array" ref="N6">IF($M$1="Manual",IF(AA6&lt;&gt;"","Freddie/Fannie",IF(AB6&lt;&gt;"","CoStar",IF(AC6&lt;&gt;"","Yardi","N/A"))),INDEX([1]!Output_Analysis_Data__2[Info Source],ROW()-2))</f>
        <v>CoStar</v>
      </c>
      <c r="O6" s="13" t="str" cm="1">
        <f t="array" ref="O6">IF($M$1="Manual",'[1]Sale Comps'!BY6,INDEX([1]!Output_Analysis_Data__2[Property Name],ROW()-2))</f>
        <v>9519 Westpark Dr</v>
      </c>
      <c r="P6" s="14">
        <f t="shared" si="4"/>
        <v>136250</v>
      </c>
      <c r="Q6" s="1" t="str" cm="1">
        <f t="array" ref="Q6">IF($M$1="Manual",IFERROR(INDEX(CoStarSaleAddress,MATCH(O6,CoStarSaleName,0)),INDEX(YardiSaleAddress,MATCH(O6,YardiSaleName,0))),INDEX([1]!Output_Analysis_Data__2[Property Address],ROW()-2))</f>
        <v>9519 Westpark Dr</v>
      </c>
      <c r="R6" s="1" t="str" cm="1">
        <f t="array" ref="R6">IF($M$1="Manual",IFERROR(INDEX(CoStarSaleCity,MATCH(O6,CoStarSaleName,0)),INDEX(YardiSaleCity,MATCH(O6,YardiSaleName,0))),INDEX([1]!Output_Analysis_Data__2[City],ROW()-2))</f>
        <v>Benbrook</v>
      </c>
      <c r="S6" s="1" t="str" cm="1">
        <f t="array" ref="S6">IF($M$1="Manual",IFERROR(INDEX(CoStarSaleState,MATCH(O6,CoStarSaleName,0)),INDEX(YardiSaleState,MATCH(O6,YardiSaleName,0))),INDEX([1]!Output_Analysis_Data__2[State],ROW()-2))</f>
        <v>TX</v>
      </c>
      <c r="T6" s="1" cm="1">
        <f t="array" ref="T6">IF($M$1="Manual",IFERROR(INDEX(CoStarSaleZipcodes,MATCH(O6,CoStarSaleName,0)),INDEX(YardiSaleZipcodes,MATCH(O6,YardiSaleName,0))),INDEX([1]!Output_Analysis_Data__2[ZIP],ROW()-2))</f>
        <v>76126</v>
      </c>
      <c r="U6" s="1" cm="1">
        <f t="array" ref="U6">IF($M$1="Manual",IFERROR(INDEX(CoStarSaleUnits,MATCH(O6,CoStarSaleName,0)),INDEX(YardiSaleUnits,MATCH(O6,YardiSaleName,0))),INDEX([1]!Output_Analysis_Data__2[Unit Count],ROW()-2))</f>
        <v>4</v>
      </c>
      <c r="V6" s="15" cm="1">
        <f t="array" ref="V6">IF($M$1="Manual","",INDEX([1]!Output_Analysis_Data__2[Distance (mi.)],ROW()-2))</f>
        <v>2.6028106905467854</v>
      </c>
      <c r="W6" s="1" cm="1">
        <f t="array" ref="W6">IF($M$1="Manual",IFERROR(INDEX(CoStarSaleAvgUnitSize,MATCH(O6,CoStarSaleName,0)),INDEX(YardiSaleAvgUnitSize,MATCH(O6,YardiSaleName,0))),INDEX([1]!Output_Analysis_Data__2[Avg Unit SF],ROW()-2))</f>
        <v>0</v>
      </c>
      <c r="X6" s="1" cm="1">
        <f t="array" ref="X6">IF($M$1="Manual",IFERROR(INDEX(CoStarSaleYearBuilt,MATCH(O6,CoStarSaleName,0)),INDEX(YardiSaleYearBuilt,MATCH(O6,YardiSaleName,0))),INDEX([1]!Output_Analysis_Data__2[Year Built],ROW()-2))</f>
        <v>1982</v>
      </c>
      <c r="Y6" s="14" cm="1">
        <f t="array" ref="Y6">IF($M$1="Manual",IF(AA6&lt;&gt;"",AA6,IF(AB6&lt;&gt;"",AB6,IF(AC6&lt;&gt;"",AC6,""))),INDEX([1]!Output_Analysis_Data__2[Sold Price],ROW()-2))</f>
        <v>545000</v>
      </c>
      <c r="Z6" s="16" cm="1">
        <f t="array" ref="Z6">IF($M$1="Manual",IFERROR(INDEX(CoStarSaleDate,MATCH(O6,CoStarSaleName,0)),INDEX(YardiSaleDate,MATCH(O6,YardiSaleName,0))),INDEX([1]!Output_Analysis_Data__2[Sale Date],ROW()-2))</f>
        <v>45663</v>
      </c>
      <c r="AA6" s="14" t="str">
        <f ca="1">IFERROR(INDEX('[1]Agency Loan-Sale Comps'!$J$16:$J$37,MATCH('Comparable Grid'!AD6,'[1]Agency Loan-Sale Comps'!$A$16:$A$37,0),0),"")</f>
        <v/>
      </c>
      <c r="AB6" s="14" t="str">
        <f t="shared" ref="AB6:AB54" si="10">IFERROR(IF(INDEX(CoStarSalePriceTotal,MATCH(AD6,CoStarSaleCompLookup,0),0)=0,"",INDEX(CoStarSalePriceTotal,MATCH(AD6,CoStarSaleCompLookup,0),0)),"")</f>
        <v/>
      </c>
      <c r="AC6" s="14" t="str">
        <f t="shared" ref="AC6:AC54" si="11">IFERROR(IF(INDEX(YardiSalePriceTotal,MATCH(AD6,YardiSaleCompLookup,0),0)=0,"",INDEX(YardiSalePriceTotal,MATCH(AD6,YardiSaleCompLookup,0),0)),"")</f>
        <v/>
      </c>
      <c r="AD6" s="17" t="str">
        <f t="shared" si="2"/>
        <v xml:space="preserve">9519 </v>
      </c>
      <c r="AE6" s="1" t="str">
        <f t="shared" si="9"/>
        <v>xxx</v>
      </c>
      <c r="AF6" s="24"/>
      <c r="AG6" s="19" t="s">
        <v>35</v>
      </c>
      <c r="AH6" s="20">
        <v>4</v>
      </c>
      <c r="AI6" s="25"/>
      <c r="AJ6" s="4"/>
      <c r="AK6" s="24"/>
      <c r="AL6" s="25"/>
      <c r="AM6" s="19" t="s">
        <v>39</v>
      </c>
      <c r="AN6" s="20">
        <v>4</v>
      </c>
      <c r="AO6" s="26"/>
      <c r="AY6" s="24"/>
      <c r="AZ6" s="26"/>
      <c r="BA6" s="24"/>
      <c r="BB6" s="24"/>
      <c r="BI6" s="25"/>
      <c r="BJ6" s="26"/>
      <c r="BK6" s="27"/>
      <c r="BL6" s="27"/>
    </row>
    <row r="7" spans="2:67" x14ac:dyDescent="0.45">
      <c r="B7" s="1"/>
      <c r="C7" s="33"/>
      <c r="D7" s="34" t="s">
        <v>40</v>
      </c>
      <c r="E7" s="35" t="str">
        <f>IF(E8="","","Comp 1")</f>
        <v>Comp 1</v>
      </c>
      <c r="F7" s="35" t="str">
        <f>IF(F8="","","Comp 2")</f>
        <v>Comp 2</v>
      </c>
      <c r="G7" s="35" t="str">
        <f>IF(G8="","","Comp 3")</f>
        <v>Comp 3</v>
      </c>
      <c r="H7" s="35" t="str">
        <f>IF(H8="","","Comp 4")</f>
        <v>Comp 4</v>
      </c>
      <c r="I7" s="35" t="str">
        <f>IF(I8="","","Comp 5")</f>
        <v>Comp 5</v>
      </c>
      <c r="J7" s="1"/>
      <c r="L7" s="10"/>
      <c r="M7" s="11" t="str">
        <f t="shared" si="3"/>
        <v/>
      </c>
      <c r="N7" s="12" t="str" cm="1">
        <f t="array" ref="N7">IF($M$1="Manual",IF(AA7&lt;&gt;"","Freddie/Fannie",IF(AB7&lt;&gt;"","CoStar",IF(AC7&lt;&gt;"","Yardi","N/A"))),INDEX([1]!Output_Analysis_Data__2[Info Source],ROW()-2))</f>
        <v>CoStar</v>
      </c>
      <c r="O7" s="13" t="str" cm="1">
        <f t="array" ref="O7">IF($M$1="Manual",'[1]Sale Comps'!BY7,INDEX([1]!Output_Analysis_Data__2[Property Name],ROW()-2))</f>
        <v>209 Vista Way</v>
      </c>
      <c r="P7" s="14">
        <f t="shared" si="4"/>
        <v>130000</v>
      </c>
      <c r="Q7" s="1" t="str" cm="1">
        <f t="array" ref="Q7">IF($M$1="Manual",IFERROR(INDEX(CoStarSaleAddress,MATCH(O7,CoStarSaleName,0)),INDEX(YardiSaleAddress,MATCH(O7,YardiSaleName,0))),INDEX([1]!Output_Analysis_Data__2[Property Address],ROW()-2))</f>
        <v>209 Vista Way</v>
      </c>
      <c r="R7" s="1" t="str" cm="1">
        <f t="array" ref="R7">IF($M$1="Manual",IFERROR(INDEX(CoStarSaleCity,MATCH(O7,CoStarSaleName,0)),INDEX(YardiSaleCity,MATCH(O7,YardiSaleName,0))),INDEX([1]!Output_Analysis_Data__2[City],ROW()-2))</f>
        <v>Benbrook</v>
      </c>
      <c r="S7" s="1" t="str" cm="1">
        <f t="array" ref="S7">IF($M$1="Manual",IFERROR(INDEX(CoStarSaleState,MATCH(O7,CoStarSaleName,0)),INDEX(YardiSaleState,MATCH(O7,YardiSaleName,0))),INDEX([1]!Output_Analysis_Data__2[State],ROW()-2))</f>
        <v>TX</v>
      </c>
      <c r="T7" s="1" cm="1">
        <f t="array" ref="T7">IF($M$1="Manual",IFERROR(INDEX(CoStarSaleZipcodes,MATCH(O7,CoStarSaleName,0)),INDEX(YardiSaleZipcodes,MATCH(O7,YardiSaleName,0))),INDEX([1]!Output_Analysis_Data__2[ZIP],ROW()-2))</f>
        <v>76126</v>
      </c>
      <c r="U7" s="1" cm="1">
        <f t="array" ref="U7">IF($M$1="Manual",IFERROR(INDEX(CoStarSaleUnits,MATCH(O7,CoStarSaleName,0)),INDEX(YardiSaleUnits,MATCH(O7,YardiSaleName,0))),INDEX([1]!Output_Analysis_Data__2[Unit Count],ROW()-2))</f>
        <v>4</v>
      </c>
      <c r="V7" s="15" cm="1">
        <f t="array" ref="V7">IF($M$1="Manual","",INDEX([1]!Output_Analysis_Data__2[Distance (mi.)],ROW()-2))</f>
        <v>2.6740048282437474</v>
      </c>
      <c r="W7" s="1" cm="1">
        <f t="array" ref="W7">IF($M$1="Manual",IFERROR(INDEX(CoStarSaleAvgUnitSize,MATCH(O7,CoStarSaleName,0)),INDEX(YardiSaleAvgUnitSize,MATCH(O7,YardiSaleName,0))),INDEX([1]!Output_Analysis_Data__2[Avg Unit SF],ROW()-2))</f>
        <v>995</v>
      </c>
      <c r="X7" s="1" cm="1">
        <f t="array" ref="X7">IF($M$1="Manual",IFERROR(INDEX(CoStarSaleYearBuilt,MATCH(O7,CoStarSaleName,0)),INDEX(YardiSaleYearBuilt,MATCH(O7,YardiSaleName,0))),INDEX([1]!Output_Analysis_Data__2[Year Built],ROW()-2))</f>
        <v>1982</v>
      </c>
      <c r="Y7" s="14" cm="1">
        <f t="array" ref="Y7">IF($M$1="Manual",IF(AA7&lt;&gt;"",AA7,IF(AB7&lt;&gt;"",AB7,IF(AC7&lt;&gt;"",AC7,""))),INDEX([1]!Output_Analysis_Data__2[Sold Price],ROW()-2))</f>
        <v>520000</v>
      </c>
      <c r="Z7" s="16" cm="1">
        <f t="array" ref="Z7">IF($M$1="Manual",IFERROR(INDEX(CoStarSaleDate,MATCH(O7,CoStarSaleName,0)),INDEX(YardiSaleDate,MATCH(O7,YardiSaleName,0))),INDEX([1]!Output_Analysis_Data__2[Sale Date],ROW()-2))</f>
        <v>45474</v>
      </c>
      <c r="AA7" s="14" t="str">
        <f ca="1">IFERROR(INDEX('[1]Agency Loan-Sale Comps'!$J$16:$J$37,MATCH('Comparable Grid'!AD7,'[1]Agency Loan-Sale Comps'!$A$16:$A$37,0),0),"")</f>
        <v/>
      </c>
      <c r="AB7" s="14" t="str">
        <f t="shared" ref="AB7:AB55" si="12">IFERROR(IF(INDEX(CoStarSalePriceTotal,MATCH(AD7,CoStarSaleCompLookup,0),0)=0,"",INDEX(CoStarSalePriceTotal,MATCH(AD7,CoStarSaleCompLookup,0),0)),"")</f>
        <v/>
      </c>
      <c r="AC7" s="14" t="str">
        <f t="shared" ref="AC7:AC55" si="13">IFERROR(IF(INDEX(YardiSalePriceTotal,MATCH(AD7,YardiSaleCompLookup,0),0)=0,"",INDEX(YardiSalePriceTotal,MATCH(AD7,YardiSaleCompLookup,0),0)),"")</f>
        <v/>
      </c>
      <c r="AD7" s="17" t="str">
        <f t="shared" si="2"/>
        <v xml:space="preserve">209 </v>
      </c>
      <c r="AE7" s="1" t="str">
        <f t="shared" si="9"/>
        <v>xxx</v>
      </c>
      <c r="AF7" s="24"/>
      <c r="AG7" s="19" t="s">
        <v>41</v>
      </c>
      <c r="AH7" s="20">
        <v>5</v>
      </c>
      <c r="AI7" s="25"/>
      <c r="AJ7" s="8" t="s">
        <v>42</v>
      </c>
      <c r="AK7" s="8"/>
      <c r="AL7" s="25"/>
      <c r="AM7" s="19" t="s">
        <v>43</v>
      </c>
      <c r="AN7" s="20">
        <v>5</v>
      </c>
      <c r="AO7" s="26"/>
      <c r="AY7" s="24"/>
      <c r="AZ7" s="26"/>
      <c r="BA7" s="24"/>
      <c r="BB7" s="24"/>
      <c r="BI7" s="25"/>
      <c r="BJ7" s="26"/>
      <c r="BK7" s="27"/>
      <c r="BL7" s="27"/>
    </row>
    <row r="8" spans="2:67" x14ac:dyDescent="0.45">
      <c r="B8" s="1"/>
      <c r="C8" s="36" t="s">
        <v>6</v>
      </c>
      <c r="D8" s="37" t="str">
        <f>rediq_dealname</f>
        <v>Benbrook Apartments</v>
      </c>
      <c r="E8" s="38" t="str">
        <f>IFERROR(INDEX($O$3:$O$52,MATCH("x",$AE$3:$AE$52,0),0),"")</f>
        <v>Wind Rush</v>
      </c>
      <c r="F8" s="38" t="str">
        <f>IFERROR(INDEX($O$3:$O$52,MATCH("xx",$AE$3:$AE$52,0),0),"")</f>
        <v>Falls &amp; Oak Village, The</v>
      </c>
      <c r="G8" s="38" t="str">
        <f>IFERROR(INDEX($O$3:$O$52,MATCH("xxx",$AE$3:$AE$52,0),0),"")</f>
        <v>Range, The</v>
      </c>
      <c r="H8" s="38" t="str">
        <f>IFERROR(INDEX($O$3:$O$52,MATCH("xxxx",$AE$3:$AE$52,0),0),"")</f>
        <v>Ridgmar Townhomes</v>
      </c>
      <c r="I8" s="38" t="str">
        <f>IFERROR(INDEX($O$3:$O$52,MATCH("xxxxx",$AE$3:$AE$52,0),0),"")</f>
        <v>Sunset Heights</v>
      </c>
      <c r="J8" s="1"/>
      <c r="L8" s="10" t="s">
        <v>28</v>
      </c>
      <c r="M8" s="11" t="str">
        <f t="shared" si="3"/>
        <v/>
      </c>
      <c r="N8" s="12" t="str" cm="1">
        <f t="array" ref="N8">IF($M$1="Manual",IF(AA8&lt;&gt;"","Freddie/Fannie",IF(AB8&lt;&gt;"","CoStar",IF(AC8&lt;&gt;"","Yardi","N/A"))),INDEX([1]!Output_Analysis_Data__2[Info Source],ROW()-2))</f>
        <v>Yardi</v>
      </c>
      <c r="O8" s="13" t="str" cm="1">
        <f t="array" ref="O8">IF($M$1="Manual",'[1]Sale Comps'!BY8,INDEX([1]!Output_Analysis_Data__2[Property Name],ROW()-2))</f>
        <v>Ridgmar Townhomes</v>
      </c>
      <c r="P8" s="14">
        <f t="shared" si="4"/>
        <v>92000</v>
      </c>
      <c r="Q8" s="1" t="str" cm="1">
        <f t="array" ref="Q8">IF($M$1="Manual",IFERROR(INDEX(CoStarSaleAddress,MATCH(O8,CoStarSaleName,0)),INDEX(YardiSaleAddress,MATCH(O8,YardiSaleName,0))),INDEX([1]!Output_Analysis_Data__2[Property Address],ROW()-2))</f>
        <v>2109 Remington Street</v>
      </c>
      <c r="R8" s="1" t="str" cm="1">
        <f t="array" ref="R8">IF($M$1="Manual",IFERROR(INDEX(CoStarSaleCity,MATCH(O8,CoStarSaleName,0)),INDEX(YardiSaleCity,MATCH(O8,YardiSaleName,0))),INDEX([1]!Output_Analysis_Data__2[City],ROW()-2))</f>
        <v>Fort Worth</v>
      </c>
      <c r="S8" s="1" t="str" cm="1">
        <f t="array" ref="S8">IF($M$1="Manual",IFERROR(INDEX(CoStarSaleState,MATCH(O8,CoStarSaleName,0)),INDEX(YardiSaleState,MATCH(O8,YardiSaleName,0))),INDEX([1]!Output_Analysis_Data__2[State],ROW()-2))</f>
        <v>TX</v>
      </c>
      <c r="T8" s="1" cm="1">
        <f t="array" ref="T8">IF($M$1="Manual",IFERROR(INDEX(CoStarSaleZipcodes,MATCH(O8,CoStarSaleName,0)),INDEX(YardiSaleZipcodes,MATCH(O8,YardiSaleName,0))),INDEX([1]!Output_Analysis_Data__2[ZIP],ROW()-2))</f>
        <v>76116</v>
      </c>
      <c r="U8" s="1" cm="1">
        <f t="array" ref="U8">IF($M$1="Manual",IFERROR(INDEX(CoStarSaleUnits,MATCH(O8,CoStarSaleName,0)),INDEX(YardiSaleUnits,MATCH(O8,YardiSaleName,0))),INDEX([1]!Output_Analysis_Data__2[Unit Count],ROW()-2))</f>
        <v>60</v>
      </c>
      <c r="V8" s="15" cm="1">
        <f t="array" ref="V8">IF($M$1="Manual","",INDEX([1]!Output_Analysis_Data__2[Distance (mi.)],ROW()-2))</f>
        <v>2.7010313444321961</v>
      </c>
      <c r="W8" s="1" cm="1">
        <f t="array" ref="W8">IF($M$1="Manual",IFERROR(INDEX(CoStarSaleAvgUnitSize,MATCH(O8,CoStarSaleName,0)),INDEX(YardiSaleAvgUnitSize,MATCH(O8,YardiSaleName,0))),INDEX([1]!Output_Analysis_Data__2[Avg Unit SF],ROW()-2))</f>
        <v>1128</v>
      </c>
      <c r="X8" s="1" cm="1">
        <f t="array" ref="X8">IF($M$1="Manual",IFERROR(INDEX(CoStarSaleYearBuilt,MATCH(O8,CoStarSaleName,0)),INDEX(YardiSaleYearBuilt,MATCH(O8,YardiSaleName,0))),INDEX([1]!Output_Analysis_Data__2[Year Built],ROW()-2))</f>
        <v>1984</v>
      </c>
      <c r="Y8" s="14" cm="1">
        <f t="array" ref="Y8">IF($M$1="Manual",IF(AA8&lt;&gt;"",AA8,IF(AB8&lt;&gt;"",AB8,IF(AC8&lt;&gt;"",AC8,""))),INDEX([1]!Output_Analysis_Data__2[Sold Price],ROW()-2))</f>
        <v>5520000</v>
      </c>
      <c r="Z8" s="16" cm="1">
        <f t="array" ref="Z8">IF($M$1="Manual",IFERROR(INDEX(CoStarSaleDate,MATCH(O8,CoStarSaleName,0)),INDEX(YardiSaleDate,MATCH(O8,YardiSaleName,0))),INDEX([1]!Output_Analysis_Data__2[Sale Date],ROW()-2))</f>
        <v>45688</v>
      </c>
      <c r="AA8" s="14">
        <f ca="1">IFERROR(INDEX('[1]Agency Loan-Sale Comps'!$J$16:$J$37,MATCH('Comparable Grid'!AD8,'[1]Agency Loan-Sale Comps'!$A$16:$A$37,0),0),"")</f>
        <v>7700000</v>
      </c>
      <c r="AB8" s="14" t="str">
        <f t="shared" ref="AB8:AB56" si="14">IFERROR(IF(INDEX(CoStarSalePriceTotal,MATCH(AD8,CoStarSaleCompLookup,0),0)=0,"",INDEX(CoStarSalePriceTotal,MATCH(AD8,CoStarSaleCompLookup,0),0)),"")</f>
        <v/>
      </c>
      <c r="AC8" s="14" t="str">
        <f t="shared" ref="AC8:AC56" si="15">IFERROR(IF(INDEX(YardiSalePriceTotal,MATCH(AD8,YardiSaleCompLookup,0),0)=0,"",INDEX(YardiSalePriceTotal,MATCH(AD8,YardiSaleCompLookup,0),0)),"")</f>
        <v/>
      </c>
      <c r="AD8" s="17" t="str">
        <f t="shared" si="2"/>
        <v xml:space="preserve">2109 </v>
      </c>
      <c r="AE8" s="1" t="str">
        <f t="shared" si="9"/>
        <v>xxxx</v>
      </c>
      <c r="AH8" s="39"/>
      <c r="AJ8" s="19" t="s">
        <v>44</v>
      </c>
      <c r="AK8" s="20"/>
      <c r="AM8" s="19" t="s">
        <v>45</v>
      </c>
      <c r="AN8" s="20">
        <v>6</v>
      </c>
    </row>
    <row r="9" spans="2:67" x14ac:dyDescent="0.45">
      <c r="B9" s="1"/>
      <c r="C9" s="33"/>
      <c r="D9" s="40"/>
      <c r="E9" s="41"/>
      <c r="F9" s="41"/>
      <c r="G9" s="41"/>
      <c r="H9" s="41"/>
      <c r="I9" s="41"/>
      <c r="J9" s="1"/>
      <c r="L9" s="10" t="s">
        <v>28</v>
      </c>
      <c r="M9" s="11" t="str">
        <f t="shared" si="3"/>
        <v/>
      </c>
      <c r="N9" s="12" t="str" cm="1">
        <f t="array" ref="N9">IF($M$1="Manual",IF(AA9&lt;&gt;"","Freddie/Fannie",IF(AB9&lt;&gt;"","CoStar",IF(AC9&lt;&gt;"","Yardi","N/A"))),INDEX([1]!Output_Analysis_Data__2[Info Source],ROW()-2))</f>
        <v>Yardi</v>
      </c>
      <c r="O9" s="13" t="str" cm="1">
        <f t="array" ref="O9">IF($M$1="Manual",'[1]Sale Comps'!BY9,INDEX([1]!Output_Analysis_Data__2[Property Name],ROW()-2))</f>
        <v>Sunset Heights</v>
      </c>
      <c r="P9" s="14">
        <f t="shared" si="4"/>
        <v>108888.88888888889</v>
      </c>
      <c r="Q9" s="1" t="str" cm="1">
        <f t="array" ref="Q9">IF($M$1="Manual",IFERROR(INDEX(CoStarSaleAddress,MATCH(O9,CoStarSaleName,0)),INDEX(YardiSaleAddress,MATCH(O9,YardiSaleName,0))),INDEX([1]!Output_Analysis_Data__2[Property Address],ROW()-2))</f>
        <v>4727 Wellesley Avenue</v>
      </c>
      <c r="R9" s="1" t="str" cm="1">
        <f t="array" ref="R9">IF($M$1="Manual",IFERROR(INDEX(CoStarSaleCity,MATCH(O9,CoStarSaleName,0)),INDEX(YardiSaleCity,MATCH(O9,YardiSaleName,0))),INDEX([1]!Output_Analysis_Data__2[City],ROW()-2))</f>
        <v>Fort Worth</v>
      </c>
      <c r="S9" s="1" t="str" cm="1">
        <f t="array" ref="S9">IF($M$1="Manual",IFERROR(INDEX(CoStarSaleState,MATCH(O9,CoStarSaleName,0)),INDEX(YardiSaleState,MATCH(O9,YardiSaleName,0))),INDEX([1]!Output_Analysis_Data__2[State],ROW()-2))</f>
        <v>TX</v>
      </c>
      <c r="T9" s="1" cm="1">
        <f t="array" ref="T9">IF($M$1="Manual",IFERROR(INDEX(CoStarSaleZipcodes,MATCH(O9,CoStarSaleName,0)),INDEX(YardiSaleZipcodes,MATCH(O9,YardiSaleName,0))),INDEX([1]!Output_Analysis_Data__2[ZIP],ROW()-2))</f>
        <v>76107</v>
      </c>
      <c r="U9" s="1" cm="1">
        <f t="array" ref="U9">IF($M$1="Manual",IFERROR(INDEX(CoStarSaleUnits,MATCH(O9,CoStarSaleName,0)),INDEX(YardiSaleUnits,MATCH(O9,YardiSaleName,0))),INDEX([1]!Output_Analysis_Data__2[Unit Count],ROW()-2))</f>
        <v>90</v>
      </c>
      <c r="V9" s="15" cm="1">
        <f t="array" ref="V9">IF($M$1="Manual","",INDEX([1]!Output_Analysis_Data__2[Distance (mi.)],ROW()-2))</f>
        <v>3.8014117539122956</v>
      </c>
      <c r="W9" s="1" cm="1">
        <f t="array" ref="W9">IF($M$1="Manual",IFERROR(INDEX(CoStarSaleAvgUnitSize,MATCH(O9,CoStarSaleName,0)),INDEX(YardiSaleAvgUnitSize,MATCH(O9,YardiSaleName,0))),INDEX([1]!Output_Analysis_Data__2[Avg Unit SF],ROW()-2))</f>
        <v>818</v>
      </c>
      <c r="X9" s="1" cm="1">
        <f t="array" ref="X9">IF($M$1="Manual",IFERROR(INDEX(CoStarSaleYearBuilt,MATCH(O9,CoStarSaleName,0)),INDEX(YardiSaleYearBuilt,MATCH(O9,YardiSaleName,0))),INDEX([1]!Output_Analysis_Data__2[Year Built],ROW()-2))</f>
        <v>1970</v>
      </c>
      <c r="Y9" s="14" cm="1">
        <f t="array" ref="Y9">IF($M$1="Manual",IF(AA9&lt;&gt;"",AA9,IF(AB9&lt;&gt;"",AB9,IF(AC9&lt;&gt;"",AC9,""))),INDEX([1]!Output_Analysis_Data__2[Sold Price],ROW()-2))</f>
        <v>9800000</v>
      </c>
      <c r="Z9" s="16" cm="1">
        <f t="array" ref="Z9">IF($M$1="Manual",IFERROR(INDEX(CoStarSaleDate,MATCH(O9,CoStarSaleName,0)),INDEX(YardiSaleDate,MATCH(O9,YardiSaleName,0))),INDEX([1]!Output_Analysis_Data__2[Sale Date],ROW()-2))</f>
        <v>45379</v>
      </c>
      <c r="AA9" s="14" t="str">
        <f ca="1">IFERROR(INDEX('[1]Agency Loan-Sale Comps'!$J$16:$J$37,MATCH('Comparable Grid'!AD9,'[1]Agency Loan-Sale Comps'!$A$16:$A$37,0),0),"")</f>
        <v/>
      </c>
      <c r="AB9" s="14" t="str">
        <f t="shared" ref="AB9:AB57" si="16">IFERROR(IF(INDEX(CoStarSalePriceTotal,MATCH(AD9,CoStarSaleCompLookup,0),0)=0,"",INDEX(CoStarSalePriceTotal,MATCH(AD9,CoStarSaleCompLookup,0),0)),"")</f>
        <v/>
      </c>
      <c r="AC9" s="14" t="str">
        <f t="shared" ref="AC9:AC57" si="17">IFERROR(IF(INDEX(YardiSalePriceTotal,MATCH(AD9,YardiSaleCompLookup,0),0)=0,"",INDEX(YardiSalePriceTotal,MATCH(AD9,YardiSaleCompLookup,0),0)),"")</f>
        <v/>
      </c>
      <c r="AD9" s="17" t="str">
        <f t="shared" si="2"/>
        <v xml:space="preserve">4727 </v>
      </c>
      <c r="AE9" s="1" t="str">
        <f t="shared" si="9"/>
        <v>xxxxx</v>
      </c>
      <c r="AJ9" s="19" t="s">
        <v>1</v>
      </c>
      <c r="AK9" s="20"/>
      <c r="AM9" s="19" t="s">
        <v>46</v>
      </c>
      <c r="AN9" s="20">
        <v>7</v>
      </c>
    </row>
    <row r="10" spans="2:67" x14ac:dyDescent="0.45">
      <c r="B10" s="1"/>
      <c r="C10" t="s">
        <v>8</v>
      </c>
      <c r="D10" s="42" t="str">
        <f>rediq_address1</f>
        <v>4639 Williams Rd</v>
      </c>
      <c r="E10" s="43" t="str">
        <f>IFERROR(INDEX($Q$3:$Q$52,MATCH("x",$AE$3:$AE$52,0),0),"")</f>
        <v>3500 Renzel Blvd</v>
      </c>
      <c r="F10" s="43" t="str">
        <f>IFERROR(INDEX($Q$3:$Q$52,MATCH("xx",$AE$3:$AE$52,0),0),"")</f>
        <v>9001 South Normandale Street</v>
      </c>
      <c r="G10" s="43" t="str">
        <f>IFERROR(INDEX($Q$3:$Q$52,MATCH("xxx",$AE$3:$AE$52,0),0),"")</f>
        <v>2925 West Normandale Street</v>
      </c>
      <c r="H10" s="43" t="str">
        <f>IFERROR(INDEX($Q$3:$Q$52,MATCH("xxxx",$AE$3:$AE$52,0),0),"")</f>
        <v>2109 Remington Street</v>
      </c>
      <c r="I10" s="43" t="str">
        <f>IFERROR(INDEX($Q$3:$Q$52,MATCH("xxxxx",$AE$3:$AE$52,0),0),"")</f>
        <v>4727 Wellesley Avenue</v>
      </c>
      <c r="J10" s="1"/>
      <c r="L10" s="10"/>
      <c r="M10" s="11" t="str">
        <f t="shared" si="3"/>
        <v/>
      </c>
      <c r="N10" s="12" t="str" cm="1">
        <f t="array" ref="N10">IF($M$1="Manual",IF(AA10&lt;&gt;"","Freddie/Fannie",IF(AB10&lt;&gt;"","CoStar",IF(AC10&lt;&gt;"","Yardi","N/A"))),INDEX([1]!Output_Analysis_Data__2[Info Source],ROW()-2))</f>
        <v>Yardi</v>
      </c>
      <c r="O10" s="13" t="str" cm="1">
        <f t="array" ref="O10">IF($M$1="Manual",'[1]Sale Comps'!BY10,INDEX([1]!Output_Analysis_Data__2[Property Name],ROW()-2))</f>
        <v>Candle Chase</v>
      </c>
      <c r="P10" s="14">
        <f t="shared" si="4"/>
        <v>180431.03448275861</v>
      </c>
      <c r="Q10" s="1" t="str" cm="1">
        <f t="array" ref="Q10">IF($M$1="Manual",IFERROR(INDEX(CoStarSaleAddress,MATCH(O10,CoStarSaleName,0)),INDEX(YardiSaleAddress,MATCH(O10,YardiSaleName,0))),INDEX([1]!Output_Analysis_Data__2[Property Address],ROW()-2))</f>
        <v>6822 South Hulen Street</v>
      </c>
      <c r="R10" s="1" t="str" cm="1">
        <f t="array" ref="R10">IF($M$1="Manual",IFERROR(INDEX(CoStarSaleCity,MATCH(O10,CoStarSaleName,0)),INDEX(YardiSaleCity,MATCH(O10,YardiSaleName,0))),INDEX([1]!Output_Analysis_Data__2[City],ROW()-2))</f>
        <v>Fort Worth</v>
      </c>
      <c r="S10" s="1" t="str" cm="1">
        <f t="array" ref="S10">IF($M$1="Manual",IFERROR(INDEX(CoStarSaleState,MATCH(O10,CoStarSaleName,0)),INDEX(YardiSaleState,MATCH(O10,YardiSaleName,0))),INDEX([1]!Output_Analysis_Data__2[State],ROW()-2))</f>
        <v>TX</v>
      </c>
      <c r="T10" s="1" cm="1">
        <f t="array" ref="T10">IF($M$1="Manual",IFERROR(INDEX(CoStarSaleZipcodes,MATCH(O10,CoStarSaleName,0)),INDEX(YardiSaleZipcodes,MATCH(O10,YardiSaleName,0))),INDEX([1]!Output_Analysis_Data__2[ZIP],ROW()-2))</f>
        <v>76133</v>
      </c>
      <c r="U10" s="1" cm="1">
        <f t="array" ref="U10">IF($M$1="Manual",IFERROR(INDEX(CoStarSaleUnits,MATCH(O10,CoStarSaleName,0)),INDEX(YardiSaleUnits,MATCH(O10,YardiSaleName,0))),INDEX([1]!Output_Analysis_Data__2[Unit Count],ROW()-2))</f>
        <v>116</v>
      </c>
      <c r="V10" s="15" cm="1">
        <f t="array" ref="V10">IF($M$1="Manual","",INDEX([1]!Output_Analysis_Data__2[Distance (mi.)],ROW()-2))</f>
        <v>5.1561735541583351</v>
      </c>
      <c r="W10" s="1" cm="1">
        <f t="array" ref="W10">IF($M$1="Manual",IFERROR(INDEX(CoStarSaleAvgUnitSize,MATCH(O10,CoStarSaleName,0)),INDEX(YardiSaleAvgUnitSize,MATCH(O10,YardiSaleName,0))),INDEX([1]!Output_Analysis_Data__2[Avg Unit SF],ROW()-2))</f>
        <v>952</v>
      </c>
      <c r="X10" s="1" cm="1">
        <f t="array" ref="X10">IF($M$1="Manual",IFERROR(INDEX(CoStarSaleYearBuilt,MATCH(O10,CoStarSaleName,0)),INDEX(YardiSaleYearBuilt,MATCH(O10,YardiSaleName,0))),INDEX([1]!Output_Analysis_Data__2[Year Built],ROW()-2))</f>
        <v>1969</v>
      </c>
      <c r="Y10" s="14" cm="1">
        <f t="array" ref="Y10">IF($M$1="Manual",IF(AA10&lt;&gt;"",AA10,IF(AB10&lt;&gt;"",AB10,IF(AC10&lt;&gt;"",AC10,""))),INDEX([1]!Output_Analysis_Data__2[Sold Price],ROW()-2))</f>
        <v>20930000</v>
      </c>
      <c r="Z10" s="16" cm="1">
        <f t="array" ref="Z10">IF($M$1="Manual",IFERROR(INDEX(CoStarSaleDate,MATCH(O10,CoStarSaleName,0)),INDEX(YardiSaleDate,MATCH(O10,YardiSaleName,0))),INDEX([1]!Output_Analysis_Data__2[Sale Date],ROW()-2))</f>
        <v>45743</v>
      </c>
      <c r="AA10" s="14" t="str">
        <f ca="1">IFERROR(INDEX('[1]Agency Loan-Sale Comps'!$J$16:$J$37,MATCH('Comparable Grid'!AD10,'[1]Agency Loan-Sale Comps'!$A$16:$A$37,0),0),"")</f>
        <v/>
      </c>
      <c r="AB10" s="14" t="str">
        <f t="shared" ref="AB10:AB58" si="18">IFERROR(IF(INDEX(CoStarSalePriceTotal,MATCH(AD10,CoStarSaleCompLookup,0),0)=0,"",INDEX(CoStarSalePriceTotal,MATCH(AD10,CoStarSaleCompLookup,0),0)),"")</f>
        <v/>
      </c>
      <c r="AC10" s="14" t="str">
        <f t="shared" ref="AC10:AC58" si="19">IFERROR(IF(INDEX(YardiSalePriceTotal,MATCH(AD10,YardiSaleCompLookup,0),0)=0,"",INDEX(YardiSalePriceTotal,MATCH(AD10,YardiSaleCompLookup,0),0)),"")</f>
        <v/>
      </c>
      <c r="AD10" s="17" t="str">
        <f t="shared" si="2"/>
        <v xml:space="preserve">6822 </v>
      </c>
      <c r="AE10" s="1" t="str">
        <f t="shared" si="9"/>
        <v>xxxxx</v>
      </c>
      <c r="AJ10" s="19"/>
      <c r="AK10" s="20"/>
      <c r="AM10" s="19" t="s">
        <v>47</v>
      </c>
      <c r="AN10" s="20">
        <v>8</v>
      </c>
    </row>
    <row r="11" spans="2:67" x14ac:dyDescent="0.45">
      <c r="B11" s="1"/>
      <c r="C11" s="44" t="s">
        <v>9</v>
      </c>
      <c r="D11" s="40" t="str">
        <f>rediq_city</f>
        <v>Benbrook</v>
      </c>
      <c r="E11" s="41" t="str">
        <f>IFERROR(INDEX($R$3:$R$52,MATCH("x",$AE$3:$AE$52,0),0),"")</f>
        <v>Fort Worth</v>
      </c>
      <c r="F11" s="41" t="str">
        <f>IFERROR(INDEX($R$3:$R$52,MATCH("xx",$AE$3:$AE$52,0),0),"")</f>
        <v>Fort Worth</v>
      </c>
      <c r="G11" s="41" t="str">
        <f>IFERROR(INDEX($R$3:$R$52,MATCH("xxx",$AE$3:$AE$52,0),0),"")</f>
        <v>Fort Worth</v>
      </c>
      <c r="H11" s="41" t="str">
        <f>IFERROR(INDEX($R$3:$R$52,MATCH("xxxx",$AE$3:$AE$52,0),0),"")</f>
        <v>Fort Worth</v>
      </c>
      <c r="I11" s="41" t="str">
        <f>IFERROR(INDEX($R$3:$R$52,MATCH("xxxxx",$AE$3:$AE$52,0),0),"")</f>
        <v>Fort Worth</v>
      </c>
      <c r="J11" s="1"/>
      <c r="L11" s="10"/>
      <c r="M11" s="11" t="str">
        <f t="shared" si="3"/>
        <v/>
      </c>
      <c r="N11" s="12" t="str" cm="1">
        <f t="array" ref="N11">IF($M$1="Manual",IF(AA11&lt;&gt;"","Freddie/Fannie",IF(AB11&lt;&gt;"","CoStar",IF(AC11&lt;&gt;"","Yardi","N/A"))),INDEX([1]!Output_Analysis_Data__2[Info Source],ROW()-2))</f>
        <v>Yardi</v>
      </c>
      <c r="O11" s="13" t="str" cm="1">
        <f t="array" ref="O11">IF($M$1="Manual",'[1]Sale Comps'!BY11,INDEX([1]!Output_Analysis_Data__2[Property Name],ROW()-2))</f>
        <v>Dakota</v>
      </c>
      <c r="P11" s="14">
        <f t="shared" si="4"/>
        <v>87500</v>
      </c>
      <c r="Q11" s="1" t="str" cm="1">
        <f t="array" ref="Q11">IF($M$1="Manual",IFERROR(INDEX(CoStarSaleAddress,MATCH(O11,CoStarSaleName,0)),INDEX(YardiSaleAddress,MATCH(O11,YardiSaleName,0))),INDEX([1]!Output_Analysis_Data__2[Property Address],ROW()-2))</f>
        <v>6218 Finbro Drive</v>
      </c>
      <c r="R11" s="1" t="str" cm="1">
        <f t="array" ref="R11">IF($M$1="Manual",IFERROR(INDEX(CoStarSaleCity,MATCH(O11,CoStarSaleName,0)),INDEX(YardiSaleCity,MATCH(O11,YardiSaleName,0))),INDEX([1]!Output_Analysis_Data__2[City],ROW()-2))</f>
        <v>Fort Worth</v>
      </c>
      <c r="S11" s="1" t="str" cm="1">
        <f t="array" ref="S11">IF($M$1="Manual",IFERROR(INDEX(CoStarSaleState,MATCH(O11,CoStarSaleName,0)),INDEX(YardiSaleState,MATCH(O11,YardiSaleName,0))),INDEX([1]!Output_Analysis_Data__2[State],ROW()-2))</f>
        <v>TX</v>
      </c>
      <c r="T11" s="1" cm="1">
        <f t="array" ref="T11">IF($M$1="Manual",IFERROR(INDEX(CoStarSaleZipcodes,MATCH(O11,CoStarSaleName,0)),INDEX(YardiSaleZipcodes,MATCH(O11,YardiSaleName,0))),INDEX([1]!Output_Analysis_Data__2[ZIP],ROW()-2))</f>
        <v>76133</v>
      </c>
      <c r="U11" s="1" cm="1">
        <f t="array" ref="U11">IF($M$1="Manual",IFERROR(INDEX(CoStarSaleUnits,MATCH(O11,CoStarSaleName,0)),INDEX(YardiSaleUnits,MATCH(O11,YardiSaleName,0))),INDEX([1]!Output_Analysis_Data__2[Unit Count],ROW()-2))</f>
        <v>120</v>
      </c>
      <c r="V11" s="15" cm="1">
        <f t="array" ref="V11">IF($M$1="Manual","",INDEX([1]!Output_Analysis_Data__2[Distance (mi.)],ROW()-2))</f>
        <v>6.3024207571257076</v>
      </c>
      <c r="W11" s="1" cm="1">
        <f t="array" ref="W11">IF($M$1="Manual",IFERROR(INDEX(CoStarSaleAvgUnitSize,MATCH(O11,CoStarSaleName,0)),INDEX(YardiSaleAvgUnitSize,MATCH(O11,YardiSaleName,0))),INDEX([1]!Output_Analysis_Data__2[Avg Unit SF],ROW()-2))</f>
        <v>785</v>
      </c>
      <c r="X11" s="1" cm="1">
        <f t="array" ref="X11">IF($M$1="Manual",IFERROR(INDEX(CoStarSaleYearBuilt,MATCH(O11,CoStarSaleName,0)),INDEX(YardiSaleYearBuilt,MATCH(O11,YardiSaleName,0))),INDEX([1]!Output_Analysis_Data__2[Year Built],ROW()-2))</f>
        <v>1980</v>
      </c>
      <c r="Y11" s="14" cm="1">
        <f t="array" ref="Y11">IF($M$1="Manual",IF(AA11&lt;&gt;"",AA11,IF(AB11&lt;&gt;"",AB11,IF(AC11&lt;&gt;"",AC11,""))),INDEX([1]!Output_Analysis_Data__2[Sold Price],ROW()-2))</f>
        <v>10500000</v>
      </c>
      <c r="Z11" s="16" cm="1">
        <f t="array" ref="Z11">IF($M$1="Manual",IFERROR(INDEX(CoStarSaleDate,MATCH(O11,CoStarSaleName,0)),INDEX(YardiSaleDate,MATCH(O11,YardiSaleName,0))),INDEX([1]!Output_Analysis_Data__2[Sale Date],ROW()-2))</f>
        <v>45289</v>
      </c>
      <c r="AA11" s="14" t="str">
        <f ca="1">IFERROR(INDEX('[1]Agency Loan-Sale Comps'!$J$16:$J$37,MATCH('Comparable Grid'!AD11,'[1]Agency Loan-Sale Comps'!$A$16:$A$37,0),0),"")</f>
        <v/>
      </c>
      <c r="AB11" s="14" t="str">
        <f t="shared" ref="AB11:AB59" si="20">IFERROR(IF(INDEX(CoStarSalePriceTotal,MATCH(AD11,CoStarSaleCompLookup,0),0)=0,"",INDEX(CoStarSalePriceTotal,MATCH(AD11,CoStarSaleCompLookup,0),0)),"")</f>
        <v/>
      </c>
      <c r="AC11" s="14" t="str">
        <f t="shared" ref="AC11:AC59" si="21">IFERROR(IF(INDEX(YardiSalePriceTotal,MATCH(AD11,YardiSaleCompLookup,0),0)=0,"",INDEX(YardiSalePriceTotal,MATCH(AD11,YardiSaleCompLookup,0),0)),"")</f>
        <v/>
      </c>
      <c r="AD11" s="17" t="str">
        <f t="shared" si="2"/>
        <v xml:space="preserve">6218 </v>
      </c>
      <c r="AE11" s="1" t="str">
        <f t="shared" si="9"/>
        <v>xxxxx</v>
      </c>
    </row>
    <row r="12" spans="2:67" x14ac:dyDescent="0.45">
      <c r="B12" s="1"/>
      <c r="C12" s="45" t="s">
        <v>10</v>
      </c>
      <c r="D12" s="42" t="str">
        <f>rediq_state</f>
        <v>TX</v>
      </c>
      <c r="E12" s="43" t="str">
        <f>IFERROR(INDEX($S$3:$S$52,MATCH("x",$AE$3:$AE$52,0),0),"")</f>
        <v>TX</v>
      </c>
      <c r="F12" s="43" t="str">
        <f>IFERROR(INDEX($S$3:$S$52,MATCH("xx",$AE$3:$AE$52,0),0),"")</f>
        <v>TX</v>
      </c>
      <c r="G12" s="43" t="str">
        <f>IFERROR(INDEX($S$3:$S$52,MATCH("xxx",$AE$3:$AE$52,0),0),"")</f>
        <v>TX</v>
      </c>
      <c r="H12" s="43" t="str">
        <f>IFERROR(INDEX($S$3:$S$52,MATCH("xxxx",$AE$3:$AE$52,0),0),"")</f>
        <v>TX</v>
      </c>
      <c r="I12" s="43" t="str">
        <f>IFERROR(INDEX($S$3:$S$52,MATCH("xxxxx",$AE$3:$AE$52,0),0),"")</f>
        <v>TX</v>
      </c>
      <c r="J12" s="1"/>
      <c r="L12" s="10" t="s">
        <v>28</v>
      </c>
      <c r="M12" s="11" t="str">
        <f t="shared" si="3"/>
        <v/>
      </c>
      <c r="N12" s="12" t="str" cm="1">
        <f t="array" ref="N12">IF($M$1="Manual",IF(AA12&lt;&gt;"","Freddie/Fannie",IF(AB12&lt;&gt;"","CoStar",IF(AC12&lt;&gt;"","Yardi","N/A"))),INDEX([1]!Output_Analysis_Data__2[Info Source],ROW()-2))</f>
        <v>TMG Broker</v>
      </c>
      <c r="O12" s="13" t="str" cm="1">
        <f t="array" ref="O12">IF($M$1="Manual",'[1]Sale Comps'!BY12,INDEX([1]!Output_Analysis_Data__2[Property Name],ROW()-2))</f>
        <v>Vista Del Sol</v>
      </c>
      <c r="P12" s="14">
        <f t="shared" si="4"/>
        <v>98611.111111111109</v>
      </c>
      <c r="Q12" s="1" t="str" cm="1">
        <f t="array" ref="Q12">IF($M$1="Manual",IFERROR(INDEX(CoStarSaleAddress,MATCH(O12,CoStarSaleName,0)),INDEX(YardiSaleAddress,MATCH(O12,YardiSaleName,0))),INDEX([1]!Output_Analysis_Data__2[Property Address],ROW()-2))</f>
        <v>4316 Baldwin Avenue</v>
      </c>
      <c r="R12" s="1" t="str" cm="1">
        <f t="array" ref="R12">IF($M$1="Manual",IFERROR(INDEX(CoStarSaleCity,MATCH(O12,CoStarSaleName,0)),INDEX(YardiSaleCity,MATCH(O12,YardiSaleName,0))),INDEX([1]!Output_Analysis_Data__2[City],ROW()-2))</f>
        <v>Fort Worth</v>
      </c>
      <c r="S12" s="1" t="str" cm="1">
        <f t="array" ref="S12">IF($M$1="Manual",IFERROR(INDEX(CoStarSaleState,MATCH(O12,CoStarSaleName,0)),INDEX(YardiSaleState,MATCH(O12,YardiSaleName,0))),INDEX([1]!Output_Analysis_Data__2[State],ROW()-2))</f>
        <v>TX</v>
      </c>
      <c r="T12" s="1" cm="1">
        <f t="array" ref="T12">IF($M$1="Manual",IFERROR(INDEX(CoStarSaleZipcodes,MATCH(O12,CoStarSaleName,0)),INDEX(YardiSaleZipcodes,MATCH(O12,YardiSaleName,0))),INDEX([1]!Output_Analysis_Data__2[ZIP],ROW()-2))</f>
        <v>76115</v>
      </c>
      <c r="U12" s="1" cm="1">
        <f t="array" ref="U12">IF($M$1="Manual",IFERROR(INDEX(CoStarSaleUnits,MATCH(O12,CoStarSaleName,0)),INDEX(YardiSaleUnits,MATCH(O12,YardiSaleName,0))),INDEX([1]!Output_Analysis_Data__2[Unit Count],ROW()-2))</f>
        <v>54</v>
      </c>
      <c r="V12" s="15" cm="1">
        <f t="array" ref="V12">IF($M$1="Manual","",INDEX([1]!Output_Analysis_Data__2[Distance (mi.)],ROW()-2))</f>
        <v>6.7539166328115341</v>
      </c>
      <c r="W12" s="1" cm="1">
        <f t="array" ref="W12">IF($M$1="Manual",IFERROR(INDEX(CoStarSaleAvgUnitSize,MATCH(O12,CoStarSaleName,0)),INDEX(YardiSaleAvgUnitSize,MATCH(O12,YardiSaleName,0))),INDEX([1]!Output_Analysis_Data__2[Avg Unit SF],ROW()-2))</f>
        <v>597</v>
      </c>
      <c r="X12" s="1" cm="1">
        <f t="array" ref="X12">IF($M$1="Manual",IFERROR(INDEX(CoStarSaleYearBuilt,MATCH(O12,CoStarSaleName,0)),INDEX(YardiSaleYearBuilt,MATCH(O12,YardiSaleName,0))),INDEX([1]!Output_Analysis_Data__2[Year Built],ROW()-2))</f>
        <v>1968</v>
      </c>
      <c r="Y12" s="14" cm="1">
        <f t="array" ref="Y12">IF($M$1="Manual",IF(AA12&lt;&gt;"",AA12,IF(AB12&lt;&gt;"",AB12,IF(AC12&lt;&gt;"",AC12,""))),INDEX([1]!Output_Analysis_Data__2[Sold Price],ROW()-2))</f>
        <v>5325000</v>
      </c>
      <c r="Z12" s="16" cm="1">
        <f t="array" ref="Z12">IF($M$1="Manual",IFERROR(INDEX(CoStarSaleDate,MATCH(O12,CoStarSaleName,0)),INDEX(YardiSaleDate,MATCH(O12,YardiSaleName,0))),INDEX([1]!Output_Analysis_Data__2[Sale Date],ROW()-2))</f>
        <v>45931</v>
      </c>
      <c r="AA12" s="14" t="str">
        <f ca="1">IFERROR(INDEX('[1]Agency Loan-Sale Comps'!$J$16:$J$37,MATCH('Comparable Grid'!AD12,'[1]Agency Loan-Sale Comps'!$A$16:$A$37,0),0),"")</f>
        <v/>
      </c>
      <c r="AB12" s="14" t="str">
        <f t="shared" ref="AB12:AB60" si="22">IFERROR(IF(INDEX(CoStarSalePriceTotal,MATCH(AD12,CoStarSaleCompLookup,0),0)=0,"",INDEX(CoStarSalePriceTotal,MATCH(AD12,CoStarSaleCompLookup,0),0)),"")</f>
        <v/>
      </c>
      <c r="AC12" s="14" t="str">
        <f t="shared" ref="AC12:AC60" si="23">IFERROR(IF(INDEX(YardiSalePriceTotal,MATCH(AD12,YardiSaleCompLookup,0),0)=0,"",INDEX(YardiSalePriceTotal,MATCH(AD12,YardiSaleCompLookup,0),0)),"")</f>
        <v/>
      </c>
      <c r="AD12" s="17" t="str">
        <f t="shared" si="2"/>
        <v xml:space="preserve">4316 </v>
      </c>
      <c r="AE12" s="1" t="str">
        <f t="shared" si="9"/>
        <v>xxxxxx</v>
      </c>
    </row>
    <row r="13" spans="2:67" x14ac:dyDescent="0.45">
      <c r="B13" s="1"/>
      <c r="C13" s="44" t="s">
        <v>11</v>
      </c>
      <c r="D13" s="40">
        <f>rediq_zip</f>
        <v>76116</v>
      </c>
      <c r="E13" s="41">
        <f>IFERROR(INDEX($T$3:$T$52,MATCH("x",$AE$3:$AE$52,0),0),"")</f>
        <v>76116</v>
      </c>
      <c r="F13" s="41">
        <f>IFERROR(INDEX($T$3:$T$52,MATCH("xx",$AE$3:$AE$52,0),0),"")</f>
        <v>76116</v>
      </c>
      <c r="G13" s="41">
        <f>IFERROR(INDEX($T$3:$T$52,MATCH("xxx",$AE$3:$AE$52,0),0),"")</f>
        <v>76116</v>
      </c>
      <c r="H13" s="41">
        <f>IFERROR(INDEX($T$3:$T$52,MATCH("xxxx",$AE$3:$AE$52,0),0),"")</f>
        <v>76116</v>
      </c>
      <c r="I13" s="41">
        <f>IFERROR(INDEX($T$3:$T$52,MATCH("xxxxx",$AE$3:$AE$52,0),0),"")</f>
        <v>76107</v>
      </c>
      <c r="J13" s="1"/>
      <c r="L13" s="10"/>
      <c r="M13" s="11" t="str">
        <f t="shared" si="3"/>
        <v/>
      </c>
      <c r="N13" s="12" t="str" cm="1">
        <f t="array" ref="N13">IF($M$1="Manual",IF(AA13&lt;&gt;"","Freddie/Fannie",IF(AB13&lt;&gt;"","CoStar",IF(AC13&lt;&gt;"","Yardi","N/A"))),INDEX([1]!Output_Analysis_Data__2[Info Source],ROW()-2))</f>
        <v>Fannie</v>
      </c>
      <c r="O13" s="13" t="str" cm="1">
        <f t="array" ref="O13">IF($M$1="Manual",'[1]Sale Comps'!BY13,INDEX([1]!Output_Analysis_Data__2[Property Name],ROW()-2))</f>
        <v>Morningside</v>
      </c>
      <c r="P13" s="14">
        <f t="shared" si="4"/>
        <v>92338.709677419349</v>
      </c>
      <c r="Q13" s="1" t="str" cm="1">
        <f t="array" ref="Q13">IF($M$1="Manual",IFERROR(INDEX(CoStarSaleAddress,MATCH(O13,CoStarSaleName,0)),INDEX(YardiSaleAddress,MATCH(O13,YardiSaleName,0))),INDEX([1]!Output_Analysis_Data__2[Property Address],ROW()-2))</f>
        <v>2900 South Fwy</v>
      </c>
      <c r="R13" s="1" t="str" cm="1">
        <f t="array" ref="R13">IF($M$1="Manual",IFERROR(INDEX(CoStarSaleCity,MATCH(O13,CoStarSaleName,0)),INDEX(YardiSaleCity,MATCH(O13,YardiSaleName,0))),INDEX([1]!Output_Analysis_Data__2[City],ROW()-2))</f>
        <v>Fort Worth</v>
      </c>
      <c r="S13" s="1" t="str" cm="1">
        <f t="array" ref="S13">IF($M$1="Manual",IFERROR(INDEX(CoStarSaleState,MATCH(O13,CoStarSaleName,0)),INDEX(YardiSaleState,MATCH(O13,YardiSaleName,0))),INDEX([1]!Output_Analysis_Data__2[State],ROW()-2))</f>
        <v>TX</v>
      </c>
      <c r="T13" s="1" cm="1">
        <f t="array" ref="T13">IF($M$1="Manual",IFERROR(INDEX(CoStarSaleZipcodes,MATCH(O13,CoStarSaleName,0)),INDEX(YardiSaleZipcodes,MATCH(O13,YardiSaleName,0))),INDEX([1]!Output_Analysis_Data__2[ZIP],ROW()-2))</f>
        <v>76104</v>
      </c>
      <c r="U13" s="1" cm="1">
        <f t="array" ref="U13">IF($M$1="Manual",IFERROR(INDEX(CoStarSaleUnits,MATCH(O13,CoStarSaleName,0)),INDEX(YardiSaleUnits,MATCH(O13,YardiSaleName,0))),INDEX([1]!Output_Analysis_Data__2[Unit Count],ROW()-2))</f>
        <v>124</v>
      </c>
      <c r="V13" s="15" cm="1">
        <f t="array" ref="V13">IF($M$1="Manual","",INDEX([1]!Output_Analysis_Data__2[Distance (mi.)],ROW()-2))</f>
        <v>7.5865998505689944</v>
      </c>
      <c r="W13" s="1" cm="1">
        <f t="array" ref="W13">IF($M$1="Manual",IFERROR(INDEX(CoStarSaleAvgUnitSize,MATCH(O13,CoStarSaleName,0)),INDEX(YardiSaleAvgUnitSize,MATCH(O13,YardiSaleName,0))),INDEX([1]!Output_Analysis_Data__2[Avg Unit SF],ROW()-2))</f>
        <v>685</v>
      </c>
      <c r="X13" s="1" cm="1">
        <f t="array" ref="X13">IF($M$1="Manual",IFERROR(INDEX(CoStarSaleYearBuilt,MATCH(O13,CoStarSaleName,0)),INDEX(YardiSaleYearBuilt,MATCH(O13,YardiSaleName,0))),INDEX([1]!Output_Analysis_Data__2[Year Built],ROW()-2))</f>
        <v>1968</v>
      </c>
      <c r="Y13" s="14" cm="1">
        <f t="array" ref="Y13">IF($M$1="Manual",IF(AA13&lt;&gt;"",AA13,IF(AB13&lt;&gt;"",AB13,IF(AC13&lt;&gt;"",AC13,""))),INDEX([1]!Output_Analysis_Data__2[Sold Price],ROW()-2))</f>
        <v>11450000</v>
      </c>
      <c r="Z13" s="16" cm="1">
        <f t="array" ref="Z13">IF($M$1="Manual",IFERROR(INDEX(CoStarSaleDate,MATCH(O13,CoStarSaleName,0)),INDEX(YardiSaleDate,MATCH(O13,YardiSaleName,0))),INDEX([1]!Output_Analysis_Data__2[Sale Date],ROW()-2))</f>
        <v>45163</v>
      </c>
      <c r="AA13" s="14" t="str">
        <f ca="1">IFERROR(INDEX('[1]Agency Loan-Sale Comps'!$J$16:$J$37,MATCH('Comparable Grid'!AD13,'[1]Agency Loan-Sale Comps'!$A$16:$A$37,0),0),"")</f>
        <v/>
      </c>
      <c r="AB13" s="14" t="str">
        <f t="shared" ref="AB13:AB61" si="24">IFERROR(IF(INDEX(CoStarSalePriceTotal,MATCH(AD13,CoStarSaleCompLookup,0),0)=0,"",INDEX(CoStarSalePriceTotal,MATCH(AD13,CoStarSaleCompLookup,0),0)),"")</f>
        <v/>
      </c>
      <c r="AC13" s="14" t="str">
        <f t="shared" ref="AC13:AC61" si="25">IFERROR(IF(INDEX(YardiSalePriceTotal,MATCH(AD13,YardiSaleCompLookup,0),0)=0,"",INDEX(YardiSalePriceTotal,MATCH(AD13,YardiSaleCompLookup,0),0)),"")</f>
        <v/>
      </c>
      <c r="AD13" s="17" t="str">
        <f t="shared" si="2"/>
        <v xml:space="preserve">2900 </v>
      </c>
      <c r="AE13" s="1" t="str">
        <f t="shared" si="9"/>
        <v>xxxxxx</v>
      </c>
    </row>
    <row r="14" spans="2:67" x14ac:dyDescent="0.45">
      <c r="B14" s="1"/>
      <c r="C14" s="46" t="s">
        <v>48</v>
      </c>
      <c r="D14" s="42"/>
      <c r="E14" s="43" t="str">
        <f>IFERROR(INDEX($N$3:$N$52,MATCH("x",$AE$3:$AE$52,0),0),"")</f>
        <v>Yardi</v>
      </c>
      <c r="F14" s="43" t="str">
        <f>IFERROR(INDEX($N$3:$N$52,MATCH("xx",$AE$3:$AE$52,0),0),"")</f>
        <v>Yardi</v>
      </c>
      <c r="G14" s="43" t="str">
        <f>IFERROR(INDEX($N$3:$N$52,MATCH("xxx",$AE$3:$AE$52,0),0),"")</f>
        <v>Fannie</v>
      </c>
      <c r="H14" s="43" t="str">
        <f>IFERROR(INDEX($N$3:$N$52,MATCH("xxxx",$AE$3:$AE$52,0),0),"")</f>
        <v>Yardi</v>
      </c>
      <c r="I14" s="43" t="str">
        <f>IFERROR(INDEX($N$3:$N$52,MATCH("xxxxx",$AE$3:$AE$52,0),0),"")</f>
        <v>Yardi</v>
      </c>
      <c r="J14" s="1"/>
      <c r="L14" s="10"/>
      <c r="M14" s="11" t="str">
        <f t="shared" si="3"/>
        <v/>
      </c>
      <c r="N14" s="12" t="str" cm="1">
        <f t="array" ref="N14">IF($M$1="Manual",IF(AA14&lt;&gt;"","Freddie/Fannie",IF(AB14&lt;&gt;"","CoStar",IF(AC14&lt;&gt;"","Yardi","N/A"))),INDEX([1]!Output_Analysis_Data__2[Info Source],ROW()-2))</f>
        <v>Yardi</v>
      </c>
      <c r="O14" s="13" t="str" cm="1">
        <f t="array" ref="O14">IF($M$1="Manual",'[1]Sale Comps'!BY14,INDEX([1]!Output_Analysis_Data__2[Property Name],ROW()-2))</f>
        <v>Hampton Townhomes</v>
      </c>
      <c r="P14" s="14">
        <f t="shared" si="4"/>
        <v>140000</v>
      </c>
      <c r="Q14" s="1" t="str" cm="1">
        <f t="array" ref="Q14">IF($M$1="Manual",IFERROR(INDEX(CoStarSaleAddress,MATCH(O14,CoStarSaleName,0)),INDEX(YardiSaleAddress,MATCH(O14,YardiSaleName,0))),INDEX([1]!Output_Analysis_Data__2[Property Address],ROW()-2))</f>
        <v>121 South Hampton Road</v>
      </c>
      <c r="R14" s="1" t="str" cm="1">
        <f t="array" ref="R14">IF($M$1="Manual",IFERROR(INDEX(CoStarSaleCity,MATCH(O14,CoStarSaleName,0)),INDEX(YardiSaleCity,MATCH(O14,YardiSaleName,0))),INDEX([1]!Output_Analysis_Data__2[City],ROW()-2))</f>
        <v>Crowley</v>
      </c>
      <c r="S14" s="1" t="str" cm="1">
        <f t="array" ref="S14">IF($M$1="Manual",IFERROR(INDEX(CoStarSaleState,MATCH(O14,CoStarSaleName,0)),INDEX(YardiSaleState,MATCH(O14,YardiSaleName,0))),INDEX([1]!Output_Analysis_Data__2[State],ROW()-2))</f>
        <v>TX</v>
      </c>
      <c r="T14" s="1" cm="1">
        <f t="array" ref="T14">IF($M$1="Manual",IFERROR(INDEX(CoStarSaleZipcodes,MATCH(O14,CoStarSaleName,0)),INDEX(YardiSaleZipcodes,MATCH(O14,YardiSaleName,0))),INDEX([1]!Output_Analysis_Data__2[ZIP],ROW()-2))</f>
        <v>76036</v>
      </c>
      <c r="U14" s="1" cm="1">
        <f t="array" ref="U14">IF($M$1="Manual",IFERROR(INDEX(CoStarSaleUnits,MATCH(O14,CoStarSaleName,0)),INDEX(YardiSaleUnits,MATCH(O14,YardiSaleName,0))),INDEX([1]!Output_Analysis_Data__2[Unit Count],ROW()-2))</f>
        <v>76</v>
      </c>
      <c r="V14" s="15" cm="1">
        <f t="array" ref="V14">IF($M$1="Manual","",INDEX([1]!Output_Analysis_Data__2[Distance (mi.)],ROW()-2))</f>
        <v>10.393324984659046</v>
      </c>
      <c r="W14" s="1" cm="1">
        <f t="array" ref="W14">IF($M$1="Manual",IFERROR(INDEX(CoStarSaleAvgUnitSize,MATCH(O14,CoStarSaleName,0)),INDEX(YardiSaleAvgUnitSize,MATCH(O14,YardiSaleName,0))),INDEX([1]!Output_Analysis_Data__2[Avg Unit SF],ROW()-2))</f>
        <v>973</v>
      </c>
      <c r="X14" s="1" cm="1">
        <f t="array" ref="X14">IF($M$1="Manual",IFERROR(INDEX(CoStarSaleYearBuilt,MATCH(O14,CoStarSaleName,0)),INDEX(YardiSaleYearBuilt,MATCH(O14,YardiSaleName,0))),INDEX([1]!Output_Analysis_Data__2[Year Built],ROW()-2))</f>
        <v>1983</v>
      </c>
      <c r="Y14" s="14" cm="1">
        <f t="array" ref="Y14">IF($M$1="Manual",IF(AA14&lt;&gt;"",AA14,IF(AB14&lt;&gt;"",AB14,IF(AC14&lt;&gt;"",AC14,""))),INDEX([1]!Output_Analysis_Data__2[Sold Price],ROW()-2))</f>
        <v>10640000</v>
      </c>
      <c r="Z14" s="16" cm="1">
        <f t="array" ref="Z14">IF($M$1="Manual",IFERROR(INDEX(CoStarSaleDate,MATCH(O14,CoStarSaleName,0)),INDEX(YardiSaleDate,MATCH(O14,YardiSaleName,0))),INDEX([1]!Output_Analysis_Data__2[Sale Date],ROW()-2))</f>
        <v>45657</v>
      </c>
      <c r="AA14" s="14" t="str">
        <f ca="1">IFERROR(INDEX('[1]Agency Loan-Sale Comps'!$J$16:$J$37,MATCH('Comparable Grid'!AD14,'[1]Agency Loan-Sale Comps'!$A$16:$A$37,0),0),"")</f>
        <v/>
      </c>
      <c r="AB14" s="14" t="str">
        <f t="shared" ref="AB14:AB62" si="26">IFERROR(IF(INDEX(CoStarSalePriceTotal,MATCH(AD14,CoStarSaleCompLookup,0),0)=0,"",INDEX(CoStarSalePriceTotal,MATCH(AD14,CoStarSaleCompLookup,0),0)),"")</f>
        <v/>
      </c>
      <c r="AC14" s="14" t="str">
        <f t="shared" ref="AC14:AC62" si="27">IFERROR(IF(INDEX(YardiSalePriceTotal,MATCH(AD14,YardiSaleCompLookup,0),0)=0,"",INDEX(YardiSalePriceTotal,MATCH(AD14,YardiSaleCompLookup,0),0)),"")</f>
        <v/>
      </c>
      <c r="AD14" s="17" t="str">
        <f t="shared" si="2"/>
        <v xml:space="preserve">121 </v>
      </c>
      <c r="AE14" s="1" t="str">
        <f t="shared" si="9"/>
        <v>xxxxxx</v>
      </c>
    </row>
    <row r="15" spans="2:67" x14ac:dyDescent="0.45">
      <c r="B15" s="1"/>
      <c r="C15" s="47" t="str">
        <f>"Sale Price"</f>
        <v>Sale Price</v>
      </c>
      <c r="D15" s="40"/>
      <c r="E15" s="48">
        <f>IFERROR(INDEX($Y$3:$Y$52,MATCH("x",$AE$3:$AE$52,0),0),"")</f>
        <v>31000000</v>
      </c>
      <c r="F15" s="48">
        <f>IFERROR(INDEX($Y$3:$Y$52,MATCH("xx",$AE$3:$AE$52,0),0),"")</f>
        <v>41580000</v>
      </c>
      <c r="G15" s="48">
        <f>IFERROR(INDEX($Y$3:$Y$52,MATCH("xxx",$AE$3:$AE$52,0),0),"")</f>
        <v>20300000</v>
      </c>
      <c r="H15" s="48">
        <f>IFERROR(INDEX($Y$3:$Y$52,MATCH("xxxx",$AE$3:$AE$52,0),0),"")</f>
        <v>5520000</v>
      </c>
      <c r="I15" s="48">
        <f>IFERROR(INDEX($Y$3:$Y$52,MATCH("xxxxx",$AE$3:$AE$52,0),0),"")</f>
        <v>9800000</v>
      </c>
      <c r="J15" s="1"/>
      <c r="L15" s="10"/>
      <c r="M15" s="11" t="str">
        <f t="shared" si="3"/>
        <v/>
      </c>
      <c r="N15" s="12" t="str" cm="1">
        <f t="array" ref="N15">IF($M$1="Manual",IF(AA15&lt;&gt;"","Freddie/Fannie",IF(AB15&lt;&gt;"","CoStar",IF(AC15&lt;&gt;"","Yardi","N/A"))),INDEX([1]!Output_Analysis_Data__2[Info Source],ROW()-2))</f>
        <v>Yardi</v>
      </c>
      <c r="O15" s="13" t="str" cm="1">
        <f t="array" ref="O15">IF($M$1="Manual",'[1]Sale Comps'!BY15,INDEX([1]!Output_Analysis_Data__2[Property Name],ROW()-2))</f>
        <v>Northwood</v>
      </c>
      <c r="P15" s="14">
        <f t="shared" si="4"/>
        <v>109900</v>
      </c>
      <c r="Q15" s="1" t="str" cm="1">
        <f t="array" ref="Q15">IF($M$1="Manual",IFERROR(INDEX(CoStarSaleAddress,MATCH(O15,CoStarSaleName,0)),INDEX(YardiSaleAddress,MATCH(O15,YardiSaleName,0))),INDEX([1]!Output_Analysis_Data__2[Property Address],ROW()-2))</f>
        <v>4301 Weber Street</v>
      </c>
      <c r="R15" s="1" t="str" cm="1">
        <f t="array" ref="R15">IF($M$1="Manual",IFERROR(INDEX(CoStarSaleCity,MATCH(O15,CoStarSaleName,0)),INDEX(YardiSaleCity,MATCH(O15,YardiSaleName,0))),INDEX([1]!Output_Analysis_Data__2[City],ROW()-2))</f>
        <v>Fort Worth</v>
      </c>
      <c r="S15" s="1" t="str" cm="1">
        <f t="array" ref="S15">IF($M$1="Manual",IFERROR(INDEX(CoStarSaleState,MATCH(O15,CoStarSaleName,0)),INDEX(YardiSaleState,MATCH(O15,YardiSaleName,0))),INDEX([1]!Output_Analysis_Data__2[State],ROW()-2))</f>
        <v>TX</v>
      </c>
      <c r="T15" s="1" cm="1">
        <f t="array" ref="T15">IF($M$1="Manual",IFERROR(INDEX(CoStarSaleZipcodes,MATCH(O15,CoStarSaleName,0)),INDEX(YardiSaleZipcodes,MATCH(O15,YardiSaleName,0))),INDEX([1]!Output_Analysis_Data__2[ZIP],ROW()-2))</f>
        <v>76106</v>
      </c>
      <c r="U15" s="1" cm="1">
        <f t="array" ref="U15">IF($M$1="Manual",IFERROR(INDEX(CoStarSaleUnits,MATCH(O15,CoStarSaleName,0)),INDEX(YardiSaleUnits,MATCH(O15,YardiSaleName,0))),INDEX([1]!Output_Analysis_Data__2[Unit Count],ROW()-2))</f>
        <v>100</v>
      </c>
      <c r="V15" s="15" cm="1">
        <f t="array" ref="V15">IF($M$1="Manual","",INDEX([1]!Output_Analysis_Data__2[Distance (mi.)],ROW()-2))</f>
        <v>10.4625887856799</v>
      </c>
      <c r="W15" s="1" cm="1">
        <f t="array" ref="W15">IF($M$1="Manual",IFERROR(INDEX(CoStarSaleAvgUnitSize,MATCH(O15,CoStarSaleName,0)),INDEX(YardiSaleAvgUnitSize,MATCH(O15,YardiSaleName,0))),INDEX([1]!Output_Analysis_Data__2[Avg Unit SF],ROW()-2))</f>
        <v>888</v>
      </c>
      <c r="X15" s="1" cm="1">
        <f t="array" ref="X15">IF($M$1="Manual",IFERROR(INDEX(CoStarSaleYearBuilt,MATCH(O15,CoStarSaleName,0)),INDEX(YardiSaleYearBuilt,MATCH(O15,YardiSaleName,0))),INDEX([1]!Output_Analysis_Data__2[Year Built],ROW()-2))</f>
        <v>1972</v>
      </c>
      <c r="Y15" s="14" cm="1">
        <f t="array" ref="Y15">IF($M$1="Manual",IF(AA15&lt;&gt;"",AA15,IF(AB15&lt;&gt;"",AB15,IF(AC15&lt;&gt;"",AC15,""))),INDEX([1]!Output_Analysis_Data__2[Sold Price],ROW()-2))</f>
        <v>10990000</v>
      </c>
      <c r="Z15" s="16" cm="1">
        <f t="array" ref="Z15">IF($M$1="Manual",IFERROR(INDEX(CoStarSaleDate,MATCH(O15,CoStarSaleName,0)),INDEX(YardiSaleDate,MATCH(O15,YardiSaleName,0))),INDEX([1]!Output_Analysis_Data__2[Sale Date],ROW()-2))</f>
        <v>45289</v>
      </c>
      <c r="AA15" s="14" t="str">
        <f ca="1">IFERROR(INDEX('[1]Agency Loan-Sale Comps'!$J$16:$J$37,MATCH('Comparable Grid'!AD15,'[1]Agency Loan-Sale Comps'!$A$16:$A$37,0),0),"")</f>
        <v/>
      </c>
      <c r="AB15" s="14" t="str">
        <f t="shared" ref="AB15:AB63" si="28">IFERROR(IF(INDEX(CoStarSalePriceTotal,MATCH(AD15,CoStarSaleCompLookup,0),0)=0,"",INDEX(CoStarSalePriceTotal,MATCH(AD15,CoStarSaleCompLookup,0),0)),"")</f>
        <v/>
      </c>
      <c r="AC15" s="14" t="str">
        <f t="shared" ref="AC15:AC63" si="29">IFERROR(IF(INDEX(YardiSalePriceTotal,MATCH(AD15,YardiSaleCompLookup,0),0)=0,"",INDEX(YardiSalePriceTotal,MATCH(AD15,YardiSaleCompLookup,0),0)),"")</f>
        <v/>
      </c>
      <c r="AD15" s="17" t="str">
        <f t="shared" si="2"/>
        <v xml:space="preserve">4301 </v>
      </c>
      <c r="AE15" s="1" t="str">
        <f t="shared" si="9"/>
        <v>xxxxxx</v>
      </c>
    </row>
    <row r="16" spans="2:67" x14ac:dyDescent="0.45">
      <c r="B16" s="1"/>
      <c r="C16" s="46" t="s">
        <v>17</v>
      </c>
      <c r="D16" s="42"/>
      <c r="E16" s="49">
        <f>IFERROR(INDEX($Z$3:$Z$52,MATCH("x",$AE$3:$AE$52,0),0),"")</f>
        <v>45849</v>
      </c>
      <c r="F16" s="49">
        <f>IFERROR(INDEX($Z$3:$Z$52,MATCH("xx",$AE$3:$AE$52,0),0),"")</f>
        <v>45702</v>
      </c>
      <c r="G16" s="49">
        <f>IFERROR(INDEX($Z$3:$Z$52,MATCH("xxx",$AE$3:$AE$52,0),0),"")</f>
        <v>45183</v>
      </c>
      <c r="H16" s="49">
        <f>IFERROR(INDEX($Z$3:$Z$52,MATCH("xxxx",$AE$3:$AE$52,0),0),"")</f>
        <v>45688</v>
      </c>
      <c r="I16" s="49">
        <f>IFERROR(INDEX($Z$3:$Z$52,MATCH("xxxxx",$AE$3:$AE$52,0),0),"")</f>
        <v>45379</v>
      </c>
      <c r="J16" s="1"/>
      <c r="L16" s="10"/>
      <c r="M16" s="11" t="str">
        <f t="shared" si="3"/>
        <v/>
      </c>
      <c r="N16" s="12" t="str" cm="1">
        <f t="array" ref="N16">IF($M$1="Manual",IF(AA16&lt;&gt;"","Freddie/Fannie",IF(AB16&lt;&gt;"","CoStar",IF(AC16&lt;&gt;"","Yardi","N/A"))),INDEX([1]!Output_Analysis_Data__2[Info Source],ROW()-2))</f>
        <v>Yardi</v>
      </c>
      <c r="O16" s="13" t="str" cm="1">
        <f t="array" ref="O16">IF($M$1="Manual",'[1]Sale Comps'!BY16,INDEX([1]!Output_Analysis_Data__2[Property Name],ROW()-2))</f>
        <v>Woods of Haltom</v>
      </c>
      <c r="P16" s="14">
        <f t="shared" si="4"/>
        <v>120340.90909090909</v>
      </c>
      <c r="Q16" s="1" t="str" cm="1">
        <f t="array" ref="Q16">IF($M$1="Manual",IFERROR(INDEX(CoStarSaleAddress,MATCH(O16,CoStarSaleName,0)),INDEX(YardiSaleAddress,MATCH(O16,YardiSaleName,0))),INDEX([1]!Output_Analysis_Data__2[Property Address],ROW()-2))</f>
        <v>4812 Waldemar Street</v>
      </c>
      <c r="R16" s="1" t="str" cm="1">
        <f t="array" ref="R16">IF($M$1="Manual",IFERROR(INDEX(CoStarSaleCity,MATCH(O16,CoStarSaleName,0)),INDEX(YardiSaleCity,MATCH(O16,YardiSaleName,0))),INDEX([1]!Output_Analysis_Data__2[City],ROW()-2))</f>
        <v>Haltom City</v>
      </c>
      <c r="S16" s="1" t="str" cm="1">
        <f t="array" ref="S16">IF($M$1="Manual",IFERROR(INDEX(CoStarSaleState,MATCH(O16,CoStarSaleName,0)),INDEX(YardiSaleState,MATCH(O16,YardiSaleName,0))),INDEX([1]!Output_Analysis_Data__2[State],ROW()-2))</f>
        <v>TX</v>
      </c>
      <c r="T16" s="1" cm="1">
        <f t="array" ref="T16">IF($M$1="Manual",IFERROR(INDEX(CoStarSaleZipcodes,MATCH(O16,CoStarSaleName,0)),INDEX(YardiSaleZipcodes,MATCH(O16,YardiSaleName,0))),INDEX([1]!Output_Analysis_Data__2[ZIP],ROW()-2))</f>
        <v>76117</v>
      </c>
      <c r="U16" s="1" cm="1">
        <f t="array" ref="U16">IF($M$1="Manual",IFERROR(INDEX(CoStarSaleUnits,MATCH(O16,CoStarSaleName,0)),INDEX(YardiSaleUnits,MATCH(O16,YardiSaleName,0))),INDEX([1]!Output_Analysis_Data__2[Unit Count],ROW()-2))</f>
        <v>88</v>
      </c>
      <c r="V16" s="15" cm="1">
        <f t="array" ref="V16">IF($M$1="Manual","",INDEX([1]!Output_Analysis_Data__2[Distance (mi.)],ROW()-2))</f>
        <v>11.714591438528855</v>
      </c>
      <c r="W16" s="1" cm="1">
        <f t="array" ref="W16">IF($M$1="Manual",IFERROR(INDEX(CoStarSaleAvgUnitSize,MATCH(O16,CoStarSaleName,0)),INDEX(YardiSaleAvgUnitSize,MATCH(O16,YardiSaleName,0))),INDEX([1]!Output_Analysis_Data__2[Avg Unit SF],ROW()-2))</f>
        <v>886</v>
      </c>
      <c r="X16" s="1" cm="1">
        <f t="array" ref="X16">IF($M$1="Manual",IFERROR(INDEX(CoStarSaleYearBuilt,MATCH(O16,CoStarSaleName,0)),INDEX(YardiSaleYearBuilt,MATCH(O16,YardiSaleName,0))),INDEX([1]!Output_Analysis_Data__2[Year Built],ROW()-2))</f>
        <v>1970</v>
      </c>
      <c r="Y16" s="14" cm="1">
        <f t="array" ref="Y16">IF($M$1="Manual",IF(AA16&lt;&gt;"",AA16,IF(AB16&lt;&gt;"",AB16,IF(AC16&lt;&gt;"",AC16,""))),INDEX([1]!Output_Analysis_Data__2[Sold Price],ROW()-2))</f>
        <v>10590000</v>
      </c>
      <c r="Z16" s="16" cm="1">
        <f t="array" ref="Z16">IF($M$1="Manual",IFERROR(INDEX(CoStarSaleDate,MATCH(O16,CoStarSaleName,0)),INDEX(YardiSaleDate,MATCH(O16,YardiSaleName,0))),INDEX([1]!Output_Analysis_Data__2[Sale Date],ROW()-2))</f>
        <v>45890</v>
      </c>
      <c r="AA16" s="14" t="str">
        <f ca="1">IFERROR(INDEX('[1]Agency Loan-Sale Comps'!$J$16:$J$37,MATCH('Comparable Grid'!AD16,'[1]Agency Loan-Sale Comps'!$A$16:$A$37,0),0),"")</f>
        <v/>
      </c>
      <c r="AB16" s="14" t="str">
        <f t="shared" ref="AB16:AB64" si="30">IFERROR(IF(INDEX(CoStarSalePriceTotal,MATCH(AD16,CoStarSaleCompLookup,0),0)=0,"",INDEX(CoStarSalePriceTotal,MATCH(AD16,CoStarSaleCompLookup,0),0)),"")</f>
        <v/>
      </c>
      <c r="AC16" s="14" t="str">
        <f t="shared" ref="AC16:AC64" si="31">IFERROR(IF(INDEX(YardiSalePriceTotal,MATCH(AD16,YardiSaleCompLookup,0),0)=0,"",INDEX(YardiSalePriceTotal,MATCH(AD16,YardiSaleCompLookup,0),0)),"")</f>
        <v/>
      </c>
      <c r="AD16" s="17" t="str">
        <f t="shared" si="2"/>
        <v xml:space="preserve">4812 </v>
      </c>
      <c r="AE16" s="1" t="str">
        <f t="shared" si="9"/>
        <v>xxxxxx</v>
      </c>
    </row>
    <row r="17" spans="2:31" x14ac:dyDescent="0.45">
      <c r="B17" s="1"/>
      <c r="C17" s="47" t="s">
        <v>49</v>
      </c>
      <c r="D17" s="50">
        <f>[1]Master!G33</f>
        <v>40</v>
      </c>
      <c r="E17" s="51">
        <f>IFERROR(INDEX($U$3:$U$52,MATCH("x",$AE$3:$AE$52,0),0),"")</f>
        <v>278</v>
      </c>
      <c r="F17" s="51">
        <f>IFERROR(INDEX($U$3:$U$52,MATCH("xx",$AE$3:$AE$52,0),0),"")</f>
        <v>410</v>
      </c>
      <c r="G17" s="51">
        <f>IFERROR(INDEX($U$3:$U$52,MATCH("xxx",$AE$3:$AE$52,0),0),"")</f>
        <v>192</v>
      </c>
      <c r="H17" s="51">
        <f>IFERROR(INDEX($U$3:$U$52,MATCH("xxxx",$AE$3:$AE$52,0),0),"")</f>
        <v>60</v>
      </c>
      <c r="I17" s="51">
        <f>IFERROR(INDEX($U$3:$U$52,MATCH("xxxxx",$AE$3:$AE$52,0),0),"")</f>
        <v>90</v>
      </c>
      <c r="J17" s="1"/>
      <c r="L17" s="10"/>
      <c r="M17" s="11" t="str">
        <f t="shared" si="3"/>
        <v/>
      </c>
      <c r="N17" s="12" t="str" cm="1">
        <f t="array" ref="N17">IF($M$1="Manual",IF(AA17&lt;&gt;"","Freddie/Fannie",IF(AB17&lt;&gt;"","CoStar",IF(AC17&lt;&gt;"","Yardi","N/A"))),INDEX([1]!Output_Analysis_Data__2[Info Source],ROW()-2))</f>
        <v>Yardi</v>
      </c>
      <c r="O17" s="13" t="str" cm="1">
        <f t="array" ref="O17">IF($M$1="Manual",'[1]Sale Comps'!BY17,INDEX([1]!Output_Analysis_Data__2[Property Name],ROW()-2))</f>
        <v>Ashton Apartment Homes</v>
      </c>
      <c r="P17" s="14">
        <f t="shared" si="4"/>
        <v>131578.94736842104</v>
      </c>
      <c r="Q17" s="1" t="str" cm="1">
        <f t="array" ref="Q17">IF($M$1="Manual",IFERROR(INDEX(CoStarSaleAddress,MATCH(O17,CoStarSaleName,0)),INDEX(YardiSaleAddress,MATCH(O17,YardiSaleName,0))),INDEX([1]!Output_Analysis_Data__2[Property Address],ROW()-2))</f>
        <v>681 North Saginaw Blvd</v>
      </c>
      <c r="R17" s="1" t="str" cm="1">
        <f t="array" ref="R17">IF($M$1="Manual",IFERROR(INDEX(CoStarSaleCity,MATCH(O17,CoStarSaleName,0)),INDEX(YardiSaleCity,MATCH(O17,YardiSaleName,0))),INDEX([1]!Output_Analysis_Data__2[City],ROW()-2))</f>
        <v>Saginaw</v>
      </c>
      <c r="S17" s="1" t="str" cm="1">
        <f t="array" ref="S17">IF($M$1="Manual",IFERROR(INDEX(CoStarSaleState,MATCH(O17,CoStarSaleName,0)),INDEX(YardiSaleState,MATCH(O17,YardiSaleName,0))),INDEX([1]!Output_Analysis_Data__2[State],ROW()-2))</f>
        <v>TX</v>
      </c>
      <c r="T17" s="1" cm="1">
        <f t="array" ref="T17">IF($M$1="Manual",IFERROR(INDEX(CoStarSaleZipcodes,MATCH(O17,CoStarSaleName,0)),INDEX(YardiSaleZipcodes,MATCH(O17,YardiSaleName,0))),INDEX([1]!Output_Analysis_Data__2[ZIP],ROW()-2))</f>
        <v>76179</v>
      </c>
      <c r="U17" s="1" cm="1">
        <f t="array" ref="U17">IF($M$1="Manual",IFERROR(INDEX(CoStarSaleUnits,MATCH(O17,CoStarSaleName,0)),INDEX(YardiSaleUnits,MATCH(O17,YardiSaleName,0))),INDEX([1]!Output_Analysis_Data__2[Unit Count],ROW()-2))</f>
        <v>152</v>
      </c>
      <c r="V17" s="15" cm="1">
        <f t="array" ref="V17">IF($M$1="Manual","",INDEX([1]!Output_Analysis_Data__2[Distance (mi.)],ROW()-2))</f>
        <v>12.1326172995491</v>
      </c>
      <c r="W17" s="1" cm="1">
        <f t="array" ref="W17">IF($M$1="Manual",IFERROR(INDEX(CoStarSaleAvgUnitSize,MATCH(O17,CoStarSaleName,0)),INDEX(YardiSaleAvgUnitSize,MATCH(O17,YardiSaleName,0))),INDEX([1]!Output_Analysis_Data__2[Avg Unit SF],ROW()-2))</f>
        <v>774</v>
      </c>
      <c r="X17" s="1" cm="1">
        <f t="array" ref="X17">IF($M$1="Manual",IFERROR(INDEX(CoStarSaleYearBuilt,MATCH(O17,CoStarSaleName,0)),INDEX(YardiSaleYearBuilt,MATCH(O17,YardiSaleName,0))),INDEX([1]!Output_Analysis_Data__2[Year Built],ROW()-2))</f>
        <v>1984</v>
      </c>
      <c r="Y17" s="14" cm="1">
        <f t="array" ref="Y17">IF($M$1="Manual",IF(AA17&lt;&gt;"",AA17,IF(AB17&lt;&gt;"",AB17,IF(AC17&lt;&gt;"",AC17,""))),INDEX([1]!Output_Analysis_Data__2[Sold Price],ROW()-2))</f>
        <v>20000000</v>
      </c>
      <c r="Z17" s="16" cm="1">
        <f t="array" ref="Z17">IF($M$1="Manual",IFERROR(INDEX(CoStarSaleDate,MATCH(O17,CoStarSaleName,0)),INDEX(YardiSaleDate,MATCH(O17,YardiSaleName,0))),INDEX([1]!Output_Analysis_Data__2[Sale Date],ROW()-2))</f>
        <v>45733</v>
      </c>
      <c r="AA17" s="14" t="str">
        <f ca="1">IFERROR(INDEX('[1]Agency Loan-Sale Comps'!$J$16:$J$37,MATCH('Comparable Grid'!AD17,'[1]Agency Loan-Sale Comps'!$A$16:$A$37,0),0),"")</f>
        <v/>
      </c>
      <c r="AB17" s="14" t="str">
        <f t="shared" ref="AB17:AB65" si="32">IFERROR(IF(INDEX(CoStarSalePriceTotal,MATCH(AD17,CoStarSaleCompLookup,0),0)=0,"",INDEX(CoStarSalePriceTotal,MATCH(AD17,CoStarSaleCompLookup,0),0)),"")</f>
        <v/>
      </c>
      <c r="AC17" s="14" t="str">
        <f t="shared" ref="AC17:AC65" si="33">IFERROR(IF(INDEX(YardiSalePriceTotal,MATCH(AD17,YardiSaleCompLookup,0),0)=0,"",INDEX(YardiSalePriceTotal,MATCH(AD17,YardiSaleCompLookup,0),0)),"")</f>
        <v/>
      </c>
      <c r="AD17" s="17" t="str">
        <f t="shared" si="2"/>
        <v xml:space="preserve">681 </v>
      </c>
      <c r="AE17" s="1" t="str">
        <f t="shared" si="9"/>
        <v>xxxxxx</v>
      </c>
    </row>
    <row r="18" spans="2:31" x14ac:dyDescent="0.45">
      <c r="B18" s="1"/>
      <c r="C18" s="46" t="s">
        <v>50</v>
      </c>
      <c r="D18" s="42"/>
      <c r="E18" s="52">
        <f>IFERROR(E15/E17,"")</f>
        <v>111510.79136690647</v>
      </c>
      <c r="F18" s="52">
        <f>IFERROR(F15/F17,"")</f>
        <v>101414.63414634146</v>
      </c>
      <c r="G18" s="52">
        <f>IFERROR(G15/G17,"")</f>
        <v>105729.16666666667</v>
      </c>
      <c r="H18" s="52">
        <f>IFERROR(H15/H17,"")</f>
        <v>92000</v>
      </c>
      <c r="I18" s="52">
        <f>IFERROR(I15/I17,"")</f>
        <v>108888.88888888889</v>
      </c>
      <c r="J18" s="1"/>
      <c r="L18" s="10"/>
      <c r="M18" s="11" t="str">
        <f t="shared" si="3"/>
        <v/>
      </c>
      <c r="N18" s="12" t="str" cm="1">
        <f t="array" ref="N18">IF($M$1="Manual",IF(AA18&lt;&gt;"","Freddie/Fannie",IF(AB18&lt;&gt;"","CoStar",IF(AC18&lt;&gt;"","Yardi","N/A"))),INDEX([1]!Output_Analysis_Data__2[Info Source],ROW()-2))</f>
        <v>Fannie</v>
      </c>
      <c r="O18" s="13" t="str" cm="1">
        <f t="array" ref="O18">IF($M$1="Manual",'[1]Sale Comps'!BY18,INDEX([1]!Output_Analysis_Data__2[Property Name],ROW()-2))</f>
        <v>Oaks at Jane Lane</v>
      </c>
      <c r="P18" s="14">
        <f t="shared" si="4"/>
        <v>105733.94495412844</v>
      </c>
      <c r="Q18" s="1" t="str" cm="1">
        <f t="array" ref="Q18">IF($M$1="Manual",IFERROR(INDEX(CoStarSaleAddress,MATCH(O18,CoStarSaleName,0)),INDEX(YardiSaleAddress,MATCH(O18,YardiSaleName,0))),INDEX([1]!Output_Analysis_Data__2[Property Address],ROW()-2))</f>
        <v>3001 Jane Lane</v>
      </c>
      <c r="R18" s="1" t="str" cm="1">
        <f t="array" ref="R18">IF($M$1="Manual",IFERROR(INDEX(CoStarSaleCity,MATCH(O18,CoStarSaleName,0)),INDEX(YardiSaleCity,MATCH(O18,YardiSaleName,0))),INDEX([1]!Output_Analysis_Data__2[City],ROW()-2))</f>
        <v>Haltom City</v>
      </c>
      <c r="S18" s="1" t="str" cm="1">
        <f t="array" ref="S18">IF($M$1="Manual",IFERROR(INDEX(CoStarSaleState,MATCH(O18,CoStarSaleName,0)),INDEX(YardiSaleState,MATCH(O18,YardiSaleName,0))),INDEX([1]!Output_Analysis_Data__2[State],ROW()-2))</f>
        <v>TX</v>
      </c>
      <c r="T18" s="1" cm="1">
        <f t="array" ref="T18">IF($M$1="Manual",IFERROR(INDEX(CoStarSaleZipcodes,MATCH(O18,CoStarSaleName,0)),INDEX(YardiSaleZipcodes,MATCH(O18,YardiSaleName,0))),INDEX([1]!Output_Analysis_Data__2[ZIP],ROW()-2))</f>
        <v>76117</v>
      </c>
      <c r="U18" s="1" cm="1">
        <f t="array" ref="U18">IF($M$1="Manual",IFERROR(INDEX(CoStarSaleUnits,MATCH(O18,CoStarSaleName,0)),INDEX(YardiSaleUnits,MATCH(O18,YardiSaleName,0))),INDEX([1]!Output_Analysis_Data__2[Unit Count],ROW()-2))</f>
        <v>109</v>
      </c>
      <c r="V18" s="15" cm="1">
        <f t="array" ref="V18">IF($M$1="Manual","",INDEX([1]!Output_Analysis_Data__2[Distance (mi.)],ROW()-2))</f>
        <v>12.547128793304251</v>
      </c>
      <c r="W18" s="1" cm="1">
        <f t="array" ref="W18">IF($M$1="Manual",IFERROR(INDEX(CoStarSaleAvgUnitSize,MATCH(O18,CoStarSaleName,0)),INDEX(YardiSaleAvgUnitSize,MATCH(O18,YardiSaleName,0))),INDEX([1]!Output_Analysis_Data__2[Avg Unit SF],ROW()-2))</f>
        <v>869</v>
      </c>
      <c r="X18" s="1" cm="1">
        <f t="array" ref="X18">IF($M$1="Manual",IFERROR(INDEX(CoStarSaleYearBuilt,MATCH(O18,CoStarSaleName,0)),INDEX(YardiSaleYearBuilt,MATCH(O18,YardiSaleName,0))),INDEX([1]!Output_Analysis_Data__2[Year Built],ROW()-2))</f>
        <v>1969</v>
      </c>
      <c r="Y18" s="14" cm="1">
        <f t="array" ref="Y18">IF($M$1="Manual",IF(AA18&lt;&gt;"",AA18,IF(AB18&lt;&gt;"",AB18,IF(AC18&lt;&gt;"",AC18,""))),INDEX([1]!Output_Analysis_Data__2[Sold Price],ROW()-2))</f>
        <v>11525000</v>
      </c>
      <c r="Z18" s="16" cm="1">
        <f t="array" ref="Z18">IF($M$1="Manual",IFERROR(INDEX(CoStarSaleDate,MATCH(O18,CoStarSaleName,0)),INDEX(YardiSaleDate,MATCH(O18,YardiSaleName,0))),INDEX([1]!Output_Analysis_Data__2[Sale Date],ROW()-2))</f>
        <v>45733</v>
      </c>
      <c r="AA18" s="14" t="str">
        <f ca="1">IFERROR(INDEX('[1]Agency Loan-Sale Comps'!$J$16:$J$37,MATCH('Comparable Grid'!AD18,'[1]Agency Loan-Sale Comps'!$A$16:$A$37,0),0),"")</f>
        <v/>
      </c>
      <c r="AB18" s="14" t="str">
        <f t="shared" ref="AB18:AB66" si="34">IFERROR(IF(INDEX(CoStarSalePriceTotal,MATCH(AD18,CoStarSaleCompLookup,0),0)=0,"",INDEX(CoStarSalePriceTotal,MATCH(AD18,CoStarSaleCompLookup,0),0)),"")</f>
        <v/>
      </c>
      <c r="AC18" s="14" t="str">
        <f t="shared" ref="AC18:AC66" si="35">IFERROR(IF(INDEX(YardiSalePriceTotal,MATCH(AD18,YardiSaleCompLookup,0),0)=0,"",INDEX(YardiSalePriceTotal,MATCH(AD18,YardiSaleCompLookup,0),0)),"")</f>
        <v/>
      </c>
      <c r="AD18" s="17" t="str">
        <f t="shared" si="2"/>
        <v xml:space="preserve">3001 </v>
      </c>
      <c r="AE18" s="1" t="str">
        <f t="shared" si="9"/>
        <v>xxxxxx</v>
      </c>
    </row>
    <row r="19" spans="2:31" x14ac:dyDescent="0.45">
      <c r="B19" s="1"/>
      <c r="C19" s="1"/>
      <c r="D19" s="53"/>
      <c r="E19" s="1"/>
      <c r="F19" s="1"/>
      <c r="G19" s="1"/>
      <c r="H19" s="1"/>
      <c r="I19" s="1"/>
      <c r="J19" s="1"/>
      <c r="L19" s="10"/>
      <c r="M19" s="11" t="str">
        <f t="shared" si="3"/>
        <v/>
      </c>
      <c r="N19" s="12" t="str" cm="1">
        <f t="array" ref="N19">IF($M$1="Manual",IF(AA19&lt;&gt;"","Freddie/Fannie",IF(AB19&lt;&gt;"","CoStar",IF(AC19&lt;&gt;"","Yardi","N/A"))),INDEX([1]!Output_Analysis_Data__2[Info Source],ROW()-2))</f>
        <v>Fannie</v>
      </c>
      <c r="O19" s="13" t="str" cm="1">
        <f t="array" ref="O19">IF($M$1="Manual",'[1]Sale Comps'!BY19,INDEX([1]!Output_Analysis_Data__2[Property Name],ROW()-2))</f>
        <v>Luna Vista</v>
      </c>
      <c r="P19" s="14">
        <f t="shared" si="4"/>
        <v>113983.05084745762</v>
      </c>
      <c r="Q19" s="1" t="str" cm="1">
        <f t="array" ref="Q19">IF($M$1="Manual",IFERROR(INDEX(CoStarSaleAddress,MATCH(O19,CoStarSaleName,0)),INDEX(YardiSaleAddress,MATCH(O19,YardiSaleName,0))),INDEX([1]!Output_Analysis_Data__2[Property Address],ROW()-2))</f>
        <v>5925 Callaston Lane</v>
      </c>
      <c r="R19" s="1" t="str" cm="1">
        <f t="array" ref="R19">IF($M$1="Manual",IFERROR(INDEX(CoStarSaleCity,MATCH(O19,CoStarSaleName,0)),INDEX(YardiSaleCity,MATCH(O19,YardiSaleName,0))),INDEX([1]!Output_Analysis_Data__2[City],ROW()-2))</f>
        <v>Fort Worth</v>
      </c>
      <c r="S19" s="1" t="str" cm="1">
        <f t="array" ref="S19">IF($M$1="Manual",IFERROR(INDEX(CoStarSaleState,MATCH(O19,CoStarSaleName,0)),INDEX(YardiSaleState,MATCH(O19,YardiSaleName,0))),INDEX([1]!Output_Analysis_Data__2[State],ROW()-2))</f>
        <v>TX</v>
      </c>
      <c r="T19" s="1" cm="1">
        <f t="array" ref="T19">IF($M$1="Manual",IFERROR(INDEX(CoStarSaleZipcodes,MATCH(O19,CoStarSaleName,0)),INDEX(YardiSaleZipcodes,MATCH(O19,YardiSaleName,0))),INDEX([1]!Output_Analysis_Data__2[ZIP],ROW()-2))</f>
        <v>76112</v>
      </c>
      <c r="U19" s="1" cm="1">
        <f t="array" ref="U19">IF($M$1="Manual",IFERROR(INDEX(CoStarSaleUnits,MATCH(O19,CoStarSaleName,0)),INDEX(YardiSaleUnits,MATCH(O19,YardiSaleName,0))),INDEX([1]!Output_Analysis_Data__2[Unit Count],ROW()-2))</f>
        <v>236</v>
      </c>
      <c r="V19" s="15" cm="1">
        <f t="array" ref="V19">IF($M$1="Manual","",INDEX([1]!Output_Analysis_Data__2[Distance (mi.)],ROW()-2))</f>
        <v>13.619964437007539</v>
      </c>
      <c r="W19" s="1" cm="1">
        <f t="array" ref="W19">IF($M$1="Manual",IFERROR(INDEX(CoStarSaleAvgUnitSize,MATCH(O19,CoStarSaleName,0)),INDEX(YardiSaleAvgUnitSize,MATCH(O19,YardiSaleName,0))),INDEX([1]!Output_Analysis_Data__2[Avg Unit SF],ROW()-2))</f>
        <v>786</v>
      </c>
      <c r="X19" s="1" cm="1">
        <f t="array" ref="X19">IF($M$1="Manual",IFERROR(INDEX(CoStarSaleYearBuilt,MATCH(O19,CoStarSaleName,0)),INDEX(YardiSaleYearBuilt,MATCH(O19,YardiSaleName,0))),INDEX([1]!Output_Analysis_Data__2[Year Built],ROW()-2))</f>
        <v>1979</v>
      </c>
      <c r="Y19" s="14" cm="1">
        <f t="array" ref="Y19">IF($M$1="Manual",IF(AA19&lt;&gt;"",AA19,IF(AB19&lt;&gt;"",AB19,IF(AC19&lt;&gt;"",AC19,""))),INDEX([1]!Output_Analysis_Data__2[Sold Price],ROW()-2))</f>
        <v>26900000</v>
      </c>
      <c r="Z19" s="16" cm="1">
        <f t="array" ref="Z19">IF($M$1="Manual",IFERROR(INDEX(CoStarSaleDate,MATCH(O19,CoStarSaleName,0)),INDEX(YardiSaleDate,MATCH(O19,YardiSaleName,0))),INDEX([1]!Output_Analysis_Data__2[Sale Date],ROW()-2))</f>
        <v>45215</v>
      </c>
      <c r="AA19" s="14" t="str">
        <f ca="1">IFERROR(INDEX('[1]Agency Loan-Sale Comps'!$J$16:$J$37,MATCH('Comparable Grid'!AD19,'[1]Agency Loan-Sale Comps'!$A$16:$A$37,0),0),"")</f>
        <v/>
      </c>
      <c r="AB19" s="14" t="str">
        <f t="shared" ref="AB19:AB67" si="36">IFERROR(IF(INDEX(CoStarSalePriceTotal,MATCH(AD19,CoStarSaleCompLookup,0),0)=0,"",INDEX(CoStarSalePriceTotal,MATCH(AD19,CoStarSaleCompLookup,0),0)),"")</f>
        <v/>
      </c>
      <c r="AC19" s="14" t="str">
        <f t="shared" ref="AC19:AC67" si="37">IFERROR(IF(INDEX(YardiSalePriceTotal,MATCH(AD19,YardiSaleCompLookup,0),0)=0,"",INDEX(YardiSalePriceTotal,MATCH(AD19,YardiSaleCompLookup,0),0)),"")</f>
        <v/>
      </c>
      <c r="AD19" s="17" t="str">
        <f t="shared" si="2"/>
        <v xml:space="preserve">5925 </v>
      </c>
      <c r="AE19" s="1" t="str">
        <f t="shared" si="9"/>
        <v>xxxxxx</v>
      </c>
    </row>
    <row r="20" spans="2:31" x14ac:dyDescent="0.45">
      <c r="B20" s="1"/>
      <c r="C20" s="54" t="s">
        <v>51</v>
      </c>
      <c r="D20" s="53"/>
      <c r="E20" s="1"/>
      <c r="F20" s="1"/>
      <c r="G20" s="1"/>
      <c r="H20" s="1"/>
      <c r="I20" s="1"/>
      <c r="J20" s="1"/>
      <c r="L20" s="10"/>
      <c r="M20" s="11" t="str">
        <f t="shared" si="3"/>
        <v/>
      </c>
      <c r="N20" s="12" t="str" cm="1">
        <f t="array" ref="N20">IF($M$1="Manual",IF(AA20&lt;&gt;"","Freddie/Fannie",IF(AB20&lt;&gt;"","CoStar",IF(AC20&lt;&gt;"","Yardi","N/A"))),INDEX([1]!Output_Analysis_Data__2[Info Source],ROW()-2))</f>
        <v>Yardi</v>
      </c>
      <c r="O20" s="13" t="str" cm="1">
        <f t="array" ref="O20">IF($M$1="Manual",'[1]Sale Comps'!BY20,INDEX([1]!Output_Analysis_Data__2[Property Name],ROW()-2))</f>
        <v>Rise Fossil Creek</v>
      </c>
      <c r="P20" s="14">
        <f t="shared" si="4"/>
        <v>154930.55555555556</v>
      </c>
      <c r="Q20" s="1" t="str" cm="1">
        <f t="array" ref="Q20">IF($M$1="Manual",IFERROR(INDEX(CoStarSaleAddress,MATCH(O20,CoStarSaleName,0)),INDEX(YardiSaleAddress,MATCH(O20,YardiSaleName,0))),INDEX([1]!Output_Analysis_Data__2[Property Address],ROW()-2))</f>
        <v>5600 North Beach Street</v>
      </c>
      <c r="R20" s="1" t="str" cm="1">
        <f t="array" ref="R20">IF($M$1="Manual",IFERROR(INDEX(CoStarSaleCity,MATCH(O20,CoStarSaleName,0)),INDEX(YardiSaleCity,MATCH(O20,YardiSaleName,0))),INDEX([1]!Output_Analysis_Data__2[City],ROW()-2))</f>
        <v>Haltom City</v>
      </c>
      <c r="S20" s="1" t="str" cm="1">
        <f t="array" ref="S20">IF($M$1="Manual",IFERROR(INDEX(CoStarSaleState,MATCH(O20,CoStarSaleName,0)),INDEX(YardiSaleState,MATCH(O20,YardiSaleName,0))),INDEX([1]!Output_Analysis_Data__2[State],ROW()-2))</f>
        <v>TX</v>
      </c>
      <c r="T20" s="1" cm="1">
        <f t="array" ref="T20">IF($M$1="Manual",IFERROR(INDEX(CoStarSaleZipcodes,MATCH(O20,CoStarSaleName,0)),INDEX(YardiSaleZipcodes,MATCH(O20,YardiSaleName,0))),INDEX([1]!Output_Analysis_Data__2[ZIP],ROW()-2))</f>
        <v>76137</v>
      </c>
      <c r="U20" s="1" cm="1">
        <f t="array" ref="U20">IF($M$1="Manual",IFERROR(INDEX(CoStarSaleUnits,MATCH(O20,CoStarSaleName,0)),INDEX(YardiSaleUnits,MATCH(O20,YardiSaleName,0))),INDEX([1]!Output_Analysis_Data__2[Unit Count],ROW()-2))</f>
        <v>288</v>
      </c>
      <c r="V20" s="15" cm="1">
        <f t="array" ref="V20">IF($M$1="Manual","",INDEX([1]!Output_Analysis_Data__2[Distance (mi.)],ROW()-2))</f>
        <v>13.671818539638373</v>
      </c>
      <c r="W20" s="1" cm="1">
        <f t="array" ref="W20">IF($M$1="Manual",IFERROR(INDEX(CoStarSaleAvgUnitSize,MATCH(O20,CoStarSaleName,0)),INDEX(YardiSaleAvgUnitSize,MATCH(O20,YardiSaleName,0))),INDEX([1]!Output_Analysis_Data__2[Avg Unit SF],ROW()-2))</f>
        <v>744</v>
      </c>
      <c r="X20" s="1" cm="1">
        <f t="array" ref="X20">IF($M$1="Manual",IFERROR(INDEX(CoStarSaleYearBuilt,MATCH(O20,CoStarSaleName,0)),INDEX(YardiSaleYearBuilt,MATCH(O20,YardiSaleName,0))),INDEX([1]!Output_Analysis_Data__2[Year Built],ROW()-2))</f>
        <v>1986</v>
      </c>
      <c r="Y20" s="14" cm="1">
        <f t="array" ref="Y20">IF($M$1="Manual",IF(AA20&lt;&gt;"",AA20,IF(AB20&lt;&gt;"",AB20,IF(AC20&lt;&gt;"",AC20,""))),INDEX([1]!Output_Analysis_Data__2[Sold Price],ROW()-2))</f>
        <v>44620000</v>
      </c>
      <c r="Z20" s="16" cm="1">
        <f t="array" ref="Z20">IF($M$1="Manual",IFERROR(INDEX(CoStarSaleDate,MATCH(O20,CoStarSaleName,0)),INDEX(YardiSaleDate,MATCH(O20,YardiSaleName,0))),INDEX([1]!Output_Analysis_Data__2[Sale Date],ROW()-2))</f>
        <v>45401</v>
      </c>
      <c r="AA20" s="14" t="str">
        <f ca="1">IFERROR(INDEX('[1]Agency Loan-Sale Comps'!$J$16:$J$37,MATCH('Comparable Grid'!AD20,'[1]Agency Loan-Sale Comps'!$A$16:$A$37,0),0),"")</f>
        <v/>
      </c>
      <c r="AB20" s="14" t="str">
        <f t="shared" ref="AB20:AB68" si="38">IFERROR(IF(INDEX(CoStarSalePriceTotal,MATCH(AD20,CoStarSaleCompLookup,0),0)=0,"",INDEX(CoStarSalePriceTotal,MATCH(AD20,CoStarSaleCompLookup,0),0)),"")</f>
        <v/>
      </c>
      <c r="AC20" s="14" t="str">
        <f t="shared" ref="AC20:AC68" si="39">IFERROR(IF(INDEX(YardiSalePriceTotal,MATCH(AD20,YardiSaleCompLookup,0),0)=0,"",INDEX(YardiSalePriceTotal,MATCH(AD20,YardiSaleCompLookup,0),0)),"")</f>
        <v/>
      </c>
      <c r="AD20" s="17" t="str">
        <f t="shared" si="2"/>
        <v xml:space="preserve">5600 </v>
      </c>
      <c r="AE20" s="1" t="str">
        <f t="shared" si="9"/>
        <v>xxxxxx</v>
      </c>
    </row>
    <row r="21" spans="2:31" x14ac:dyDescent="0.45">
      <c r="B21" s="1"/>
      <c r="C21" s="47" t="s">
        <v>52</v>
      </c>
      <c r="D21" s="40">
        <f>[1]Master!B18</f>
        <v>1979</v>
      </c>
      <c r="E21" s="51">
        <f>IFERROR(INDEX($X$3:$X$52,MATCH("x",$AE$3:$AE$52,0),0),"")</f>
        <v>1984</v>
      </c>
      <c r="F21" s="51">
        <f>IFERROR(INDEX($X$3:$X$52,MATCH("xx",$AE$3:$AE$52,0),0),"")</f>
        <v>1974</v>
      </c>
      <c r="G21" s="51">
        <f>IFERROR(INDEX($X$3:$X$52,MATCH("xxx",$AE$3:$AE$52,0),0),"")</f>
        <v>1985</v>
      </c>
      <c r="H21" s="51">
        <f>IFERROR(INDEX($X$3:$X$52,MATCH("xxxx",$AE$3:$AE$52,0),0),"")</f>
        <v>1984</v>
      </c>
      <c r="I21" s="51">
        <f>IFERROR(INDEX($X$3:$X$52,MATCH("xxxxx",$AE$3:$AE$52,0),0),"")</f>
        <v>1970</v>
      </c>
      <c r="J21" s="1"/>
      <c r="L21" s="10"/>
      <c r="M21" s="11" t="str">
        <f t="shared" si="3"/>
        <v/>
      </c>
      <c r="N21" s="12" t="str" cm="1">
        <f t="array" ref="N21">IF($M$1="Manual",IF(AA21&lt;&gt;"","Freddie/Fannie",IF(AB21&lt;&gt;"","CoStar",IF(AC21&lt;&gt;"","Yardi","N/A"))),INDEX([1]!Output_Analysis_Data__2[Info Source],ROW()-2))</f>
        <v>Freddie</v>
      </c>
      <c r="O21" s="13" t="str" cm="1">
        <f t="array" ref="O21">IF($M$1="Manual",'[1]Sale Comps'!BY21,INDEX([1]!Output_Analysis_Data__2[Property Name],ROW()-2))</f>
        <v>Cobble Hill</v>
      </c>
      <c r="P21" s="14">
        <f t="shared" si="4"/>
        <v>96323.529411764699</v>
      </c>
      <c r="Q21" s="1" t="str" cm="1">
        <f t="array" ref="Q21">IF($M$1="Manual",IFERROR(INDEX(CoStarSaleAddress,MATCH(O21,CoStarSaleName,0)),INDEX(YardiSaleAddress,MATCH(O21,YardiSaleName,0))),INDEX([1]!Output_Analysis_Data__2[Property Address],ROW()-2))</f>
        <v>6050 Oakland Hills Drive</v>
      </c>
      <c r="R21" s="1" t="str" cm="1">
        <f t="array" ref="R21">IF($M$1="Manual",IFERROR(INDEX(CoStarSaleCity,MATCH(O21,CoStarSaleName,0)),INDEX(YardiSaleCity,MATCH(O21,YardiSaleName,0))),INDEX([1]!Output_Analysis_Data__2[City],ROW()-2))</f>
        <v>Fort Worth</v>
      </c>
      <c r="S21" s="1" t="str" cm="1">
        <f t="array" ref="S21">IF($M$1="Manual",IFERROR(INDEX(CoStarSaleState,MATCH(O21,CoStarSaleName,0)),INDEX(YardiSaleState,MATCH(O21,YardiSaleName,0))),INDEX([1]!Output_Analysis_Data__2[State],ROW()-2))</f>
        <v>TX</v>
      </c>
      <c r="T21" s="1" cm="1">
        <f t="array" ref="T21">IF($M$1="Manual",IFERROR(INDEX(CoStarSaleZipcodes,MATCH(O21,CoStarSaleName,0)),INDEX(YardiSaleZipcodes,MATCH(O21,YardiSaleName,0))),INDEX([1]!Output_Analysis_Data__2[ZIP],ROW()-2))</f>
        <v>76112</v>
      </c>
      <c r="U21" s="1" cm="1">
        <f t="array" ref="U21">IF($M$1="Manual",IFERROR(INDEX(CoStarSaleUnits,MATCH(O21,CoStarSaleName,0)),INDEX(YardiSaleUnits,MATCH(O21,YardiSaleName,0))),INDEX([1]!Output_Analysis_Data__2[Unit Count],ROW()-2))</f>
        <v>136</v>
      </c>
      <c r="V21" s="15" cm="1">
        <f t="array" ref="V21">IF($M$1="Manual","",INDEX([1]!Output_Analysis_Data__2[Distance (mi.)],ROW()-2))</f>
        <v>13.730689639712516</v>
      </c>
      <c r="W21" s="1" cm="1">
        <f t="array" ref="W21">IF($M$1="Manual",IFERROR(INDEX(CoStarSaleAvgUnitSize,MATCH(O21,CoStarSaleName,0)),INDEX(YardiSaleAvgUnitSize,MATCH(O21,YardiSaleName,0))),INDEX([1]!Output_Analysis_Data__2[Avg Unit SF],ROW()-2))</f>
        <v>765</v>
      </c>
      <c r="X21" s="1" cm="1">
        <f t="array" ref="X21">IF($M$1="Manual",IFERROR(INDEX(CoStarSaleYearBuilt,MATCH(O21,CoStarSaleName,0)),INDEX(YardiSaleYearBuilt,MATCH(O21,YardiSaleName,0))),INDEX([1]!Output_Analysis_Data__2[Year Built],ROW()-2))</f>
        <v>1983</v>
      </c>
      <c r="Y21" s="14" cm="1">
        <f t="array" ref="Y21">IF($M$1="Manual",IF(AA21&lt;&gt;"",AA21,IF(AB21&lt;&gt;"",AB21,IF(AC21&lt;&gt;"",AC21,""))),INDEX([1]!Output_Analysis_Data__2[Sold Price],ROW()-2))</f>
        <v>13100000</v>
      </c>
      <c r="Z21" s="16" cm="1">
        <f t="array" ref="Z21">IF($M$1="Manual",IFERROR(INDEX(CoStarSaleDate,MATCH(O21,CoStarSaleName,0)),INDEX(YardiSaleDate,MATCH(O21,YardiSaleName,0))),INDEX([1]!Output_Analysis_Data__2[Sale Date],ROW()-2))</f>
        <v>45538</v>
      </c>
      <c r="AA21" s="14" t="str">
        <f ca="1">IFERROR(INDEX('[1]Agency Loan-Sale Comps'!$J$16:$J$37,MATCH('Comparable Grid'!AD21,'[1]Agency Loan-Sale Comps'!$A$16:$A$37,0),0),"")</f>
        <v/>
      </c>
      <c r="AB21" s="14" t="str">
        <f t="shared" ref="AB21:AB69" si="40">IFERROR(IF(INDEX(CoStarSalePriceTotal,MATCH(AD21,CoStarSaleCompLookup,0),0)=0,"",INDEX(CoStarSalePriceTotal,MATCH(AD21,CoStarSaleCompLookup,0),0)),"")</f>
        <v/>
      </c>
      <c r="AC21" s="14" t="str">
        <f t="shared" ref="AC21:AC69" si="41">IFERROR(IF(INDEX(YardiSalePriceTotal,MATCH(AD21,YardiSaleCompLookup,0),0)=0,"",INDEX(YardiSalePriceTotal,MATCH(AD21,YardiSaleCompLookup,0),0)),"")</f>
        <v/>
      </c>
      <c r="AD21" s="17" t="str">
        <f t="shared" si="2"/>
        <v xml:space="preserve">6050 </v>
      </c>
      <c r="AE21" s="1" t="str">
        <f t="shared" si="9"/>
        <v>xxxxxx</v>
      </c>
    </row>
    <row r="22" spans="2:31" x14ac:dyDescent="0.45">
      <c r="B22" s="1"/>
      <c r="C22" s="55" t="s">
        <v>53</v>
      </c>
      <c r="D22" s="56"/>
      <c r="E22" s="57">
        <f>IFERROR((E21-$D$21)/-100/2,"")</f>
        <v>-2.5000000000000001E-2</v>
      </c>
      <c r="F22" s="57">
        <f>IFERROR((F21-$D$21)/-100/2,"")</f>
        <v>2.5000000000000001E-2</v>
      </c>
      <c r="G22" s="57">
        <f>IFERROR((G21-$D$21)/-100/2,"")</f>
        <v>-0.03</v>
      </c>
      <c r="H22" s="57">
        <f>IFERROR((H21-$D$21)/-100/2,"")</f>
        <v>-2.5000000000000001E-2</v>
      </c>
      <c r="I22" s="57">
        <f>IFERROR((I21-$D$21)/-100/2,"")</f>
        <v>4.4999999999999998E-2</v>
      </c>
      <c r="J22" s="1"/>
      <c r="L22" s="10"/>
      <c r="M22" s="11" t="str">
        <f t="shared" si="3"/>
        <v/>
      </c>
      <c r="N22" s="12" t="str" cm="1">
        <f t="array" ref="N22">IF($M$1="Manual",IF(AA22&lt;&gt;"","Freddie/Fannie",IF(AB22&lt;&gt;"","CoStar",IF(AC22&lt;&gt;"","Yardi","N/A"))),INDEX([1]!Output_Analysis_Data__2[Info Source],ROW()-2))</f>
        <v>CoStar</v>
      </c>
      <c r="O22" s="13" t="str" cm="1">
        <f t="array" ref="O22">IF($M$1="Manual",'[1]Sale Comps'!BY22,INDEX([1]!Output_Analysis_Data__2[Property Name],ROW()-2))</f>
        <v>Azle Creek Apartments</v>
      </c>
      <c r="P22" s="14">
        <f t="shared" si="4"/>
        <v>86627.906976744183</v>
      </c>
      <c r="Q22" s="1" t="str" cm="1">
        <f t="array" ref="Q22">IF($M$1="Manual",IFERROR(INDEX(CoStarSaleAddress,MATCH(O22,CoStarSaleName,0)),INDEX(YardiSaleAddress,MATCH(O22,YardiSaleName,0))),INDEX([1]!Output_Analysis_Data__2[Property Address],ROW()-2))</f>
        <v>514-527 W Main St</v>
      </c>
      <c r="R22" s="1" t="str" cm="1">
        <f t="array" ref="R22">IF($M$1="Manual",IFERROR(INDEX(CoStarSaleCity,MATCH(O22,CoStarSaleName,0)),INDEX(YardiSaleCity,MATCH(O22,YardiSaleName,0))),INDEX([1]!Output_Analysis_Data__2[City],ROW()-2))</f>
        <v>Azle</v>
      </c>
      <c r="S22" s="1" t="str" cm="1">
        <f t="array" ref="S22">IF($M$1="Manual",IFERROR(INDEX(CoStarSaleState,MATCH(O22,CoStarSaleName,0)),INDEX(YardiSaleState,MATCH(O22,YardiSaleName,0))),INDEX([1]!Output_Analysis_Data__2[State],ROW()-2))</f>
        <v>TX</v>
      </c>
      <c r="T22" s="1" cm="1">
        <f t="array" ref="T22">IF($M$1="Manual",IFERROR(INDEX(CoStarSaleZipcodes,MATCH(O22,CoStarSaleName,0)),INDEX(YardiSaleZipcodes,MATCH(O22,YardiSaleName,0))),INDEX([1]!Output_Analysis_Data__2[ZIP],ROW()-2))</f>
        <v>76020</v>
      </c>
      <c r="U22" s="1" cm="1">
        <f t="array" ref="U22">IF($M$1="Manual",IFERROR(INDEX(CoStarSaleUnits,MATCH(O22,CoStarSaleName,0)),INDEX(YardiSaleUnits,MATCH(O22,YardiSaleName,0))),INDEX([1]!Output_Analysis_Data__2[Unit Count],ROW()-2))</f>
        <v>43</v>
      </c>
      <c r="V22" s="15" cm="1">
        <f t="array" ref="V22">IF($M$1="Manual","",INDEX([1]!Output_Analysis_Data__2[Distance (mi.)],ROW()-2))</f>
        <v>14.53912841360035</v>
      </c>
      <c r="W22" s="1" cm="1">
        <f t="array" ref="W22">IF($M$1="Manual",IFERROR(INDEX(CoStarSaleAvgUnitSize,MATCH(O22,CoStarSaleName,0)),INDEX(YardiSaleAvgUnitSize,MATCH(O22,YardiSaleName,0))),INDEX([1]!Output_Analysis_Data__2[Avg Unit SF],ROW()-2))</f>
        <v>718</v>
      </c>
      <c r="X22" s="1" cm="1">
        <f t="array" ref="X22">IF($M$1="Manual",IFERROR(INDEX(CoStarSaleYearBuilt,MATCH(O22,CoStarSaleName,0)),INDEX(YardiSaleYearBuilt,MATCH(O22,YardiSaleName,0))),INDEX([1]!Output_Analysis_Data__2[Year Built],ROW()-2))</f>
        <v>1968</v>
      </c>
      <c r="Y22" s="14" cm="1">
        <f t="array" ref="Y22">IF($M$1="Manual",IF(AA22&lt;&gt;"",AA22,IF(AB22&lt;&gt;"",AB22,IF(AC22&lt;&gt;"",AC22,""))),INDEX([1]!Output_Analysis_Data__2[Sold Price],ROW()-2))</f>
        <v>3725000</v>
      </c>
      <c r="Z22" s="16" cm="1">
        <f t="array" ref="Z22">IF($M$1="Manual",IFERROR(INDEX(CoStarSaleDate,MATCH(O22,CoStarSaleName,0)),INDEX(YardiSaleDate,MATCH(O22,YardiSaleName,0))),INDEX([1]!Output_Analysis_Data__2[Sale Date],ROW()-2))</f>
        <v>45635</v>
      </c>
      <c r="AA22" s="14" t="str">
        <f ca="1">IFERROR(INDEX('[1]Agency Loan-Sale Comps'!$J$16:$J$37,MATCH('Comparable Grid'!AD22,'[1]Agency Loan-Sale Comps'!$A$16:$A$37,0),0),"")</f>
        <v/>
      </c>
      <c r="AB22" s="14" t="str">
        <f t="shared" ref="AB22:AB70" si="42">IFERROR(IF(INDEX(CoStarSalePriceTotal,MATCH(AD22,CoStarSaleCompLookup,0),0)=0,"",INDEX(CoStarSalePriceTotal,MATCH(AD22,CoStarSaleCompLookup,0),0)),"")</f>
        <v/>
      </c>
      <c r="AC22" s="14" t="str">
        <f t="shared" ref="AC22:AC70" si="43">IFERROR(IF(INDEX(YardiSalePriceTotal,MATCH(AD22,YardiSaleCompLookup,0),0)=0,"",INDEX(YardiSalePriceTotal,MATCH(AD22,YardiSaleCompLookup,0),0)),"")</f>
        <v/>
      </c>
      <c r="AD22" s="17" t="str">
        <f t="shared" si="2"/>
        <v xml:space="preserve">514-527 </v>
      </c>
      <c r="AE22" s="1" t="str">
        <f t="shared" si="9"/>
        <v>xxxxxx</v>
      </c>
    </row>
    <row r="23" spans="2:31" x14ac:dyDescent="0.45">
      <c r="B23" s="1"/>
      <c r="C23" s="33" t="s">
        <v>54</v>
      </c>
      <c r="D23" s="58">
        <f>[1]Master!H34</f>
        <v>820</v>
      </c>
      <c r="E23" s="51">
        <f>IFERROR(INDEX($W$3:$W$52,MATCH("x",$AE$3:$AE$52,0),0),"")</f>
        <v>799</v>
      </c>
      <c r="F23" s="51">
        <f>IFERROR(INDEX($W$3:$W$52,MATCH("xx",$AE$3:$AE$52,0),0),"")</f>
        <v>878</v>
      </c>
      <c r="G23" s="51">
        <f>IFERROR(INDEX($W$3:$W$52,MATCH("xxx",$AE$3:$AE$52,0),0),"")</f>
        <v>815</v>
      </c>
      <c r="H23" s="51">
        <f>IFERROR(INDEX($W$3:$W$52,MATCH("xxxx",$AE$3:$AE$52,0),0),"")</f>
        <v>1128</v>
      </c>
      <c r="I23" s="51">
        <f>IFERROR(INDEX($W$3:$W$52,MATCH("xxxxx",$AE$3:$AE$52,0),0),"")</f>
        <v>818</v>
      </c>
      <c r="J23" s="1"/>
      <c r="L23" s="10"/>
      <c r="M23" s="11" t="str">
        <f t="shared" si="3"/>
        <v/>
      </c>
      <c r="N23" s="12" t="str" cm="1">
        <f t="array" ref="N23">IF($M$1="Manual",IF(AA23&lt;&gt;"","Freddie/Fannie",IF(AB23&lt;&gt;"","CoStar",IF(AC23&lt;&gt;"","Yardi","N/A"))),INDEX([1]!Output_Analysis_Data__2[Info Source],ROW()-2))</f>
        <v>CoStar</v>
      </c>
      <c r="O23" s="13" t="str" cm="1">
        <f t="array" ref="O23">IF($M$1="Manual",'[1]Sale Comps'!BY23,INDEX([1]!Output_Analysis_Data__2[Property Name],ROW()-2))</f>
        <v>Riverwalk Apartments</v>
      </c>
      <c r="P23" s="14">
        <f t="shared" si="4"/>
        <v>79288.080357142855</v>
      </c>
      <c r="Q23" s="1" t="str" cm="1">
        <f t="array" ref="Q23">IF($M$1="Manual",IFERROR(INDEX(CoStarSaleAddress,MATCH(O23,CoStarSaleName,0)),INDEX(YardiSaleAddress,MATCH(O23,YardiSaleName,0))),INDEX([1]!Output_Analysis_Data__2[Property Address],ROW()-2))</f>
        <v>7412 Ederville Rd</v>
      </c>
      <c r="R23" s="1" t="str" cm="1">
        <f t="array" ref="R23">IF($M$1="Manual",IFERROR(INDEX(CoStarSaleCity,MATCH(O23,CoStarSaleName,0)),INDEX(YardiSaleCity,MATCH(O23,YardiSaleName,0))),INDEX([1]!Output_Analysis_Data__2[City],ROW()-2))</f>
        <v>Fort Worth</v>
      </c>
      <c r="S23" s="1" t="str" cm="1">
        <f t="array" ref="S23">IF($M$1="Manual",IFERROR(INDEX(CoStarSaleState,MATCH(O23,CoStarSaleName,0)),INDEX(YardiSaleState,MATCH(O23,YardiSaleName,0))),INDEX([1]!Output_Analysis_Data__2[State],ROW()-2))</f>
        <v>TX</v>
      </c>
      <c r="T23" s="1" cm="1">
        <f t="array" ref="T23">IF($M$1="Manual",IFERROR(INDEX(CoStarSaleZipcodes,MATCH(O23,CoStarSaleName,0)),INDEX(YardiSaleZipcodes,MATCH(O23,YardiSaleName,0))),INDEX([1]!Output_Analysis_Data__2[ZIP],ROW()-2))</f>
        <v>76112</v>
      </c>
      <c r="U23" s="1" cm="1">
        <f t="array" ref="U23">IF($M$1="Manual",IFERROR(INDEX(CoStarSaleUnits,MATCH(O23,CoStarSaleName,0)),INDEX(YardiSaleUnits,MATCH(O23,YardiSaleName,0))),INDEX([1]!Output_Analysis_Data__2[Unit Count],ROW()-2))</f>
        <v>224</v>
      </c>
      <c r="V23" s="15" cm="1">
        <f t="array" ref="V23">IF($M$1="Manual","",INDEX([1]!Output_Analysis_Data__2[Distance (mi.)],ROW()-2))</f>
        <v>15.313236028447388</v>
      </c>
      <c r="W23" s="1" cm="1">
        <f t="array" ref="W23">IF($M$1="Manual",IFERROR(INDEX(CoStarSaleAvgUnitSize,MATCH(O23,CoStarSaleName,0)),INDEX(YardiSaleAvgUnitSize,MATCH(O23,YardiSaleName,0))),INDEX([1]!Output_Analysis_Data__2[Avg Unit SF],ROW()-2))</f>
        <v>876</v>
      </c>
      <c r="X23" s="1" cm="1">
        <f t="array" ref="X23">IF($M$1="Manual",IFERROR(INDEX(CoStarSaleYearBuilt,MATCH(O23,CoStarSaleName,0)),INDEX(YardiSaleYearBuilt,MATCH(O23,YardiSaleName,0))),INDEX([1]!Output_Analysis_Data__2[Year Built],ROW()-2))</f>
        <v>1978</v>
      </c>
      <c r="Y23" s="14" cm="1">
        <f t="array" ref="Y23">IF($M$1="Manual",IF(AA23&lt;&gt;"",AA23,IF(AB23&lt;&gt;"",AB23,IF(AC23&lt;&gt;"",AC23,""))),INDEX([1]!Output_Analysis_Data__2[Sold Price],ROW()-2))</f>
        <v>17760530</v>
      </c>
      <c r="Z23" s="16" cm="1">
        <f t="array" ref="Z23">IF($M$1="Manual",IFERROR(INDEX(CoStarSaleDate,MATCH(O23,CoStarSaleName,0)),INDEX(YardiSaleDate,MATCH(O23,YardiSaleName,0))),INDEX([1]!Output_Analysis_Data__2[Sale Date],ROW()-2))</f>
        <v>45197</v>
      </c>
      <c r="AA23" s="14" t="str">
        <f ca="1">IFERROR(INDEX('[1]Agency Loan-Sale Comps'!$J$16:$J$37,MATCH('Comparable Grid'!AD23,'[1]Agency Loan-Sale Comps'!$A$16:$A$37,0),0),"")</f>
        <v/>
      </c>
      <c r="AB23" s="14" t="str">
        <f t="shared" ref="AB23:AB71" si="44">IFERROR(IF(INDEX(CoStarSalePriceTotal,MATCH(AD23,CoStarSaleCompLookup,0),0)=0,"",INDEX(CoStarSalePriceTotal,MATCH(AD23,CoStarSaleCompLookup,0),0)),"")</f>
        <v/>
      </c>
      <c r="AC23" s="14" t="str">
        <f t="shared" ref="AC23:AC71" si="45">IFERROR(IF(INDEX(YardiSalePriceTotal,MATCH(AD23,YardiSaleCompLookup,0),0)=0,"",INDEX(YardiSalePriceTotal,MATCH(AD23,YardiSaleCompLookup,0),0)),"")</f>
        <v/>
      </c>
      <c r="AD23" s="17" t="str">
        <f t="shared" si="2"/>
        <v xml:space="preserve">7412 </v>
      </c>
      <c r="AE23" s="1" t="str">
        <f t="shared" si="9"/>
        <v>xxxxxx</v>
      </c>
    </row>
    <row r="24" spans="2:31" x14ac:dyDescent="0.45">
      <c r="B24" s="1"/>
      <c r="C24" s="55" t="s">
        <v>53</v>
      </c>
      <c r="D24" s="56"/>
      <c r="E24" s="57">
        <f>IFERROR(-(E23/$D$23-1)/4,"")</f>
        <v>6.4024390243902496E-3</v>
      </c>
      <c r="F24" s="57">
        <f>IFERROR(-(F23/$D$23-1)/4,"")</f>
        <v>-1.7682926829268308E-2</v>
      </c>
      <c r="G24" s="57">
        <f>IFERROR(-(G23/$D$23-1)/4,"")</f>
        <v>1.5243902439024404E-3</v>
      </c>
      <c r="H24" s="57">
        <f>IFERROR(-(H23/$D$23-1)/4,"")</f>
        <v>-9.3902439024390216E-2</v>
      </c>
      <c r="I24" s="57">
        <f>IFERROR(-(I23/$D$23-1)/4,"")</f>
        <v>6.0975609756097615E-4</v>
      </c>
      <c r="J24" s="1"/>
      <c r="L24" s="10"/>
      <c r="M24" s="11" t="str">
        <f t="shared" si="3"/>
        <v/>
      </c>
      <c r="N24" s="12" t="str" cm="1">
        <f t="array" ref="N24">IF($M$1="Manual",IF(AA24&lt;&gt;"","Freddie/Fannie",IF(AB24&lt;&gt;"","CoStar",IF(AC24&lt;&gt;"","Yardi","N/A"))),INDEX([1]!Output_Analysis_Data__2[Info Source],ROW()-2))</f>
        <v>CoStar</v>
      </c>
      <c r="O24" s="13" t="str" cm="1">
        <f t="array" ref="O24">IF($M$1="Manual",'[1]Sale Comps'!BY24,INDEX([1]!Output_Analysis_Data__2[Property Name],ROW()-2))</f>
        <v>Reese at Eastchase</v>
      </c>
      <c r="P24" s="14">
        <f t="shared" si="4"/>
        <v>112179.48717948717</v>
      </c>
      <c r="Q24" s="1" t="str" cm="1">
        <f t="array" ref="Q24">IF($M$1="Manual",IFERROR(INDEX(CoStarSaleAddress,MATCH(O24,CoStarSaleName,0)),INDEX(YardiSaleAddress,MATCH(O24,YardiSaleName,0))),INDEX([1]!Output_Analysis_Data__2[Property Address],ROW()-2))</f>
        <v>9001 Randol Mill Rd</v>
      </c>
      <c r="R24" s="1" t="str" cm="1">
        <f t="array" ref="R24">IF($M$1="Manual",IFERROR(INDEX(CoStarSaleCity,MATCH(O24,CoStarSaleName,0)),INDEX(YardiSaleCity,MATCH(O24,YardiSaleName,0))),INDEX([1]!Output_Analysis_Data__2[City],ROW()-2))</f>
        <v>Fort Worth</v>
      </c>
      <c r="S24" s="1" t="str" cm="1">
        <f t="array" ref="S24">IF($M$1="Manual",IFERROR(INDEX(CoStarSaleState,MATCH(O24,CoStarSaleName,0)),INDEX(YardiSaleState,MATCH(O24,YardiSaleName,0))),INDEX([1]!Output_Analysis_Data__2[State],ROW()-2))</f>
        <v>TX</v>
      </c>
      <c r="T24" s="1" cm="1">
        <f t="array" ref="T24">IF($M$1="Manual",IFERROR(INDEX(CoStarSaleZipcodes,MATCH(O24,CoStarSaleName,0)),INDEX(YardiSaleZipcodes,MATCH(O24,YardiSaleName,0))),INDEX([1]!Output_Analysis_Data__2[ZIP],ROW()-2))</f>
        <v>76120</v>
      </c>
      <c r="U24" s="1" cm="1">
        <f t="array" ref="U24">IF($M$1="Manual",IFERROR(INDEX(CoStarSaleUnits,MATCH(O24,CoStarSaleName,0)),INDEX(YardiSaleUnits,MATCH(O24,YardiSaleName,0))),INDEX([1]!Output_Analysis_Data__2[Unit Count],ROW()-2))</f>
        <v>312</v>
      </c>
      <c r="V24" s="15" cm="1">
        <f t="array" ref="V24">IF($M$1="Manual","",INDEX([1]!Output_Analysis_Data__2[Distance (mi.)],ROW()-2))</f>
        <v>17.607719785759777</v>
      </c>
      <c r="W24" s="1" cm="1">
        <f t="array" ref="W24">IF($M$1="Manual",IFERROR(INDEX(CoStarSaleAvgUnitSize,MATCH(O24,CoStarSaleName,0)),INDEX(YardiSaleAvgUnitSize,MATCH(O24,YardiSaleName,0))),INDEX([1]!Output_Analysis_Data__2[Avg Unit SF],ROW()-2))</f>
        <v>773</v>
      </c>
      <c r="X24" s="1" cm="1">
        <f t="array" ref="X24">IF($M$1="Manual",IFERROR(INDEX(CoStarSaleYearBuilt,MATCH(O24,CoStarSaleName,0)),INDEX(YardiSaleYearBuilt,MATCH(O24,YardiSaleName,0))),INDEX([1]!Output_Analysis_Data__2[Year Built],ROW()-2))</f>
        <v>1984</v>
      </c>
      <c r="Y24" s="14" cm="1">
        <f t="array" ref="Y24">IF($M$1="Manual",IF(AA24&lt;&gt;"",AA24,IF(AB24&lt;&gt;"",AB24,IF(AC24&lt;&gt;"",AC24,""))),INDEX([1]!Output_Analysis_Data__2[Sold Price],ROW()-2))</f>
        <v>35000000</v>
      </c>
      <c r="Z24" s="16" cm="1">
        <f t="array" ref="Z24">IF($M$1="Manual",IFERROR(INDEX(CoStarSaleDate,MATCH(O24,CoStarSaleName,0)),INDEX(YardiSaleDate,MATCH(O24,YardiSaleName,0))),INDEX([1]!Output_Analysis_Data__2[Sale Date],ROW()-2))</f>
        <v>45196</v>
      </c>
      <c r="AA24" s="14" t="str">
        <f ca="1">IFERROR(INDEX('[1]Agency Loan-Sale Comps'!$J$16:$J$37,MATCH('Comparable Grid'!AD24,'[1]Agency Loan-Sale Comps'!$A$16:$A$37,0),0),"")</f>
        <v/>
      </c>
      <c r="AB24" s="14" t="str">
        <f t="shared" ref="AB24:AB72" si="46">IFERROR(IF(INDEX(CoStarSalePriceTotal,MATCH(AD24,CoStarSaleCompLookup,0),0)=0,"",INDEX(CoStarSalePriceTotal,MATCH(AD24,CoStarSaleCompLookup,0),0)),"")</f>
        <v/>
      </c>
      <c r="AC24" s="14" t="str">
        <f t="shared" ref="AC24:AC72" si="47">IFERROR(IF(INDEX(YardiSalePriceTotal,MATCH(AD24,YardiSaleCompLookup,0),0)=0,"",INDEX(YardiSalePriceTotal,MATCH(AD24,YardiSaleCompLookup,0),0)),"")</f>
        <v/>
      </c>
      <c r="AD24" s="17" t="str">
        <f t="shared" si="2"/>
        <v xml:space="preserve">9001 </v>
      </c>
      <c r="AE24" s="1" t="str">
        <f t="shared" si="9"/>
        <v>xxxxxx</v>
      </c>
    </row>
    <row r="25" spans="2:31" x14ac:dyDescent="0.45">
      <c r="B25" s="1"/>
      <c r="C25" s="47" t="s">
        <v>55</v>
      </c>
      <c r="D25" s="40"/>
      <c r="E25" s="59" t="str">
        <f ca="1">IFERROR(ROUND(IF(TODAY()-E16&lt;=365,0,
IF(AND(TODAY()-E16&gt;365,TODAY()-E16&lt;=730),'[1]Agency Loan-Sale Comps'!$AI$16-'[1]Agency Loan-Sale Comps'!$AI$17,
IF(AND(TODAY()-E16&gt;730,TODAY()-E16&lt;=1095),'[1]Agency Loan-Sale Comps'!$AI$16-'[1]Agency Loan-Sale Comps'!$AI$18,
IF(TODAY()-E16&gt;1095,'[1]Agency Loan-Sale Comps'!$AI$16-'[1]Agency Loan-Sale Comps'!$AI$19))))*10000,-1),"")</f>
        <v/>
      </c>
      <c r="F25" s="59">
        <v>0</v>
      </c>
      <c r="G25" s="59">
        <v>0</v>
      </c>
      <c r="H25" s="59">
        <v>0</v>
      </c>
      <c r="I25" s="59">
        <v>0</v>
      </c>
      <c r="J25" s="1"/>
      <c r="L25" s="10"/>
      <c r="M25" s="11" t="str">
        <f t="shared" si="3"/>
        <v/>
      </c>
      <c r="N25" s="12" t="str" cm="1">
        <f t="array" ref="N25">IF($M$1="Manual",IF(AA25&lt;&gt;"","Freddie/Fannie",IF(AB25&lt;&gt;"","CoStar",IF(AC25&lt;&gt;"","Yardi","N/A"))),INDEX([1]!Output_Analysis_Data__2[Info Source],ROW()-2))</f>
        <v>Yardi</v>
      </c>
      <c r="O25" s="13" t="str" cm="1">
        <f t="array" ref="O25">IF($M$1="Manual",'[1]Sale Comps'!BY25,INDEX([1]!Output_Analysis_Data__2[Property Name],ROW()-2))</f>
        <v>Serena Vista Apartment Homes</v>
      </c>
      <c r="P25" s="14">
        <f t="shared" si="4"/>
        <v>33333.333333333336</v>
      </c>
      <c r="Q25" s="1" t="str" cm="1">
        <f t="array" ref="Q25">IF($M$1="Manual",IFERROR(INDEX(CoStarSaleAddress,MATCH(O25,CoStarSaleName,0)),INDEX(YardiSaleAddress,MATCH(O25,YardiSaleName,0))),INDEX([1]!Output_Analysis_Data__2[Property Address],ROW()-2))</f>
        <v>1500 San Francisco Court</v>
      </c>
      <c r="R25" s="1" t="str" cm="1">
        <f t="array" ref="R25">IF($M$1="Manual",IFERROR(INDEX(CoStarSaleCity,MATCH(O25,CoStarSaleName,0)),INDEX(YardiSaleCity,MATCH(O25,YardiSaleName,0))),INDEX([1]!Output_Analysis_Data__2[City],ROW()-2))</f>
        <v>Arlington</v>
      </c>
      <c r="S25" s="1" t="str" cm="1">
        <f t="array" ref="S25">IF($M$1="Manual",IFERROR(INDEX(CoStarSaleState,MATCH(O25,CoStarSaleName,0)),INDEX(YardiSaleState,MATCH(O25,YardiSaleName,0))),INDEX([1]!Output_Analysis_Data__2[State],ROW()-2))</f>
        <v>TX</v>
      </c>
      <c r="T25" s="1" cm="1">
        <f t="array" ref="T25">IF($M$1="Manual",IFERROR(INDEX(CoStarSaleZipcodes,MATCH(O25,CoStarSaleName,0)),INDEX(YardiSaleZipcodes,MATCH(O25,YardiSaleName,0))),INDEX([1]!Output_Analysis_Data__2[ZIP],ROW()-2))</f>
        <v>76012</v>
      </c>
      <c r="U25" s="1" cm="1">
        <f t="array" ref="U25">IF($M$1="Manual",IFERROR(INDEX(CoStarSaleUnits,MATCH(O25,CoStarSaleName,0)),INDEX(YardiSaleUnits,MATCH(O25,YardiSaleName,0))),INDEX([1]!Output_Analysis_Data__2[Unit Count],ROW()-2))</f>
        <v>120</v>
      </c>
      <c r="V25" s="15" cm="1">
        <f t="array" ref="V25">IF($M$1="Manual","",INDEX([1]!Output_Analysis_Data__2[Distance (mi.)],ROW()-2))</f>
        <v>18.023408614586724</v>
      </c>
      <c r="W25" s="1" cm="1">
        <f t="array" ref="W25">IF($M$1="Manual",IFERROR(INDEX(CoStarSaleAvgUnitSize,MATCH(O25,CoStarSaleName,0)),INDEX(YardiSaleAvgUnitSize,MATCH(O25,YardiSaleName,0))),INDEX([1]!Output_Analysis_Data__2[Avg Unit SF],ROW()-2))</f>
        <v>872</v>
      </c>
      <c r="X25" s="1" cm="1">
        <f t="array" ref="X25">IF($M$1="Manual",IFERROR(INDEX(CoStarSaleYearBuilt,MATCH(O25,CoStarSaleName,0)),INDEX(YardiSaleYearBuilt,MATCH(O25,YardiSaleName,0))),INDEX([1]!Output_Analysis_Data__2[Year Built],ROW()-2))</f>
        <v>1980</v>
      </c>
      <c r="Y25" s="14" cm="1">
        <f t="array" ref="Y25">IF($M$1="Manual",IF(AA25&lt;&gt;"",AA25,IF(AB25&lt;&gt;"",AB25,IF(AC25&lt;&gt;"",AC25,""))),INDEX([1]!Output_Analysis_Data__2[Sold Price],ROW()-2))</f>
        <v>4000000</v>
      </c>
      <c r="Z25" s="16" cm="1">
        <f t="array" ref="Z25">IF($M$1="Manual",IFERROR(INDEX(CoStarSaleDate,MATCH(O25,CoStarSaleName,0)),INDEX(YardiSaleDate,MATCH(O25,YardiSaleName,0))),INDEX([1]!Output_Analysis_Data__2[Sale Date],ROW()-2))</f>
        <v>45489</v>
      </c>
      <c r="AA25" s="14" t="str">
        <f ca="1">IFERROR(INDEX('[1]Agency Loan-Sale Comps'!$J$16:$J$37,MATCH('Comparable Grid'!AD25,'[1]Agency Loan-Sale Comps'!$A$16:$A$37,0),0),"")</f>
        <v/>
      </c>
      <c r="AB25" s="14" t="str">
        <f t="shared" ref="AB25:AB73" si="48">IFERROR(IF(INDEX(CoStarSalePriceTotal,MATCH(AD25,CoStarSaleCompLookup,0),0)=0,"",INDEX(CoStarSalePriceTotal,MATCH(AD25,CoStarSaleCompLookup,0),0)),"")</f>
        <v/>
      </c>
      <c r="AC25" s="14" t="str">
        <f t="shared" ref="AC25:AC73" si="49">IFERROR(IF(INDEX(YardiSalePriceTotal,MATCH(AD25,YardiSaleCompLookup,0),0)=0,"",INDEX(YardiSalePriceTotal,MATCH(AD25,YardiSaleCompLookup,0),0)),"")</f>
        <v/>
      </c>
      <c r="AD25" s="17" t="str">
        <f t="shared" si="2"/>
        <v xml:space="preserve">1500 </v>
      </c>
      <c r="AE25" s="1" t="str">
        <f t="shared" si="9"/>
        <v>xxxxxx</v>
      </c>
    </row>
    <row r="26" spans="2:31" x14ac:dyDescent="0.45">
      <c r="B26" s="1"/>
      <c r="C26" s="55" t="s">
        <v>53</v>
      </c>
      <c r="D26" s="56"/>
      <c r="E26" s="57" t="str">
        <f ca="1">IFERROR((((E15*('[1]Agency Loan-Sale Comps'!$Z$40-E25))/('[1]Agency Loan-Sale Comps'!$Z$40))/E15-1)/10000,"")</f>
        <v/>
      </c>
      <c r="F26" s="57">
        <f ca="1">IFERROR((((F15*('[1]Agency Loan-Sale Comps'!$Z$40-F25))/('[1]Agency Loan-Sale Comps'!$Z$40))/F15-1)/10000,"")</f>
        <v>0</v>
      </c>
      <c r="G26" s="57">
        <f ca="1">IFERROR((((G15*('[1]Agency Loan-Sale Comps'!$Z$40-G25))/('[1]Agency Loan-Sale Comps'!$Z$40))/G15-1)/10000,"")</f>
        <v>0</v>
      </c>
      <c r="H26" s="57">
        <f ca="1">IFERROR((((H15*('[1]Agency Loan-Sale Comps'!$Z$40-H25))/('[1]Agency Loan-Sale Comps'!$Z$40))/H15-1)/10000,"")</f>
        <v>0</v>
      </c>
      <c r="I26" s="57">
        <f ca="1">IFERROR((((I15*('[1]Agency Loan-Sale Comps'!$Z$40-I25))/('[1]Agency Loan-Sale Comps'!$Z$40))/I15-1)/10000,"")</f>
        <v>0</v>
      </c>
      <c r="J26" s="1"/>
      <c r="L26" s="10"/>
      <c r="M26" s="11" t="str">
        <f t="shared" si="3"/>
        <v/>
      </c>
      <c r="N26" s="12" t="str" cm="1">
        <f t="array" ref="N26">IF($M$1="Manual",IF(AA26&lt;&gt;"","Freddie/Fannie",IF(AB26&lt;&gt;"","CoStar",IF(AC26&lt;&gt;"","Yardi","N/A"))),INDEX([1]!Output_Analysis_Data__2[Info Source],ROW()-2))</f>
        <v>CoStar</v>
      </c>
      <c r="O26" s="13" t="str" cm="1">
        <f t="array" ref="O26">IF($M$1="Manual",'[1]Sale Comps'!BY26,INDEX([1]!Output_Analysis_Data__2[Property Name],ROW()-2))</f>
        <v>Serena Vista</v>
      </c>
      <c r="P26" s="14">
        <f t="shared" si="4"/>
        <v>110000</v>
      </c>
      <c r="Q26" s="1" t="str" cm="1">
        <f t="array" ref="Q26">IF($M$1="Manual",IFERROR(INDEX(CoStarSaleAddress,MATCH(O26,CoStarSaleName,0)),INDEX(YardiSaleAddress,MATCH(O26,YardiSaleName,0))),INDEX([1]!Output_Analysis_Data__2[Property Address],ROW()-2))</f>
        <v>1519 San Francisco Ct</v>
      </c>
      <c r="R26" s="1" t="str" cm="1">
        <f t="array" ref="R26">IF($M$1="Manual",IFERROR(INDEX(CoStarSaleCity,MATCH(O26,CoStarSaleName,0)),INDEX(YardiSaleCity,MATCH(O26,YardiSaleName,0))),INDEX([1]!Output_Analysis_Data__2[City],ROW()-2))</f>
        <v>Arlington</v>
      </c>
      <c r="S26" s="1" t="str" cm="1">
        <f t="array" ref="S26">IF($M$1="Manual",IFERROR(INDEX(CoStarSaleState,MATCH(O26,CoStarSaleName,0)),INDEX(YardiSaleState,MATCH(O26,YardiSaleName,0))),INDEX([1]!Output_Analysis_Data__2[State],ROW()-2))</f>
        <v>TX</v>
      </c>
      <c r="T26" s="1" cm="1">
        <f t="array" ref="T26">IF($M$1="Manual",IFERROR(INDEX(CoStarSaleZipcodes,MATCH(O26,CoStarSaleName,0)),INDEX(YardiSaleZipcodes,MATCH(O26,YardiSaleName,0))),INDEX([1]!Output_Analysis_Data__2[ZIP],ROW()-2))</f>
        <v>76012</v>
      </c>
      <c r="U26" s="1" cm="1">
        <f t="array" ref="U26">IF($M$1="Manual",IFERROR(INDEX(CoStarSaleUnits,MATCH(O26,CoStarSaleName,0)),INDEX(YardiSaleUnits,MATCH(O26,YardiSaleName,0))),INDEX([1]!Output_Analysis_Data__2[Unit Count],ROW()-2))</f>
        <v>120</v>
      </c>
      <c r="V26" s="15" cm="1">
        <f t="array" ref="V26">IF($M$1="Manual","",INDEX([1]!Output_Analysis_Data__2[Distance (mi.)],ROW()-2))</f>
        <v>18.062464374430945</v>
      </c>
      <c r="W26" s="1" cm="1">
        <f t="array" ref="W26">IF($M$1="Manual",IFERROR(INDEX(CoStarSaleAvgUnitSize,MATCH(O26,CoStarSaleName,0)),INDEX(YardiSaleAvgUnitSize,MATCH(O26,YardiSaleName,0))),INDEX([1]!Output_Analysis_Data__2[Avg Unit SF],ROW()-2))</f>
        <v>869</v>
      </c>
      <c r="X26" s="1" cm="1">
        <f t="array" ref="X26">IF($M$1="Manual",IFERROR(INDEX(CoStarSaleYearBuilt,MATCH(O26,CoStarSaleName,0)),INDEX(YardiSaleYearBuilt,MATCH(O26,YardiSaleName,0))),INDEX([1]!Output_Analysis_Data__2[Year Built],ROW()-2))</f>
        <v>1980</v>
      </c>
      <c r="Y26" s="14" cm="1">
        <f t="array" ref="Y26">IF($M$1="Manual",IF(AA26&lt;&gt;"",AA26,IF(AB26&lt;&gt;"",AB26,IF(AC26&lt;&gt;"",AC26,""))),INDEX([1]!Output_Analysis_Data__2[Sold Price],ROW()-2))</f>
        <v>13200000</v>
      </c>
      <c r="Z26" s="16" cm="1">
        <f t="array" ref="Z26">IF($M$1="Manual",IFERROR(INDEX(CoStarSaleDate,MATCH(O26,CoStarSaleName,0)),INDEX(YardiSaleDate,MATCH(O26,YardiSaleName,0))),INDEX([1]!Output_Analysis_Data__2[Sale Date],ROW()-2))</f>
        <v>45499</v>
      </c>
      <c r="AA26" s="14" t="str">
        <f ca="1">IFERROR(INDEX('[1]Agency Loan-Sale Comps'!$J$16:$J$37,MATCH('Comparable Grid'!AD26,'[1]Agency Loan-Sale Comps'!$A$16:$A$37,0),0),"")</f>
        <v/>
      </c>
      <c r="AB26" s="14" t="str">
        <f t="shared" ref="AB26:AB74" si="50">IFERROR(IF(INDEX(CoStarSalePriceTotal,MATCH(AD26,CoStarSaleCompLookup,0),0)=0,"",INDEX(CoStarSalePriceTotal,MATCH(AD26,CoStarSaleCompLookup,0),0)),"")</f>
        <v/>
      </c>
      <c r="AC26" s="14" t="str">
        <f t="shared" ref="AC26:AC74" si="51">IFERROR(IF(INDEX(YardiSalePriceTotal,MATCH(AD26,YardiSaleCompLookup,0),0)=0,"",INDEX(YardiSalePriceTotal,MATCH(AD26,YardiSaleCompLookup,0),0)),"")</f>
        <v/>
      </c>
      <c r="AD26" s="17" t="str">
        <f t="shared" si="2"/>
        <v xml:space="preserve">1519 </v>
      </c>
      <c r="AE26" s="1" t="str">
        <f t="shared" si="9"/>
        <v>xxxxxx</v>
      </c>
    </row>
    <row r="27" spans="2:31" x14ac:dyDescent="0.45">
      <c r="B27" s="1"/>
      <c r="C27" s="55"/>
      <c r="D27" s="60"/>
      <c r="E27" s="61"/>
      <c r="F27" s="62"/>
      <c r="G27" s="60"/>
      <c r="H27" s="60"/>
      <c r="I27" s="60"/>
      <c r="J27" s="1"/>
      <c r="L27" s="10"/>
      <c r="M27" s="11" t="str">
        <f t="shared" si="3"/>
        <v/>
      </c>
      <c r="N27" s="12" t="str" cm="1">
        <f t="array" ref="N27">IF($M$1="Manual",IF(AA27&lt;&gt;"","Freddie/Fannie",IF(AB27&lt;&gt;"","CoStar",IF(AC27&lt;&gt;"","Yardi","N/A"))),INDEX([1]!Output_Analysis_Data__2[Info Source],ROW()-2))</f>
        <v>Yardi</v>
      </c>
      <c r="O27" s="13" t="str" cm="1">
        <f t="array" ref="O27">IF($M$1="Manual",'[1]Sale Comps'!BY27,INDEX([1]!Output_Analysis_Data__2[Property Name],ROW()-2))</f>
        <v>Park at Ashford, The</v>
      </c>
      <c r="P27" s="14">
        <f t="shared" si="4"/>
        <v>180972.22222222222</v>
      </c>
      <c r="Q27" s="1" t="str" cm="1">
        <f t="array" ref="Q27">IF($M$1="Manual",IFERROR(INDEX(CoStarSaleAddress,MATCH(O27,CoStarSaleName,0)),INDEX(YardiSaleAddress,MATCH(O27,YardiSaleName,0))),INDEX([1]!Output_Analysis_Data__2[Property Address],ROW()-2))</f>
        <v>3550 South Fielder Road</v>
      </c>
      <c r="R27" s="1" t="str" cm="1">
        <f t="array" ref="R27">IF($M$1="Manual",IFERROR(INDEX(CoStarSaleCity,MATCH(O27,CoStarSaleName,0)),INDEX(YardiSaleCity,MATCH(O27,YardiSaleName,0))),INDEX([1]!Output_Analysis_Data__2[City],ROW()-2))</f>
        <v>Arlington</v>
      </c>
      <c r="S27" s="1" t="str" cm="1">
        <f t="array" ref="S27">IF($M$1="Manual",IFERROR(INDEX(CoStarSaleState,MATCH(O27,CoStarSaleName,0)),INDEX(YardiSaleState,MATCH(O27,YardiSaleName,0))),INDEX([1]!Output_Analysis_Data__2[State],ROW()-2))</f>
        <v>TX</v>
      </c>
      <c r="T27" s="1" cm="1">
        <f t="array" ref="T27">IF($M$1="Manual",IFERROR(INDEX(CoStarSaleZipcodes,MATCH(O27,CoStarSaleName,0)),INDEX(YardiSaleZipcodes,MATCH(O27,YardiSaleName,0))),INDEX([1]!Output_Analysis_Data__2[ZIP],ROW()-2))</f>
        <v>76015</v>
      </c>
      <c r="U27" s="1" cm="1">
        <f t="array" ref="U27">IF($M$1="Manual",IFERROR(INDEX(CoStarSaleUnits,MATCH(O27,CoStarSaleName,0)),INDEX(YardiSaleUnits,MATCH(O27,YardiSaleName,0))),INDEX([1]!Output_Analysis_Data__2[Unit Count],ROW()-2))</f>
        <v>144</v>
      </c>
      <c r="V27" s="15" cm="1">
        <f t="array" ref="V27">IF($M$1="Manual","",INDEX([1]!Output_Analysis_Data__2[Distance (mi.)],ROW()-2))</f>
        <v>18.442440569547223</v>
      </c>
      <c r="W27" s="1" cm="1">
        <f t="array" ref="W27">IF($M$1="Manual",IFERROR(INDEX(CoStarSaleAvgUnitSize,MATCH(O27,CoStarSaleName,0)),INDEX(YardiSaleAvgUnitSize,MATCH(O27,YardiSaleName,0))),INDEX([1]!Output_Analysis_Data__2[Avg Unit SF],ROW()-2))</f>
        <v>882</v>
      </c>
      <c r="X27" s="1" cm="1">
        <f t="array" ref="X27">IF($M$1="Manual",IFERROR(INDEX(CoStarSaleYearBuilt,MATCH(O27,CoStarSaleName,0)),INDEX(YardiSaleYearBuilt,MATCH(O27,YardiSaleName,0))),INDEX([1]!Output_Analysis_Data__2[Year Built],ROW()-2))</f>
        <v>1984</v>
      </c>
      <c r="Y27" s="14" cm="1">
        <f t="array" ref="Y27">IF($M$1="Manual",IF(AA27&lt;&gt;"",AA27,IF(AB27&lt;&gt;"",AB27,IF(AC27&lt;&gt;"",AC27,""))),INDEX([1]!Output_Analysis_Data__2[Sold Price],ROW()-2))</f>
        <v>26060000</v>
      </c>
      <c r="Z27" s="16" cm="1">
        <f t="array" ref="Z27">IF($M$1="Manual",IFERROR(INDEX(CoStarSaleDate,MATCH(O27,CoStarSaleName,0)),INDEX(YardiSaleDate,MATCH(O27,YardiSaleName,0))),INDEX([1]!Output_Analysis_Data__2[Sale Date],ROW()-2))</f>
        <v>45527</v>
      </c>
      <c r="AA27" s="14" t="str">
        <f ca="1">IFERROR(INDEX('[1]Agency Loan-Sale Comps'!$J$16:$J$37,MATCH('Comparable Grid'!AD27,'[1]Agency Loan-Sale Comps'!$A$16:$A$37,0),0),"")</f>
        <v/>
      </c>
      <c r="AB27" s="14" t="str">
        <f t="shared" ref="AB27:AB75" si="52">IFERROR(IF(INDEX(CoStarSalePriceTotal,MATCH(AD27,CoStarSaleCompLookup,0),0)=0,"",INDEX(CoStarSalePriceTotal,MATCH(AD27,CoStarSaleCompLookup,0),0)),"")</f>
        <v/>
      </c>
      <c r="AC27" s="14" t="str">
        <f t="shared" ref="AC27:AC75" si="53">IFERROR(IF(INDEX(YardiSalePriceTotal,MATCH(AD27,YardiSaleCompLookup,0),0)=0,"",INDEX(YardiSalePriceTotal,MATCH(AD27,YardiSaleCompLookup,0),0)),"")</f>
        <v/>
      </c>
      <c r="AD27" s="17" t="str">
        <f t="shared" si="2"/>
        <v xml:space="preserve">3550 </v>
      </c>
      <c r="AE27" s="1" t="str">
        <f t="shared" si="9"/>
        <v>xxxxxx</v>
      </c>
    </row>
    <row r="28" spans="2:31" x14ac:dyDescent="0.45">
      <c r="B28" s="1"/>
      <c r="C28" s="55" t="str">
        <f>IF(C27="","","Adj.")</f>
        <v/>
      </c>
      <c r="D28" s="60"/>
      <c r="E28" s="60"/>
      <c r="F28" s="60"/>
      <c r="G28" s="60"/>
      <c r="H28" s="60"/>
      <c r="I28" s="60"/>
      <c r="J28" s="1"/>
      <c r="L28" s="10"/>
      <c r="M28" s="11" t="str">
        <f t="shared" si="3"/>
        <v/>
      </c>
      <c r="N28" s="12" t="str" cm="1">
        <f t="array" ref="N28">IF($M$1="Manual",IF(AA28&lt;&gt;"","Freddie/Fannie",IF(AB28&lt;&gt;"","CoStar",IF(AC28&lt;&gt;"","Yardi","N/A"))),INDEX([1]!Output_Analysis_Data__2[Info Source],ROW()-2))</f>
        <v>Yardi</v>
      </c>
      <c r="O28" s="13" t="str" cm="1">
        <f t="array" ref="O28">IF($M$1="Manual",'[1]Sale Comps'!BY28,INDEX([1]!Output_Analysis_Data__2[Property Name],ROW()-2))</f>
        <v>Rise West Arlington</v>
      </c>
      <c r="P28" s="14">
        <f t="shared" si="4"/>
        <v>139409.09090909091</v>
      </c>
      <c r="Q28" s="1" t="str" cm="1">
        <f t="array" ref="Q28">IF($M$1="Manual",IFERROR(INDEX(CoStarSaleAddress,MATCH(O28,CoStarSaleName,0)),INDEX(YardiSaleAddress,MATCH(O28,YardiSaleName,0))),INDEX([1]!Output_Analysis_Data__2[Property Address],ROW()-2))</f>
        <v>3601 Fielders Glen Drive</v>
      </c>
      <c r="R28" s="1" t="str" cm="1">
        <f t="array" ref="R28">IF($M$1="Manual",IFERROR(INDEX(CoStarSaleCity,MATCH(O28,CoStarSaleName,0)),INDEX(YardiSaleCity,MATCH(O28,YardiSaleName,0))),INDEX([1]!Output_Analysis_Data__2[City],ROW()-2))</f>
        <v>Arlington</v>
      </c>
      <c r="S28" s="1" t="str" cm="1">
        <f t="array" ref="S28">IF($M$1="Manual",IFERROR(INDEX(CoStarSaleState,MATCH(O28,CoStarSaleName,0)),INDEX(YardiSaleState,MATCH(O28,YardiSaleName,0))),INDEX([1]!Output_Analysis_Data__2[State],ROW()-2))</f>
        <v>TX</v>
      </c>
      <c r="T28" s="1" cm="1">
        <f t="array" ref="T28">IF($M$1="Manual",IFERROR(INDEX(CoStarSaleZipcodes,MATCH(O28,CoStarSaleName,0)),INDEX(YardiSaleZipcodes,MATCH(O28,YardiSaleName,0))),INDEX([1]!Output_Analysis_Data__2[ZIP],ROW()-2))</f>
        <v>76015</v>
      </c>
      <c r="U28" s="1" cm="1">
        <f t="array" ref="U28">IF($M$1="Manual",IFERROR(INDEX(CoStarSaleUnits,MATCH(O28,CoStarSaleName,0)),INDEX(YardiSaleUnits,MATCH(O28,YardiSaleName,0))),INDEX([1]!Output_Analysis_Data__2[Unit Count],ROW()-2))</f>
        <v>220</v>
      </c>
      <c r="V28" s="15" cm="1">
        <f t="array" ref="V28">IF($M$1="Manual","",INDEX([1]!Output_Analysis_Data__2[Distance (mi.)],ROW()-2))</f>
        <v>18.492915885724614</v>
      </c>
      <c r="W28" s="1" cm="1">
        <f t="array" ref="W28">IF($M$1="Manual",IFERROR(INDEX(CoStarSaleAvgUnitSize,MATCH(O28,CoStarSaleName,0)),INDEX(YardiSaleAvgUnitSize,MATCH(O28,YardiSaleName,0))),INDEX([1]!Output_Analysis_Data__2[Avg Unit SF],ROW()-2))</f>
        <v>735</v>
      </c>
      <c r="X28" s="1" cm="1">
        <f t="array" ref="X28">IF($M$1="Manual",IFERROR(INDEX(CoStarSaleYearBuilt,MATCH(O28,CoStarSaleName,0)),INDEX(YardiSaleYearBuilt,MATCH(O28,YardiSaleName,0))),INDEX([1]!Output_Analysis_Data__2[Year Built],ROW()-2))</f>
        <v>1985</v>
      </c>
      <c r="Y28" s="14" cm="1">
        <f t="array" ref="Y28">IF($M$1="Manual",IF(AA28&lt;&gt;"",AA28,IF(AB28&lt;&gt;"",AB28,IF(AC28&lt;&gt;"",AC28,""))),INDEX([1]!Output_Analysis_Data__2[Sold Price],ROW()-2))</f>
        <v>30670000</v>
      </c>
      <c r="Z28" s="16" cm="1">
        <f t="array" ref="Z28">IF($M$1="Manual",IFERROR(INDEX(CoStarSaleDate,MATCH(O28,CoStarSaleName,0)),INDEX(YardiSaleDate,MATCH(O28,YardiSaleName,0))),INDEX([1]!Output_Analysis_Data__2[Sale Date],ROW()-2))</f>
        <v>45413</v>
      </c>
      <c r="AA28" s="14" t="str">
        <f ca="1">IFERROR(INDEX('[1]Agency Loan-Sale Comps'!$J$16:$J$37,MATCH('Comparable Grid'!AD28,'[1]Agency Loan-Sale Comps'!$A$16:$A$37,0),0),"")</f>
        <v/>
      </c>
      <c r="AB28" s="14" t="str">
        <f t="shared" ref="AB28:AB76" si="54">IFERROR(IF(INDEX(CoStarSalePriceTotal,MATCH(AD28,CoStarSaleCompLookup,0),0)=0,"",INDEX(CoStarSalePriceTotal,MATCH(AD28,CoStarSaleCompLookup,0),0)),"")</f>
        <v/>
      </c>
      <c r="AC28" s="14" t="str">
        <f t="shared" ref="AC28:AC76" si="55">IFERROR(IF(INDEX(YardiSalePriceTotal,MATCH(AD28,YardiSaleCompLookup,0),0)=0,"",INDEX(YardiSalePriceTotal,MATCH(AD28,YardiSaleCompLookup,0),0)),"")</f>
        <v/>
      </c>
      <c r="AD28" s="17" t="str">
        <f t="shared" si="2"/>
        <v xml:space="preserve">3601 </v>
      </c>
      <c r="AE28" s="1" t="str">
        <f t="shared" si="9"/>
        <v>xxxxxx</v>
      </c>
    </row>
    <row r="29" spans="2:31" x14ac:dyDescent="0.45">
      <c r="B29" s="1"/>
      <c r="C29" s="55"/>
      <c r="D29" s="1"/>
      <c r="E29" s="1"/>
      <c r="F29" s="1"/>
      <c r="G29" s="1"/>
      <c r="H29" s="1"/>
      <c r="I29" s="1"/>
      <c r="J29" s="1"/>
      <c r="L29" s="10"/>
      <c r="M29" s="11" t="str">
        <f t="shared" si="3"/>
        <v/>
      </c>
      <c r="N29" s="12" t="str" cm="1">
        <f t="array" ref="N29">IF($M$1="Manual",IF(AA29&lt;&gt;"","Freddie/Fannie",IF(AB29&lt;&gt;"","CoStar",IF(AC29&lt;&gt;"","Yardi","N/A"))),INDEX([1]!Output_Analysis_Data__2[Info Source],ROW()-2))</f>
        <v>Freddie</v>
      </c>
      <c r="O29" s="13" t="str" cm="1">
        <f t="array" ref="O29">IF($M$1="Manual",'[1]Sale Comps'!BY29,INDEX([1]!Output_Analysis_Data__2[Property Name],ROW()-2))</f>
        <v>Fielder Crossing</v>
      </c>
      <c r="P29" s="14">
        <f t="shared" si="4"/>
        <v>149635.03649635037</v>
      </c>
      <c r="Q29" s="1" t="str" cm="1">
        <f t="array" ref="Q29">IF($M$1="Manual",IFERROR(INDEX(CoStarSaleAddress,MATCH(O29,CoStarSaleName,0)),INDEX(YardiSaleAddress,MATCH(O29,YardiSaleName,0))),INDEX([1]!Output_Analysis_Data__2[Property Address],ROW()-2))</f>
        <v>1727 Westview Terrace</v>
      </c>
      <c r="R29" s="1" t="str" cm="1">
        <f t="array" ref="R29">IF($M$1="Manual",IFERROR(INDEX(CoStarSaleCity,MATCH(O29,CoStarSaleName,0)),INDEX(YardiSaleCity,MATCH(O29,YardiSaleName,0))),INDEX([1]!Output_Analysis_Data__2[City],ROW()-2))</f>
        <v>Arlington</v>
      </c>
      <c r="S29" s="1" t="str" cm="1">
        <f t="array" ref="S29">IF($M$1="Manual",IFERROR(INDEX(CoStarSaleState,MATCH(O29,CoStarSaleName,0)),INDEX(YardiSaleState,MATCH(O29,YardiSaleName,0))),INDEX([1]!Output_Analysis_Data__2[State],ROW()-2))</f>
        <v>TX</v>
      </c>
      <c r="T29" s="1" cm="1">
        <f t="array" ref="T29">IF($M$1="Manual",IFERROR(INDEX(CoStarSaleZipcodes,MATCH(O29,CoStarSaleName,0)),INDEX(YardiSaleZipcodes,MATCH(O29,YardiSaleName,0))),INDEX([1]!Output_Analysis_Data__2[ZIP],ROW()-2))</f>
        <v>76013</v>
      </c>
      <c r="U29" s="1" cm="1">
        <f t="array" ref="U29">IF($M$1="Manual",IFERROR(INDEX(CoStarSaleUnits,MATCH(O29,CoStarSaleName,0)),INDEX(YardiSaleUnits,MATCH(O29,YardiSaleName,0))),INDEX([1]!Output_Analysis_Data__2[Unit Count],ROW()-2))</f>
        <v>137</v>
      </c>
      <c r="V29" s="15" cm="1">
        <f t="array" ref="V29">IF($M$1="Manual","",INDEX([1]!Output_Analysis_Data__2[Distance (mi.)],ROW()-2))</f>
        <v>18.544403202833486</v>
      </c>
      <c r="W29" s="1" cm="1">
        <f t="array" ref="W29">IF($M$1="Manual",IFERROR(INDEX(CoStarSaleAvgUnitSize,MATCH(O29,CoStarSaleName,0)),INDEX(YardiSaleAvgUnitSize,MATCH(O29,YardiSaleName,0))),INDEX([1]!Output_Analysis_Data__2[Avg Unit SF],ROW()-2))</f>
        <v>889</v>
      </c>
      <c r="X29" s="1" cm="1">
        <f t="array" ref="X29">IF($M$1="Manual",IFERROR(INDEX(CoStarSaleYearBuilt,MATCH(O29,CoStarSaleName,0)),INDEX(YardiSaleYearBuilt,MATCH(O29,YardiSaleName,0))),INDEX([1]!Output_Analysis_Data__2[Year Built],ROW()-2))</f>
        <v>1981</v>
      </c>
      <c r="Y29" s="14" cm="1">
        <f t="array" ref="Y29">IF($M$1="Manual",IF(AA29&lt;&gt;"",AA29,IF(AB29&lt;&gt;"",AB29,IF(AC29&lt;&gt;"",AC29,""))),INDEX([1]!Output_Analysis_Data__2[Sold Price],ROW()-2))</f>
        <v>20500000</v>
      </c>
      <c r="Z29" s="16" cm="1">
        <f t="array" ref="Z29">IF($M$1="Manual",IFERROR(INDEX(CoStarSaleDate,MATCH(O29,CoStarSaleName,0)),INDEX(YardiSaleDate,MATCH(O29,YardiSaleName,0))),INDEX([1]!Output_Analysis_Data__2[Sale Date],ROW()-2))</f>
        <v>45442</v>
      </c>
      <c r="AA29" s="14" t="str">
        <f ca="1">IFERROR(INDEX('[1]Agency Loan-Sale Comps'!$J$16:$J$37,MATCH('Comparable Grid'!AD29,'[1]Agency Loan-Sale Comps'!$A$16:$A$37,0),0),"")</f>
        <v/>
      </c>
      <c r="AB29" s="14" t="str">
        <f t="shared" ref="AB29:AB77" si="56">IFERROR(IF(INDEX(CoStarSalePriceTotal,MATCH(AD29,CoStarSaleCompLookup,0),0)=0,"",INDEX(CoStarSalePriceTotal,MATCH(AD29,CoStarSaleCompLookup,0),0)),"")</f>
        <v/>
      </c>
      <c r="AC29" s="14" t="str">
        <f t="shared" ref="AC29:AC77" si="57">IFERROR(IF(INDEX(YardiSalePriceTotal,MATCH(AD29,YardiSaleCompLookup,0),0)=0,"",INDEX(YardiSalePriceTotal,MATCH(AD29,YardiSaleCompLookup,0),0)),"")</f>
        <v/>
      </c>
      <c r="AD29" s="17" t="str">
        <f t="shared" si="2"/>
        <v xml:space="preserve">1727 </v>
      </c>
      <c r="AE29" s="1" t="str">
        <f t="shared" si="9"/>
        <v>xxxxxx</v>
      </c>
    </row>
    <row r="30" spans="2:31" x14ac:dyDescent="0.45">
      <c r="B30" s="1"/>
      <c r="C30" s="63" t="s">
        <v>56</v>
      </c>
      <c r="D30" s="1"/>
      <c r="E30" s="64" t="str">
        <f ca="1">IFERROR(E28+E26+E24+E22,"")</f>
        <v/>
      </c>
      <c r="F30" s="64">
        <f ca="1">IFERROR(F28+F26+F24+F22,"")</f>
        <v>7.317073170731693E-3</v>
      </c>
      <c r="G30" s="64">
        <f ca="1">IFERROR(G28+G26+G24+G22,"")</f>
        <v>-2.8475609756097559E-2</v>
      </c>
      <c r="H30" s="64">
        <f ca="1">IFERROR(H28+H26+H24+H22,"")</f>
        <v>-0.11890243902439021</v>
      </c>
      <c r="I30" s="64">
        <f ca="1">IFERROR(I28+I26+I24+I22,"")</f>
        <v>4.5609756097560974E-2</v>
      </c>
      <c r="J30" s="1"/>
      <c r="L30" s="10"/>
      <c r="M30" s="11" t="str">
        <f t="shared" si="3"/>
        <v/>
      </c>
      <c r="N30" s="12" t="str" cm="1">
        <f t="array" ref="N30">IF($M$1="Manual",IF(AA30&lt;&gt;"","Freddie/Fannie",IF(AB30&lt;&gt;"","CoStar",IF(AC30&lt;&gt;"","Yardi","N/A"))),INDEX([1]!Output_Analysis_Data__2[Info Source],ROW()-2))</f>
        <v>Fannie</v>
      </c>
      <c r="O30" s="13" t="str" cm="1">
        <f t="array" ref="O30">IF($M$1="Manual",'[1]Sale Comps'!BY30,INDEX([1]!Output_Analysis_Data__2[Property Name],ROW()-2))</f>
        <v>Brownstone, The</v>
      </c>
      <c r="P30" s="14">
        <f t="shared" si="4"/>
        <v>141428.57142857142</v>
      </c>
      <c r="Q30" s="1" t="str" cm="1">
        <f t="array" ref="Q30">IF($M$1="Manual",IFERROR(INDEX(CoStarSaleAddress,MATCH(O30,CoStarSaleName,0)),INDEX(YardiSaleAddress,MATCH(O30,YardiSaleName,0))),INDEX([1]!Output_Analysis_Data__2[Property Address],ROW()-2))</f>
        <v>400 Pecan Bend Drive</v>
      </c>
      <c r="R30" s="1" t="str" cm="1">
        <f t="array" ref="R30">IF($M$1="Manual",IFERROR(INDEX(CoStarSaleCity,MATCH(O30,CoStarSaleName,0)),INDEX(YardiSaleCity,MATCH(O30,YardiSaleName,0))),INDEX([1]!Output_Analysis_Data__2[City],ROW()-2))</f>
        <v>Bedford</v>
      </c>
      <c r="S30" s="1" t="str" cm="1">
        <f t="array" ref="S30">IF($M$1="Manual",IFERROR(INDEX(CoStarSaleState,MATCH(O30,CoStarSaleName,0)),INDEX(YardiSaleState,MATCH(O30,YardiSaleName,0))),INDEX([1]!Output_Analysis_Data__2[State],ROW()-2))</f>
        <v>TX</v>
      </c>
      <c r="T30" s="1" cm="1">
        <f t="array" ref="T30">IF($M$1="Manual",IFERROR(INDEX(CoStarSaleZipcodes,MATCH(O30,CoStarSaleName,0)),INDEX(YardiSaleZipcodes,MATCH(O30,YardiSaleName,0))),INDEX([1]!Output_Analysis_Data__2[ZIP],ROW()-2))</f>
        <v>76022</v>
      </c>
      <c r="U30" s="1" cm="1">
        <f t="array" ref="U30">IF($M$1="Manual",IFERROR(INDEX(CoStarSaleUnits,MATCH(O30,CoStarSaleName,0)),INDEX(YardiSaleUnits,MATCH(O30,YardiSaleName,0))),INDEX([1]!Output_Analysis_Data__2[Unit Count],ROW()-2))</f>
        <v>140</v>
      </c>
      <c r="V30" s="15" cm="1">
        <f t="array" ref="V30">IF($M$1="Manual","",INDEX([1]!Output_Analysis_Data__2[Distance (mi.)],ROW()-2))</f>
        <v>18.87963826783276</v>
      </c>
      <c r="W30" s="1" cm="1">
        <f t="array" ref="W30">IF($M$1="Manual",IFERROR(INDEX(CoStarSaleAvgUnitSize,MATCH(O30,CoStarSaleName,0)),INDEX(YardiSaleAvgUnitSize,MATCH(O30,YardiSaleName,0))),INDEX([1]!Output_Analysis_Data__2[Avg Unit SF],ROW()-2))</f>
        <v>1000</v>
      </c>
      <c r="X30" s="1" cm="1">
        <f t="array" ref="X30">IF($M$1="Manual",IFERROR(INDEX(CoStarSaleYearBuilt,MATCH(O30,CoStarSaleName,0)),INDEX(YardiSaleYearBuilt,MATCH(O30,YardiSaleName,0))),INDEX([1]!Output_Analysis_Data__2[Year Built],ROW()-2))</f>
        <v>1985</v>
      </c>
      <c r="Y30" s="14" cm="1">
        <f t="array" ref="Y30">IF($M$1="Manual",IF(AA30&lt;&gt;"",AA30,IF(AB30&lt;&gt;"",AB30,IF(AC30&lt;&gt;"",AC30,""))),INDEX([1]!Output_Analysis_Data__2[Sold Price],ROW()-2))</f>
        <v>19800000</v>
      </c>
      <c r="Z30" s="16" cm="1">
        <f t="array" ref="Z30">IF($M$1="Manual",IFERROR(INDEX(CoStarSaleDate,MATCH(O30,CoStarSaleName,0)),INDEX(YardiSaleDate,MATCH(O30,YardiSaleName,0))),INDEX([1]!Output_Analysis_Data__2[Sale Date],ROW()-2))</f>
        <v>45343</v>
      </c>
      <c r="AA30" s="14" t="str">
        <f ca="1">IFERROR(INDEX('[1]Agency Loan-Sale Comps'!$J$16:$J$37,MATCH('Comparable Grid'!AD30,'[1]Agency Loan-Sale Comps'!$A$16:$A$37,0),0),"")</f>
        <v/>
      </c>
      <c r="AB30" s="14" t="str">
        <f t="shared" ref="AB30:AB78" si="58">IFERROR(IF(INDEX(CoStarSalePriceTotal,MATCH(AD30,CoStarSaleCompLookup,0),0)=0,"",INDEX(CoStarSalePriceTotal,MATCH(AD30,CoStarSaleCompLookup,0),0)),"")</f>
        <v/>
      </c>
      <c r="AC30" s="14" t="str">
        <f t="shared" ref="AC30:AC78" si="59">IFERROR(IF(INDEX(YardiSalePriceTotal,MATCH(AD30,YardiSaleCompLookup,0),0)=0,"",INDEX(YardiSalePriceTotal,MATCH(AD30,YardiSaleCompLookup,0),0)),"")</f>
        <v/>
      </c>
      <c r="AD30" s="17" t="str">
        <f t="shared" si="2"/>
        <v xml:space="preserve">400 </v>
      </c>
      <c r="AE30" s="1" t="str">
        <f t="shared" si="9"/>
        <v>xxxxxx</v>
      </c>
    </row>
    <row r="31" spans="2:31" x14ac:dyDescent="0.45">
      <c r="B31" s="1"/>
      <c r="C31" s="63" t="s">
        <v>57</v>
      </c>
      <c r="D31" s="1"/>
      <c r="E31" s="62" t="str">
        <f ca="1">IFERROR(E30*E18,"")</f>
        <v/>
      </c>
      <c r="F31" s="62">
        <f ca="1">IFERROR(F30*F18,"")</f>
        <v>742.0582986317653</v>
      </c>
      <c r="G31" s="62">
        <f ca="1">IFERROR(G30*G18,"")</f>
        <v>-3010.7024898373984</v>
      </c>
      <c r="H31" s="62">
        <f ca="1">IFERROR(H30*H18,"")</f>
        <v>-10939.0243902439</v>
      </c>
      <c r="I31" s="62">
        <f ca="1">IFERROR(I30*I18,"")</f>
        <v>4966.3956639566395</v>
      </c>
      <c r="J31" s="1"/>
      <c r="L31" s="10"/>
      <c r="M31" s="11" t="str">
        <f t="shared" si="3"/>
        <v/>
      </c>
      <c r="N31" s="12" t="str" cm="1">
        <f t="array" ref="N31">IF($M$1="Manual",IF(AA31&lt;&gt;"","Freddie/Fannie",IF(AB31&lt;&gt;"","CoStar",IF(AC31&lt;&gt;"","Yardi","N/A"))),INDEX([1]!Output_Analysis_Data__2[Info Source],ROW()-2))</f>
        <v>Yardi</v>
      </c>
      <c r="O31" s="13" t="str" cm="1">
        <f t="array" ref="O31">IF($M$1="Manual",'[1]Sale Comps'!BY31,INDEX([1]!Output_Analysis_Data__2[Property Name],ROW()-2))</f>
        <v>Ten Twelve West</v>
      </c>
      <c r="P31" s="14">
        <f t="shared" si="4"/>
        <v>112727.27272727272</v>
      </c>
      <c r="Q31" s="1" t="str" cm="1">
        <f t="array" ref="Q31">IF($M$1="Manual",IFERROR(INDEX(CoStarSaleAddress,MATCH(O31,CoStarSaleName,0)),INDEX(YardiSaleAddress,MATCH(O31,YardiSaleName,0))),INDEX([1]!Output_Analysis_Data__2[Property Address],ROW()-2))</f>
        <v>1012 West Pioneer Pkwy</v>
      </c>
      <c r="R31" s="1" t="str" cm="1">
        <f t="array" ref="R31">IF($M$1="Manual",IFERROR(INDEX(CoStarSaleCity,MATCH(O31,CoStarSaleName,0)),INDEX(YardiSaleCity,MATCH(O31,YardiSaleName,0))),INDEX([1]!Output_Analysis_Data__2[City],ROW()-2))</f>
        <v>Arlington</v>
      </c>
      <c r="S31" s="1" t="str" cm="1">
        <f t="array" ref="S31">IF($M$1="Manual",IFERROR(INDEX(CoStarSaleState,MATCH(O31,CoStarSaleName,0)),INDEX(YardiSaleState,MATCH(O31,YardiSaleName,0))),INDEX([1]!Output_Analysis_Data__2[State],ROW()-2))</f>
        <v>TX</v>
      </c>
      <c r="T31" s="1" cm="1">
        <f t="array" ref="T31">IF($M$1="Manual",IFERROR(INDEX(CoStarSaleZipcodes,MATCH(O31,CoStarSaleName,0)),INDEX(YardiSaleZipcodes,MATCH(O31,YardiSaleName,0))),INDEX([1]!Output_Analysis_Data__2[ZIP],ROW()-2))</f>
        <v>76013</v>
      </c>
      <c r="U31" s="1" cm="1">
        <f t="array" ref="U31">IF($M$1="Manual",IFERROR(INDEX(CoStarSaleUnits,MATCH(O31,CoStarSaleName,0)),INDEX(YardiSaleUnits,MATCH(O31,YardiSaleName,0))),INDEX([1]!Output_Analysis_Data__2[Unit Count],ROW()-2))</f>
        <v>143</v>
      </c>
      <c r="V31" s="15" cm="1">
        <f t="array" ref="V31">IF($M$1="Manual","",INDEX([1]!Output_Analysis_Data__2[Distance (mi.)],ROW()-2))</f>
        <v>19.302777374961</v>
      </c>
      <c r="W31" s="1" cm="1">
        <f t="array" ref="W31">IF($M$1="Manual",IFERROR(INDEX(CoStarSaleAvgUnitSize,MATCH(O31,CoStarSaleName,0)),INDEX(YardiSaleAvgUnitSize,MATCH(O31,YardiSaleName,0))),INDEX([1]!Output_Analysis_Data__2[Avg Unit SF],ROW()-2))</f>
        <v>813</v>
      </c>
      <c r="X31" s="1" cm="1">
        <f t="array" ref="X31">IF($M$1="Manual",IFERROR(INDEX(CoStarSaleYearBuilt,MATCH(O31,CoStarSaleName,0)),INDEX(YardiSaleYearBuilt,MATCH(O31,YardiSaleName,0))),INDEX([1]!Output_Analysis_Data__2[Year Built],ROW()-2))</f>
        <v>1969</v>
      </c>
      <c r="Y31" s="14" cm="1">
        <f t="array" ref="Y31">IF($M$1="Manual",IF(AA31&lt;&gt;"",AA31,IF(AB31&lt;&gt;"",AB31,IF(AC31&lt;&gt;"",AC31,""))),INDEX([1]!Output_Analysis_Data__2[Sold Price],ROW()-2))</f>
        <v>16120000</v>
      </c>
      <c r="Z31" s="16" cm="1">
        <f t="array" ref="Z31">IF($M$1="Manual",IFERROR(INDEX(CoStarSaleDate,MATCH(O31,CoStarSaleName,0)),INDEX(YardiSaleDate,MATCH(O31,YardiSaleName,0))),INDEX([1]!Output_Analysis_Data__2[Sale Date],ROW()-2))</f>
        <v>45576</v>
      </c>
      <c r="AA31" s="14" t="str">
        <f ca="1">IFERROR(INDEX('[1]Agency Loan-Sale Comps'!$J$16:$J$37,MATCH('Comparable Grid'!AD31,'[1]Agency Loan-Sale Comps'!$A$16:$A$37,0),0),"")</f>
        <v/>
      </c>
      <c r="AB31" s="14" t="str">
        <f t="shared" ref="AB31:AB79" si="60">IFERROR(IF(INDEX(CoStarSalePriceTotal,MATCH(AD31,CoStarSaleCompLookup,0),0)=0,"",INDEX(CoStarSalePriceTotal,MATCH(AD31,CoStarSaleCompLookup,0),0)),"")</f>
        <v/>
      </c>
      <c r="AC31" s="14" t="str">
        <f t="shared" ref="AC31:AC79" si="61">IFERROR(IF(INDEX(YardiSalePriceTotal,MATCH(AD31,YardiSaleCompLookup,0),0)=0,"",INDEX(YardiSalePriceTotal,MATCH(AD31,YardiSaleCompLookup,0),0)),"")</f>
        <v/>
      </c>
      <c r="AD31" s="17" t="str">
        <f t="shared" si="2"/>
        <v xml:space="preserve">1012 </v>
      </c>
      <c r="AE31" s="1" t="str">
        <f t="shared" si="9"/>
        <v>xxxxxx</v>
      </c>
    </row>
    <row r="32" spans="2:31" x14ac:dyDescent="0.45">
      <c r="B32" s="1"/>
      <c r="C32" s="63" t="s">
        <v>58</v>
      </c>
      <c r="D32" s="1"/>
      <c r="E32" s="65" t="str">
        <f ca="1">IFERROR(E18+E31,"")</f>
        <v/>
      </c>
      <c r="F32" s="65">
        <f ca="1">IFERROR(F18+F31,"")</f>
        <v>102156.69244497322</v>
      </c>
      <c r="G32" s="65">
        <f ca="1">IFERROR(G18+G31,"")</f>
        <v>102718.46417682928</v>
      </c>
      <c r="H32" s="65">
        <f ca="1">IFERROR(H18+H31,"")</f>
        <v>81060.975609756104</v>
      </c>
      <c r="I32" s="65">
        <f ca="1">IFERROR(I18+I31,"")</f>
        <v>113855.28455284554</v>
      </c>
      <c r="J32" s="1"/>
      <c r="L32" s="10"/>
      <c r="M32" s="11" t="str">
        <f t="shared" si="3"/>
        <v/>
      </c>
      <c r="N32" s="12" t="str" cm="1">
        <f t="array" ref="N32">IF($M$1="Manual",IF(AA32&lt;&gt;"","Freddie/Fannie",IF(AB32&lt;&gt;"","CoStar",IF(AC32&lt;&gt;"","Yardi","N/A"))),INDEX([1]!Output_Analysis_Data__2[Info Source],ROW()-2))</f>
        <v>Yardi</v>
      </c>
      <c r="O32" s="13" t="str" cm="1">
        <f t="array" ref="O32">IF($M$1="Manual",'[1]Sale Comps'!BY32,INDEX([1]!Output_Analysis_Data__2[Property Name],ROW()-2))</f>
        <v>Woodwind</v>
      </c>
      <c r="P32" s="14">
        <f t="shared" si="4"/>
        <v>71428.571428571435</v>
      </c>
      <c r="Q32" s="1" t="str" cm="1">
        <f t="array" ref="Q32">IF($M$1="Manual",IFERROR(INDEX(CoStarSaleAddress,MATCH(O32,CoStarSaleName,0)),INDEX(YardiSaleAddress,MATCH(O32,YardiSaleName,0))),INDEX([1]!Output_Analysis_Data__2[Property Address],ROW()-2))</f>
        <v>1605 South Cooper Street</v>
      </c>
      <c r="R32" s="1" t="str" cm="1">
        <f t="array" ref="R32">IF($M$1="Manual",IFERROR(INDEX(CoStarSaleCity,MATCH(O32,CoStarSaleName,0)),INDEX(YardiSaleCity,MATCH(O32,YardiSaleName,0))),INDEX([1]!Output_Analysis_Data__2[City],ROW()-2))</f>
        <v>Arlington</v>
      </c>
      <c r="S32" s="1" t="str" cm="1">
        <f t="array" ref="S32">IF($M$1="Manual",IFERROR(INDEX(CoStarSaleState,MATCH(O32,CoStarSaleName,0)),INDEX(YardiSaleState,MATCH(O32,YardiSaleName,0))),INDEX([1]!Output_Analysis_Data__2[State],ROW()-2))</f>
        <v>TX</v>
      </c>
      <c r="T32" s="1" cm="1">
        <f t="array" ref="T32">IF($M$1="Manual",IFERROR(INDEX(CoStarSaleZipcodes,MATCH(O32,CoStarSaleName,0)),INDEX(YardiSaleZipcodes,MATCH(O32,YardiSaleName,0))),INDEX([1]!Output_Analysis_Data__2[ZIP],ROW()-2))</f>
        <v>76010</v>
      </c>
      <c r="U32" s="1" cm="1">
        <f t="array" ref="U32">IF($M$1="Manual",IFERROR(INDEX(CoStarSaleUnits,MATCH(O32,CoStarSaleName,0)),INDEX(YardiSaleUnits,MATCH(O32,YardiSaleName,0))),INDEX([1]!Output_Analysis_Data__2[Unit Count],ROW()-2))</f>
        <v>126</v>
      </c>
      <c r="V32" s="15" cm="1">
        <f t="array" ref="V32">IF($M$1="Manual","",INDEX([1]!Output_Analysis_Data__2[Distance (mi.)],ROW()-2))</f>
        <v>19.723243635391171</v>
      </c>
      <c r="W32" s="1" cm="1">
        <f t="array" ref="W32">IF($M$1="Manual",IFERROR(INDEX(CoStarSaleAvgUnitSize,MATCH(O32,CoStarSaleName,0)),INDEX(YardiSaleAvgUnitSize,MATCH(O32,YardiSaleName,0))),INDEX([1]!Output_Analysis_Data__2[Avg Unit SF],ROW()-2))</f>
        <v>691</v>
      </c>
      <c r="X32" s="1" cm="1">
        <f t="array" ref="X32">IF($M$1="Manual",IFERROR(INDEX(CoStarSaleYearBuilt,MATCH(O32,CoStarSaleName,0)),INDEX(YardiSaleYearBuilt,MATCH(O32,YardiSaleName,0))),INDEX([1]!Output_Analysis_Data__2[Year Built],ROW()-2))</f>
        <v>1969</v>
      </c>
      <c r="Y32" s="14" cm="1">
        <f t="array" ref="Y32">IF($M$1="Manual",IF(AA32&lt;&gt;"",AA32,IF(AB32&lt;&gt;"",AB32,IF(AC32&lt;&gt;"",AC32,""))),INDEX([1]!Output_Analysis_Data__2[Sold Price],ROW()-2))</f>
        <v>9000000</v>
      </c>
      <c r="Z32" s="16" cm="1">
        <f t="array" ref="Z32">IF($M$1="Manual",IFERROR(INDEX(CoStarSaleDate,MATCH(O32,CoStarSaleName,0)),INDEX(YardiSaleDate,MATCH(O32,YardiSaleName,0))),INDEX([1]!Output_Analysis_Data__2[Sale Date],ROW()-2))</f>
        <v>45288</v>
      </c>
      <c r="AA32" s="14" t="str">
        <f ca="1">IFERROR(INDEX('[1]Agency Loan-Sale Comps'!$J$16:$J$37,MATCH('Comparable Grid'!AD32,'[1]Agency Loan-Sale Comps'!$A$16:$A$37,0),0),"")</f>
        <v/>
      </c>
      <c r="AB32" s="14" t="str">
        <f t="shared" ref="AB32:AB80" si="62">IFERROR(IF(INDEX(CoStarSalePriceTotal,MATCH(AD32,CoStarSaleCompLookup,0),0)=0,"",INDEX(CoStarSalePriceTotal,MATCH(AD32,CoStarSaleCompLookup,0),0)),"")</f>
        <v/>
      </c>
      <c r="AC32" s="14" t="str">
        <f t="shared" ref="AC32:AC80" si="63">IFERROR(IF(INDEX(YardiSalePriceTotal,MATCH(AD32,YardiSaleCompLookup,0),0)=0,"",INDEX(YardiSalePriceTotal,MATCH(AD32,YardiSaleCompLookup,0),0)),"")</f>
        <v/>
      </c>
      <c r="AD32" s="17" t="str">
        <f t="shared" si="2"/>
        <v xml:space="preserve">1605 </v>
      </c>
      <c r="AE32" s="1" t="str">
        <f t="shared" si="9"/>
        <v>xxxxxx</v>
      </c>
    </row>
    <row r="33" spans="2:31" x14ac:dyDescent="0.45">
      <c r="B33" s="1"/>
      <c r="C33" s="55"/>
      <c r="D33" s="1"/>
      <c r="E33" s="1"/>
      <c r="F33" s="1"/>
      <c r="G33" s="1"/>
      <c r="H33" s="1"/>
      <c r="I33" s="1"/>
      <c r="J33" s="1"/>
      <c r="L33" s="10"/>
      <c r="M33" s="11" t="str">
        <f t="shared" si="3"/>
        <v/>
      </c>
      <c r="N33" s="12" t="str" cm="1">
        <f t="array" ref="N33">IF($M$1="Manual",IF(AA33&lt;&gt;"","Freddie/Fannie",IF(AB33&lt;&gt;"","CoStar",IF(AC33&lt;&gt;"","Yardi","N/A"))),INDEX([1]!Output_Analysis_Data__2[Info Source],ROW()-2))</f>
        <v>Fannie</v>
      </c>
      <c r="O33" s="13" t="str" cm="1">
        <f t="array" ref="O33">IF($M$1="Manual",'[1]Sale Comps'!BY33,INDEX([1]!Output_Analysis_Data__2[Property Name],ROW()-2))</f>
        <v>L’Abri</v>
      </c>
      <c r="P33" s="14">
        <f t="shared" si="4"/>
        <v>91666.666666666672</v>
      </c>
      <c r="Q33" s="1" t="str" cm="1">
        <f t="array" ref="Q33">IF($M$1="Manual",IFERROR(INDEX(CoStarSaleAddress,MATCH(O33,CoStarSaleName,0)),INDEX(YardiSaleAddress,MATCH(O33,YardiSaleName,0))),INDEX([1]!Output_Analysis_Data__2[Property Address],ROW()-2))</f>
        <v>200 West Pioneer Pkwy</v>
      </c>
      <c r="R33" s="1" t="str" cm="1">
        <f t="array" ref="R33">IF($M$1="Manual",IFERROR(INDEX(CoStarSaleCity,MATCH(O33,CoStarSaleName,0)),INDEX(YardiSaleCity,MATCH(O33,YardiSaleName,0))),INDEX([1]!Output_Analysis_Data__2[City],ROW()-2))</f>
        <v>Arlington</v>
      </c>
      <c r="S33" s="1" t="str" cm="1">
        <f t="array" ref="S33">IF($M$1="Manual",IFERROR(INDEX(CoStarSaleState,MATCH(O33,CoStarSaleName,0)),INDEX(YardiSaleState,MATCH(O33,YardiSaleName,0))),INDEX([1]!Output_Analysis_Data__2[State],ROW()-2))</f>
        <v>TX</v>
      </c>
      <c r="T33" s="1" cm="1">
        <f t="array" ref="T33">IF($M$1="Manual",IFERROR(INDEX(CoStarSaleZipcodes,MATCH(O33,CoStarSaleName,0)),INDEX(YardiSaleZipcodes,MATCH(O33,YardiSaleName,0))),INDEX([1]!Output_Analysis_Data__2[ZIP],ROW()-2))</f>
        <v>76010</v>
      </c>
      <c r="U33" s="1" cm="1">
        <f t="array" ref="U33">IF($M$1="Manual",IFERROR(INDEX(CoStarSaleUnits,MATCH(O33,CoStarSaleName,0)),INDEX(YardiSaleUnits,MATCH(O33,YardiSaleName,0))),INDEX([1]!Output_Analysis_Data__2[Unit Count],ROW()-2))</f>
        <v>90</v>
      </c>
      <c r="V33" s="15" cm="1">
        <f t="array" ref="V33">IF($M$1="Manual","",INDEX([1]!Output_Analysis_Data__2[Distance (mi.)],ROW()-2))</f>
        <v>19.855374818117529</v>
      </c>
      <c r="W33" s="1" cm="1">
        <f t="array" ref="W33">IF($M$1="Manual",IFERROR(INDEX(CoStarSaleAvgUnitSize,MATCH(O33,CoStarSaleName,0)),INDEX(YardiSaleAvgUnitSize,MATCH(O33,YardiSaleName,0))),INDEX([1]!Output_Analysis_Data__2[Avg Unit SF],ROW()-2))</f>
        <v>778</v>
      </c>
      <c r="X33" s="1" cm="1">
        <f t="array" ref="X33">IF($M$1="Manual",IFERROR(INDEX(CoStarSaleYearBuilt,MATCH(O33,CoStarSaleName,0)),INDEX(YardiSaleYearBuilt,MATCH(O33,YardiSaleName,0))),INDEX([1]!Output_Analysis_Data__2[Year Built],ROW()-2))</f>
        <v>1973</v>
      </c>
      <c r="Y33" s="14" cm="1">
        <f t="array" ref="Y33">IF($M$1="Manual",IF(AA33&lt;&gt;"",AA33,IF(AB33&lt;&gt;"",AB33,IF(AC33&lt;&gt;"",AC33,""))),INDEX([1]!Output_Analysis_Data__2[Sold Price],ROW()-2))</f>
        <v>8250000</v>
      </c>
      <c r="Z33" s="16" cm="1">
        <f t="array" ref="Z33">IF($M$1="Manual",IFERROR(INDEX(CoStarSaleDate,MATCH(O33,CoStarSaleName,0)),INDEX(YardiSaleDate,MATCH(O33,YardiSaleName,0))),INDEX([1]!Output_Analysis_Data__2[Sale Date],ROW()-2))</f>
        <v>45533</v>
      </c>
      <c r="AA33" s="14" t="str">
        <f ca="1">IFERROR(INDEX('[1]Agency Loan-Sale Comps'!$J$16:$J$37,MATCH('Comparable Grid'!AD33,'[1]Agency Loan-Sale Comps'!$A$16:$A$37,0),0),"")</f>
        <v/>
      </c>
      <c r="AB33" s="14" t="str">
        <f t="shared" ref="AB33:AB81" si="64">IFERROR(IF(INDEX(CoStarSalePriceTotal,MATCH(AD33,CoStarSaleCompLookup,0),0)=0,"",INDEX(CoStarSalePriceTotal,MATCH(AD33,CoStarSaleCompLookup,0),0)),"")</f>
        <v/>
      </c>
      <c r="AC33" s="14" t="str">
        <f t="shared" ref="AC33:AC81" si="65">IFERROR(IF(INDEX(YardiSalePriceTotal,MATCH(AD33,YardiSaleCompLookup,0),0)=0,"",INDEX(YardiSalePriceTotal,MATCH(AD33,YardiSaleCompLookup,0),0)),"")</f>
        <v/>
      </c>
      <c r="AD33" s="17" t="str">
        <f t="shared" si="2"/>
        <v xml:space="preserve">200 </v>
      </c>
      <c r="AE33" s="1" t="str">
        <f t="shared" si="9"/>
        <v>xxxxxx</v>
      </c>
    </row>
    <row r="34" spans="2:31" x14ac:dyDescent="0.45">
      <c r="B34" s="1"/>
      <c r="C34" s="66" t="s">
        <v>59</v>
      </c>
      <c r="D34" s="67">
        <f ca="1">AVERAGE(E32:I32)</f>
        <v>99947.85419610102</v>
      </c>
      <c r="E34" s="1"/>
      <c r="F34" s="1"/>
      <c r="G34" s="1"/>
      <c r="H34" s="1"/>
      <c r="I34" s="1"/>
      <c r="J34" s="1"/>
      <c r="L34" s="10"/>
      <c r="M34" s="11" t="str">
        <f t="shared" si="3"/>
        <v/>
      </c>
      <c r="N34" s="12" t="str" cm="1">
        <f t="array" ref="N34">IF($M$1="Manual",IF(AA34&lt;&gt;"","Freddie/Fannie",IF(AB34&lt;&gt;"","CoStar",IF(AC34&lt;&gt;"","Yardi","N/A"))),INDEX([1]!Output_Analysis_Data__2[Info Source],ROW()-2))</f>
        <v>Fannie</v>
      </c>
      <c r="O34" s="13" t="str" cm="1">
        <f t="array" ref="O34">IF($M$1="Manual",'[1]Sale Comps'!BY34,INDEX([1]!Output_Analysis_Data__2[Property Name],ROW()-2))</f>
        <v>Villa Bella</v>
      </c>
      <c r="P34" s="14">
        <f t="shared" si="4"/>
        <v>128000</v>
      </c>
      <c r="Q34" s="1" t="str" cm="1">
        <f t="array" ref="Q34">IF($M$1="Manual",IFERROR(INDEX(CoStarSaleAddress,MATCH(O34,CoStarSaleName,0)),INDEX(YardiSaleAddress,MATCH(O34,YardiSaleName,0))),INDEX([1]!Output_Analysis_Data__2[Property Address],ROW()-2))</f>
        <v>1304 Raider Drive</v>
      </c>
      <c r="R34" s="1" t="str" cm="1">
        <f t="array" ref="R34">IF($M$1="Manual",IFERROR(INDEX(CoStarSaleCity,MATCH(O34,CoStarSaleName,0)),INDEX(YardiSaleCity,MATCH(O34,YardiSaleName,0))),INDEX([1]!Output_Analysis_Data__2[City],ROW()-2))</f>
        <v>Euless</v>
      </c>
      <c r="S34" s="1" t="str" cm="1">
        <f t="array" ref="S34">IF($M$1="Manual",IFERROR(INDEX(CoStarSaleState,MATCH(O34,CoStarSaleName,0)),INDEX(YardiSaleState,MATCH(O34,YardiSaleName,0))),INDEX([1]!Output_Analysis_Data__2[State],ROW()-2))</f>
        <v>TX</v>
      </c>
      <c r="T34" s="1" cm="1">
        <f t="array" ref="T34">IF($M$1="Manual",IFERROR(INDEX(CoStarSaleZipcodes,MATCH(O34,CoStarSaleName,0)),INDEX(YardiSaleZipcodes,MATCH(O34,YardiSaleName,0))),INDEX([1]!Output_Analysis_Data__2[ZIP],ROW()-2))</f>
        <v>76040</v>
      </c>
      <c r="U34" s="1" cm="1">
        <f t="array" ref="U34">IF($M$1="Manual",IFERROR(INDEX(CoStarSaleUnits,MATCH(O34,CoStarSaleName,0)),INDEX(YardiSaleUnits,MATCH(O34,YardiSaleName,0))),INDEX([1]!Output_Analysis_Data__2[Unit Count],ROW()-2))</f>
        <v>150</v>
      </c>
      <c r="V34" s="15" cm="1">
        <f t="array" ref="V34">IF($M$1="Manual","",INDEX([1]!Output_Analysis_Data__2[Distance (mi.)],ROW()-2))</f>
        <v>20.0205514799509</v>
      </c>
      <c r="W34" s="1" cm="1">
        <f t="array" ref="W34">IF($M$1="Manual",IFERROR(INDEX(CoStarSaleAvgUnitSize,MATCH(O34,CoStarSaleName,0)),INDEX(YardiSaleAvgUnitSize,MATCH(O34,YardiSaleName,0))),INDEX([1]!Output_Analysis_Data__2[Avg Unit SF],ROW()-2))</f>
        <v>857</v>
      </c>
      <c r="X34" s="1" cm="1">
        <f t="array" ref="X34">IF($M$1="Manual",IFERROR(INDEX(CoStarSaleYearBuilt,MATCH(O34,CoStarSaleName,0)),INDEX(YardiSaleYearBuilt,MATCH(O34,YardiSaleName,0))),INDEX([1]!Output_Analysis_Data__2[Year Built],ROW()-2))</f>
        <v>1971</v>
      </c>
      <c r="Y34" s="14" cm="1">
        <f t="array" ref="Y34">IF($M$1="Manual",IF(AA34&lt;&gt;"",AA34,IF(AB34&lt;&gt;"",AB34,IF(AC34&lt;&gt;"",AC34,""))),INDEX([1]!Output_Analysis_Data__2[Sold Price],ROW()-2))</f>
        <v>19200000</v>
      </c>
      <c r="Z34" s="16" cm="1">
        <f t="array" ref="Z34">IF($M$1="Manual",IFERROR(INDEX(CoStarSaleDate,MATCH(O34,CoStarSaleName,0)),INDEX(YardiSaleDate,MATCH(O34,YardiSaleName,0))),INDEX([1]!Output_Analysis_Data__2[Sale Date],ROW()-2))</f>
        <v>45847</v>
      </c>
      <c r="AA34" s="14" t="str">
        <f ca="1">IFERROR(INDEX('[1]Agency Loan-Sale Comps'!$J$16:$J$37,MATCH('Comparable Grid'!AD34,'[1]Agency Loan-Sale Comps'!$A$16:$A$37,0),0),"")</f>
        <v/>
      </c>
      <c r="AB34" s="14" t="str">
        <f t="shared" ref="AB34:AB82" si="66">IFERROR(IF(INDEX(CoStarSalePriceTotal,MATCH(AD34,CoStarSaleCompLookup,0),0)=0,"",INDEX(CoStarSalePriceTotal,MATCH(AD34,CoStarSaleCompLookup,0),0)),"")</f>
        <v/>
      </c>
      <c r="AC34" s="14" t="str">
        <f t="shared" ref="AC34:AC82" si="67">IFERROR(IF(INDEX(YardiSalePriceTotal,MATCH(AD34,YardiSaleCompLookup,0),0)=0,"",INDEX(YardiSalePriceTotal,MATCH(AD34,YardiSaleCompLookup,0),0)),"")</f>
        <v/>
      </c>
      <c r="AD34" s="17" t="str">
        <f t="shared" si="2"/>
        <v xml:space="preserve">1304 </v>
      </c>
      <c r="AE34" s="1" t="str">
        <f t="shared" si="9"/>
        <v>xxxxxx</v>
      </c>
    </row>
    <row r="35" spans="2:31" x14ac:dyDescent="0.45">
      <c r="B35" s="1"/>
      <c r="C35" s="66" t="s">
        <v>60</v>
      </c>
      <c r="D35" s="67">
        <f ca="1">D34*D17</f>
        <v>3997914.1678440408</v>
      </c>
      <c r="E35" s="1"/>
      <c r="F35" s="1"/>
      <c r="G35" s="1"/>
      <c r="H35" s="1"/>
      <c r="I35" s="1"/>
      <c r="J35" s="1"/>
      <c r="L35" s="10"/>
      <c r="M35" s="11" t="str">
        <f t="shared" si="3"/>
        <v/>
      </c>
      <c r="N35" s="12" t="str" cm="1">
        <f t="array" ref="N35">IF($M$1="Manual",IF(AA35&lt;&gt;"","Freddie/Fannie",IF(AB35&lt;&gt;"","CoStar",IF(AC35&lt;&gt;"","Yardi","N/A"))),INDEX([1]!Output_Analysis_Data__2[Info Source],ROW()-2))</f>
        <v>CoStar</v>
      </c>
      <c r="O35" s="13" t="str" cm="1">
        <f t="array" ref="O35">IF($M$1="Manual",'[1]Sale Comps'!BY35,INDEX([1]!Output_Analysis_Data__2[Property Name],ROW()-2))</f>
        <v>Avanti on Central &amp; Pipeline</v>
      </c>
      <c r="P35" s="14">
        <f t="shared" si="4"/>
        <v>98717.948717948719</v>
      </c>
      <c r="Q35" s="1" t="str" cm="1">
        <f t="array" ref="Q35">IF($M$1="Manual",IFERROR(INDEX(CoStarSaleAddress,MATCH(O35,CoStarSaleName,0)),INDEX(YardiSaleAddress,MATCH(O35,YardiSaleName,0))),INDEX([1]!Output_Analysis_Data__2[Property Address],ROW()-2))</f>
        <v>805 Central Dr</v>
      </c>
      <c r="R35" s="1" t="str" cm="1">
        <f t="array" ref="R35">IF($M$1="Manual",IFERROR(INDEX(CoStarSaleCity,MATCH(O35,CoStarSaleName,0)),INDEX(YardiSaleCity,MATCH(O35,YardiSaleName,0))),INDEX([1]!Output_Analysis_Data__2[City],ROW()-2))</f>
        <v>Bedford</v>
      </c>
      <c r="S35" s="1" t="str" cm="1">
        <f t="array" ref="S35">IF($M$1="Manual",IFERROR(INDEX(CoStarSaleState,MATCH(O35,CoStarSaleName,0)),INDEX(YardiSaleState,MATCH(O35,YardiSaleName,0))),INDEX([1]!Output_Analysis_Data__2[State],ROW()-2))</f>
        <v>TX</v>
      </c>
      <c r="T35" s="1" cm="1">
        <f t="array" ref="T35">IF($M$1="Manual",IFERROR(INDEX(CoStarSaleZipcodes,MATCH(O35,CoStarSaleName,0)),INDEX(YardiSaleZipcodes,MATCH(O35,YardiSaleName,0))),INDEX([1]!Output_Analysis_Data__2[ZIP],ROW()-2))</f>
        <v>76022</v>
      </c>
      <c r="U35" s="1" cm="1">
        <f t="array" ref="U35">IF($M$1="Manual",IFERROR(INDEX(CoStarSaleUnits,MATCH(O35,CoStarSaleName,0)),INDEX(YardiSaleUnits,MATCH(O35,YardiSaleName,0))),INDEX([1]!Output_Analysis_Data__2[Unit Count],ROW()-2))</f>
        <v>195</v>
      </c>
      <c r="V35" s="15" cm="1">
        <f t="array" ref="V35">IF($M$1="Manual","",INDEX([1]!Output_Analysis_Data__2[Distance (mi.)],ROW()-2))</f>
        <v>20.168846707154763</v>
      </c>
      <c r="W35" s="1" cm="1">
        <f t="array" ref="W35">IF($M$1="Manual",IFERROR(INDEX(CoStarSaleAvgUnitSize,MATCH(O35,CoStarSaleName,0)),INDEX(YardiSaleAvgUnitSize,MATCH(O35,YardiSaleName,0))),INDEX([1]!Output_Analysis_Data__2[Avg Unit SF],ROW()-2))</f>
        <v>916</v>
      </c>
      <c r="X35" s="1" cm="1">
        <f t="array" ref="X35">IF($M$1="Manual",IFERROR(INDEX(CoStarSaleYearBuilt,MATCH(O35,CoStarSaleName,0)),INDEX(YardiSaleYearBuilt,MATCH(O35,YardiSaleName,0))),INDEX([1]!Output_Analysis_Data__2[Year Built],ROW()-2))</f>
        <v>1969</v>
      </c>
      <c r="Y35" s="14" cm="1">
        <f t="array" ref="Y35">IF($M$1="Manual",IF(AA35&lt;&gt;"",AA35,IF(AB35&lt;&gt;"",AB35,IF(AC35&lt;&gt;"",AC35,""))),INDEX([1]!Output_Analysis_Data__2[Sold Price],ROW()-2))</f>
        <v>19250000</v>
      </c>
      <c r="Z35" s="16" cm="1">
        <f t="array" ref="Z35">IF($M$1="Manual",IFERROR(INDEX(CoStarSaleDate,MATCH(O35,CoStarSaleName,0)),INDEX(YardiSaleDate,MATCH(O35,YardiSaleName,0))),INDEX([1]!Output_Analysis_Data__2[Sale Date],ROW()-2))</f>
        <v>45352</v>
      </c>
      <c r="AA35" s="14" t="str">
        <f ca="1">IFERROR(INDEX('[1]Agency Loan-Sale Comps'!$J$16:$J$37,MATCH('Comparable Grid'!AD35,'[1]Agency Loan-Sale Comps'!$A$16:$A$37,0),0),"")</f>
        <v/>
      </c>
      <c r="AB35" s="14" t="str">
        <f t="shared" ref="AB35:AB83" si="68">IFERROR(IF(INDEX(CoStarSalePriceTotal,MATCH(AD35,CoStarSaleCompLookup,0),0)=0,"",INDEX(CoStarSalePriceTotal,MATCH(AD35,CoStarSaleCompLookup,0),0)),"")</f>
        <v/>
      </c>
      <c r="AC35" s="14" t="str">
        <f t="shared" ref="AC35:AC83" si="69">IFERROR(IF(INDEX(YardiSalePriceTotal,MATCH(AD35,YardiSaleCompLookup,0),0)=0,"",INDEX(YardiSalePriceTotal,MATCH(AD35,YardiSaleCompLookup,0),0)),"")</f>
        <v/>
      </c>
      <c r="AD35" s="17" t="str">
        <f t="shared" si="2"/>
        <v xml:space="preserve">805 </v>
      </c>
      <c r="AE35" s="1" t="str">
        <f t="shared" si="9"/>
        <v>xxxxxx</v>
      </c>
    </row>
    <row r="36" spans="2:31" ht="13.5" customHeight="1" x14ac:dyDescent="0.45">
      <c r="B36" s="1"/>
      <c r="C36" s="1"/>
      <c r="D36" s="1"/>
      <c r="E36" s="1"/>
      <c r="F36" s="1"/>
      <c r="G36" s="1"/>
      <c r="H36" s="1"/>
      <c r="I36" s="1"/>
      <c r="J36" s="1"/>
      <c r="L36" s="10"/>
      <c r="M36" s="11" t="str">
        <f t="shared" si="3"/>
        <v/>
      </c>
      <c r="N36" s="12" t="str" cm="1">
        <f t="array" ref="N36">IF($M$1="Manual",IF(AA36&lt;&gt;"","Freddie/Fannie",IF(AB36&lt;&gt;"","CoStar",IF(AC36&lt;&gt;"","Yardi","N/A"))),INDEX([1]!Output_Analysis_Data__2[Info Source],ROW()-2))</f>
        <v>Yardi</v>
      </c>
      <c r="O36" s="13" t="str" cm="1">
        <f t="array" ref="O36">IF($M$1="Manual",'[1]Sale Comps'!BY36,INDEX([1]!Output_Analysis_Data__2[Property Name],ROW()-2))</f>
        <v>Bella Vida</v>
      </c>
      <c r="P36" s="14">
        <f t="shared" si="4"/>
        <v>39642.857142857145</v>
      </c>
      <c r="Q36" s="1" t="str" cm="1">
        <f t="array" ref="Q36">IF($M$1="Manual",IFERROR(INDEX(CoStarSaleAddress,MATCH(O36,CoStarSaleName,0)),INDEX(YardiSaleAddress,MATCH(O36,YardiSaleName,0))),INDEX([1]!Output_Analysis_Data__2[Property Address],ROW()-2))</f>
        <v>927 Terrell Circle</v>
      </c>
      <c r="R36" s="1" t="str" cm="1">
        <f t="array" ref="R36">IF($M$1="Manual",IFERROR(INDEX(CoStarSaleCity,MATCH(O36,CoStarSaleName,0)),INDEX(YardiSaleCity,MATCH(O36,YardiSaleName,0))),INDEX([1]!Output_Analysis_Data__2[City],ROW()-2))</f>
        <v>Arlington</v>
      </c>
      <c r="S36" s="1" t="str" cm="1">
        <f t="array" ref="S36">IF($M$1="Manual",IFERROR(INDEX(CoStarSaleState,MATCH(O36,CoStarSaleName,0)),INDEX(YardiSaleState,MATCH(O36,YardiSaleName,0))),INDEX([1]!Output_Analysis_Data__2[State],ROW()-2))</f>
        <v>TX</v>
      </c>
      <c r="T36" s="1" cm="1">
        <f t="array" ref="T36">IF($M$1="Manual",IFERROR(INDEX(CoStarSaleZipcodes,MATCH(O36,CoStarSaleName,0)),INDEX(YardiSaleZipcodes,MATCH(O36,YardiSaleName,0))),INDEX([1]!Output_Analysis_Data__2[ZIP],ROW()-2))</f>
        <v>76011</v>
      </c>
      <c r="U36" s="1" cm="1">
        <f t="array" ref="U36">IF($M$1="Manual",IFERROR(INDEX(CoStarSaleUnits,MATCH(O36,CoStarSaleName,0)),INDEX(YardiSaleUnits,MATCH(O36,YardiSaleName,0))),INDEX([1]!Output_Analysis_Data__2[Unit Count],ROW()-2))</f>
        <v>84</v>
      </c>
      <c r="V36" s="15" cm="1">
        <f t="array" ref="V36">IF($M$1="Manual","",INDEX([1]!Output_Analysis_Data__2[Distance (mi.)],ROW()-2))</f>
        <v>20.192094922444671</v>
      </c>
      <c r="W36" s="1" cm="1">
        <f t="array" ref="W36">IF($M$1="Manual",IFERROR(INDEX(CoStarSaleAvgUnitSize,MATCH(O36,CoStarSaleName,0)),INDEX(YardiSaleAvgUnitSize,MATCH(O36,YardiSaleName,0))),INDEX([1]!Output_Analysis_Data__2[Avg Unit SF],ROW()-2))</f>
        <v>675</v>
      </c>
      <c r="X36" s="1" cm="1">
        <f t="array" ref="X36">IF($M$1="Manual",IFERROR(INDEX(CoStarSaleYearBuilt,MATCH(O36,CoStarSaleName,0)),INDEX(YardiSaleYearBuilt,MATCH(O36,YardiSaleName,0))),INDEX([1]!Output_Analysis_Data__2[Year Built],ROW()-2))</f>
        <v>1985</v>
      </c>
      <c r="Y36" s="14" cm="1">
        <f t="array" ref="Y36">IF($M$1="Manual",IF(AA36&lt;&gt;"",AA36,IF(AB36&lt;&gt;"",AB36,IF(AC36&lt;&gt;"",AC36,""))),INDEX([1]!Output_Analysis_Data__2[Sold Price],ROW()-2))</f>
        <v>3330000</v>
      </c>
      <c r="Z36" s="16" cm="1">
        <f t="array" ref="Z36">IF($M$1="Manual",IFERROR(INDEX(CoStarSaleDate,MATCH(O36,CoStarSaleName,0)),INDEX(YardiSaleDate,MATCH(O36,YardiSaleName,0))),INDEX([1]!Output_Analysis_Data__2[Sale Date],ROW()-2))</f>
        <v>45784</v>
      </c>
      <c r="AA36" s="14" t="str">
        <f ca="1">IFERROR(INDEX('[1]Agency Loan-Sale Comps'!$J$16:$J$37,MATCH('Comparable Grid'!AD36,'[1]Agency Loan-Sale Comps'!$A$16:$A$37,0),0),"")</f>
        <v/>
      </c>
      <c r="AB36" s="14" t="str">
        <f t="shared" ref="AB36:AB84" si="70">IFERROR(IF(INDEX(CoStarSalePriceTotal,MATCH(AD36,CoStarSaleCompLookup,0),0)=0,"",INDEX(CoStarSalePriceTotal,MATCH(AD36,CoStarSaleCompLookup,0),0)),"")</f>
        <v/>
      </c>
      <c r="AC36" s="14" t="str">
        <f t="shared" ref="AC36:AC84" si="71">IFERROR(IF(INDEX(YardiSalePriceTotal,MATCH(AD36,YardiSaleCompLookup,0),0)=0,"",INDEX(YardiSalePriceTotal,MATCH(AD36,YardiSaleCompLookup,0),0)),"")</f>
        <v/>
      </c>
      <c r="AD36" s="17" t="str">
        <f t="shared" si="2"/>
        <v xml:space="preserve">927 </v>
      </c>
      <c r="AE36" s="1" t="str">
        <f t="shared" si="9"/>
        <v>xxxxxx</v>
      </c>
    </row>
    <row r="37" spans="2:31" ht="13.5" customHeight="1" x14ac:dyDescent="0.45">
      <c r="B37" s="1"/>
      <c r="C37" s="1"/>
      <c r="D37" s="1"/>
      <c r="E37" s="1"/>
      <c r="F37" s="1"/>
      <c r="G37" s="1"/>
      <c r="H37" s="1"/>
      <c r="I37" s="1"/>
      <c r="J37" s="1"/>
      <c r="L37" s="10"/>
      <c r="M37" s="11" t="str">
        <f t="shared" si="3"/>
        <v/>
      </c>
      <c r="N37" s="12" t="str" cm="1">
        <f t="array" ref="N37">IF($M$1="Manual",IF(AA37&lt;&gt;"","Freddie/Fannie",IF(AB37&lt;&gt;"","CoStar",IF(AC37&lt;&gt;"","Yardi","N/A"))),INDEX([1]!Output_Analysis_Data__2[Info Source],ROW()-2))</f>
        <v>Yardi</v>
      </c>
      <c r="O37" s="13" t="str" cm="1">
        <f t="array" ref="O37">IF($M$1="Manual",'[1]Sale Comps'!BY37,INDEX([1]!Output_Analysis_Data__2[Property Name],ROW()-2))</f>
        <v>Biltmore, The</v>
      </c>
      <c r="P37" s="14">
        <f t="shared" si="4"/>
        <v>93387.096774193546</v>
      </c>
      <c r="Q37" s="1" t="str" cm="1">
        <f t="array" ref="Q37">IF($M$1="Manual",IFERROR(INDEX(CoStarSaleAddress,MATCH(O37,CoStarSaleName,0)),INDEX(YardiSaleAddress,MATCH(O37,YardiSaleName,0))),INDEX([1]!Output_Analysis_Data__2[Property Address],ROW()-2))</f>
        <v>2300 Misty Ridge Circle</v>
      </c>
      <c r="R37" s="1" t="str" cm="1">
        <f t="array" ref="R37">IF($M$1="Manual",IFERROR(INDEX(CoStarSaleCity,MATCH(O37,CoStarSaleName,0)),INDEX(YardiSaleCity,MATCH(O37,YardiSaleName,0))),INDEX([1]!Output_Analysis_Data__2[City],ROW()-2))</f>
        <v>Arlington</v>
      </c>
      <c r="S37" s="1" t="str" cm="1">
        <f t="array" ref="S37">IF($M$1="Manual",IFERROR(INDEX(CoStarSaleState,MATCH(O37,CoStarSaleName,0)),INDEX(YardiSaleState,MATCH(O37,YardiSaleName,0))),INDEX([1]!Output_Analysis_Data__2[State],ROW()-2))</f>
        <v>TX</v>
      </c>
      <c r="T37" s="1" cm="1">
        <f t="array" ref="T37">IF($M$1="Manual",IFERROR(INDEX(CoStarSaleZipcodes,MATCH(O37,CoStarSaleName,0)),INDEX(YardiSaleZipcodes,MATCH(O37,YardiSaleName,0))),INDEX([1]!Output_Analysis_Data__2[ZIP],ROW()-2))</f>
        <v>76011</v>
      </c>
      <c r="U37" s="1" cm="1">
        <f t="array" ref="U37">IF($M$1="Manual",IFERROR(INDEX(CoStarSaleUnits,MATCH(O37,CoStarSaleName,0)),INDEX(YardiSaleUnits,MATCH(O37,YardiSaleName,0))),INDEX([1]!Output_Analysis_Data__2[Unit Count],ROW()-2))</f>
        <v>186</v>
      </c>
      <c r="V37" s="15" cm="1">
        <f t="array" ref="V37">IF($M$1="Manual","",INDEX([1]!Output_Analysis_Data__2[Distance (mi.)],ROW()-2))</f>
        <v>20.986240332186409</v>
      </c>
      <c r="W37" s="1" cm="1">
        <f t="array" ref="W37">IF($M$1="Manual",IFERROR(INDEX(CoStarSaleAvgUnitSize,MATCH(O37,CoStarSaleName,0)),INDEX(YardiSaleAvgUnitSize,MATCH(O37,YardiSaleName,0))),INDEX([1]!Output_Analysis_Data__2[Avg Unit SF],ROW()-2))</f>
        <v>852</v>
      </c>
      <c r="X37" s="1" cm="1">
        <f t="array" ref="X37">IF($M$1="Manual",IFERROR(INDEX(CoStarSaleYearBuilt,MATCH(O37,CoStarSaleName,0)),INDEX(YardiSaleYearBuilt,MATCH(O37,YardiSaleName,0))),INDEX([1]!Output_Analysis_Data__2[Year Built],ROW()-2))</f>
        <v>1978</v>
      </c>
      <c r="Y37" s="14" cm="1">
        <f t="array" ref="Y37">IF($M$1="Manual",IF(AA37&lt;&gt;"",AA37,IF(AB37&lt;&gt;"",AB37,IF(AC37&lt;&gt;"",AC37,""))),INDEX([1]!Output_Analysis_Data__2[Sold Price],ROW()-2))</f>
        <v>17370000</v>
      </c>
      <c r="Z37" s="16" cm="1">
        <f t="array" ref="Z37">IF($M$1="Manual",IFERROR(INDEX(CoStarSaleDate,MATCH(O37,CoStarSaleName,0)),INDEX(YardiSaleDate,MATCH(O37,YardiSaleName,0))),INDEX([1]!Output_Analysis_Data__2[Sale Date],ROW()-2))</f>
        <v>45576</v>
      </c>
      <c r="AA37" s="14" t="str">
        <f ca="1">IFERROR(INDEX('[1]Agency Loan-Sale Comps'!$J$16:$J$37,MATCH('Comparable Grid'!AD37,'[1]Agency Loan-Sale Comps'!$A$16:$A$37,0),0),"")</f>
        <v/>
      </c>
      <c r="AB37" s="14" t="str">
        <f t="shared" ref="AB37:AB85" si="72">IFERROR(IF(INDEX(CoStarSalePriceTotal,MATCH(AD37,CoStarSaleCompLookup,0),0)=0,"",INDEX(CoStarSalePriceTotal,MATCH(AD37,CoStarSaleCompLookup,0),0)),"")</f>
        <v/>
      </c>
      <c r="AC37" s="14" t="str">
        <f t="shared" ref="AC37:AC85" si="73">IFERROR(IF(INDEX(YardiSalePriceTotal,MATCH(AD37,YardiSaleCompLookup,0),0)=0,"",INDEX(YardiSalePriceTotal,MATCH(AD37,YardiSaleCompLookup,0),0)),"")</f>
        <v/>
      </c>
      <c r="AD37" s="17" t="str">
        <f t="shared" si="2"/>
        <v xml:space="preserve">2300 </v>
      </c>
      <c r="AE37" s="1" t="str">
        <f t="shared" si="9"/>
        <v>xxxxxx</v>
      </c>
    </row>
    <row r="38" spans="2:31" ht="13.5" customHeight="1" x14ac:dyDescent="0.45">
      <c r="B38" s="1"/>
      <c r="C38" s="68" t="s">
        <v>61</v>
      </c>
      <c r="D38" s="1"/>
      <c r="E38" s="1"/>
      <c r="F38" s="1"/>
      <c r="G38" s="1"/>
      <c r="H38" s="1"/>
      <c r="I38" s="1"/>
      <c r="J38" s="1"/>
      <c r="L38" s="10"/>
      <c r="M38" s="11" t="str">
        <f t="shared" si="3"/>
        <v/>
      </c>
      <c r="N38" s="12" t="str" cm="1">
        <f t="array" ref="N38">IF($M$1="Manual",IF(AA38&lt;&gt;"","Freddie/Fannie",IF(AB38&lt;&gt;"","CoStar",IF(AC38&lt;&gt;"","Yardi","N/A"))),INDEX([1]!Output_Analysis_Data__2[Info Source],ROW()-2))</f>
        <v>Fannie</v>
      </c>
      <c r="O38" s="13" t="str" cm="1">
        <f t="array" ref="O38">IF($M$1="Manual",'[1]Sale Comps'!BY38,INDEX([1]!Output_Analysis_Data__2[Property Name],ROW()-2))</f>
        <v>District 2308</v>
      </c>
      <c r="P38" s="14">
        <f t="shared" si="4"/>
        <v>104750</v>
      </c>
      <c r="Q38" s="1" t="str" cm="1">
        <f t="array" ref="Q38">IF($M$1="Manual",IFERROR(INDEX(CoStarSaleAddress,MATCH(O38,CoStarSaleName,0)),INDEX(YardiSaleAddress,MATCH(O38,YardiSaleName,0))),INDEX([1]!Output_Analysis_Data__2[Property Address],ROW()-2))</f>
        <v>2308 Fair Oaks Drive</v>
      </c>
      <c r="R38" s="1" t="str" cm="1">
        <f t="array" ref="R38">IF($M$1="Manual",IFERROR(INDEX(CoStarSaleCity,MATCH(O38,CoStarSaleName,0)),INDEX(YardiSaleCity,MATCH(O38,YardiSaleName,0))),INDEX([1]!Output_Analysis_Data__2[City],ROW()-2))</f>
        <v>Arlington</v>
      </c>
      <c r="S38" s="1" t="str" cm="1">
        <f t="array" ref="S38">IF($M$1="Manual",IFERROR(INDEX(CoStarSaleState,MATCH(O38,CoStarSaleName,0)),INDEX(YardiSaleState,MATCH(O38,YardiSaleName,0))),INDEX([1]!Output_Analysis_Data__2[State],ROW()-2))</f>
        <v>TX</v>
      </c>
      <c r="T38" s="1" cm="1">
        <f t="array" ref="T38">IF($M$1="Manual",IFERROR(INDEX(CoStarSaleZipcodes,MATCH(O38,CoStarSaleName,0)),INDEX(YardiSaleZipcodes,MATCH(O38,YardiSaleName,0))),INDEX([1]!Output_Analysis_Data__2[ZIP],ROW()-2))</f>
        <v>76011</v>
      </c>
      <c r="U38" s="1" cm="1">
        <f t="array" ref="U38">IF($M$1="Manual",IFERROR(INDEX(CoStarSaleUnits,MATCH(O38,CoStarSaleName,0)),INDEX(YardiSaleUnits,MATCH(O38,YardiSaleName,0))),INDEX([1]!Output_Analysis_Data__2[Unit Count],ROW()-2))</f>
        <v>240</v>
      </c>
      <c r="V38" s="15" cm="1">
        <f t="array" ref="V38">IF($M$1="Manual","",INDEX([1]!Output_Analysis_Data__2[Distance (mi.)],ROW()-2))</f>
        <v>21.139920216873819</v>
      </c>
      <c r="W38" s="1" cm="1">
        <f t="array" ref="W38">IF($M$1="Manual",IFERROR(INDEX(CoStarSaleAvgUnitSize,MATCH(O38,CoStarSaleName,0)),INDEX(YardiSaleAvgUnitSize,MATCH(O38,YardiSaleName,0))),INDEX([1]!Output_Analysis_Data__2[Avg Unit SF],ROW()-2))</f>
        <v>713</v>
      </c>
      <c r="X38" s="1" cm="1">
        <f t="array" ref="X38">IF($M$1="Manual",IFERROR(INDEX(CoStarSaleYearBuilt,MATCH(O38,CoStarSaleName,0)),INDEX(YardiSaleYearBuilt,MATCH(O38,YardiSaleName,0))),INDEX([1]!Output_Analysis_Data__2[Year Built],ROW()-2))</f>
        <v>1979</v>
      </c>
      <c r="Y38" s="14" cm="1">
        <f t="array" ref="Y38">IF($M$1="Manual",IF(AA38&lt;&gt;"",AA38,IF(AB38&lt;&gt;"",AB38,IF(AC38&lt;&gt;"",AC38,""))),INDEX([1]!Output_Analysis_Data__2[Sold Price],ROW()-2))</f>
        <v>25140000</v>
      </c>
      <c r="Z38" s="16" cm="1">
        <f t="array" ref="Z38">IF($M$1="Manual",IFERROR(INDEX(CoStarSaleDate,MATCH(O38,CoStarSaleName,0)),INDEX(YardiSaleDate,MATCH(O38,YardiSaleName,0))),INDEX([1]!Output_Analysis_Data__2[Sale Date],ROW()-2))</f>
        <v>45303</v>
      </c>
      <c r="AA38" s="14" t="str">
        <f ca="1">IFERROR(INDEX('[1]Agency Loan-Sale Comps'!$J$16:$J$37,MATCH('Comparable Grid'!AD38,'[1]Agency Loan-Sale Comps'!$A$16:$A$37,0),0),"")</f>
        <v/>
      </c>
      <c r="AB38" s="14" t="str">
        <f t="shared" ref="AB38:AB86" si="74">IFERROR(IF(INDEX(CoStarSalePriceTotal,MATCH(AD38,CoStarSaleCompLookup,0),0)=0,"",INDEX(CoStarSalePriceTotal,MATCH(AD38,CoStarSaleCompLookup,0),0)),"")</f>
        <v/>
      </c>
      <c r="AC38" s="14" t="str">
        <f t="shared" ref="AC38:AC86" si="75">IFERROR(IF(INDEX(YardiSalePriceTotal,MATCH(AD38,YardiSaleCompLookup,0),0)=0,"",INDEX(YardiSalePriceTotal,MATCH(AD38,YardiSaleCompLookup,0),0)),"")</f>
        <v/>
      </c>
      <c r="AD38" s="17" t="str">
        <f t="shared" si="2"/>
        <v xml:space="preserve">2308 </v>
      </c>
      <c r="AE38" s="1" t="str">
        <f t="shared" si="9"/>
        <v>xxxxxx</v>
      </c>
    </row>
    <row r="39" spans="2:31" ht="13.5" customHeight="1" x14ac:dyDescent="0.45">
      <c r="B39" s="1"/>
      <c r="C39" s="69" t="s">
        <v>62</v>
      </c>
      <c r="D39" s="69"/>
      <c r="E39" s="69"/>
      <c r="F39" s="69"/>
      <c r="G39" s="69"/>
      <c r="H39" s="69"/>
      <c r="I39" s="69"/>
      <c r="J39" s="1"/>
      <c r="L39" s="10"/>
      <c r="M39" s="11" t="str">
        <f t="shared" si="3"/>
        <v/>
      </c>
      <c r="N39" s="12" t="str" cm="1">
        <f t="array" ref="N39">IF($M$1="Manual",IF(AA39&lt;&gt;"","Freddie/Fannie",IF(AB39&lt;&gt;"","CoStar",IF(AC39&lt;&gt;"","Yardi","N/A"))),INDEX([1]!Output_Analysis_Data__2[Info Source],ROW()-2))</f>
        <v>CoStar</v>
      </c>
      <c r="O39" s="13" t="str" cm="1">
        <f t="array" ref="O39">IF($M$1="Manual",'[1]Sale Comps'!BY39,INDEX([1]!Output_Analysis_Data__2[Property Name],ROW()-2))</f>
        <v>Westridge Apartments</v>
      </c>
      <c r="P39" s="14">
        <f t="shared" si="4"/>
        <v>80208.333333333328</v>
      </c>
      <c r="Q39" s="1" t="str" cm="1">
        <f t="array" ref="Q39">IF($M$1="Manual",IFERROR(INDEX(CoStarSaleAddress,MATCH(O39,CoStarSaleName,0)),INDEX(YardiSaleAddress,MATCH(O39,YardiSaleName,0))),INDEX([1]!Output_Analysis_Data__2[Property Address],ROW()-2))</f>
        <v>1702 Mineral Wells Hwy</v>
      </c>
      <c r="R39" s="1" t="str" cm="1">
        <f t="array" ref="R39">IF($M$1="Manual",IFERROR(INDEX(CoStarSaleCity,MATCH(O39,CoStarSaleName,0)),INDEX(YardiSaleCity,MATCH(O39,YardiSaleName,0))),INDEX([1]!Output_Analysis_Data__2[City],ROW()-2))</f>
        <v>Weatherford</v>
      </c>
      <c r="S39" s="1" t="str" cm="1">
        <f t="array" ref="S39">IF($M$1="Manual",IFERROR(INDEX(CoStarSaleState,MATCH(O39,CoStarSaleName,0)),INDEX(YardiSaleState,MATCH(O39,YardiSaleName,0))),INDEX([1]!Output_Analysis_Data__2[State],ROW()-2))</f>
        <v>TX</v>
      </c>
      <c r="T39" s="1" cm="1">
        <f t="array" ref="T39">IF($M$1="Manual",IFERROR(INDEX(CoStarSaleZipcodes,MATCH(O39,CoStarSaleName,0)),INDEX(YardiSaleZipcodes,MATCH(O39,YardiSaleName,0))),INDEX([1]!Output_Analysis_Data__2[ZIP],ROW()-2))</f>
        <v>76088</v>
      </c>
      <c r="U39" s="1" cm="1">
        <f t="array" ref="U39">IF($M$1="Manual",IFERROR(INDEX(CoStarSaleUnits,MATCH(O39,CoStarSaleName,0)),INDEX(YardiSaleUnits,MATCH(O39,YardiSaleName,0))),INDEX([1]!Output_Analysis_Data__2[Unit Count],ROW()-2))</f>
        <v>24</v>
      </c>
      <c r="V39" s="15" cm="1">
        <f t="array" ref="V39">IF($M$1="Manual","",INDEX([1]!Output_Analysis_Data__2[Distance (mi.)],ROW()-2))</f>
        <v>22.05423691238401</v>
      </c>
      <c r="W39" s="1" cm="1">
        <f t="array" ref="W39">IF($M$1="Manual",IFERROR(INDEX(CoStarSaleAvgUnitSize,MATCH(O39,CoStarSaleName,0)),INDEX(YardiSaleAvgUnitSize,MATCH(O39,YardiSaleName,0))),INDEX([1]!Output_Analysis_Data__2[Avg Unit SF],ROW()-2))</f>
        <v>600</v>
      </c>
      <c r="X39" s="1" cm="1">
        <f t="array" ref="X39">IF($M$1="Manual",IFERROR(INDEX(CoStarSaleYearBuilt,MATCH(O39,CoStarSaleName,0)),INDEX(YardiSaleYearBuilt,MATCH(O39,YardiSaleName,0))),INDEX([1]!Output_Analysis_Data__2[Year Built],ROW()-2))</f>
        <v>1982</v>
      </c>
      <c r="Y39" s="14" cm="1">
        <f t="array" ref="Y39">IF($M$1="Manual",IF(AA39&lt;&gt;"",AA39,IF(AB39&lt;&gt;"",AB39,IF(AC39&lt;&gt;"",AC39,""))),INDEX([1]!Output_Analysis_Data__2[Sold Price],ROW()-2))</f>
        <v>1925000</v>
      </c>
      <c r="Z39" s="16" cm="1">
        <f t="array" ref="Z39">IF($M$1="Manual",IFERROR(INDEX(CoStarSaleDate,MATCH(O39,CoStarSaleName,0)),INDEX(YardiSaleDate,MATCH(O39,YardiSaleName,0))),INDEX([1]!Output_Analysis_Data__2[Sale Date],ROW()-2))</f>
        <v>45261</v>
      </c>
      <c r="AA39" s="14" t="str">
        <f ca="1">IFERROR(INDEX('[1]Agency Loan-Sale Comps'!$J$16:$J$37,MATCH('Comparable Grid'!AD39,'[1]Agency Loan-Sale Comps'!$A$16:$A$37,0),0),"")</f>
        <v/>
      </c>
      <c r="AB39" s="14" t="str">
        <f t="shared" ref="AB39:AB87" si="76">IFERROR(IF(INDEX(CoStarSalePriceTotal,MATCH(AD39,CoStarSaleCompLookup,0),0)=0,"",INDEX(CoStarSalePriceTotal,MATCH(AD39,CoStarSaleCompLookup,0),0)),"")</f>
        <v/>
      </c>
      <c r="AC39" s="14" t="str">
        <f t="shared" ref="AC39:AC87" si="77">IFERROR(IF(INDEX(YardiSalePriceTotal,MATCH(AD39,YardiSaleCompLookup,0),0)=0,"",INDEX(YardiSalePriceTotal,MATCH(AD39,YardiSaleCompLookup,0),0)),"")</f>
        <v/>
      </c>
      <c r="AD39" s="17" t="str">
        <f t="shared" si="2"/>
        <v xml:space="preserve">1702 </v>
      </c>
      <c r="AE39" s="1" t="str">
        <f t="shared" si="9"/>
        <v>xxxxxx</v>
      </c>
    </row>
    <row r="40" spans="2:31" ht="13.5" customHeight="1" x14ac:dyDescent="0.45">
      <c r="B40" s="1"/>
      <c r="C40" s="69" t="s">
        <v>63</v>
      </c>
      <c r="D40" s="69"/>
      <c r="E40" s="69"/>
      <c r="F40" s="69"/>
      <c r="G40" s="69"/>
      <c r="H40" s="69"/>
      <c r="I40" s="69"/>
      <c r="J40" s="1"/>
      <c r="L40" s="10"/>
      <c r="M40" s="11" t="str">
        <f t="shared" si="3"/>
        <v/>
      </c>
      <c r="N40" s="12" t="str" cm="1">
        <f t="array" ref="N40">IF($M$1="Manual",IF(AA40&lt;&gt;"","Freddie/Fannie",IF(AB40&lt;&gt;"","CoStar",IF(AC40&lt;&gt;"","Yardi","N/A"))),INDEX([1]!Output_Analysis_Data__2[Info Source],ROW()-2))</f>
        <v>Yardi</v>
      </c>
      <c r="O40" s="13" t="str" cm="1">
        <f t="array" ref="O40">IF($M$1="Manual",'[1]Sale Comps'!BY40,INDEX([1]!Output_Analysis_Data__2[Property Name],ROW()-2))</f>
        <v>Reid, The</v>
      </c>
      <c r="P40" s="14">
        <f t="shared" si="4"/>
        <v>115685.35825545172</v>
      </c>
      <c r="Q40" s="1" t="str" cm="1">
        <f t="array" ref="Q40">IF($M$1="Manual",IFERROR(INDEX(CoStarSaleAddress,MATCH(O40,CoStarSaleName,0)),INDEX(YardiSaleAddress,MATCH(O40,YardiSaleName,0))),INDEX([1]!Output_Analysis_Data__2[Property Address],ROW()-2))</f>
        <v>2934 Alouette Drive</v>
      </c>
      <c r="R40" s="1" t="str" cm="1">
        <f t="array" ref="R40">IF($M$1="Manual",IFERROR(INDEX(CoStarSaleCity,MATCH(O40,CoStarSaleName,0)),INDEX(YardiSaleCity,MATCH(O40,YardiSaleName,0))),INDEX([1]!Output_Analysis_Data__2[City],ROW()-2))</f>
        <v>Grand Prairie</v>
      </c>
      <c r="S40" s="1" t="str" cm="1">
        <f t="array" ref="S40">IF($M$1="Manual",IFERROR(INDEX(CoStarSaleState,MATCH(O40,CoStarSaleName,0)),INDEX(YardiSaleState,MATCH(O40,YardiSaleName,0))),INDEX([1]!Output_Analysis_Data__2[State],ROW()-2))</f>
        <v>TX</v>
      </c>
      <c r="T40" s="1" cm="1">
        <f t="array" ref="T40">IF($M$1="Manual",IFERROR(INDEX(CoStarSaleZipcodes,MATCH(O40,CoStarSaleName,0)),INDEX(YardiSaleZipcodes,MATCH(O40,YardiSaleName,0))),INDEX([1]!Output_Analysis_Data__2[ZIP],ROW()-2))</f>
        <v>75052</v>
      </c>
      <c r="U40" s="1" cm="1">
        <f t="array" ref="U40">IF($M$1="Manual",IFERROR(INDEX(CoStarSaleUnits,MATCH(O40,CoStarSaleName,0)),INDEX(YardiSaleUnits,MATCH(O40,YardiSaleName,0))),INDEX([1]!Output_Analysis_Data__2[Unit Count],ROW()-2))</f>
        <v>642</v>
      </c>
      <c r="V40" s="15" cm="1">
        <f t="array" ref="V40">IF($M$1="Manual","",INDEX([1]!Output_Analysis_Data__2[Distance (mi.)],ROW()-2))</f>
        <v>22.699756202590759</v>
      </c>
      <c r="W40" s="1" cm="1">
        <f t="array" ref="W40">IF($M$1="Manual",IFERROR(INDEX(CoStarSaleAvgUnitSize,MATCH(O40,CoStarSaleName,0)),INDEX(YardiSaleAvgUnitSize,MATCH(O40,YardiSaleName,0))),INDEX([1]!Output_Analysis_Data__2[Avg Unit SF],ROW()-2))</f>
        <v>819</v>
      </c>
      <c r="X40" s="1" cm="1">
        <f t="array" ref="X40">IF($M$1="Manual",IFERROR(INDEX(CoStarSaleYearBuilt,MATCH(O40,CoStarSaleName,0)),INDEX(YardiSaleYearBuilt,MATCH(O40,YardiSaleName,0))),INDEX([1]!Output_Analysis_Data__2[Year Built],ROW()-2))</f>
        <v>1982</v>
      </c>
      <c r="Y40" s="14" cm="1">
        <f t="array" ref="Y40">IF($M$1="Manual",IF(AA40&lt;&gt;"",AA40,IF(AB40&lt;&gt;"",AB40,IF(AC40&lt;&gt;"",AC40,""))),INDEX([1]!Output_Analysis_Data__2[Sold Price],ROW()-2))</f>
        <v>74270000</v>
      </c>
      <c r="Z40" s="16" cm="1">
        <f t="array" ref="Z40">IF($M$1="Manual",IFERROR(INDEX(CoStarSaleDate,MATCH(O40,CoStarSaleName,0)),INDEX(YardiSaleDate,MATCH(O40,YardiSaleName,0))),INDEX([1]!Output_Analysis_Data__2[Sale Date],ROW()-2))</f>
        <v>45191</v>
      </c>
      <c r="AA40" s="14" t="str">
        <f ca="1">IFERROR(INDEX('[1]Agency Loan-Sale Comps'!$J$16:$J$37,MATCH('Comparable Grid'!AD40,'[1]Agency Loan-Sale Comps'!$A$16:$A$37,0),0),"")</f>
        <v/>
      </c>
      <c r="AB40" s="14" t="str">
        <f t="shared" ref="AB40:AB88" si="78">IFERROR(IF(INDEX(CoStarSalePriceTotal,MATCH(AD40,CoStarSaleCompLookup,0),0)=0,"",INDEX(CoStarSalePriceTotal,MATCH(AD40,CoStarSaleCompLookup,0),0)),"")</f>
        <v/>
      </c>
      <c r="AC40" s="14" t="str">
        <f t="shared" ref="AC40:AC88" si="79">IFERROR(IF(INDEX(YardiSalePriceTotal,MATCH(AD40,YardiSaleCompLookup,0),0)=0,"",INDEX(YardiSalePriceTotal,MATCH(AD40,YardiSaleCompLookup,0),0)),"")</f>
        <v/>
      </c>
      <c r="AD40" s="17" t="str">
        <f t="shared" si="2"/>
        <v xml:space="preserve">2934 </v>
      </c>
      <c r="AE40" s="1" t="str">
        <f t="shared" si="9"/>
        <v>xxxxxx</v>
      </c>
    </row>
    <row r="41" spans="2:31" ht="13.5" customHeight="1" x14ac:dyDescent="0.45">
      <c r="B41" s="1"/>
      <c r="C41" s="69" t="s">
        <v>64</v>
      </c>
      <c r="D41" s="69"/>
      <c r="E41" s="69"/>
      <c r="F41" s="69"/>
      <c r="G41" s="69"/>
      <c r="H41" s="69"/>
      <c r="I41" s="69"/>
      <c r="J41" s="1"/>
      <c r="L41" s="10"/>
      <c r="M41" s="11" t="str">
        <f t="shared" si="3"/>
        <v/>
      </c>
      <c r="N41" s="12" t="str" cm="1">
        <f t="array" ref="N41">IF($M$1="Manual",IF(AA41&lt;&gt;"","Freddie/Fannie",IF(AB41&lt;&gt;"","CoStar",IF(AC41&lt;&gt;"","Yardi","N/A"))),INDEX([1]!Output_Analysis_Data__2[Info Source],ROW()-2))</f>
        <v>Yardi</v>
      </c>
      <c r="O41" s="13" t="str" cm="1">
        <f t="array" ref="O41">IF($M$1="Manual",'[1]Sale Comps'!BY41,INDEX([1]!Output_Analysis_Data__2[Property Name],ROW()-2))</f>
        <v>MIA Forest Oaks</v>
      </c>
      <c r="P41" s="14">
        <f t="shared" si="4"/>
        <v>109512.19512195123</v>
      </c>
      <c r="Q41" s="1" t="str" cm="1">
        <f t="array" ref="Q41">IF($M$1="Manual",IFERROR(INDEX(CoStarSaleAddress,MATCH(O41,CoStarSaleName,0)),INDEX(YardiSaleAddress,MATCH(O41,YardiSaleName,0))),INDEX([1]!Output_Analysis_Data__2[Property Address],ROW()-2))</f>
        <v>2408 Forest Oaks Lane</v>
      </c>
      <c r="R41" s="1" t="str" cm="1">
        <f t="array" ref="R41">IF($M$1="Manual",IFERROR(INDEX(CoStarSaleCity,MATCH(O41,CoStarSaleName,0)),INDEX(YardiSaleCity,MATCH(O41,YardiSaleName,0))),INDEX([1]!Output_Analysis_Data__2[City],ROW()-2))</f>
        <v>Arlington</v>
      </c>
      <c r="S41" s="1" t="str" cm="1">
        <f t="array" ref="S41">IF($M$1="Manual",IFERROR(INDEX(CoStarSaleState,MATCH(O41,CoStarSaleName,0)),INDEX(YardiSaleState,MATCH(O41,YardiSaleName,0))),INDEX([1]!Output_Analysis_Data__2[State],ROW()-2))</f>
        <v>TX</v>
      </c>
      <c r="T41" s="1" cm="1">
        <f t="array" ref="T41">IF($M$1="Manual",IFERROR(INDEX(CoStarSaleZipcodes,MATCH(O41,CoStarSaleName,0)),INDEX(YardiSaleZipcodes,MATCH(O41,YardiSaleName,0))),INDEX([1]!Output_Analysis_Data__2[ZIP],ROW()-2))</f>
        <v>76006</v>
      </c>
      <c r="U41" s="1" cm="1">
        <f t="array" ref="U41">IF($M$1="Manual",IFERROR(INDEX(CoStarSaleUnits,MATCH(O41,CoStarSaleName,0)),INDEX(YardiSaleUnits,MATCH(O41,YardiSaleName,0))),INDEX([1]!Output_Analysis_Data__2[Unit Count],ROW()-2))</f>
        <v>164</v>
      </c>
      <c r="V41" s="15" cm="1">
        <f t="array" ref="V41">IF($M$1="Manual","",INDEX([1]!Output_Analysis_Data__2[Distance (mi.)],ROW()-2))</f>
        <v>22.879817145012879</v>
      </c>
      <c r="W41" s="1" cm="1">
        <f t="array" ref="W41">IF($M$1="Manual",IFERROR(INDEX(CoStarSaleAvgUnitSize,MATCH(O41,CoStarSaleName,0)),INDEX(YardiSaleAvgUnitSize,MATCH(O41,YardiSaleName,0))),INDEX([1]!Output_Analysis_Data__2[Avg Unit SF],ROW()-2))</f>
        <v>736</v>
      </c>
      <c r="X41" s="1" cm="1">
        <f t="array" ref="X41">IF($M$1="Manual",IFERROR(INDEX(CoStarSaleYearBuilt,MATCH(O41,CoStarSaleName,0)),INDEX(YardiSaleYearBuilt,MATCH(O41,YardiSaleName,0))),INDEX([1]!Output_Analysis_Data__2[Year Built],ROW()-2))</f>
        <v>1980</v>
      </c>
      <c r="Y41" s="14" cm="1">
        <f t="array" ref="Y41">IF($M$1="Manual",IF(AA41&lt;&gt;"",AA41,IF(AB41&lt;&gt;"",AB41,IF(AC41&lt;&gt;"",AC41,""))),INDEX([1]!Output_Analysis_Data__2[Sold Price],ROW()-2))</f>
        <v>17960000</v>
      </c>
      <c r="Z41" s="16" cm="1">
        <f t="array" ref="Z41">IF($M$1="Manual",IFERROR(INDEX(CoStarSaleDate,MATCH(O41,CoStarSaleName,0)),INDEX(YardiSaleDate,MATCH(O41,YardiSaleName,0))),INDEX([1]!Output_Analysis_Data__2[Sale Date],ROW()-2))</f>
        <v>45734</v>
      </c>
      <c r="AA41" s="14" t="str">
        <f ca="1">IFERROR(INDEX('[1]Agency Loan-Sale Comps'!$J$16:$J$37,MATCH('Comparable Grid'!AD41,'[1]Agency Loan-Sale Comps'!$A$16:$A$37,0),0),"")</f>
        <v/>
      </c>
      <c r="AB41" s="14" t="str">
        <f t="shared" ref="AB41:AB89" si="80">IFERROR(IF(INDEX(CoStarSalePriceTotal,MATCH(AD41,CoStarSaleCompLookup,0),0)=0,"",INDEX(CoStarSalePriceTotal,MATCH(AD41,CoStarSaleCompLookup,0),0)),"")</f>
        <v/>
      </c>
      <c r="AC41" s="14" t="str">
        <f t="shared" ref="AC41:AC89" si="81">IFERROR(IF(INDEX(YardiSalePriceTotal,MATCH(AD41,YardiSaleCompLookup,0),0)=0,"",INDEX(YardiSalePriceTotal,MATCH(AD41,YardiSaleCompLookup,0),0)),"")</f>
        <v/>
      </c>
      <c r="AD41" s="17" t="str">
        <f t="shared" si="2"/>
        <v xml:space="preserve">2408 </v>
      </c>
      <c r="AE41" s="1" t="str">
        <f t="shared" si="9"/>
        <v>xxxxxx</v>
      </c>
    </row>
    <row r="42" spans="2:31" ht="13.5" customHeight="1" x14ac:dyDescent="0.45">
      <c r="B42" s="1"/>
      <c r="C42" s="69" t="s">
        <v>65</v>
      </c>
      <c r="D42" s="69"/>
      <c r="E42" s="69"/>
      <c r="F42" s="69"/>
      <c r="G42" s="69"/>
      <c r="H42" s="69"/>
      <c r="I42" s="69"/>
      <c r="J42" s="1"/>
      <c r="L42" s="10"/>
      <c r="M42" s="11" t="str">
        <f t="shared" si="3"/>
        <v/>
      </c>
      <c r="N42" s="12" t="str" cm="1">
        <f t="array" ref="N42">IF($M$1="Manual",IF(AA42&lt;&gt;"","Freddie/Fannie",IF(AB42&lt;&gt;"","CoStar",IF(AC42&lt;&gt;"","Yardi","N/A"))),INDEX([1]!Output_Analysis_Data__2[Info Source],ROW()-2))</f>
        <v>Yardi</v>
      </c>
      <c r="O42" s="13" t="str" cm="1">
        <f t="array" ref="O42">IF($M$1="Manual",'[1]Sale Comps'!BY42,INDEX([1]!Output_Analysis_Data__2[Property Name],ROW()-2))</f>
        <v>Landry, The</v>
      </c>
      <c r="P42" s="14">
        <f t="shared" si="4"/>
        <v>137500</v>
      </c>
      <c r="Q42" s="1" t="str" cm="1">
        <f t="array" ref="Q42">IF($M$1="Manual",IFERROR(INDEX(CoStarSaleAddress,MATCH(O42,CoStarSaleName,0)),INDEX(YardiSaleAddress,MATCH(O42,YardiSaleName,0))),INDEX([1]!Output_Analysis_Data__2[Property Address],ROW()-2))</f>
        <v>2505 Thomason Circle</v>
      </c>
      <c r="R42" s="1" t="str" cm="1">
        <f t="array" ref="R42">IF($M$1="Manual",IFERROR(INDEX(CoStarSaleCity,MATCH(O42,CoStarSaleName,0)),INDEX(YardiSaleCity,MATCH(O42,YardiSaleName,0))),INDEX([1]!Output_Analysis_Data__2[City],ROW()-2))</f>
        <v>Arlington</v>
      </c>
      <c r="S42" s="1" t="str" cm="1">
        <f t="array" ref="S42">IF($M$1="Manual",IFERROR(INDEX(CoStarSaleState,MATCH(O42,CoStarSaleName,0)),INDEX(YardiSaleState,MATCH(O42,YardiSaleName,0))),INDEX([1]!Output_Analysis_Data__2[State],ROW()-2))</f>
        <v>TX</v>
      </c>
      <c r="T42" s="1" cm="1">
        <f t="array" ref="T42">IF($M$1="Manual",IFERROR(INDEX(CoStarSaleZipcodes,MATCH(O42,CoStarSaleName,0)),INDEX(YardiSaleZipcodes,MATCH(O42,YardiSaleName,0))),INDEX([1]!Output_Analysis_Data__2[ZIP],ROW()-2))</f>
        <v>76006</v>
      </c>
      <c r="U42" s="1" cm="1">
        <f t="array" ref="U42">IF($M$1="Manual",IFERROR(INDEX(CoStarSaleUnits,MATCH(O42,CoStarSaleName,0)),INDEX(YardiSaleUnits,MATCH(O42,YardiSaleName,0))),INDEX([1]!Output_Analysis_Data__2[Unit Count],ROW()-2))</f>
        <v>288</v>
      </c>
      <c r="V42" s="15" cm="1">
        <f t="array" ref="V42">IF($M$1="Manual","",INDEX([1]!Output_Analysis_Data__2[Distance (mi.)],ROW()-2))</f>
        <v>22.94732821686404</v>
      </c>
      <c r="W42" s="1" cm="1">
        <f t="array" ref="W42">IF($M$1="Manual",IFERROR(INDEX(CoStarSaleAvgUnitSize,MATCH(O42,CoStarSaleName,0)),INDEX(YardiSaleAvgUnitSize,MATCH(O42,YardiSaleName,0))),INDEX([1]!Output_Analysis_Data__2[Avg Unit SF],ROW()-2))</f>
        <v>798</v>
      </c>
      <c r="X42" s="1" cm="1">
        <f t="array" ref="X42">IF($M$1="Manual",IFERROR(INDEX(CoStarSaleYearBuilt,MATCH(O42,CoStarSaleName,0)),INDEX(YardiSaleYearBuilt,MATCH(O42,YardiSaleName,0))),INDEX([1]!Output_Analysis_Data__2[Year Built],ROW()-2))</f>
        <v>1983</v>
      </c>
      <c r="Y42" s="14" cm="1">
        <f t="array" ref="Y42">IF($M$1="Manual",IF(AA42&lt;&gt;"",AA42,IF(AB42&lt;&gt;"",AB42,IF(AC42&lt;&gt;"",AC42,""))),INDEX([1]!Output_Analysis_Data__2[Sold Price],ROW()-2))</f>
        <v>39600000</v>
      </c>
      <c r="Z42" s="16" cm="1">
        <f t="array" ref="Z42">IF($M$1="Manual",IFERROR(INDEX(CoStarSaleDate,MATCH(O42,CoStarSaleName,0)),INDEX(YardiSaleDate,MATCH(O42,YardiSaleName,0))),INDEX([1]!Output_Analysis_Data__2[Sale Date],ROW()-2))</f>
        <v>45282</v>
      </c>
      <c r="AA42" s="14" t="str">
        <f ca="1">IFERROR(INDEX('[1]Agency Loan-Sale Comps'!$J$16:$J$37,MATCH('Comparable Grid'!AD42,'[1]Agency Loan-Sale Comps'!$A$16:$A$37,0),0),"")</f>
        <v/>
      </c>
      <c r="AB42" s="14" t="str">
        <f t="shared" ref="AB42:AB90" si="82">IFERROR(IF(INDEX(CoStarSalePriceTotal,MATCH(AD42,CoStarSaleCompLookup,0),0)=0,"",INDEX(CoStarSalePriceTotal,MATCH(AD42,CoStarSaleCompLookup,0),0)),"")</f>
        <v/>
      </c>
      <c r="AC42" s="14" t="str">
        <f t="shared" ref="AC42:AC90" si="83">IFERROR(IF(INDEX(YardiSalePriceTotal,MATCH(AD42,YardiSaleCompLookup,0),0)=0,"",INDEX(YardiSalePriceTotal,MATCH(AD42,YardiSaleCompLookup,0),0)),"")</f>
        <v/>
      </c>
      <c r="AD42" s="17" t="str">
        <f t="shared" si="2"/>
        <v xml:space="preserve">2505 </v>
      </c>
      <c r="AE42" s="1" t="str">
        <f t="shared" si="9"/>
        <v>xxxxxx</v>
      </c>
    </row>
    <row r="43" spans="2:31" ht="13.5" customHeight="1" x14ac:dyDescent="0.45">
      <c r="B43" s="1"/>
      <c r="C43" s="69" t="s">
        <v>66</v>
      </c>
      <c r="D43" s="69"/>
      <c r="E43" s="69"/>
      <c r="F43" s="69"/>
      <c r="G43" s="69"/>
      <c r="H43" s="69"/>
      <c r="I43" s="69"/>
      <c r="J43" s="1"/>
      <c r="L43" s="10"/>
      <c r="M43" s="11" t="str">
        <f t="shared" si="3"/>
        <v/>
      </c>
      <c r="N43" s="12" t="str" cm="1">
        <f t="array" ref="N43">IF($M$1="Manual",IF(AA43&lt;&gt;"","Freddie/Fannie",IF(AB43&lt;&gt;"","CoStar",IF(AC43&lt;&gt;"","Yardi","N/A"))),INDEX([1]!Output_Analysis_Data__2[Info Source],ROW()-2))</f>
        <v>Yardi</v>
      </c>
      <c r="O43" s="13" t="str" cm="1">
        <f t="array" ref="O43">IF($M$1="Manual",'[1]Sale Comps'!BY43,INDEX([1]!Output_Analysis_Data__2[Property Name],ROW()-2))</f>
        <v>Hillside Village</v>
      </c>
      <c r="P43" s="14">
        <f t="shared" si="4"/>
        <v>83800</v>
      </c>
      <c r="Q43" s="1" t="str" cm="1">
        <f t="array" ref="Q43">IF($M$1="Manual",IFERROR(INDEX(CoStarSaleAddress,MATCH(O43,CoStarSaleName,0)),INDEX(YardiSaleAddress,MATCH(O43,YardiSaleName,0))),INDEX([1]!Output_Analysis_Data__2[Property Address],ROW()-2))</f>
        <v>306 Vine Street</v>
      </c>
      <c r="R43" s="1" t="str" cm="1">
        <f t="array" ref="R43">IF($M$1="Manual",IFERROR(INDEX(CoStarSaleCity,MATCH(O43,CoStarSaleName,0)),INDEX(YardiSaleCity,MATCH(O43,YardiSaleName,0))),INDEX([1]!Output_Analysis_Data__2[City],ROW()-2))</f>
        <v>Euless</v>
      </c>
      <c r="S43" s="1" t="str" cm="1">
        <f t="array" ref="S43">IF($M$1="Manual",IFERROR(INDEX(CoStarSaleState,MATCH(O43,CoStarSaleName,0)),INDEX(YardiSaleState,MATCH(O43,YardiSaleName,0))),INDEX([1]!Output_Analysis_Data__2[State],ROW()-2))</f>
        <v>TX</v>
      </c>
      <c r="T43" s="1" cm="1">
        <f t="array" ref="T43">IF($M$1="Manual",IFERROR(INDEX(CoStarSaleZipcodes,MATCH(O43,CoStarSaleName,0)),INDEX(YardiSaleZipcodes,MATCH(O43,YardiSaleName,0))),INDEX([1]!Output_Analysis_Data__2[ZIP],ROW()-2))</f>
        <v>76040</v>
      </c>
      <c r="U43" s="1" cm="1">
        <f t="array" ref="U43">IF($M$1="Manual",IFERROR(INDEX(CoStarSaleUnits,MATCH(O43,CoStarSaleName,0)),INDEX(YardiSaleUnits,MATCH(O43,YardiSaleName,0))),INDEX([1]!Output_Analysis_Data__2[Unit Count],ROW()-2))</f>
        <v>100</v>
      </c>
      <c r="V43" s="15" cm="1">
        <f t="array" ref="V43">IF($M$1="Manual","",INDEX([1]!Output_Analysis_Data__2[Distance (mi.)],ROW()-2))</f>
        <v>22.965318835524322</v>
      </c>
      <c r="W43" s="1" cm="1">
        <f t="array" ref="W43">IF($M$1="Manual",IFERROR(INDEX(CoStarSaleAvgUnitSize,MATCH(O43,CoStarSaleName,0)),INDEX(YardiSaleAvgUnitSize,MATCH(O43,YardiSaleName,0))),INDEX([1]!Output_Analysis_Data__2[Avg Unit SF],ROW()-2))</f>
        <v>775</v>
      </c>
      <c r="X43" s="1" cm="1">
        <f t="array" ref="X43">IF($M$1="Manual",IFERROR(INDEX(CoStarSaleYearBuilt,MATCH(O43,CoStarSaleName,0)),INDEX(YardiSaleYearBuilt,MATCH(O43,YardiSaleName,0))),INDEX([1]!Output_Analysis_Data__2[Year Built],ROW()-2))</f>
        <v>1980</v>
      </c>
      <c r="Y43" s="14" cm="1">
        <f t="array" ref="Y43">IF($M$1="Manual",IF(AA43&lt;&gt;"",AA43,IF(AB43&lt;&gt;"",AB43,IF(AC43&lt;&gt;"",AC43,""))),INDEX([1]!Output_Analysis_Data__2[Sold Price],ROW()-2))</f>
        <v>8380000</v>
      </c>
      <c r="Z43" s="16" cm="1">
        <f t="array" ref="Z43">IF($M$1="Manual",IFERROR(INDEX(CoStarSaleDate,MATCH(O43,CoStarSaleName,0)),INDEX(YardiSaleDate,MATCH(O43,YardiSaleName,0))),INDEX([1]!Output_Analysis_Data__2[Sale Date],ROW()-2))</f>
        <v>45169</v>
      </c>
      <c r="AA43" s="14" t="str">
        <f ca="1">IFERROR(INDEX('[1]Agency Loan-Sale Comps'!$J$16:$J$37,MATCH('Comparable Grid'!AD43,'[1]Agency Loan-Sale Comps'!$A$16:$A$37,0),0),"")</f>
        <v/>
      </c>
      <c r="AB43" s="14" t="str">
        <f t="shared" ref="AB43:AB91" si="84">IFERROR(IF(INDEX(CoStarSalePriceTotal,MATCH(AD43,CoStarSaleCompLookup,0),0)=0,"",INDEX(CoStarSalePriceTotal,MATCH(AD43,CoStarSaleCompLookup,0),0)),"")</f>
        <v/>
      </c>
      <c r="AC43" s="14" t="str">
        <f t="shared" ref="AC43:AC91" si="85">IFERROR(IF(INDEX(YardiSalePriceTotal,MATCH(AD43,YardiSaleCompLookup,0),0)=0,"",INDEX(YardiSalePriceTotal,MATCH(AD43,YardiSaleCompLookup,0),0)),"")</f>
        <v/>
      </c>
      <c r="AD43" s="17" t="str">
        <f t="shared" si="2"/>
        <v xml:space="preserve">306 </v>
      </c>
      <c r="AE43" s="1" t="str">
        <f t="shared" si="9"/>
        <v>xxxxxx</v>
      </c>
    </row>
    <row r="44" spans="2:31" ht="13.5" customHeight="1" x14ac:dyDescent="0.45">
      <c r="B44" s="1"/>
      <c r="C44" s="69"/>
      <c r="D44" s="70"/>
      <c r="E44" s="70"/>
      <c r="F44" s="70"/>
      <c r="G44" s="70"/>
      <c r="H44" s="70"/>
      <c r="I44" s="70"/>
      <c r="J44" s="1"/>
      <c r="L44" s="10"/>
      <c r="M44" s="11" t="str">
        <f t="shared" si="3"/>
        <v/>
      </c>
      <c r="N44" s="12" t="str" cm="1">
        <f t="array" ref="N44">IF($M$1="Manual",IF(AA44&lt;&gt;"","Freddie/Fannie",IF(AB44&lt;&gt;"","CoStar",IF(AC44&lt;&gt;"","Yardi","N/A"))),INDEX([1]!Output_Analysis_Data__2[Info Source],ROW()-2))</f>
        <v>Yardi</v>
      </c>
      <c r="O44" s="13" t="str" cm="1">
        <f t="array" ref="O44">IF($M$1="Manual",'[1]Sale Comps'!BY44,INDEX([1]!Output_Analysis_Data__2[Property Name],ROW()-2))</f>
        <v>Rise Heather Ridge</v>
      </c>
      <c r="P44" s="14">
        <f t="shared" si="4"/>
        <v>131309.52380952382</v>
      </c>
      <c r="Q44" s="1" t="str" cm="1">
        <f t="array" ref="Q44">IF($M$1="Manual",IFERROR(INDEX(CoStarSaleAddress,MATCH(O44,CoStarSaleName,0)),INDEX(YardiSaleAddress,MATCH(O44,YardiSaleName,0))),INDEX([1]!Output_Analysis_Data__2[Property Address],ROW()-2))</f>
        <v>2706 Heather Hill Court</v>
      </c>
      <c r="R44" s="1" t="str" cm="1">
        <f t="array" ref="R44">IF($M$1="Manual",IFERROR(INDEX(CoStarSaleCity,MATCH(O44,CoStarSaleName,0)),INDEX(YardiSaleCity,MATCH(O44,YardiSaleName,0))),INDEX([1]!Output_Analysis_Data__2[City],ROW()-2))</f>
        <v>Arlington</v>
      </c>
      <c r="S44" s="1" t="str" cm="1">
        <f t="array" ref="S44">IF($M$1="Manual",IFERROR(INDEX(CoStarSaleState,MATCH(O44,CoStarSaleName,0)),INDEX(YardiSaleState,MATCH(O44,YardiSaleName,0))),INDEX([1]!Output_Analysis_Data__2[State],ROW()-2))</f>
        <v>TX</v>
      </c>
      <c r="T44" s="1" cm="1">
        <f t="array" ref="T44">IF($M$1="Manual",IFERROR(INDEX(CoStarSaleZipcodes,MATCH(O44,CoStarSaleName,0)),INDEX(YardiSaleZipcodes,MATCH(O44,YardiSaleName,0))),INDEX([1]!Output_Analysis_Data__2[ZIP],ROW()-2))</f>
        <v>76006</v>
      </c>
      <c r="U44" s="1" cm="1">
        <f t="array" ref="U44">IF($M$1="Manual",IFERROR(INDEX(CoStarSaleUnits,MATCH(O44,CoStarSaleName,0)),INDEX(YardiSaleUnits,MATCH(O44,YardiSaleName,0))),INDEX([1]!Output_Analysis_Data__2[Unit Count],ROW()-2))</f>
        <v>252</v>
      </c>
      <c r="V44" s="15" cm="1">
        <f t="array" ref="V44">IF($M$1="Manual","",INDEX([1]!Output_Analysis_Data__2[Distance (mi.)],ROW()-2))</f>
        <v>23.271327061075898</v>
      </c>
      <c r="W44" s="1" cm="1">
        <f t="array" ref="W44">IF($M$1="Manual",IFERROR(INDEX(CoStarSaleAvgUnitSize,MATCH(O44,CoStarSaleName,0)),INDEX(YardiSaleAvgUnitSize,MATCH(O44,YardiSaleName,0))),INDEX([1]!Output_Analysis_Data__2[Avg Unit SF],ROW()-2))</f>
        <v>802</v>
      </c>
      <c r="X44" s="1" cm="1">
        <f t="array" ref="X44">IF($M$1="Manual",IFERROR(INDEX(CoStarSaleYearBuilt,MATCH(O44,CoStarSaleName,0)),INDEX(YardiSaleYearBuilt,MATCH(O44,YardiSaleName,0))),INDEX([1]!Output_Analysis_Data__2[Year Built],ROW()-2))</f>
        <v>1983</v>
      </c>
      <c r="Y44" s="14" cm="1">
        <f t="array" ref="Y44">IF($M$1="Manual",IF(AA44&lt;&gt;"",AA44,IF(AB44&lt;&gt;"",AB44,IF(AC44&lt;&gt;"",AC44,""))),INDEX([1]!Output_Analysis_Data__2[Sold Price],ROW()-2))</f>
        <v>33090000</v>
      </c>
      <c r="Z44" s="16" cm="1">
        <f t="array" ref="Z44">IF($M$1="Manual",IFERROR(INDEX(CoStarSaleDate,MATCH(O44,CoStarSaleName,0)),INDEX(YardiSaleDate,MATCH(O44,YardiSaleName,0))),INDEX([1]!Output_Analysis_Data__2[Sale Date],ROW()-2))</f>
        <v>45211</v>
      </c>
      <c r="AA44" s="14" t="str">
        <f ca="1">IFERROR(INDEX('[1]Agency Loan-Sale Comps'!$J$16:$J$37,MATCH('Comparable Grid'!AD44,'[1]Agency Loan-Sale Comps'!$A$16:$A$37,0),0),"")</f>
        <v/>
      </c>
      <c r="AB44" s="14" t="str">
        <f t="shared" ref="AB44:AB92" si="86">IFERROR(IF(INDEX(CoStarSalePriceTotal,MATCH(AD44,CoStarSaleCompLookup,0),0)=0,"",INDEX(CoStarSalePriceTotal,MATCH(AD44,CoStarSaleCompLookup,0),0)),"")</f>
        <v/>
      </c>
      <c r="AC44" s="14" t="str">
        <f t="shared" ref="AC44:AC92" si="87">IFERROR(IF(INDEX(YardiSalePriceTotal,MATCH(AD44,YardiSaleCompLookup,0),0)=0,"",INDEX(YardiSalePriceTotal,MATCH(AD44,YardiSaleCompLookup,0),0)),"")</f>
        <v/>
      </c>
      <c r="AD44" s="17" t="str">
        <f t="shared" si="2"/>
        <v xml:space="preserve">2706 </v>
      </c>
      <c r="AE44" s="1" t="str">
        <f t="shared" si="9"/>
        <v>xxxxxx</v>
      </c>
    </row>
    <row r="45" spans="2:31" ht="13.5" customHeight="1" x14ac:dyDescent="0.45">
      <c r="B45" s="1"/>
      <c r="C45" s="69"/>
      <c r="D45" s="69"/>
      <c r="E45" s="69"/>
      <c r="F45" s="69"/>
      <c r="G45" s="69"/>
      <c r="H45" s="69"/>
      <c r="I45" s="69"/>
      <c r="J45" s="1"/>
      <c r="L45" s="10"/>
      <c r="M45" s="11" t="str">
        <f t="shared" si="3"/>
        <v/>
      </c>
      <c r="N45" s="12" t="str" cm="1">
        <f t="array" ref="N45">IF($M$1="Manual",IF(AA45&lt;&gt;"","Freddie/Fannie",IF(AB45&lt;&gt;"","CoStar",IF(AC45&lt;&gt;"","Yardi","N/A"))),INDEX([1]!Output_Analysis_Data__2[Info Source],ROW()-2))</f>
        <v>Yardi</v>
      </c>
      <c r="O45" s="13" t="str" cm="1">
        <f t="array" ref="O45">IF($M$1="Manual",'[1]Sale Comps'!BY45,INDEX([1]!Output_Analysis_Data__2[Property Name],ROW()-2))</f>
        <v>NeuRock of Meadow Green</v>
      </c>
      <c r="P45" s="14">
        <f t="shared" si="4"/>
        <v>171200</v>
      </c>
      <c r="Q45" s="1" t="str" cm="1">
        <f t="array" ref="Q45">IF($M$1="Manual",IFERROR(INDEX(CoStarSaleAddress,MATCH(O45,CoStarSaleName,0)),INDEX(YardiSaleAddress,MATCH(O45,YardiSaleName,0))),INDEX([1]!Output_Analysis_Data__2[Property Address],ROW()-2))</f>
        <v>3001 East Avenue K</v>
      </c>
      <c r="R45" s="1" t="str" cm="1">
        <f t="array" ref="R45">IF($M$1="Manual",IFERROR(INDEX(CoStarSaleCity,MATCH(O45,CoStarSaleName,0)),INDEX(YardiSaleCity,MATCH(O45,YardiSaleName,0))),INDEX([1]!Output_Analysis_Data__2[City],ROW()-2))</f>
        <v>Grand Prairie</v>
      </c>
      <c r="S45" s="1" t="str" cm="1">
        <f t="array" ref="S45">IF($M$1="Manual",IFERROR(INDEX(CoStarSaleState,MATCH(O45,CoStarSaleName,0)),INDEX(YardiSaleState,MATCH(O45,YardiSaleName,0))),INDEX([1]!Output_Analysis_Data__2[State],ROW()-2))</f>
        <v>TX</v>
      </c>
      <c r="T45" s="1" cm="1">
        <f t="array" ref="T45">IF($M$1="Manual",IFERROR(INDEX(CoStarSaleZipcodes,MATCH(O45,CoStarSaleName,0)),INDEX(YardiSaleZipcodes,MATCH(O45,YardiSaleName,0))),INDEX([1]!Output_Analysis_Data__2[ZIP],ROW()-2))</f>
        <v>75050</v>
      </c>
      <c r="U45" s="1" cm="1">
        <f t="array" ref="U45">IF($M$1="Manual",IFERROR(INDEX(CoStarSaleUnits,MATCH(O45,CoStarSaleName,0)),INDEX(YardiSaleUnits,MATCH(O45,YardiSaleName,0))),INDEX([1]!Output_Analysis_Data__2[Unit Count],ROW()-2))</f>
        <v>100</v>
      </c>
      <c r="V45" s="15" cm="1">
        <f t="array" ref="V45">IF($M$1="Manual","",INDEX([1]!Output_Analysis_Data__2[Distance (mi.)],ROW()-2))</f>
        <v>24.034753698788379</v>
      </c>
      <c r="W45" s="1" cm="1">
        <f t="array" ref="W45">IF($M$1="Manual",IFERROR(INDEX(CoStarSaleAvgUnitSize,MATCH(O45,CoStarSaleName,0)),INDEX(YardiSaleAvgUnitSize,MATCH(O45,YardiSaleName,0))),INDEX([1]!Output_Analysis_Data__2[Avg Unit SF],ROW()-2))</f>
        <v>1083</v>
      </c>
      <c r="X45" s="1" cm="1">
        <f t="array" ref="X45">IF($M$1="Manual",IFERROR(INDEX(CoStarSaleYearBuilt,MATCH(O45,CoStarSaleName,0)),INDEX(YardiSaleYearBuilt,MATCH(O45,YardiSaleName,0))),INDEX([1]!Output_Analysis_Data__2[Year Built],ROW()-2))</f>
        <v>1980</v>
      </c>
      <c r="Y45" s="14" cm="1">
        <f t="array" ref="Y45">IF($M$1="Manual",IF(AA45&lt;&gt;"",AA45,IF(AB45&lt;&gt;"",AB45,IF(AC45&lt;&gt;"",AC45,""))),INDEX([1]!Output_Analysis_Data__2[Sold Price],ROW()-2))</f>
        <v>17120000</v>
      </c>
      <c r="Z45" s="16" cm="1">
        <f t="array" ref="Z45">IF($M$1="Manual",IFERROR(INDEX(CoStarSaleDate,MATCH(O45,CoStarSaleName,0)),INDEX(YardiSaleDate,MATCH(O45,YardiSaleName,0))),INDEX([1]!Output_Analysis_Data__2[Sale Date],ROW()-2))</f>
        <v>45443</v>
      </c>
      <c r="AA45" s="14" t="str">
        <f ca="1">IFERROR(INDEX('[1]Agency Loan-Sale Comps'!$J$16:$J$37,MATCH('Comparable Grid'!AD45,'[1]Agency Loan-Sale Comps'!$A$16:$A$37,0),0),"")</f>
        <v/>
      </c>
      <c r="AB45" s="14" t="str">
        <f t="shared" ref="AB45:AB93" si="88">IFERROR(IF(INDEX(CoStarSalePriceTotal,MATCH(AD45,CoStarSaleCompLookup,0),0)=0,"",INDEX(CoStarSalePriceTotal,MATCH(AD45,CoStarSaleCompLookup,0),0)),"")</f>
        <v/>
      </c>
      <c r="AC45" s="14" t="str">
        <f t="shared" ref="AC45:AC93" si="89">IFERROR(IF(INDEX(YardiSalePriceTotal,MATCH(AD45,YardiSaleCompLookup,0),0)=0,"",INDEX(YardiSalePriceTotal,MATCH(AD45,YardiSaleCompLookup,0),0)),"")</f>
        <v/>
      </c>
      <c r="AD45" s="17" t="str">
        <f t="shared" si="2"/>
        <v xml:space="preserve">3001 </v>
      </c>
      <c r="AE45" s="1" t="str">
        <f t="shared" si="9"/>
        <v>xxxxxx</v>
      </c>
    </row>
    <row r="46" spans="2:31" ht="13.5" customHeight="1" x14ac:dyDescent="0.45">
      <c r="B46" s="1"/>
      <c r="C46" s="69"/>
      <c r="D46" s="69"/>
      <c r="E46" s="69"/>
      <c r="F46" s="69"/>
      <c r="G46" s="69"/>
      <c r="H46" s="69"/>
      <c r="I46" s="69"/>
      <c r="J46" s="1"/>
      <c r="L46" s="10"/>
      <c r="M46" s="11" t="str">
        <f t="shared" si="3"/>
        <v/>
      </c>
      <c r="N46" s="12" t="str" cm="1">
        <f t="array" ref="N46">IF($M$1="Manual",IF(AA46&lt;&gt;"","Freddie/Fannie",IF(AB46&lt;&gt;"","CoStar",IF(AC46&lt;&gt;"","Yardi","N/A"))),INDEX([1]!Output_Analysis_Data__2[Info Source],ROW()-2))</f>
        <v>Yardi</v>
      </c>
      <c r="O46" s="13" t="str" cm="1">
        <f t="array" ref="O46">IF($M$1="Manual",'[1]Sale Comps'!BY46,INDEX([1]!Output_Analysis_Data__2[Property Name],ROW()-2))</f>
        <v>Terraces on the Parkway</v>
      </c>
      <c r="P46" s="14">
        <f t="shared" si="4"/>
        <v>125844.5945945946</v>
      </c>
      <c r="Q46" s="1" t="str" cm="1">
        <f t="array" ref="Q46">IF($M$1="Manual",IFERROR(INDEX(CoStarSaleAddress,MATCH(O46,CoStarSaleName,0)),INDEX(YardiSaleAddress,MATCH(O46,YardiSaleName,0))),INDEX([1]!Output_Analysis_Data__2[Property Address],ROW()-2))</f>
        <v>1109 North Carrier Pkwy</v>
      </c>
      <c r="R46" s="1" t="str" cm="1">
        <f t="array" ref="R46">IF($M$1="Manual",IFERROR(INDEX(CoStarSaleCity,MATCH(O46,CoStarSaleName,0)),INDEX(YardiSaleCity,MATCH(O46,YardiSaleName,0))),INDEX([1]!Output_Analysis_Data__2[City],ROW()-2))</f>
        <v>Grand Prairie</v>
      </c>
      <c r="S46" s="1" t="str" cm="1">
        <f t="array" ref="S46">IF($M$1="Manual",IFERROR(INDEX(CoStarSaleState,MATCH(O46,CoStarSaleName,0)),INDEX(YardiSaleState,MATCH(O46,YardiSaleName,0))),INDEX([1]!Output_Analysis_Data__2[State],ROW()-2))</f>
        <v>TX</v>
      </c>
      <c r="T46" s="1" cm="1">
        <f t="array" ref="T46">IF($M$1="Manual",IFERROR(INDEX(CoStarSaleZipcodes,MATCH(O46,CoStarSaleName,0)),INDEX(YardiSaleZipcodes,MATCH(O46,YardiSaleName,0))),INDEX([1]!Output_Analysis_Data__2[ZIP],ROW()-2))</f>
        <v>75050</v>
      </c>
      <c r="U46" s="1" cm="1">
        <f t="array" ref="U46">IF($M$1="Manual",IFERROR(INDEX(CoStarSaleUnits,MATCH(O46,CoStarSaleName,0)),INDEX(YardiSaleUnits,MATCH(O46,YardiSaleName,0))),INDEX([1]!Output_Analysis_Data__2[Unit Count],ROW()-2))</f>
        <v>296</v>
      </c>
      <c r="V46" s="15" cm="1">
        <f t="array" ref="V46">IF($M$1="Manual","",INDEX([1]!Output_Analysis_Data__2[Distance (mi.)],ROW()-2))</f>
        <v>25.370551480865718</v>
      </c>
      <c r="W46" s="1" cm="1">
        <f t="array" ref="W46">IF($M$1="Manual",IFERROR(INDEX(CoStarSaleAvgUnitSize,MATCH(O46,CoStarSaleName,0)),INDEX(YardiSaleAvgUnitSize,MATCH(O46,YardiSaleName,0))),INDEX([1]!Output_Analysis_Data__2[Avg Unit SF],ROW()-2))</f>
        <v>891</v>
      </c>
      <c r="X46" s="1" cm="1">
        <f t="array" ref="X46">IF($M$1="Manual",IFERROR(INDEX(CoStarSaleYearBuilt,MATCH(O46,CoStarSaleName,0)),INDEX(YardiSaleYearBuilt,MATCH(O46,YardiSaleName,0))),INDEX([1]!Output_Analysis_Data__2[Year Built],ROW()-2))</f>
        <v>1972</v>
      </c>
      <c r="Y46" s="14" cm="1">
        <f t="array" ref="Y46">IF($M$1="Manual",IF(AA46&lt;&gt;"",AA46,IF(AB46&lt;&gt;"",AB46,IF(AC46&lt;&gt;"",AC46,""))),INDEX([1]!Output_Analysis_Data__2[Sold Price],ROW()-2))</f>
        <v>37250000</v>
      </c>
      <c r="Z46" s="16" cm="1">
        <f t="array" ref="Z46">IF($M$1="Manual",IFERROR(INDEX(CoStarSaleDate,MATCH(O46,CoStarSaleName,0)),INDEX(YardiSaleDate,MATCH(O46,YardiSaleName,0))),INDEX([1]!Output_Analysis_Data__2[Sale Date],ROW()-2))</f>
        <v>45383</v>
      </c>
      <c r="AA46" s="14" t="str">
        <f ca="1">IFERROR(INDEX('[1]Agency Loan-Sale Comps'!$J$16:$J$37,MATCH('Comparable Grid'!AD46,'[1]Agency Loan-Sale Comps'!$A$16:$A$37,0),0),"")</f>
        <v/>
      </c>
      <c r="AB46" s="14" t="str">
        <f t="shared" ref="AB46:AB94" si="90">IFERROR(IF(INDEX(CoStarSalePriceTotal,MATCH(AD46,CoStarSaleCompLookup,0),0)=0,"",INDEX(CoStarSalePriceTotal,MATCH(AD46,CoStarSaleCompLookup,0),0)),"")</f>
        <v/>
      </c>
      <c r="AC46" s="14" t="str">
        <f t="shared" ref="AC46:AC94" si="91">IFERROR(IF(INDEX(YardiSalePriceTotal,MATCH(AD46,YardiSaleCompLookup,0),0)=0,"",INDEX(YardiSalePriceTotal,MATCH(AD46,YardiSaleCompLookup,0),0)),"")</f>
        <v/>
      </c>
      <c r="AD46" s="17" t="str">
        <f t="shared" si="2"/>
        <v xml:space="preserve">1109 </v>
      </c>
      <c r="AE46" s="1" t="str">
        <f t="shared" si="9"/>
        <v>xxxxxx</v>
      </c>
    </row>
    <row r="47" spans="2:31" ht="13.5" customHeight="1" x14ac:dyDescent="0.45">
      <c r="B47" s="1"/>
      <c r="C47" s="71" t="s">
        <v>67</v>
      </c>
      <c r="D47" s="71"/>
      <c r="E47" s="71"/>
      <c r="F47" s="71"/>
      <c r="G47" s="71"/>
      <c r="H47" s="71"/>
      <c r="I47" s="71"/>
      <c r="J47" s="1"/>
      <c r="L47" s="10"/>
      <c r="M47" s="11" t="str">
        <f t="shared" si="3"/>
        <v/>
      </c>
      <c r="N47" s="12" t="str" cm="1">
        <f t="array" ref="N47">IF($M$1="Manual",IF(AA47&lt;&gt;"","Freddie/Fannie",IF(AB47&lt;&gt;"","CoStar",IF(AC47&lt;&gt;"","Yardi","N/A"))),INDEX([1]!Output_Analysis_Data__2[Info Source],ROW()-2))</f>
        <v>Yardi</v>
      </c>
      <c r="O47" s="13" t="str" cm="1">
        <f t="array" ref="O47">IF($M$1="Manual",'[1]Sale Comps'!BY47,INDEX([1]!Output_Analysis_Data__2[Property Name],ROW()-2))</f>
        <v>Cottonwood Park Village</v>
      </c>
      <c r="P47" s="14">
        <f t="shared" si="4"/>
        <v>110588.23529411765</v>
      </c>
      <c r="Q47" s="1" t="str" cm="1">
        <f t="array" ref="Q47">IF($M$1="Manual",IFERROR(INDEX(CoStarSaleAddress,MATCH(O47,CoStarSaleName,0)),INDEX(YardiSaleAddress,MATCH(O47,YardiSaleName,0))),INDEX([1]!Output_Analysis_Data__2[Property Address],ROW()-2))</f>
        <v>575 West Dickey Road</v>
      </c>
      <c r="R47" s="1" t="str" cm="1">
        <f t="array" ref="R47">IF($M$1="Manual",IFERROR(INDEX(CoStarSaleCity,MATCH(O47,CoStarSaleName,0)),INDEX(YardiSaleCity,MATCH(O47,YardiSaleName,0))),INDEX([1]!Output_Analysis_Data__2[City],ROW()-2))</f>
        <v>Grand Prairie</v>
      </c>
      <c r="S47" s="1" t="str" cm="1">
        <f t="array" ref="S47">IF($M$1="Manual",IFERROR(INDEX(CoStarSaleState,MATCH(O47,CoStarSaleName,0)),INDEX(YardiSaleState,MATCH(O47,YardiSaleName,0))),INDEX([1]!Output_Analysis_Data__2[State],ROW()-2))</f>
        <v>TX</v>
      </c>
      <c r="T47" s="1" cm="1">
        <f t="array" ref="T47">IF($M$1="Manual",IFERROR(INDEX(CoStarSaleZipcodes,MATCH(O47,CoStarSaleName,0)),INDEX(YardiSaleZipcodes,MATCH(O47,YardiSaleName,0))),INDEX([1]!Output_Analysis_Data__2[ZIP],ROW()-2))</f>
        <v>75051</v>
      </c>
      <c r="U47" s="1" cm="1">
        <f t="array" ref="U47">IF($M$1="Manual",IFERROR(INDEX(CoStarSaleUnits,MATCH(O47,CoStarSaleName,0)),INDEX(YardiSaleUnits,MATCH(O47,YardiSaleName,0))),INDEX([1]!Output_Analysis_Data__2[Unit Count],ROW()-2))</f>
        <v>170</v>
      </c>
      <c r="V47" s="15" cm="1">
        <f t="array" ref="V47">IF($M$1="Manual","",INDEX([1]!Output_Analysis_Data__2[Distance (mi.)],ROW()-2))</f>
        <v>25.630782952206069</v>
      </c>
      <c r="W47" s="1" cm="1">
        <f t="array" ref="W47">IF($M$1="Manual",IFERROR(INDEX(CoStarSaleAvgUnitSize,MATCH(O47,CoStarSaleName,0)),INDEX(YardiSaleAvgUnitSize,MATCH(O47,YardiSaleName,0))),INDEX([1]!Output_Analysis_Data__2[Avg Unit SF],ROW()-2))</f>
        <v>748</v>
      </c>
      <c r="X47" s="1" cm="1">
        <f t="array" ref="X47">IF($M$1="Manual",IFERROR(INDEX(CoStarSaleYearBuilt,MATCH(O47,CoStarSaleName,0)),INDEX(YardiSaleYearBuilt,MATCH(O47,YardiSaleName,0))),INDEX([1]!Output_Analysis_Data__2[Year Built],ROW()-2))</f>
        <v>1981</v>
      </c>
      <c r="Y47" s="14" cm="1">
        <f t="array" ref="Y47">IF($M$1="Manual",IF(AA47&lt;&gt;"",AA47,IF(AB47&lt;&gt;"",AB47,IF(AC47&lt;&gt;"",AC47,""))),INDEX([1]!Output_Analysis_Data__2[Sold Price],ROW()-2))</f>
        <v>18800000</v>
      </c>
      <c r="Z47" s="16" cm="1">
        <f t="array" ref="Z47">IF($M$1="Manual",IFERROR(INDEX(CoStarSaleDate,MATCH(O47,CoStarSaleName,0)),INDEX(YardiSaleDate,MATCH(O47,YardiSaleName,0))),INDEX([1]!Output_Analysis_Data__2[Sale Date],ROW()-2))</f>
        <v>45834</v>
      </c>
      <c r="AA47" s="14" t="str">
        <f ca="1">IFERROR(INDEX('[1]Agency Loan-Sale Comps'!$J$16:$J$37,MATCH('Comparable Grid'!AD47,'[1]Agency Loan-Sale Comps'!$A$16:$A$37,0),0),"")</f>
        <v/>
      </c>
      <c r="AB47" s="14" t="str">
        <f t="shared" ref="AB47:AB95" si="92">IFERROR(IF(INDEX(CoStarSalePriceTotal,MATCH(AD47,CoStarSaleCompLookup,0),0)=0,"",INDEX(CoStarSalePriceTotal,MATCH(AD47,CoStarSaleCompLookup,0),0)),"")</f>
        <v/>
      </c>
      <c r="AC47" s="14" t="str">
        <f t="shared" ref="AC47:AC95" si="93">IFERROR(IF(INDEX(YardiSalePriceTotal,MATCH(AD47,YardiSaleCompLookup,0),0)=0,"",INDEX(YardiSalePriceTotal,MATCH(AD47,YardiSaleCompLookup,0),0)),"")</f>
        <v/>
      </c>
      <c r="AD47" s="17" t="str">
        <f t="shared" si="2"/>
        <v xml:space="preserve">575 </v>
      </c>
      <c r="AE47" s="1" t="str">
        <f t="shared" si="9"/>
        <v>xxxxxx</v>
      </c>
    </row>
    <row r="48" spans="2:31" ht="13.5" customHeight="1" x14ac:dyDescent="0.45">
      <c r="B48" s="1"/>
      <c r="C48" s="71"/>
      <c r="D48" s="71"/>
      <c r="E48" s="71"/>
      <c r="F48" s="71"/>
      <c r="G48" s="71"/>
      <c r="H48" s="71"/>
      <c r="I48" s="71"/>
      <c r="J48" s="1"/>
      <c r="L48" s="10"/>
      <c r="M48" s="11" t="str">
        <f t="shared" si="3"/>
        <v/>
      </c>
      <c r="N48" s="12" t="str" cm="1">
        <f t="array" ref="N48">IF($M$1="Manual",IF(AA48&lt;&gt;"","Freddie/Fannie",IF(AB48&lt;&gt;"","CoStar",IF(AC48&lt;&gt;"","Yardi","N/A"))),INDEX([1]!Output_Analysis_Data__2[Info Source],ROW()-2))</f>
        <v>Yardi</v>
      </c>
      <c r="O48" s="13" t="str" cm="1">
        <f t="array" ref="O48">IF($M$1="Manual",'[1]Sale Comps'!BY48,INDEX([1]!Output_Analysis_Data__2[Property Name],ROW()-2))</f>
        <v>Mirabel, The</v>
      </c>
      <c r="P48" s="14">
        <f t="shared" si="4"/>
        <v>152674.41860465117</v>
      </c>
      <c r="Q48" s="1" t="str" cm="1">
        <f t="array" ref="Q48">IF($M$1="Manual",IFERROR(INDEX(CoStarSaleAddress,MATCH(O48,CoStarSaleName,0)),INDEX(YardiSaleAddress,MATCH(O48,YardiSaleName,0))),INDEX([1]!Output_Analysis_Data__2[Property Address],ROW()-2))</f>
        <v>1008 South Belt Line Road</v>
      </c>
      <c r="R48" s="1" t="str" cm="1">
        <f t="array" ref="R48">IF($M$1="Manual",IFERROR(INDEX(CoStarSaleCity,MATCH(O48,CoStarSaleName,0)),INDEX(YardiSaleCity,MATCH(O48,YardiSaleName,0))),INDEX([1]!Output_Analysis_Data__2[City],ROW()-2))</f>
        <v>Grand Prairie</v>
      </c>
      <c r="S48" s="1" t="str" cm="1">
        <f t="array" ref="S48">IF($M$1="Manual",IFERROR(INDEX(CoStarSaleState,MATCH(O48,CoStarSaleName,0)),INDEX(YardiSaleState,MATCH(O48,YardiSaleName,0))),INDEX([1]!Output_Analysis_Data__2[State],ROW()-2))</f>
        <v>TX</v>
      </c>
      <c r="T48" s="1" cm="1">
        <f t="array" ref="T48">IF($M$1="Manual",IFERROR(INDEX(CoStarSaleZipcodes,MATCH(O48,CoStarSaleName,0)),INDEX(YardiSaleZipcodes,MATCH(O48,YardiSaleName,0))),INDEX([1]!Output_Analysis_Data__2[ZIP],ROW()-2))</f>
        <v>75051</v>
      </c>
      <c r="U48" s="1" cm="1">
        <f t="array" ref="U48">IF($M$1="Manual",IFERROR(INDEX(CoStarSaleUnits,MATCH(O48,CoStarSaleName,0)),INDEX(YardiSaleUnits,MATCH(O48,YardiSaleName,0))),INDEX([1]!Output_Analysis_Data__2[Unit Count],ROW()-2))</f>
        <v>86</v>
      </c>
      <c r="V48" s="15" cm="1">
        <f t="array" ref="V48">IF($M$1="Manual","",INDEX([1]!Output_Analysis_Data__2[Distance (mi.)],ROW()-2))</f>
        <v>26.625546734772204</v>
      </c>
      <c r="W48" s="1" cm="1">
        <f t="array" ref="W48">IF($M$1="Manual",IFERROR(INDEX(CoStarSaleAvgUnitSize,MATCH(O48,CoStarSaleName,0)),INDEX(YardiSaleAvgUnitSize,MATCH(O48,YardiSaleName,0))),INDEX([1]!Output_Analysis_Data__2[Avg Unit SF],ROW()-2))</f>
        <v>990</v>
      </c>
      <c r="X48" s="1" cm="1">
        <f t="array" ref="X48">IF($M$1="Manual",IFERROR(INDEX(CoStarSaleYearBuilt,MATCH(O48,CoStarSaleName,0)),INDEX(YardiSaleYearBuilt,MATCH(O48,YardiSaleName,0))),INDEX([1]!Output_Analysis_Data__2[Year Built],ROW()-2))</f>
        <v>1970</v>
      </c>
      <c r="Y48" s="14" cm="1">
        <f t="array" ref="Y48">IF($M$1="Manual",IF(AA48&lt;&gt;"",AA48,IF(AB48&lt;&gt;"",AB48,IF(AC48&lt;&gt;"",AC48,""))),INDEX([1]!Output_Analysis_Data__2[Sold Price],ROW()-2))</f>
        <v>13130000</v>
      </c>
      <c r="Z48" s="16" cm="1">
        <f t="array" ref="Z48">IF($M$1="Manual",IFERROR(INDEX(CoStarSaleDate,MATCH(O48,CoStarSaleName,0)),INDEX(YardiSaleDate,MATCH(O48,YardiSaleName,0))),INDEX([1]!Output_Analysis_Data__2[Sale Date],ROW()-2))</f>
        <v>45275</v>
      </c>
      <c r="AA48" s="14" t="str">
        <f ca="1">IFERROR(INDEX('[1]Agency Loan-Sale Comps'!$J$16:$J$37,MATCH('Comparable Grid'!AD48,'[1]Agency Loan-Sale Comps'!$A$16:$A$37,0),0),"")</f>
        <v/>
      </c>
      <c r="AB48" s="14" t="str">
        <f t="shared" ref="AB48:AB96" si="94">IFERROR(IF(INDEX(CoStarSalePriceTotal,MATCH(AD48,CoStarSaleCompLookup,0),0)=0,"",INDEX(CoStarSalePriceTotal,MATCH(AD48,CoStarSaleCompLookup,0),0)),"")</f>
        <v/>
      </c>
      <c r="AC48" s="14" t="str">
        <f t="shared" ref="AC48:AC96" si="95">IFERROR(IF(INDEX(YardiSalePriceTotal,MATCH(AD48,YardiSaleCompLookup,0),0)=0,"",INDEX(YardiSalePriceTotal,MATCH(AD48,YardiSaleCompLookup,0),0)),"")</f>
        <v/>
      </c>
      <c r="AD48" s="17" t="str">
        <f t="shared" si="2"/>
        <v xml:space="preserve">1008 </v>
      </c>
      <c r="AE48" s="1" t="str">
        <f t="shared" si="9"/>
        <v>xxxxxx</v>
      </c>
    </row>
    <row r="49" spans="2:31" ht="13.5" customHeight="1" x14ac:dyDescent="0.45">
      <c r="B49" s="1"/>
      <c r="C49" s="72"/>
      <c r="D49" s="72"/>
      <c r="E49" s="72"/>
      <c r="F49" s="72"/>
      <c r="G49" s="72"/>
      <c r="H49" s="72"/>
      <c r="I49" s="72"/>
      <c r="J49" s="1"/>
      <c r="L49" s="10"/>
      <c r="M49" s="11" t="str">
        <f t="shared" si="3"/>
        <v/>
      </c>
      <c r="N49" s="12" t="str" cm="1">
        <f t="array" ref="N49">IF($M$1="Manual",IF(AA49&lt;&gt;"","Freddie/Fannie",IF(AB49&lt;&gt;"","CoStar",IF(AC49&lt;&gt;"","Yardi","N/A"))),INDEX([1]!Output_Analysis_Data__2[Info Source],ROW()-2))</f>
        <v>CoStar</v>
      </c>
      <c r="O49" s="13" t="str" cm="1">
        <f t="array" ref="O49">IF($M$1="Manual",'[1]Sale Comps'!BY49,INDEX([1]!Output_Analysis_Data__2[Property Name],ROW()-2))</f>
        <v>Texas Apartments, Inc</v>
      </c>
      <c r="P49" s="14">
        <f t="shared" si="4"/>
        <v>104737.5</v>
      </c>
      <c r="Q49" s="1" t="str" cm="1">
        <f t="array" ref="Q49">IF($M$1="Manual",IFERROR(INDEX(CoStarSaleAddress,MATCH(O49,CoStarSaleName,0)),INDEX(YardiSaleAddress,MATCH(O49,YardiSaleName,0))),INDEX([1]!Output_Analysis_Data__2[Property Address],ROW()-2))</f>
        <v>421 E Worth St</v>
      </c>
      <c r="R49" s="1" t="str" cm="1">
        <f t="array" ref="R49">IF($M$1="Manual",IFERROR(INDEX(CoStarSaleCity,MATCH(O49,CoStarSaleName,0)),INDEX(YardiSaleCity,MATCH(O49,YardiSaleName,0))),INDEX([1]!Output_Analysis_Data__2[City],ROW()-2))</f>
        <v>Grapevine</v>
      </c>
      <c r="S49" s="1" t="str" cm="1">
        <f t="array" ref="S49">IF($M$1="Manual",IFERROR(INDEX(CoStarSaleState,MATCH(O49,CoStarSaleName,0)),INDEX(YardiSaleState,MATCH(O49,YardiSaleName,0))),INDEX([1]!Output_Analysis_Data__2[State],ROW()-2))</f>
        <v>TX</v>
      </c>
      <c r="T49" s="1" cm="1">
        <f t="array" ref="T49">IF($M$1="Manual",IFERROR(INDEX(CoStarSaleZipcodes,MATCH(O49,CoStarSaleName,0)),INDEX(YardiSaleZipcodes,MATCH(O49,YardiSaleName,0))),INDEX([1]!Output_Analysis_Data__2[ZIP],ROW()-2))</f>
        <v>76051</v>
      </c>
      <c r="U49" s="1" cm="1">
        <f t="array" ref="U49">IF($M$1="Manual",IFERROR(INDEX(CoStarSaleUnits,MATCH(O49,CoStarSaleName,0)),INDEX(YardiSaleUnits,MATCH(O49,YardiSaleName,0))),INDEX([1]!Output_Analysis_Data__2[Unit Count],ROW()-2))</f>
        <v>32</v>
      </c>
      <c r="V49" s="15" cm="1">
        <f t="array" ref="V49">IF($M$1="Manual","",INDEX([1]!Output_Analysis_Data__2[Distance (mi.)],ROW()-2))</f>
        <v>27.197629217848363</v>
      </c>
      <c r="W49" s="1" cm="1">
        <f t="array" ref="W49">IF($M$1="Manual",IFERROR(INDEX(CoStarSaleAvgUnitSize,MATCH(O49,CoStarSaleName,0)),INDEX(YardiSaleAvgUnitSize,MATCH(O49,YardiSaleName,0))),INDEX([1]!Output_Analysis_Data__2[Avg Unit SF],ROW()-2))</f>
        <v>665</v>
      </c>
      <c r="X49" s="1" cm="1">
        <f t="array" ref="X49">IF($M$1="Manual",IFERROR(INDEX(CoStarSaleYearBuilt,MATCH(O49,CoStarSaleName,0)),INDEX(YardiSaleYearBuilt,MATCH(O49,YardiSaleName,0))),INDEX([1]!Output_Analysis_Data__2[Year Built],ROW()-2))</f>
        <v>1972</v>
      </c>
      <c r="Y49" s="14" cm="1">
        <f t="array" ref="Y49">IF($M$1="Manual",IF(AA49&lt;&gt;"",AA49,IF(AB49&lt;&gt;"",AB49,IF(AC49&lt;&gt;"",AC49,""))),INDEX([1]!Output_Analysis_Data__2[Sold Price],ROW()-2))</f>
        <v>3351600</v>
      </c>
      <c r="Z49" s="16" cm="1">
        <f t="array" ref="Z49">IF($M$1="Manual",IFERROR(INDEX(CoStarSaleDate,MATCH(O49,CoStarSaleName,0)),INDEX(YardiSaleDate,MATCH(O49,YardiSaleName,0))),INDEX([1]!Output_Analysis_Data__2[Sale Date],ROW()-2))</f>
        <v>45631</v>
      </c>
      <c r="AA49" s="14" t="str">
        <f ca="1">IFERROR(INDEX('[1]Agency Loan-Sale Comps'!$J$16:$J$37,MATCH('Comparable Grid'!AD49,'[1]Agency Loan-Sale Comps'!$A$16:$A$37,0),0),"")</f>
        <v/>
      </c>
      <c r="AB49" s="14" t="str">
        <f t="shared" ref="AB49:AB97" si="96">IFERROR(IF(INDEX(CoStarSalePriceTotal,MATCH(AD49,CoStarSaleCompLookup,0),0)=0,"",INDEX(CoStarSalePriceTotal,MATCH(AD49,CoStarSaleCompLookup,0),0)),"")</f>
        <v/>
      </c>
      <c r="AC49" s="14" t="str">
        <f t="shared" ref="AC49:AC97" si="97">IFERROR(IF(INDEX(YardiSalePriceTotal,MATCH(AD49,YardiSaleCompLookup,0),0)=0,"",INDEX(YardiSalePriceTotal,MATCH(AD49,YardiSaleCompLookup,0),0)),"")</f>
        <v/>
      </c>
      <c r="AD49" s="17" t="str">
        <f t="shared" si="2"/>
        <v xml:space="preserve">421 </v>
      </c>
      <c r="AE49" s="1" t="str">
        <f t="shared" si="9"/>
        <v>xxxxxx</v>
      </c>
    </row>
    <row r="50" spans="2:31" ht="13.5" customHeight="1" x14ac:dyDescent="0.45">
      <c r="B50" s="1"/>
      <c r="C50" s="72"/>
      <c r="D50" s="72"/>
      <c r="E50" s="72"/>
      <c r="F50" s="72"/>
      <c r="G50" s="72"/>
      <c r="H50" s="72"/>
      <c r="I50" s="72"/>
      <c r="J50" s="1"/>
      <c r="L50" s="10"/>
      <c r="M50" s="11" t="str">
        <f t="shared" si="3"/>
        <v/>
      </c>
      <c r="N50" s="12" t="str" cm="1">
        <f t="array" ref="N50">IF($M$1="Manual",IF(AA50&lt;&gt;"","Freddie/Fannie",IF(AB50&lt;&gt;"","CoStar",IF(AC50&lt;&gt;"","Yardi","N/A"))),INDEX([1]!Output_Analysis_Data__2[Info Source],ROW()-2))</f>
        <v>CoStar</v>
      </c>
      <c r="O50" s="13" t="str" cm="1">
        <f t="array" ref="O50">IF($M$1="Manual",'[1]Sale Comps'!BY50,INDEX([1]!Output_Analysis_Data__2[Property Name],ROW()-2))</f>
        <v>Radford Place</v>
      </c>
      <c r="P50" s="14">
        <f t="shared" si="4"/>
        <v>194444.44444444444</v>
      </c>
      <c r="Q50" s="1" t="str" cm="1">
        <f t="array" ref="Q50">IF($M$1="Manual",IFERROR(INDEX(CoStarSaleAddress,MATCH(O50,CoStarSaleName,0)),INDEX(YardiSaleAddress,MATCH(O50,YardiSaleName,0))),INDEX([1]!Output_Analysis_Data__2[Property Address],ROW()-2))</f>
        <v>3922 Evergreen St</v>
      </c>
      <c r="R50" s="1" t="str" cm="1">
        <f t="array" ref="R50">IF($M$1="Manual",IFERROR(INDEX(CoStarSaleCity,MATCH(O50,CoStarSaleName,0)),INDEX(YardiSaleCity,MATCH(O50,YardiSaleName,0))),INDEX([1]!Output_Analysis_Data__2[City],ROW()-2))</f>
        <v>Irving</v>
      </c>
      <c r="S50" s="1" t="str" cm="1">
        <f t="array" ref="S50">IF($M$1="Manual",IFERROR(INDEX(CoStarSaleState,MATCH(O50,CoStarSaleName,0)),INDEX(YardiSaleState,MATCH(O50,YardiSaleName,0))),INDEX([1]!Output_Analysis_Data__2[State],ROW()-2))</f>
        <v>TX</v>
      </c>
      <c r="T50" s="1" cm="1">
        <f t="array" ref="T50">IF($M$1="Manual",IFERROR(INDEX(CoStarSaleZipcodes,MATCH(O50,CoStarSaleName,0)),INDEX(YardiSaleZipcodes,MATCH(O50,YardiSaleName,0))),INDEX([1]!Output_Analysis_Data__2[ZIP],ROW()-2))</f>
        <v>75061</v>
      </c>
      <c r="U50" s="1" cm="1">
        <f t="array" ref="U50">IF($M$1="Manual",IFERROR(INDEX(CoStarSaleUnits,MATCH(O50,CoStarSaleName,0)),INDEX(YardiSaleUnits,MATCH(O50,YardiSaleName,0))),INDEX([1]!Output_Analysis_Data__2[Unit Count],ROW()-2))</f>
        <v>27</v>
      </c>
      <c r="V50" s="15" cm="1">
        <f t="array" ref="V50">IF($M$1="Manual","",INDEX([1]!Output_Analysis_Data__2[Distance (mi.)],ROW()-2))</f>
        <v>27.413527058165805</v>
      </c>
      <c r="W50" s="1" cm="1">
        <f t="array" ref="W50">IF($M$1="Manual",IFERROR(INDEX(CoStarSaleAvgUnitSize,MATCH(O50,CoStarSaleName,0)),INDEX(YardiSaleAvgUnitSize,MATCH(O50,YardiSaleName,0))),INDEX([1]!Output_Analysis_Data__2[Avg Unit SF],ROW()-2))</f>
        <v>1174</v>
      </c>
      <c r="X50" s="1" cm="1">
        <f t="array" ref="X50">IF($M$1="Manual",IFERROR(INDEX(CoStarSaleYearBuilt,MATCH(O50,CoStarSaleName,0)),INDEX(YardiSaleYearBuilt,MATCH(O50,YardiSaleName,0))),INDEX([1]!Output_Analysis_Data__2[Year Built],ROW()-2))</f>
        <v>1986</v>
      </c>
      <c r="Y50" s="14" cm="1">
        <f t="array" ref="Y50">IF($M$1="Manual",IF(AA50&lt;&gt;"",AA50,IF(AB50&lt;&gt;"",AB50,IF(AC50&lt;&gt;"",AC50,""))),INDEX([1]!Output_Analysis_Data__2[Sold Price],ROW()-2))</f>
        <v>5250000</v>
      </c>
      <c r="Z50" s="16" cm="1">
        <f t="array" ref="Z50">IF($M$1="Manual",IFERROR(INDEX(CoStarSaleDate,MATCH(O50,CoStarSaleName,0)),INDEX(YardiSaleDate,MATCH(O50,YardiSaleName,0))),INDEX([1]!Output_Analysis_Data__2[Sale Date],ROW()-2))</f>
        <v>45572</v>
      </c>
      <c r="AA50" s="14" t="str">
        <f ca="1">IFERROR(INDEX('[1]Agency Loan-Sale Comps'!$J$16:$J$37,MATCH('Comparable Grid'!AD50,'[1]Agency Loan-Sale Comps'!$A$16:$A$37,0),0),"")</f>
        <v/>
      </c>
      <c r="AB50" s="14" t="str">
        <f t="shared" ref="AB50:AB98" si="98">IFERROR(IF(INDEX(CoStarSalePriceTotal,MATCH(AD50,CoStarSaleCompLookup,0),0)=0,"",INDEX(CoStarSalePriceTotal,MATCH(AD50,CoStarSaleCompLookup,0),0)),"")</f>
        <v/>
      </c>
      <c r="AC50" s="14" t="str">
        <f t="shared" ref="AC50:AC98" si="99">IFERROR(IF(INDEX(YardiSalePriceTotal,MATCH(AD50,YardiSaleCompLookup,0),0)=0,"",INDEX(YardiSalePriceTotal,MATCH(AD50,YardiSaleCompLookup,0),0)),"")</f>
        <v/>
      </c>
      <c r="AD50" s="17" t="str">
        <f t="shared" si="2"/>
        <v xml:space="preserve">3922 </v>
      </c>
      <c r="AE50" s="1" t="str">
        <f t="shared" si="9"/>
        <v>xxxxxx</v>
      </c>
    </row>
    <row r="51" spans="2:31" ht="13.5" customHeight="1" x14ac:dyDescent="0.45">
      <c r="B51" s="1"/>
      <c r="C51" s="72"/>
      <c r="D51" s="72"/>
      <c r="E51" s="72"/>
      <c r="F51" s="72"/>
      <c r="G51" s="72"/>
      <c r="H51" s="72"/>
      <c r="I51" s="72"/>
      <c r="J51" s="1"/>
      <c r="L51" s="10"/>
      <c r="M51" s="11" t="str">
        <f t="shared" si="3"/>
        <v/>
      </c>
      <c r="N51" s="12" t="str" cm="1">
        <f t="array" ref="N51">IF($M$1="Manual",IF(AA51&lt;&gt;"","Freddie/Fannie",IF(AB51&lt;&gt;"","CoStar",IF(AC51&lt;&gt;"","Yardi","N/A"))),INDEX([1]!Output_Analysis_Data__2[Info Source],ROW()-2))</f>
        <v>Yardi</v>
      </c>
      <c r="O51" s="13" t="str" cm="1">
        <f t="array" ref="O51">IF($M$1="Manual",'[1]Sale Comps'!BY51,INDEX([1]!Output_Analysis_Data__2[Property Name],ROW()-2))</f>
        <v>Rolling Hills</v>
      </c>
      <c r="P51" s="14">
        <f t="shared" si="4"/>
        <v>145500</v>
      </c>
      <c r="Q51" s="1" t="str" cm="1">
        <f t="array" ref="Q51">IF($M$1="Manual",IFERROR(INDEX(CoStarSaleAddress,MATCH(O51,CoStarSaleName,0)),INDEX(YardiSaleAddress,MATCH(O51,YardiSaleName,0))),INDEX([1]!Output_Analysis_Data__2[Property Address],ROW()-2))</f>
        <v>2010 Estrada Pkwy</v>
      </c>
      <c r="R51" s="1" t="str" cm="1">
        <f t="array" ref="R51">IF($M$1="Manual",IFERROR(INDEX(CoStarSaleCity,MATCH(O51,CoStarSaleName,0)),INDEX(YardiSaleCity,MATCH(O51,YardiSaleName,0))),INDEX([1]!Output_Analysis_Data__2[City],ROW()-2))</f>
        <v>Irving</v>
      </c>
      <c r="S51" s="1" t="str" cm="1">
        <f t="array" ref="S51">IF($M$1="Manual",IFERROR(INDEX(CoStarSaleState,MATCH(O51,CoStarSaleName,0)),INDEX(YardiSaleState,MATCH(O51,YardiSaleName,0))),INDEX([1]!Output_Analysis_Data__2[State],ROW()-2))</f>
        <v>TX</v>
      </c>
      <c r="T51" s="1" cm="1">
        <f t="array" ref="T51">IF($M$1="Manual",IFERROR(INDEX(CoStarSaleZipcodes,MATCH(O51,CoStarSaleName,0)),INDEX(YardiSaleZipcodes,MATCH(O51,YardiSaleName,0))),INDEX([1]!Output_Analysis_Data__2[ZIP],ROW()-2))</f>
        <v>75061</v>
      </c>
      <c r="U51" s="1" cm="1">
        <f t="array" ref="U51">IF($M$1="Manual",IFERROR(INDEX(CoStarSaleUnits,MATCH(O51,CoStarSaleName,0)),INDEX(YardiSaleUnits,MATCH(O51,YardiSaleName,0))),INDEX([1]!Output_Analysis_Data__2[Unit Count],ROW()-2))</f>
        <v>180</v>
      </c>
      <c r="V51" s="15" cm="1">
        <f t="array" ref="V51">IF($M$1="Manual","",INDEX([1]!Output_Analysis_Data__2[Distance (mi.)],ROW()-2))</f>
        <v>27.532002857846201</v>
      </c>
      <c r="W51" s="1" cm="1">
        <f t="array" ref="W51">IF($M$1="Manual",IFERROR(INDEX(CoStarSaleAvgUnitSize,MATCH(O51,CoStarSaleName,0)),INDEX(YardiSaleAvgUnitSize,MATCH(O51,YardiSaleName,0))),INDEX([1]!Output_Analysis_Data__2[Avg Unit SF],ROW()-2))</f>
        <v>791</v>
      </c>
      <c r="X51" s="1" cm="1">
        <f t="array" ref="X51">IF($M$1="Manual",IFERROR(INDEX(CoStarSaleYearBuilt,MATCH(O51,CoStarSaleName,0)),INDEX(YardiSaleYearBuilt,MATCH(O51,YardiSaleName,0))),INDEX([1]!Output_Analysis_Data__2[Year Built],ROW()-2))</f>
        <v>1980</v>
      </c>
      <c r="Y51" s="14" cm="1">
        <f t="array" ref="Y51">IF($M$1="Manual",IF(AA51&lt;&gt;"",AA51,IF(AB51&lt;&gt;"",AB51,IF(AC51&lt;&gt;"",AC51,""))),INDEX([1]!Output_Analysis_Data__2[Sold Price],ROW()-2))</f>
        <v>26190000</v>
      </c>
      <c r="Z51" s="16" cm="1">
        <f t="array" ref="Z51">IF($M$1="Manual",IFERROR(INDEX(CoStarSaleDate,MATCH(O51,CoStarSaleName,0)),INDEX(YardiSaleDate,MATCH(O51,YardiSaleName,0))),INDEX([1]!Output_Analysis_Data__2[Sale Date],ROW()-2))</f>
        <v>45911</v>
      </c>
      <c r="AA51" s="14" t="str">
        <f ca="1">IFERROR(INDEX('[1]Agency Loan-Sale Comps'!$J$16:$J$37,MATCH('Comparable Grid'!AD51,'[1]Agency Loan-Sale Comps'!$A$16:$A$37,0),0),"")</f>
        <v/>
      </c>
      <c r="AB51" s="14" t="str">
        <f t="shared" ref="AB51:AB99" si="100">IFERROR(IF(INDEX(CoStarSalePriceTotal,MATCH(AD51,CoStarSaleCompLookup,0),0)=0,"",INDEX(CoStarSalePriceTotal,MATCH(AD51,CoStarSaleCompLookup,0),0)),"")</f>
        <v/>
      </c>
      <c r="AC51" s="14" t="str">
        <f t="shared" ref="AC51:AC99" si="101">IFERROR(IF(INDEX(YardiSalePriceTotal,MATCH(AD51,YardiSaleCompLookup,0),0)=0,"",INDEX(YardiSalePriceTotal,MATCH(AD51,YardiSaleCompLookup,0),0)),"")</f>
        <v/>
      </c>
      <c r="AD51" s="17" t="str">
        <f t="shared" si="2"/>
        <v xml:space="preserve">2010 </v>
      </c>
      <c r="AE51" s="1" t="str">
        <f t="shared" si="9"/>
        <v>xxxxxx</v>
      </c>
    </row>
    <row r="52" spans="2:31" ht="13.5" customHeight="1" x14ac:dyDescent="0.45">
      <c r="B52" s="1"/>
      <c r="C52" s="72"/>
      <c r="D52" s="72"/>
      <c r="E52" s="72"/>
      <c r="F52" s="72"/>
      <c r="G52" s="72"/>
      <c r="H52" s="72"/>
      <c r="I52" s="72"/>
      <c r="J52" s="1"/>
      <c r="L52" s="10"/>
      <c r="M52" s="11" t="str">
        <f t="shared" si="3"/>
        <v/>
      </c>
      <c r="N52" s="12" t="str" cm="1">
        <f t="array" ref="N52">IF($M$1="Manual",IF(AA52&lt;&gt;"","Freddie/Fannie",IF(AB52&lt;&gt;"","CoStar",IF(AC52&lt;&gt;"","Yardi","N/A"))),INDEX([1]!Output_Analysis_Data__2[Info Source],ROW()-2))</f>
        <v>Freddie</v>
      </c>
      <c r="O52" s="13" t="str" cm="1">
        <f t="array" ref="O52">IF($M$1="Manual",'[1]Sale Comps'!BY52,INDEX([1]!Output_Analysis_Data__2[Property Name],ROW()-2))</f>
        <v>Villa La Paz</v>
      </c>
      <c r="P52" s="14">
        <f t="shared" si="4"/>
        <v>144155.84415584416</v>
      </c>
      <c r="Q52" s="1" t="str" cm="1">
        <f t="array" ref="Q52">IF($M$1="Manual",IFERROR(INDEX(CoStarSaleAddress,MATCH(O52,CoStarSaleName,0)),INDEX(YardiSaleAddress,MATCH(O52,YardiSaleName,0))),INDEX([1]!Output_Analysis_Data__2[Property Address],ROW()-2))</f>
        <v>3200 West Pioneer Drive</v>
      </c>
      <c r="R52" s="1" t="str" cm="1">
        <f t="array" ref="R52">IF($M$1="Manual",IFERROR(INDEX(CoStarSaleCity,MATCH(O52,CoStarSaleName,0)),INDEX(YardiSaleCity,MATCH(O52,YardiSaleName,0))),INDEX([1]!Output_Analysis_Data__2[City],ROW()-2))</f>
        <v>Irving</v>
      </c>
      <c r="S52" s="1" t="str" cm="1">
        <f t="array" ref="S52">IF($M$1="Manual",IFERROR(INDEX(CoStarSaleState,MATCH(O52,CoStarSaleName,0)),INDEX(YardiSaleState,MATCH(O52,YardiSaleName,0))),INDEX([1]!Output_Analysis_Data__2[State],ROW()-2))</f>
        <v>TX</v>
      </c>
      <c r="T52" s="1" cm="1">
        <f t="array" ref="T52">IF($M$1="Manual",IFERROR(INDEX(CoStarSaleZipcodes,MATCH(O52,CoStarSaleName,0)),INDEX(YardiSaleZipcodes,MATCH(O52,YardiSaleName,0))),INDEX([1]!Output_Analysis_Data__2[ZIP],ROW()-2))</f>
        <v>75061</v>
      </c>
      <c r="U52" s="1" cm="1">
        <f t="array" ref="U52">IF($M$1="Manual",IFERROR(INDEX(CoStarSaleUnits,MATCH(O52,CoStarSaleName,0)),INDEX(YardiSaleUnits,MATCH(O52,YardiSaleName,0))),INDEX([1]!Output_Analysis_Data__2[Unit Count],ROW()-2))</f>
        <v>77</v>
      </c>
      <c r="V52" s="15" cm="1">
        <f t="array" ref="V52">IF($M$1="Manual","",INDEX([1]!Output_Analysis_Data__2[Distance (mi.)],ROW()-2))</f>
        <v>28.09155964574596</v>
      </c>
      <c r="W52" s="1" cm="1">
        <f t="array" ref="W52">IF($M$1="Manual",IFERROR(INDEX(CoStarSaleAvgUnitSize,MATCH(O52,CoStarSaleName,0)),INDEX(YardiSaleAvgUnitSize,MATCH(O52,YardiSaleName,0))),INDEX([1]!Output_Analysis_Data__2[Avg Unit SF],ROW()-2))</f>
        <v>882</v>
      </c>
      <c r="X52" s="1" cm="1">
        <f t="array" ref="X52">IF($M$1="Manual",IFERROR(INDEX(CoStarSaleYearBuilt,MATCH(O52,CoStarSaleName,0)),INDEX(YardiSaleYearBuilt,MATCH(O52,YardiSaleName,0))),INDEX([1]!Output_Analysis_Data__2[Year Built],ROW()-2))</f>
        <v>1973</v>
      </c>
      <c r="Y52" s="14" cm="1">
        <f t="array" ref="Y52">IF($M$1="Manual",IF(AA52&lt;&gt;"",AA52,IF(AB52&lt;&gt;"",AB52,IF(AC52&lt;&gt;"",AC52,""))),INDEX([1]!Output_Analysis_Data__2[Sold Price],ROW()-2))</f>
        <v>11100000</v>
      </c>
      <c r="Z52" s="16" cm="1">
        <f t="array" ref="Z52">IF($M$1="Manual",IFERROR(INDEX(CoStarSaleDate,MATCH(O52,CoStarSaleName,0)),INDEX(YardiSaleDate,MATCH(O52,YardiSaleName,0))),INDEX([1]!Output_Analysis_Data__2[Sale Date],ROW()-2))</f>
        <v>45370</v>
      </c>
      <c r="AA52" s="14" t="str">
        <f ca="1">IFERROR(INDEX('[1]Agency Loan-Sale Comps'!$J$16:$J$37,MATCH('Comparable Grid'!AD52,'[1]Agency Loan-Sale Comps'!$A$16:$A$37,0),0),"")</f>
        <v/>
      </c>
      <c r="AB52" s="14" t="str">
        <f t="shared" ref="AB52:AB100" si="102">IFERROR(IF(INDEX(CoStarSalePriceTotal,MATCH(AD52,CoStarSaleCompLookup,0),0)=0,"",INDEX(CoStarSalePriceTotal,MATCH(AD52,CoStarSaleCompLookup,0),0)),"")</f>
        <v/>
      </c>
      <c r="AC52" s="14" t="str">
        <f t="shared" ref="AC52:AC100" si="103">IFERROR(IF(INDEX(YardiSalePriceTotal,MATCH(AD52,YardiSaleCompLookup,0),0)=0,"",INDEX(YardiSalePriceTotal,MATCH(AD52,YardiSaleCompLookup,0),0)),"")</f>
        <v/>
      </c>
      <c r="AD52" s="73" t="str">
        <f t="shared" si="2"/>
        <v xml:space="preserve">3200 </v>
      </c>
      <c r="AE52" s="1" t="str">
        <f t="shared" si="9"/>
        <v>xxxxxx</v>
      </c>
    </row>
    <row r="53" spans="2:31" ht="13.5" customHeight="1" x14ac:dyDescent="0.45">
      <c r="B53" s="1"/>
      <c r="C53" s="72"/>
      <c r="D53" s="72"/>
      <c r="E53" s="72"/>
      <c r="F53" s="72"/>
      <c r="G53" s="72"/>
      <c r="H53" s="72"/>
      <c r="I53" s="72"/>
      <c r="J53" s="1"/>
    </row>
    <row r="54" spans="2:31" ht="13.5" customHeight="1" x14ac:dyDescent="0.45">
      <c r="B54" s="1"/>
      <c r="C54" s="72"/>
      <c r="D54" s="72"/>
      <c r="E54" s="72"/>
      <c r="F54" s="72"/>
      <c r="G54" s="72"/>
      <c r="H54" s="72"/>
      <c r="I54" s="72"/>
      <c r="J54" s="1"/>
      <c r="L54" t="s">
        <v>68</v>
      </c>
      <c r="M54" s="75" t="s">
        <v>69</v>
      </c>
      <c r="U54" s="76" t="s">
        <v>70</v>
      </c>
      <c r="V54" s="76"/>
      <c r="W54" s="76"/>
      <c r="X54" s="77"/>
      <c r="Y54" s="76"/>
      <c r="Z54" s="76"/>
      <c r="AA54" s="76"/>
    </row>
    <row r="55" spans="2:31" ht="13.5" customHeight="1" x14ac:dyDescent="0.45">
      <c r="C55" s="72"/>
      <c r="D55" s="72"/>
      <c r="E55" s="72"/>
      <c r="F55" s="72"/>
      <c r="G55" s="72"/>
      <c r="H55" s="72"/>
      <c r="I55" s="72"/>
      <c r="L55" s="78" t="s">
        <v>71</v>
      </c>
      <c r="M55" s="78" t="s">
        <v>72</v>
      </c>
      <c r="N55" s="79" t="s">
        <v>9</v>
      </c>
      <c r="O55" s="79" t="s">
        <v>10</v>
      </c>
      <c r="P55" s="80" t="s">
        <v>11</v>
      </c>
      <c r="Q55" t="s">
        <v>73</v>
      </c>
      <c r="R55" t="s">
        <v>74</v>
      </c>
      <c r="S55" t="s">
        <v>75</v>
      </c>
      <c r="T55" t="s">
        <v>76</v>
      </c>
      <c r="U55" s="76" t="s">
        <v>8</v>
      </c>
      <c r="V55" s="76" t="s">
        <v>40</v>
      </c>
      <c r="W55" s="76" t="s">
        <v>77</v>
      </c>
      <c r="X55" s="76" t="s">
        <v>78</v>
      </c>
      <c r="Y55" s="76" t="s">
        <v>79</v>
      </c>
      <c r="Z55" s="76" t="s">
        <v>80</v>
      </c>
      <c r="AA55" s="76" t="s">
        <v>81</v>
      </c>
    </row>
    <row r="56" spans="2:31" ht="13.5" customHeight="1" x14ac:dyDescent="0.45">
      <c r="C56" s="72"/>
      <c r="D56" s="72"/>
      <c r="E56" s="72"/>
      <c r="F56" s="72"/>
      <c r="G56" s="72"/>
      <c r="H56" s="72"/>
      <c r="I56" s="72"/>
      <c r="L56" s="43" t="s">
        <v>40</v>
      </c>
      <c r="M56" s="43" t="str">
        <f>D10</f>
        <v>4639 Williams Rd</v>
      </c>
      <c r="N56" s="43" t="str">
        <f>D11</f>
        <v>Benbrook</v>
      </c>
      <c r="O56" s="43" t="str">
        <f>D12</f>
        <v>TX</v>
      </c>
      <c r="P56" s="43">
        <f>D13</f>
        <v>76116</v>
      </c>
      <c r="Q56">
        <v>29.508883999999998</v>
      </c>
      <c r="R56">
        <v>-98.554643999999996</v>
      </c>
      <c r="S56" t="s">
        <v>82</v>
      </c>
      <c r="T56" t="s">
        <v>83</v>
      </c>
      <c r="U56" t="str">
        <f t="shared" ref="U56:U61" si="104">M56&amp;", "&amp;N56&amp;", "&amp;O56&amp;" "&amp;P56</f>
        <v>4639 Williams Rd, Benbrook, TX 76116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2:31" ht="13.5" customHeight="1" x14ac:dyDescent="0.45">
      <c r="C57" s="72"/>
      <c r="D57" s="72"/>
      <c r="E57" s="72"/>
      <c r="F57" s="72"/>
      <c r="G57" s="72"/>
      <c r="H57" s="72"/>
      <c r="I57" s="72"/>
      <c r="L57" s="43" t="s">
        <v>77</v>
      </c>
      <c r="M57" s="43" t="str">
        <f>IFERROR(LEFT(E10,FIND("(Part",E10,1)-2),E10)</f>
        <v>3500 Renzel Blvd</v>
      </c>
      <c r="N57" s="43" t="str">
        <f>E11</f>
        <v>Fort Worth</v>
      </c>
      <c r="O57" s="43" t="str">
        <f>E12</f>
        <v>TX</v>
      </c>
      <c r="P57" s="43">
        <f>E13</f>
        <v>76116</v>
      </c>
      <c r="Q57">
        <v>29.489943</v>
      </c>
      <c r="R57">
        <v>-98.576296999999997</v>
      </c>
      <c r="S57" t="s">
        <v>84</v>
      </c>
      <c r="T57" t="s">
        <v>85</v>
      </c>
      <c r="U57" t="str">
        <f t="shared" si="104"/>
        <v>3500 Renzel Blvd, Fort Worth, TX 76116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</row>
    <row r="58" spans="2:31" ht="13.5" customHeight="1" x14ac:dyDescent="0.45">
      <c r="C58" s="72"/>
      <c r="D58" s="72"/>
      <c r="E58" s="72"/>
      <c r="F58" s="72"/>
      <c r="G58" s="72"/>
      <c r="H58" s="72"/>
      <c r="I58" s="72"/>
      <c r="L58" s="43" t="s">
        <v>78</v>
      </c>
      <c r="M58" s="43" t="str">
        <f>IFERROR(LEFT(F10,FIND("(Part",F10,1)-2),F10)</f>
        <v>9001 South Normandale Street</v>
      </c>
      <c r="N58" s="43" t="str">
        <f>F11</f>
        <v>Fort Worth</v>
      </c>
      <c r="O58" s="43" t="str">
        <f>F12</f>
        <v>TX</v>
      </c>
      <c r="P58" s="43">
        <f>F13</f>
        <v>76116</v>
      </c>
      <c r="Q58">
        <v>29.506084000000001</v>
      </c>
      <c r="R58">
        <v>-98.572015699999994</v>
      </c>
      <c r="S58" t="s">
        <v>86</v>
      </c>
      <c r="T58" t="s">
        <v>87</v>
      </c>
      <c r="U58" t="str">
        <f t="shared" si="104"/>
        <v>9001 South Normandale Street, Fort Worth, TX 76116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</row>
    <row r="59" spans="2:31" x14ac:dyDescent="0.45">
      <c r="C59" s="72"/>
      <c r="D59" s="72"/>
      <c r="E59" s="72"/>
      <c r="F59" s="72"/>
      <c r="G59" s="72"/>
      <c r="H59" s="72"/>
      <c r="I59" s="72"/>
      <c r="L59" s="43" t="s">
        <v>79</v>
      </c>
      <c r="M59" s="43" t="str">
        <f>IFERROR(LEFT(G10,FIND("(Part",G10,1)-2),G10)</f>
        <v>2925 West Normandale Street</v>
      </c>
      <c r="N59" s="43" t="str">
        <f>G11</f>
        <v>Fort Worth</v>
      </c>
      <c r="O59" s="43" t="str">
        <f>G12</f>
        <v>TX</v>
      </c>
      <c r="P59" s="43">
        <f>G13</f>
        <v>76116</v>
      </c>
      <c r="Q59">
        <v>29.508883999999998</v>
      </c>
      <c r="R59">
        <v>-98.554643999999996</v>
      </c>
      <c r="S59" t="s">
        <v>82</v>
      </c>
      <c r="T59" t="s">
        <v>83</v>
      </c>
      <c r="U59" t="str">
        <f t="shared" si="104"/>
        <v>2925 West Normandale Street, Fort Worth, TX 76116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</row>
    <row r="60" spans="2:31" x14ac:dyDescent="0.45">
      <c r="C60" s="72"/>
      <c r="D60" s="72"/>
      <c r="E60" s="72"/>
      <c r="F60" s="72"/>
      <c r="G60" s="72"/>
      <c r="H60" s="72"/>
      <c r="I60" s="72"/>
      <c r="L60" s="43" t="s">
        <v>80</v>
      </c>
      <c r="M60" s="43" t="str">
        <f>IFERROR(LEFT(H10,FIND("(Part",H10,1)-2),H10)</f>
        <v>2109 Remington Street</v>
      </c>
      <c r="N60" s="43" t="str">
        <f>H11</f>
        <v>Fort Worth</v>
      </c>
      <c r="O60" s="43" t="str">
        <f>H12</f>
        <v>TX</v>
      </c>
      <c r="P60" s="43">
        <f>H13</f>
        <v>76116</v>
      </c>
      <c r="Q60">
        <v>29.489462</v>
      </c>
      <c r="R60">
        <v>-98.591089999999994</v>
      </c>
      <c r="S60" t="s">
        <v>88</v>
      </c>
      <c r="T60" t="s">
        <v>89</v>
      </c>
      <c r="U60" t="str">
        <f t="shared" si="104"/>
        <v>2109 Remington Street, Fort Worth, TX 76116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</row>
    <row r="61" spans="2:31" x14ac:dyDescent="0.45">
      <c r="C61" s="72"/>
      <c r="D61" s="72"/>
      <c r="E61" s="72"/>
      <c r="F61" s="72"/>
      <c r="G61" s="72"/>
      <c r="H61" s="72"/>
      <c r="I61" s="72"/>
      <c r="L61" s="43" t="s">
        <v>81</v>
      </c>
      <c r="M61" s="43" t="str">
        <f>IFERROR(LEFT(I10,FIND("(Part",I10,1)-2),I10)</f>
        <v>4727 Wellesley Avenue</v>
      </c>
      <c r="N61" s="43" t="str">
        <f>I11</f>
        <v>Fort Worth</v>
      </c>
      <c r="O61" s="43" t="str">
        <f>I12</f>
        <v>TX</v>
      </c>
      <c r="P61" s="43">
        <f>I13</f>
        <v>76107</v>
      </c>
      <c r="Q61">
        <v>29.512999300000001</v>
      </c>
      <c r="R61">
        <v>-98.569235300000003</v>
      </c>
      <c r="S61" t="s">
        <v>90</v>
      </c>
      <c r="T61" t="s">
        <v>91</v>
      </c>
      <c r="U61" t="str">
        <f t="shared" si="104"/>
        <v>4727 Wellesley Avenue, Fort Worth, TX 76107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 spans="2:31" x14ac:dyDescent="0.45">
      <c r="C62" s="72"/>
      <c r="D62" s="72"/>
      <c r="E62" s="72"/>
      <c r="F62" s="72"/>
      <c r="G62" s="72"/>
      <c r="H62" s="72"/>
      <c r="I62" s="72"/>
      <c r="X62"/>
    </row>
    <row r="63" spans="2:31" x14ac:dyDescent="0.45">
      <c r="C63" s="72"/>
      <c r="D63" s="72"/>
      <c r="E63" s="72"/>
      <c r="F63" s="72"/>
      <c r="G63" s="72"/>
      <c r="H63" s="72"/>
      <c r="I63" s="72"/>
    </row>
    <row r="64" spans="2:31" x14ac:dyDescent="0.45">
      <c r="C64" s="72"/>
      <c r="D64" s="72"/>
      <c r="E64" s="72"/>
      <c r="F64" s="72"/>
      <c r="G64" s="72"/>
      <c r="H64" s="72"/>
      <c r="I64" s="72"/>
    </row>
    <row r="65" spans="3:9" x14ac:dyDescent="0.45">
      <c r="C65" s="72"/>
      <c r="D65" s="72"/>
      <c r="E65" s="72"/>
      <c r="F65" s="72"/>
      <c r="G65" s="72"/>
      <c r="H65" s="72"/>
      <c r="I65" s="72"/>
    </row>
    <row r="66" spans="3:9" x14ac:dyDescent="0.45">
      <c r="C66" s="72"/>
      <c r="D66" s="72"/>
      <c r="E66" s="72"/>
      <c r="F66" s="72"/>
      <c r="G66" s="72"/>
      <c r="H66" s="72"/>
      <c r="I66" s="72"/>
    </row>
    <row r="67" spans="3:9" x14ac:dyDescent="0.45">
      <c r="C67" s="72"/>
      <c r="D67" s="72"/>
      <c r="E67" s="72"/>
      <c r="F67" s="72"/>
      <c r="G67" s="72"/>
      <c r="H67" s="72"/>
      <c r="I67" s="72"/>
    </row>
    <row r="68" spans="3:9" x14ac:dyDescent="0.45">
      <c r="C68" s="72"/>
      <c r="D68" s="72"/>
      <c r="E68" s="72"/>
      <c r="F68" s="72"/>
      <c r="G68" s="72"/>
      <c r="H68" s="72"/>
      <c r="I68" s="72"/>
    </row>
    <row r="69" spans="3:9" x14ac:dyDescent="0.45">
      <c r="C69" s="72"/>
      <c r="D69" s="72"/>
      <c r="E69" s="72"/>
      <c r="F69" s="72"/>
      <c r="G69" s="72"/>
      <c r="H69" s="72"/>
      <c r="I69" s="72"/>
    </row>
    <row r="70" spans="3:9" x14ac:dyDescent="0.45">
      <c r="C70" s="72"/>
      <c r="D70" s="72"/>
      <c r="E70" s="72"/>
      <c r="F70" s="72"/>
      <c r="G70" s="72"/>
      <c r="H70" s="72"/>
      <c r="I70" s="72"/>
    </row>
    <row r="71" spans="3:9" x14ac:dyDescent="0.45">
      <c r="C71" s="72"/>
      <c r="D71" s="72"/>
      <c r="E71" s="72"/>
      <c r="F71" s="72"/>
      <c r="G71" s="72"/>
      <c r="H71" s="72"/>
      <c r="I71" s="72"/>
    </row>
    <row r="72" spans="3:9" x14ac:dyDescent="0.45">
      <c r="C72" s="72"/>
      <c r="D72" s="72"/>
      <c r="E72" s="72"/>
      <c r="F72" s="72"/>
      <c r="G72" s="72"/>
      <c r="H72" s="72"/>
      <c r="I72" s="72"/>
    </row>
    <row r="73" spans="3:9" x14ac:dyDescent="0.45">
      <c r="C73" s="72"/>
      <c r="D73" s="72"/>
      <c r="E73" s="72"/>
      <c r="F73" s="72"/>
      <c r="G73" s="72"/>
      <c r="H73" s="72"/>
      <c r="I73" s="72"/>
    </row>
    <row r="74" spans="3:9" x14ac:dyDescent="0.45">
      <c r="C74" s="72"/>
      <c r="D74" s="72"/>
      <c r="E74" s="72"/>
      <c r="F74" s="72"/>
      <c r="G74" s="72"/>
      <c r="H74" s="72"/>
      <c r="I74" s="72"/>
    </row>
    <row r="75" spans="3:9" x14ac:dyDescent="0.45">
      <c r="C75" s="72"/>
      <c r="D75" s="72"/>
      <c r="E75" s="72"/>
      <c r="F75" s="72"/>
      <c r="G75" s="72"/>
      <c r="H75" s="72"/>
      <c r="I75" s="72"/>
    </row>
    <row r="76" spans="3:9" x14ac:dyDescent="0.45">
      <c r="C76" s="72"/>
      <c r="D76" s="72"/>
      <c r="E76" s="72"/>
      <c r="F76" s="72"/>
      <c r="G76" s="72"/>
      <c r="H76" s="72"/>
      <c r="I76" s="72"/>
    </row>
    <row r="77" spans="3:9" x14ac:dyDescent="0.45">
      <c r="C77" s="72"/>
      <c r="D77" s="72"/>
      <c r="E77" s="72"/>
      <c r="F77" s="72"/>
      <c r="G77" s="72"/>
      <c r="H77" s="72"/>
      <c r="I77" s="72"/>
    </row>
    <row r="78" spans="3:9" x14ac:dyDescent="0.45">
      <c r="C78" s="72"/>
      <c r="D78" s="72"/>
      <c r="E78" s="72"/>
      <c r="F78" s="72"/>
      <c r="G78" s="72"/>
      <c r="H78" s="72"/>
      <c r="I78" s="72"/>
    </row>
    <row r="79" spans="3:9" x14ac:dyDescent="0.45">
      <c r="C79" s="72"/>
      <c r="D79" s="72"/>
      <c r="E79" s="72"/>
      <c r="F79" s="72"/>
      <c r="G79" s="72"/>
      <c r="H79" s="72"/>
      <c r="I79" s="72"/>
    </row>
    <row r="80" spans="3:9" x14ac:dyDescent="0.45">
      <c r="C80" s="72"/>
      <c r="D80" s="72"/>
      <c r="E80" s="72"/>
      <c r="F80" s="72"/>
      <c r="G80" s="72"/>
      <c r="H80" s="72"/>
      <c r="I80" s="72"/>
    </row>
    <row r="81" spans="3:9" x14ac:dyDescent="0.45">
      <c r="C81" s="72"/>
      <c r="D81" s="72"/>
      <c r="E81" s="72"/>
      <c r="F81" s="72"/>
      <c r="G81" s="72"/>
      <c r="H81" s="72"/>
      <c r="I81" s="72"/>
    </row>
    <row r="82" spans="3:9" x14ac:dyDescent="0.45">
      <c r="C82" s="72"/>
      <c r="D82" s="72"/>
      <c r="E82" s="72"/>
      <c r="F82" s="72"/>
      <c r="G82" s="72"/>
      <c r="H82" s="72"/>
      <c r="I82" s="72"/>
    </row>
    <row r="83" spans="3:9" x14ac:dyDescent="0.45">
      <c r="C83" s="72"/>
      <c r="D83" s="72"/>
      <c r="E83" s="72"/>
      <c r="F83" s="72"/>
      <c r="G83" s="72"/>
      <c r="H83" s="72"/>
      <c r="I83" s="72"/>
    </row>
    <row r="84" spans="3:9" x14ac:dyDescent="0.45">
      <c r="C84" s="72"/>
      <c r="D84" s="72"/>
      <c r="E84" s="72"/>
      <c r="F84" s="72"/>
      <c r="G84" s="72"/>
      <c r="H84" s="72"/>
      <c r="I84" s="72"/>
    </row>
    <row r="85" spans="3:9" x14ac:dyDescent="0.45">
      <c r="C85" s="72"/>
      <c r="D85" s="72"/>
      <c r="E85" s="72"/>
      <c r="F85" s="72"/>
      <c r="G85" s="72"/>
      <c r="H85" s="72"/>
      <c r="I85" s="72"/>
    </row>
    <row r="86" spans="3:9" x14ac:dyDescent="0.45">
      <c r="C86" s="72"/>
      <c r="D86" s="72"/>
      <c r="E86" s="72"/>
      <c r="F86" s="72"/>
      <c r="G86" s="72"/>
      <c r="H86" s="72"/>
      <c r="I86" s="72"/>
    </row>
    <row r="87" spans="3:9" x14ac:dyDescent="0.45">
      <c r="C87" s="72"/>
      <c r="D87" s="72"/>
      <c r="E87" s="72"/>
      <c r="F87" s="72"/>
      <c r="G87" s="72"/>
      <c r="H87" s="72"/>
      <c r="I87" s="72"/>
    </row>
    <row r="88" spans="3:9" x14ac:dyDescent="0.45">
      <c r="C88" s="72"/>
      <c r="D88" s="72"/>
      <c r="E88" s="72"/>
      <c r="F88" s="72"/>
      <c r="G88" s="72"/>
      <c r="H88" s="72"/>
      <c r="I88" s="72"/>
    </row>
    <row r="89" spans="3:9" x14ac:dyDescent="0.45">
      <c r="C89" s="72"/>
      <c r="D89" s="72"/>
      <c r="E89" s="72"/>
      <c r="F89" s="72"/>
      <c r="G89" s="72"/>
      <c r="H89" s="72"/>
      <c r="I89" s="72"/>
    </row>
    <row r="90" spans="3:9" x14ac:dyDescent="0.45">
      <c r="C90" s="72"/>
      <c r="D90" s="72"/>
      <c r="E90" s="72"/>
      <c r="F90" s="72"/>
      <c r="G90" s="72"/>
      <c r="H90" s="72"/>
      <c r="I90" s="72"/>
    </row>
    <row r="91" spans="3:9" x14ac:dyDescent="0.45">
      <c r="C91" s="72"/>
      <c r="D91" s="72"/>
      <c r="E91" s="72"/>
      <c r="F91" s="72"/>
      <c r="G91" s="72"/>
      <c r="H91" s="72"/>
      <c r="I91" s="72"/>
    </row>
    <row r="92" spans="3:9" x14ac:dyDescent="0.45">
      <c r="C92" s="72"/>
      <c r="D92" s="72"/>
      <c r="E92" s="72"/>
      <c r="F92" s="72"/>
      <c r="G92" s="72"/>
      <c r="H92" s="72"/>
      <c r="I92" s="72"/>
    </row>
    <row r="93" spans="3:9" x14ac:dyDescent="0.45">
      <c r="C93" s="72"/>
      <c r="D93" s="72"/>
      <c r="E93" s="72"/>
      <c r="F93" s="72"/>
      <c r="G93" s="72"/>
      <c r="H93" s="72"/>
      <c r="I93" s="72"/>
    </row>
  </sheetData>
  <mergeCells count="2">
    <mergeCell ref="C47:I48"/>
    <mergeCell ref="C49:I93"/>
  </mergeCells>
  <dataValidations count="1">
    <dataValidation type="list" allowBlank="1" showInputMessage="1" showErrorMessage="1" sqref="M1" xr:uid="{C3EEEBE3-CDFF-4DBA-A7D8-8199FA0ACEE2}">
      <formula1>$AJ$8:$AJ$9</formula1>
    </dataValidation>
  </dataValidations>
  <hyperlinks>
    <hyperlink ref="M54" r:id="rId1" xr:uid="{430ACA4F-5079-4261-8D34-B6921EAB9EB7}"/>
  </hyperlinks>
  <pageMargins left="0.7" right="0.7" top="0.75" bottom="0.75" header="0.3" footer="0.3"/>
  <pageSetup scale="52" fitToHeight="0" orientation="portrait" r:id="rId2"/>
  <drawing r:id="rId3"/>
  <extLst>
    <ext xmlns:x15="http://schemas.microsoft.com/office/spreadsheetml/2010/11/main" uri="{F7C9EE02-42E1-4005-9D12-6889AFFD525C}">
      <x15:webExtensions xmlns:xm="http://schemas.microsoft.com/office/excel/2006/main">
        <x15:webExtension appRef="{344B882D-95B9-461A-90FE-833C6E6D4643}">
          <xm:f>'Comparable Grid'!$U$55:$AA$61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Comparable Grid</vt:lpstr>
      <vt:lpstr>'Comparable Grid'!Print_Area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Gladchenko</dc:creator>
  <cp:lastModifiedBy>Dmytro Gladchenko</cp:lastModifiedBy>
  <dcterms:created xsi:type="dcterms:W3CDTF">2026-08-06T01:27:04Z</dcterms:created>
  <dcterms:modified xsi:type="dcterms:W3CDTF">2026-08-06T01:27:23Z</dcterms:modified>
</cp:coreProperties>
</file>