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uzzy-ahp\database\"/>
    </mc:Choice>
  </mc:AlternateContent>
  <bookViews>
    <workbookView xWindow="240" yWindow="156" windowWidth="20112" windowHeight="7992"/>
  </bookViews>
  <sheets>
    <sheet name="Fuzzy-Ahp" sheetId="1" r:id="rId1"/>
  </sheets>
  <calcPr calcId="162913"/>
</workbook>
</file>

<file path=xl/calcChain.xml><?xml version="1.0" encoding="utf-8"?>
<calcChain xmlns="http://schemas.openxmlformats.org/spreadsheetml/2006/main">
  <c r="K28" i="1" l="1"/>
  <c r="J29" i="1"/>
  <c r="K29" i="1"/>
  <c r="J30" i="1"/>
  <c r="K30" i="1"/>
  <c r="H28" i="1"/>
  <c r="G29" i="1"/>
  <c r="H29" i="1"/>
  <c r="G30" i="1"/>
  <c r="D28" i="1"/>
  <c r="E28" i="1"/>
  <c r="I28" i="1"/>
  <c r="F28" i="1"/>
  <c r="I30" i="1"/>
  <c r="F29" i="1"/>
  <c r="C28" i="1"/>
  <c r="C11" i="1"/>
  <c r="I29" i="1" s="1"/>
  <c r="E14" i="1"/>
  <c r="E29" i="1" s="1"/>
  <c r="D14" i="1"/>
  <c r="C14" i="1"/>
  <c r="E13" i="1"/>
  <c r="D13" i="1"/>
  <c r="C13" i="1"/>
  <c r="E12" i="1"/>
  <c r="D12" i="1"/>
  <c r="C12" i="1"/>
  <c r="E15" i="1"/>
  <c r="D15" i="1"/>
  <c r="C15" i="1"/>
  <c r="E16" i="1"/>
  <c r="D16" i="1"/>
  <c r="C16" i="1"/>
  <c r="E17" i="1"/>
  <c r="D17" i="1"/>
  <c r="C17" i="1"/>
  <c r="E18" i="1"/>
  <c r="D18" i="1"/>
  <c r="C18" i="1"/>
  <c r="B18" i="1"/>
  <c r="B17" i="1"/>
  <c r="B16" i="1"/>
  <c r="B15" i="1"/>
  <c r="B14" i="1"/>
  <c r="B13" i="1"/>
  <c r="B12" i="1"/>
  <c r="B11" i="1"/>
  <c r="E8" i="1"/>
  <c r="D8" i="1"/>
  <c r="C8" i="1"/>
  <c r="E9" i="1"/>
  <c r="D9" i="1"/>
  <c r="C9" i="1"/>
  <c r="E10" i="1"/>
  <c r="D10" i="1"/>
  <c r="C10" i="1"/>
  <c r="E7" i="1"/>
  <c r="D7" i="1"/>
  <c r="C7" i="1"/>
  <c r="D6" i="1"/>
  <c r="E5" i="1"/>
  <c r="C5" i="1"/>
  <c r="D4" i="1"/>
  <c r="J28" i="1" s="1"/>
  <c r="E3" i="1"/>
  <c r="H30" i="1" s="1"/>
  <c r="C3" i="1"/>
  <c r="F30" i="1" s="1"/>
  <c r="E23" i="1"/>
  <c r="D24" i="1" s="1"/>
  <c r="C24" i="1"/>
  <c r="C23" i="1"/>
  <c r="L28" i="1" l="1"/>
  <c r="C34" i="1" s="1"/>
  <c r="G28" i="1"/>
  <c r="M28" i="1" s="1"/>
  <c r="D34" i="1" s="1"/>
  <c r="E30" i="1"/>
  <c r="N30" i="1"/>
  <c r="E36" i="1" s="1"/>
  <c r="D29" i="1"/>
  <c r="M29" i="1" s="1"/>
  <c r="D35" i="1" s="1"/>
  <c r="N28" i="1"/>
  <c r="E34" i="1" s="1"/>
  <c r="C29" i="1"/>
  <c r="L29" i="1" s="1"/>
  <c r="C35" i="1" s="1"/>
  <c r="N29" i="1"/>
  <c r="C30" i="1"/>
  <c r="L30" i="1" s="1"/>
  <c r="D30" i="1"/>
  <c r="M30" i="1" s="1"/>
  <c r="D36" i="1" s="1"/>
  <c r="L31" i="1" l="1"/>
  <c r="G35" i="1"/>
  <c r="E46" i="1" s="1"/>
  <c r="G36" i="1"/>
  <c r="E51" i="1" s="1"/>
  <c r="E35" i="1"/>
  <c r="F35" i="1" s="1"/>
  <c r="N31" i="1"/>
  <c r="E45" i="1"/>
  <c r="G34" i="1"/>
  <c r="M31" i="1"/>
  <c r="C36" i="1"/>
  <c r="F50" i="1" l="1"/>
  <c r="F51" i="1"/>
  <c r="H46" i="1"/>
  <c r="H40" i="1"/>
  <c r="H51" i="1"/>
  <c r="F46" i="1"/>
  <c r="F45" i="1"/>
  <c r="F36" i="1"/>
  <c r="D41" i="1" s="1"/>
  <c r="H41" i="1"/>
  <c r="E50" i="1"/>
  <c r="H34" i="1"/>
  <c r="G41" i="1" s="1"/>
  <c r="H35" i="1"/>
  <c r="D51" i="1"/>
  <c r="D40" i="1"/>
  <c r="H36" i="1"/>
  <c r="E40" i="1"/>
  <c r="F40" i="1"/>
  <c r="H45" i="1"/>
  <c r="E41" i="1"/>
  <c r="H50" i="1"/>
  <c r="F41" i="1"/>
  <c r="F34" i="1"/>
  <c r="G40" i="1" l="1"/>
  <c r="I40" i="1" s="1"/>
  <c r="D46" i="1"/>
  <c r="K46" i="1" s="1"/>
  <c r="K41" i="1"/>
  <c r="K40" i="1"/>
  <c r="N51" i="1"/>
  <c r="K51" i="1"/>
  <c r="G46" i="1"/>
  <c r="J46" i="1" s="1"/>
  <c r="G45" i="1"/>
  <c r="J45" i="1" s="1"/>
  <c r="I41" i="1"/>
  <c r="G50" i="1"/>
  <c r="J50" i="1" s="1"/>
  <c r="G51" i="1"/>
  <c r="J51" i="1" s="1"/>
  <c r="D45" i="1"/>
  <c r="D50" i="1"/>
  <c r="J41" i="1"/>
  <c r="N41" i="1"/>
  <c r="N40" i="1"/>
  <c r="J40" i="1" l="1"/>
  <c r="L46" i="1"/>
  <c r="L41" i="1"/>
  <c r="M41" i="1" s="1"/>
  <c r="I50" i="1"/>
  <c r="L40" i="1"/>
  <c r="M40" i="1" s="1"/>
  <c r="I46" i="1"/>
  <c r="M46" i="1" s="1"/>
  <c r="N46" i="1" s="1"/>
  <c r="L51" i="1"/>
  <c r="K50" i="1"/>
  <c r="L50" i="1" s="1"/>
  <c r="M50" i="1" s="1"/>
  <c r="N50" i="1" s="1"/>
  <c r="C54" i="1"/>
  <c r="I51" i="1"/>
  <c r="K45" i="1"/>
  <c r="L45" i="1" s="1"/>
  <c r="I45" i="1"/>
  <c r="M51" i="1" l="1"/>
  <c r="M45" i="1"/>
  <c r="N45" i="1" s="1"/>
  <c r="C56" i="1"/>
  <c r="C55" i="1" l="1"/>
  <c r="C57" i="1" s="1"/>
  <c r="D54" i="1" l="1"/>
  <c r="D55" i="1"/>
  <c r="D56" i="1"/>
  <c r="F63" i="1" l="1"/>
  <c r="F67" i="1"/>
  <c r="F65" i="1"/>
  <c r="F62" i="1"/>
  <c r="F60" i="1"/>
  <c r="F64" i="1"/>
  <c r="F68" i="1"/>
  <c r="F61" i="1"/>
  <c r="G61" i="1" s="1"/>
  <c r="F69" i="1"/>
  <c r="F66" i="1"/>
  <c r="G62" i="1" l="1"/>
  <c r="G65" i="1"/>
  <c r="G66" i="1"/>
  <c r="G64" i="1"/>
  <c r="G67" i="1"/>
  <c r="G68" i="1"/>
  <c r="G69" i="1"/>
  <c r="G60" i="1"/>
  <c r="G63" i="1"/>
</calcChain>
</file>

<file path=xl/sharedStrings.xml><?xml version="1.0" encoding="utf-8"?>
<sst xmlns="http://schemas.openxmlformats.org/spreadsheetml/2006/main" count="107" uniqueCount="35">
  <si>
    <t>C1</t>
  </si>
  <si>
    <t>C2</t>
  </si>
  <si>
    <t>C3</t>
  </si>
  <si>
    <t>L</t>
  </si>
  <si>
    <t>M</t>
  </si>
  <si>
    <t>U</t>
  </si>
  <si>
    <t>Jumlah Baris</t>
  </si>
  <si>
    <t>Nilai Sintesis</t>
  </si>
  <si>
    <t>a</t>
  </si>
  <si>
    <t>b</t>
  </si>
  <si>
    <t>d</t>
  </si>
  <si>
    <t>c</t>
  </si>
  <si>
    <t>e</t>
  </si>
  <si>
    <t>d'</t>
  </si>
  <si>
    <t>lc1</t>
  </si>
  <si>
    <t>l</t>
  </si>
  <si>
    <t>uc1</t>
  </si>
  <si>
    <t>mc1</t>
  </si>
  <si>
    <t>m</t>
  </si>
  <si>
    <t>Harga</t>
  </si>
  <si>
    <t>Kode</t>
  </si>
  <si>
    <t>Total</t>
  </si>
  <si>
    <t>Rank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</si>
  <si>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</si>
  <si>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</si>
  <si>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</si>
  <si>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</si>
  <si>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</si>
  <si>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</si>
  <si>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</si>
  <si>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</si>
  <si>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</si>
  <si>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</si>
  <si>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Hasil Panen</t>
  </si>
  <si>
    <t>Ketahanan 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</si>
</sst>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0" fontId="1" fillId="3" borderId="1" xfId="1" applyBorder="1"/>
    <xf numFmtId="0" fontId="1" fillId="3" borderId="1" xfId="1" applyBorder="1" applyAlignment="1">
      <alignment horizontal="center"/>
    </xf>
    <xf numFmtId="0" fontId="1" fillId="3" borderId="2" xfId="1" applyBorder="1" applyAlignment="1">
      <alignment horizontal="center"/>
    </xf>
    <xf numFmtId="0" fontId="1" fillId="3" borderId="3" xfId="1" applyBorder="1" applyAlignment="1">
      <alignment horizontal="center"/>
    </xf>
    <xf numFmtId="0" fontId="1" fillId="3" borderId="4" xfId="1" applyBorder="1" applyAlignment="1">
      <alignment horizontal="center"/>
    </xf>
    <xf numFmtId="0" fontId="1" fillId="3" borderId="5" xfId="1" applyBorder="1" applyAlignment="1">
      <alignment horizontal="center"/>
    </xf>
    <xf numFmtId="0" fontId="1" fillId="3" borderId="6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tabSelected="1" topLeftCell="A40" zoomScaleNormal="100" workbookViewId="0">
      <selection activeCell="B49" sqref="B49"/>
    </sheetView>
  </sheetViews>
  <sheetFormatPr defaultRowHeight="14.4" x14ac:dyDescent="0.3"/>
  <sheetData>
    <row r="1" spans="2:5" x14ac:dyDescent="0.3">
      <c r="B1" s="8"/>
      <c r="C1" s="8" t="s">
        <v>3</v>
      </c>
      <c r="D1" s="8" t="s">
        <v>4</v>
      </c>
      <c r="E1" s="8" t="s">
        <v>5</v>
      </c>
    </row>
    <row r="2" spans="2:5" x14ac:dyDescent="0.3">
      <c r="B2" s="4">
        <v>1</v>
      </c>
      <c r="C2" s="4">
        <v>1</v>
      </c>
      <c r="D2" s="4">
        <v>1</v>
      </c>
      <c r="E2" s="4">
        <v>1</v>
      </c>
    </row>
    <row r="3" spans="2:5" x14ac:dyDescent="0.3">
      <c r="B3" s="4">
        <v>2</v>
      </c>
      <c r="C3" s="4">
        <f>1/2</f>
        <v>0.5</v>
      </c>
      <c r="D3" s="4">
        <v>1</v>
      </c>
      <c r="E3" s="4">
        <f>3/2</f>
        <v>1.5</v>
      </c>
    </row>
    <row r="4" spans="2:5" x14ac:dyDescent="0.3">
      <c r="B4" s="4">
        <v>3</v>
      </c>
      <c r="C4" s="4">
        <v>1</v>
      </c>
      <c r="D4" s="4">
        <f>3/2</f>
        <v>1.5</v>
      </c>
      <c r="E4" s="4">
        <v>2</v>
      </c>
    </row>
    <row r="5" spans="2:5" x14ac:dyDescent="0.3">
      <c r="B5" s="4">
        <v>4</v>
      </c>
      <c r="C5" s="4">
        <f>3/2</f>
        <v>1.5</v>
      </c>
      <c r="D5" s="4">
        <v>2</v>
      </c>
      <c r="E5" s="4">
        <f>5/2</f>
        <v>2.5</v>
      </c>
    </row>
    <row r="6" spans="2:5" x14ac:dyDescent="0.3">
      <c r="B6" s="4">
        <v>5</v>
      </c>
      <c r="C6" s="4">
        <v>2</v>
      </c>
      <c r="D6" s="4">
        <f>5/2</f>
        <v>2.5</v>
      </c>
      <c r="E6" s="4">
        <v>3</v>
      </c>
    </row>
    <row r="7" spans="2:5" x14ac:dyDescent="0.3">
      <c r="B7" s="4">
        <v>6</v>
      </c>
      <c r="C7" s="4">
        <f>5/2</f>
        <v>2.5</v>
      </c>
      <c r="D7" s="4">
        <f>3</f>
        <v>3</v>
      </c>
      <c r="E7" s="4">
        <f>7/2</f>
        <v>3.5</v>
      </c>
    </row>
    <row r="8" spans="2:5" x14ac:dyDescent="0.3">
      <c r="B8" s="4">
        <v>7</v>
      </c>
      <c r="C8" s="4">
        <f>3</f>
        <v>3</v>
      </c>
      <c r="D8" s="4">
        <f>7/2</f>
        <v>3.5</v>
      </c>
      <c r="E8" s="4">
        <f>4</f>
        <v>4</v>
      </c>
    </row>
    <row r="9" spans="2:5" x14ac:dyDescent="0.3">
      <c r="B9" s="4">
        <v>8</v>
      </c>
      <c r="C9" s="4">
        <f>7/2</f>
        <v>3.5</v>
      </c>
      <c r="D9" s="4">
        <f>4</f>
        <v>4</v>
      </c>
      <c r="E9" s="4">
        <f>9/2</f>
        <v>4.5</v>
      </c>
    </row>
    <row r="10" spans="2:5" x14ac:dyDescent="0.3">
      <c r="B10" s="4">
        <v>9</v>
      </c>
      <c r="C10" s="4">
        <f>4</f>
        <v>4</v>
      </c>
      <c r="D10" s="4">
        <f>9/2</f>
        <v>4.5</v>
      </c>
      <c r="E10" s="4">
        <f>9/2</f>
        <v>4.5</v>
      </c>
    </row>
    <row r="11" spans="2:5" x14ac:dyDescent="0.3">
      <c r="B11" s="4">
        <f>1/2</f>
        <v>0.5</v>
      </c>
      <c r="C11" s="4">
        <f>2/3</f>
        <v>0.66666666666666663</v>
      </c>
      <c r="D11" s="4">
        <v>1</v>
      </c>
      <c r="E11" s="4">
        <v>2</v>
      </c>
    </row>
    <row r="12" spans="2:5" x14ac:dyDescent="0.3">
      <c r="B12" s="4">
        <f>1/3</f>
        <v>0.33333333333333331</v>
      </c>
      <c r="C12" s="4">
        <f>1/2</f>
        <v>0.5</v>
      </c>
      <c r="D12" s="4">
        <f>2/3</f>
        <v>0.66666666666666663</v>
      </c>
      <c r="E12" s="4">
        <f>1</f>
        <v>1</v>
      </c>
    </row>
    <row r="13" spans="2:5" x14ac:dyDescent="0.3">
      <c r="B13" s="4">
        <f>1/4</f>
        <v>0.25</v>
      </c>
      <c r="C13" s="4">
        <f>2/5</f>
        <v>0.4</v>
      </c>
      <c r="D13" s="4">
        <f>1/2</f>
        <v>0.5</v>
      </c>
      <c r="E13" s="4">
        <f>2/3</f>
        <v>0.66666666666666663</v>
      </c>
    </row>
    <row r="14" spans="2:5" x14ac:dyDescent="0.3">
      <c r="B14" s="4">
        <f>1/5</f>
        <v>0.2</v>
      </c>
      <c r="C14" s="4">
        <f>1/3</f>
        <v>0.33333333333333331</v>
      </c>
      <c r="D14" s="4">
        <f>2/5</f>
        <v>0.4</v>
      </c>
      <c r="E14" s="4">
        <f>1/2</f>
        <v>0.5</v>
      </c>
    </row>
    <row r="15" spans="2:5" x14ac:dyDescent="0.3">
      <c r="B15" s="4">
        <f>1/6</f>
        <v>0.16666666666666666</v>
      </c>
      <c r="C15" s="4">
        <f>2/7</f>
        <v>0.2857142857142857</v>
      </c>
      <c r="D15" s="4">
        <f>1/3</f>
        <v>0.33333333333333331</v>
      </c>
      <c r="E15" s="4">
        <f>2/5</f>
        <v>0.4</v>
      </c>
    </row>
    <row r="16" spans="2:5" x14ac:dyDescent="0.3">
      <c r="B16" s="4">
        <f>1/7</f>
        <v>0.14285714285714285</v>
      </c>
      <c r="C16" s="4">
        <f>1/4</f>
        <v>0.25</v>
      </c>
      <c r="D16" s="4">
        <f>2/7</f>
        <v>0.2857142857142857</v>
      </c>
      <c r="E16" s="4">
        <f>1/3</f>
        <v>0.33333333333333331</v>
      </c>
    </row>
    <row r="17" spans="2:17" x14ac:dyDescent="0.3">
      <c r="B17" s="4">
        <f>1/8</f>
        <v>0.125</v>
      </c>
      <c r="C17" s="4">
        <f>2/9</f>
        <v>0.22222222222222221</v>
      </c>
      <c r="D17" s="4">
        <f>1/4</f>
        <v>0.25</v>
      </c>
      <c r="E17" s="4">
        <f>2/7</f>
        <v>0.2857142857142857</v>
      </c>
    </row>
    <row r="18" spans="2:17" x14ac:dyDescent="0.3">
      <c r="B18" s="4">
        <f>1/9</f>
        <v>0.1111111111111111</v>
      </c>
      <c r="C18" s="4">
        <f>2/9</f>
        <v>0.22222222222222221</v>
      </c>
      <c r="D18" s="4">
        <f>2/9</f>
        <v>0.22222222222222221</v>
      </c>
      <c r="E18" s="4">
        <f>1/4</f>
        <v>0.25</v>
      </c>
    </row>
    <row r="19" spans="2:17" x14ac:dyDescent="0.3">
      <c r="B19" s="5"/>
      <c r="C19" s="5"/>
      <c r="D19" s="5"/>
      <c r="E19" s="5"/>
    </row>
    <row r="21" spans="2:17" x14ac:dyDescent="0.3">
      <c r="B21" s="8"/>
      <c r="C21" s="8" t="s">
        <v>0</v>
      </c>
      <c r="D21" s="8" t="s">
        <v>1</v>
      </c>
      <c r="E21" s="8" t="s">
        <v>2</v>
      </c>
    </row>
    <row r="22" spans="2:17" x14ac:dyDescent="0.3">
      <c r="B22" s="8" t="s">
        <v>0</v>
      </c>
      <c r="C22" s="1">
        <v>1</v>
      </c>
      <c r="D22" s="1">
        <v>5</v>
      </c>
      <c r="E22" s="1">
        <v>3</v>
      </c>
    </row>
    <row r="23" spans="2:17" x14ac:dyDescent="0.3">
      <c r="B23" s="8" t="s">
        <v>1</v>
      </c>
      <c r="C23" s="1">
        <f>1/D22</f>
        <v>0.2</v>
      </c>
      <c r="D23" s="1">
        <v>1</v>
      </c>
      <c r="E23" s="1">
        <f>1/2</f>
        <v>0.5</v>
      </c>
    </row>
    <row r="24" spans="2:17" x14ac:dyDescent="0.3">
      <c r="B24" s="8" t="s">
        <v>2</v>
      </c>
      <c r="C24" s="1">
        <f>1/E22</f>
        <v>0.33333333333333331</v>
      </c>
      <c r="D24" s="1">
        <f>1/E23</f>
        <v>2</v>
      </c>
      <c r="E24" s="1">
        <v>1</v>
      </c>
    </row>
    <row r="25" spans="2:17" x14ac:dyDescent="0.3">
      <c r="B25" s="2"/>
      <c r="C25" s="2"/>
      <c r="D25" s="2"/>
      <c r="E25" s="2"/>
      <c r="F25" s="2"/>
    </row>
    <row r="26" spans="2:17" x14ac:dyDescent="0.3">
      <c r="B26" s="8"/>
      <c r="C26" s="9" t="s">
        <v>0</v>
      </c>
      <c r="D26" s="9"/>
      <c r="E26" s="9"/>
      <c r="F26" s="9" t="s">
        <v>1</v>
      </c>
      <c r="G26" s="9"/>
      <c r="H26" s="9"/>
      <c r="I26" s="9" t="s">
        <v>2</v>
      </c>
      <c r="J26" s="9"/>
      <c r="K26" s="9"/>
      <c r="L26" s="10" t="s">
        <v>6</v>
      </c>
      <c r="M26" s="11"/>
      <c r="N26" s="12"/>
    </row>
    <row r="27" spans="2:17" x14ac:dyDescent="0.3">
      <c r="B27" s="8"/>
      <c r="C27" s="8" t="s">
        <v>3</v>
      </c>
      <c r="D27" s="8" t="s">
        <v>4</v>
      </c>
      <c r="E27" s="8" t="s">
        <v>5</v>
      </c>
      <c r="F27" s="8" t="s">
        <v>3</v>
      </c>
      <c r="G27" s="8" t="s">
        <v>4</v>
      </c>
      <c r="H27" s="8" t="s">
        <v>5</v>
      </c>
      <c r="I27" s="8" t="s">
        <v>3</v>
      </c>
      <c r="J27" s="8" t="s">
        <v>4</v>
      </c>
      <c r="K27" s="8" t="s">
        <v>5</v>
      </c>
      <c r="L27" s="8" t="s">
        <v>3</v>
      </c>
      <c r="M27" s="8" t="s">
        <v>4</v>
      </c>
      <c r="N27" s="8" t="s">
        <v>5</v>
      </c>
    </row>
    <row r="28" spans="2:17" x14ac:dyDescent="0.3">
      <c r="B28" s="8" t="s">
        <v>0</v>
      </c>
      <c r="C28" s="3">
        <f>C2</f>
        <v>1</v>
      </c>
      <c r="D28" s="3">
        <f>D2</f>
        <v>1</v>
      </c>
      <c r="E28" s="3">
        <f>E2</f>
        <v>1</v>
      </c>
      <c r="F28" s="1">
        <f>C6</f>
        <v>2</v>
      </c>
      <c r="G28" s="1">
        <f>D6</f>
        <v>2.5</v>
      </c>
      <c r="H28" s="1">
        <f>E6</f>
        <v>3</v>
      </c>
      <c r="I28" s="1">
        <f>C4</f>
        <v>1</v>
      </c>
      <c r="J28" s="1">
        <f>D4</f>
        <v>1.5</v>
      </c>
      <c r="K28" s="1">
        <f>E4</f>
        <v>2</v>
      </c>
      <c r="L28" s="1">
        <f>SUMIF($C$27:$K$27,L$27,$C28:$K28)</f>
        <v>4</v>
      </c>
      <c r="M28" s="1">
        <f>SUMIF($C$27:$K$27,M$27,$C28:$K28)</f>
        <v>5</v>
      </c>
      <c r="N28" s="1">
        <f>SUMIF($C$27:$K$27,N$27,$C28:$K28)</f>
        <v>6</v>
      </c>
    </row>
    <row r="29" spans="2:17" x14ac:dyDescent="0.3">
      <c r="B29" s="8" t="s">
        <v>1</v>
      </c>
      <c r="C29" s="1">
        <f>C14</f>
        <v>0.33333333333333331</v>
      </c>
      <c r="D29" s="1">
        <f>D14</f>
        <v>0.4</v>
      </c>
      <c r="E29" s="1">
        <f>E14</f>
        <v>0.5</v>
      </c>
      <c r="F29" s="3">
        <f>C2</f>
        <v>1</v>
      </c>
      <c r="G29" s="3">
        <f>D2</f>
        <v>1</v>
      </c>
      <c r="H29" s="3">
        <f>E2</f>
        <v>1</v>
      </c>
      <c r="I29" s="1">
        <f>C11</f>
        <v>0.66666666666666663</v>
      </c>
      <c r="J29" s="1">
        <f>D11</f>
        <v>1</v>
      </c>
      <c r="K29" s="1">
        <f>E11</f>
        <v>2</v>
      </c>
      <c r="L29" s="1">
        <f>SUMIF($C$27:$K$27,L$27,$C29:$K29)</f>
        <v>2</v>
      </c>
      <c r="M29" s="1">
        <f>SUMIF($C$27:$K$27,M$27,$C29:$K29)</f>
        <v>2.4</v>
      </c>
      <c r="N29" s="1">
        <f>SUMIF($C$27:$K$27,N$27,$C29:$K29)</f>
        <v>3.5</v>
      </c>
    </row>
    <row r="30" spans="2:17" x14ac:dyDescent="0.3">
      <c r="B30" s="8" t="s">
        <v>2</v>
      </c>
      <c r="C30" s="1">
        <f>C12</f>
        <v>0.5</v>
      </c>
      <c r="D30" s="1">
        <f>D12</f>
        <v>0.66666666666666663</v>
      </c>
      <c r="E30" s="1">
        <f>E12</f>
        <v>1</v>
      </c>
      <c r="F30" s="1">
        <f>C3</f>
        <v>0.5</v>
      </c>
      <c r="G30" s="1">
        <f>D3</f>
        <v>1</v>
      </c>
      <c r="H30" s="1">
        <f>E3</f>
        <v>1.5</v>
      </c>
      <c r="I30" s="3">
        <f>C2</f>
        <v>1</v>
      </c>
      <c r="J30" s="3">
        <f>D2</f>
        <v>1</v>
      </c>
      <c r="K30" s="3">
        <f>E2</f>
        <v>1</v>
      </c>
      <c r="L30" s="1">
        <f>SUMIF($C$27:$K$27,L$27,$C30:$K30)</f>
        <v>2</v>
      </c>
      <c r="M30" s="1">
        <f>SUMIF($C$27:$K$27,M$27,$C30:$K30)</f>
        <v>2.6666666666666665</v>
      </c>
      <c r="N30" s="1">
        <f>SUMIF($C$27:$K$27,N$27,$C30:$K30)</f>
        <v>3.5</v>
      </c>
    </row>
    <row r="31" spans="2:17" x14ac:dyDescent="0.3">
      <c r="L31" s="6">
        <f>SUM(L28:L30)</f>
        <v>8</v>
      </c>
      <c r="M31" s="6">
        <f>SUM(M28:M30)</f>
        <v>10.066666666666666</v>
      </c>
      <c r="N31" s="6">
        <f>SUM(N28:N30)</f>
        <v>13</v>
      </c>
    </row>
    <row r="32" spans="2:17" x14ac:dyDescent="0.3">
      <c r="B32" s="13"/>
      <c r="C32" s="9" t="s">
        <v>6</v>
      </c>
      <c r="D32" s="9"/>
      <c r="E32" s="9"/>
      <c r="F32" s="9" t="s">
        <v>7</v>
      </c>
      <c r="G32" s="9"/>
      <c r="H32" s="9"/>
      <c r="O32" s="7"/>
      <c r="P32" s="7"/>
      <c r="Q32" s="7"/>
    </row>
    <row r="33" spans="2:14" x14ac:dyDescent="0.3">
      <c r="B33" s="14"/>
      <c r="C33" s="8" t="s">
        <v>3</v>
      </c>
      <c r="D33" s="8" t="s">
        <v>4</v>
      </c>
      <c r="E33" s="8" t="s">
        <v>5</v>
      </c>
      <c r="F33" s="8" t="s">
        <v>3</v>
      </c>
      <c r="G33" s="8" t="s">
        <v>4</v>
      </c>
      <c r="H33" s="8" t="s">
        <v>5</v>
      </c>
    </row>
    <row r="34" spans="2:14" x14ac:dyDescent="0.3">
      <c r="B34" s="1" t="s">
        <v>0</v>
      </c>
      <c r="C34" s="1">
        <f>L28</f>
        <v>4</v>
      </c>
      <c r="D34" s="1">
        <f>M28</f>
        <v>5</v>
      </c>
      <c r="E34" s="1">
        <f>N28</f>
        <v>6</v>
      </c>
      <c r="F34" s="1">
        <f>C34/SUM($E$34:$E$36)</f>
        <v>0.30769230769230771</v>
      </c>
      <c r="G34" s="1">
        <f>D34/SUM($D$34:$D$36)</f>
        <v>0.49668874172185434</v>
      </c>
      <c r="H34" s="1">
        <f>E34/SUM($C$34:$C$36)</f>
        <v>0.75</v>
      </c>
    </row>
    <row r="35" spans="2:14" x14ac:dyDescent="0.3">
      <c r="B35" s="1" t="s">
        <v>1</v>
      </c>
      <c r="C35" s="1">
        <f>L29</f>
        <v>2</v>
      </c>
      <c r="D35" s="1">
        <f>M29</f>
        <v>2.4</v>
      </c>
      <c r="E35" s="1">
        <f>N29</f>
        <v>3.5</v>
      </c>
      <c r="F35" s="1">
        <f>C35/SUM($E$34:$E$36)</f>
        <v>0.15384615384615385</v>
      </c>
      <c r="G35" s="1">
        <f>D35/SUM($D$34:$D$36)</f>
        <v>0.23841059602649006</v>
      </c>
      <c r="H35" s="1">
        <f>E35/SUM($C$34:$C$36)</f>
        <v>0.4375</v>
      </c>
    </row>
    <row r="36" spans="2:14" x14ac:dyDescent="0.3">
      <c r="B36" s="1" t="s">
        <v>2</v>
      </c>
      <c r="C36" s="1">
        <f>L30</f>
        <v>2</v>
      </c>
      <c r="D36" s="1">
        <f>M30</f>
        <v>2.6666666666666665</v>
      </c>
      <c r="E36" s="1">
        <f>N30</f>
        <v>3.5</v>
      </c>
      <c r="F36" s="1">
        <f>C36/SUM($E$34:$E$36)</f>
        <v>0.15384615384615385</v>
      </c>
      <c r="G36" s="1">
        <f>D36/SUM($D$34:$D$36)</f>
        <v>0.26490066225165559</v>
      </c>
      <c r="H36" s="1">
        <f>E36/SUM($C$34:$C$36)</f>
        <v>0.4375</v>
      </c>
    </row>
    <row r="38" spans="2:14" x14ac:dyDescent="0.3">
      <c r="B38" t="s">
        <v>33</v>
      </c>
    </row>
    <row r="39" spans="2:14" x14ac:dyDescent="0.3">
      <c r="B39" s="1"/>
      <c r="C39" s="1"/>
      <c r="D39" s="1" t="s">
        <v>15</v>
      </c>
      <c r="E39" s="1" t="s">
        <v>14</v>
      </c>
      <c r="F39" s="1" t="s">
        <v>17</v>
      </c>
      <c r="G39" s="1" t="s">
        <v>16</v>
      </c>
      <c r="H39" s="1" t="s">
        <v>18</v>
      </c>
      <c r="I39" s="1" t="s">
        <v>8</v>
      </c>
      <c r="J39" s="1" t="s">
        <v>9</v>
      </c>
      <c r="K39" s="1" t="s">
        <v>11</v>
      </c>
      <c r="L39" s="1" t="s">
        <v>10</v>
      </c>
      <c r="M39" s="1" t="s">
        <v>12</v>
      </c>
      <c r="N39" s="1" t="s">
        <v>13</v>
      </c>
    </row>
    <row r="40" spans="2:14" x14ac:dyDescent="0.3">
      <c r="B40" s="1" t="s">
        <v>0</v>
      </c>
      <c r="C40" s="1" t="s">
        <v>1</v>
      </c>
      <c r="D40" s="1">
        <f>VLOOKUP(C40,$B$34:$H$36,5,0)</f>
        <v>0.15384615384615385</v>
      </c>
      <c r="E40" s="1">
        <f>VLOOKUP(B40,$B$34:$H$36,6,0)</f>
        <v>0.49668874172185434</v>
      </c>
      <c r="F40" s="1">
        <f>VLOOKUP(B40,$B$34:$H$36,6,0)</f>
        <v>0.49668874172185434</v>
      </c>
      <c r="G40" s="1">
        <f>VLOOKUP(B40,$B$34:$H$36,7,0)</f>
        <v>0.75</v>
      </c>
      <c r="H40" s="1">
        <f>VLOOKUP(C40,$B$34:$H$36,6,0)</f>
        <v>0.23841059602649006</v>
      </c>
      <c r="I40" s="1">
        <f>D40-G40</f>
        <v>-0.59615384615384615</v>
      </c>
      <c r="J40" s="1">
        <f>F40-G40</f>
        <v>-0.25331125827814566</v>
      </c>
      <c r="K40" s="1">
        <f>H40-D40</f>
        <v>8.4564442180336208E-2</v>
      </c>
      <c r="L40" s="1">
        <f>J40-K40</f>
        <v>-0.33787570045848186</v>
      </c>
      <c r="M40" s="1">
        <f>I40/L40</f>
        <v>1.7644176404070866</v>
      </c>
      <c r="N40" s="1">
        <f>IF(F40&gt;=H40,1,IF(D40&gt;=G40,0,M40))</f>
        <v>1</v>
      </c>
    </row>
    <row r="41" spans="2:14" x14ac:dyDescent="0.3">
      <c r="B41" s="1" t="s">
        <v>0</v>
      </c>
      <c r="C41" s="1" t="s">
        <v>2</v>
      </c>
      <c r="D41" s="1">
        <f>VLOOKUP(C41,$B$34:$H$36,5,0)</f>
        <v>0.15384615384615385</v>
      </c>
      <c r="E41" s="1">
        <f>VLOOKUP(B41,$B$34:$H$36,6,0)</f>
        <v>0.49668874172185434</v>
      </c>
      <c r="F41" s="1">
        <f>VLOOKUP(B41,$B$34:$H$36,6,0)</f>
        <v>0.49668874172185434</v>
      </c>
      <c r="G41" s="1">
        <f>VLOOKUP(B41,$B$34:$H$36,7,0)</f>
        <v>0.75</v>
      </c>
      <c r="H41" s="1">
        <f>VLOOKUP(C41,$B$34:$H$36,6,0)</f>
        <v>0.26490066225165559</v>
      </c>
      <c r="I41" s="1">
        <f>D41-G41</f>
        <v>-0.59615384615384615</v>
      </c>
      <c r="J41" s="1">
        <f>F41-G41</f>
        <v>-0.25331125827814566</v>
      </c>
      <c r="K41" s="1">
        <f>H41-D41</f>
        <v>0.11105450840550174</v>
      </c>
      <c r="L41" s="1">
        <f t="shared" ref="L41" si="0">J41-K41</f>
        <v>-0.3643657666836474</v>
      </c>
      <c r="M41" s="1">
        <f t="shared" ref="M41" si="1">I41/L41</f>
        <v>1.6361412093673544</v>
      </c>
      <c r="N41" s="1">
        <f t="shared" ref="N41" si="2">IF(F41&gt;=H41,1,IF(D41&gt;=G41,0,M41))</f>
        <v>1</v>
      </c>
    </row>
    <row r="43" spans="2:14" x14ac:dyDescent="0.3">
      <c r="B43" t="s">
        <v>19</v>
      </c>
    </row>
    <row r="44" spans="2:14" x14ac:dyDescent="0.3">
      <c r="B44" s="1"/>
      <c r="C44" s="1"/>
      <c r="D44" s="1" t="s">
        <v>15</v>
      </c>
      <c r="E44" s="1" t="s">
        <v>14</v>
      </c>
      <c r="F44" s="1" t="s">
        <v>17</v>
      </c>
      <c r="G44" s="1" t="s">
        <v>16</v>
      </c>
      <c r="H44" s="1" t="s">
        <v>18</v>
      </c>
      <c r="I44" s="1" t="s">
        <v>8</v>
      </c>
      <c r="J44" s="1" t="s">
        <v>9</v>
      </c>
      <c r="K44" s="1" t="s">
        <v>11</v>
      </c>
      <c r="L44" s="1" t="s">
        <v>10</v>
      </c>
      <c r="M44" s="1" t="s">
        <v>12</v>
      </c>
      <c r="N44" s="1" t="s">
        <v>13</v>
      </c>
    </row>
    <row r="45" spans="2:14" x14ac:dyDescent="0.3">
      <c r="B45" s="1" t="s">
        <v>1</v>
      </c>
      <c r="C45" s="1" t="s">
        <v>0</v>
      </c>
      <c r="D45" s="1">
        <f>VLOOKUP(C45,$B$34:$H$36,5,0)</f>
        <v>0.30769230769230771</v>
      </c>
      <c r="E45" s="1">
        <f>VLOOKUP(B45,$B$34:$H$36,6,0)</f>
        <v>0.23841059602649006</v>
      </c>
      <c r="F45" s="1">
        <f>VLOOKUP(B45,$B$34:$H$36,6,0)</f>
        <v>0.23841059602649006</v>
      </c>
      <c r="G45" s="1">
        <f>VLOOKUP(B45,$B$34:$H$36,7,0)</f>
        <v>0.4375</v>
      </c>
      <c r="H45" s="1">
        <f>VLOOKUP(C45,$B$34:$H$36,6,0)</f>
        <v>0.49668874172185434</v>
      </c>
      <c r="I45" s="1">
        <f>D45-G45</f>
        <v>-0.12980769230769229</v>
      </c>
      <c r="J45" s="1">
        <f>F45-G45</f>
        <v>-0.19908940397350994</v>
      </c>
      <c r="K45" s="1">
        <f>H45-D45</f>
        <v>0.18899643402954663</v>
      </c>
      <c r="L45" s="1">
        <f>J45-K45</f>
        <v>-0.38808583800305657</v>
      </c>
      <c r="M45" s="1">
        <f>I45/L45</f>
        <v>0.33448190991877919</v>
      </c>
      <c r="N45" s="1">
        <f>IF(F45&gt;=H45,1,IF(D45&gt;=G45,0,M45))</f>
        <v>0.33448190991877919</v>
      </c>
    </row>
    <row r="46" spans="2:14" x14ac:dyDescent="0.3">
      <c r="B46" s="1" t="s">
        <v>1</v>
      </c>
      <c r="C46" s="1" t="s">
        <v>2</v>
      </c>
      <c r="D46" s="1">
        <f>VLOOKUP(C46,$B$34:$H$36,5,0)</f>
        <v>0.15384615384615385</v>
      </c>
      <c r="E46" s="1">
        <f>VLOOKUP(B46,$B$34:$H$36,6,0)</f>
        <v>0.23841059602649006</v>
      </c>
      <c r="F46" s="1">
        <f>VLOOKUP(B46,$B$34:$H$36,6,0)</f>
        <v>0.23841059602649006</v>
      </c>
      <c r="G46" s="1">
        <f>VLOOKUP(B46,$B$34:$H$36,7,0)</f>
        <v>0.4375</v>
      </c>
      <c r="H46" s="1">
        <f>VLOOKUP(C46,$B$34:$H$36,6,0)</f>
        <v>0.26490066225165559</v>
      </c>
      <c r="I46" s="1">
        <f>D46-G46</f>
        <v>-0.28365384615384615</v>
      </c>
      <c r="J46" s="1">
        <f>F46-G46</f>
        <v>-0.19908940397350994</v>
      </c>
      <c r="K46" s="1">
        <f>H46-D46</f>
        <v>0.11105450840550174</v>
      </c>
      <c r="L46" s="1">
        <f t="shared" ref="L46" si="3">J46-K46</f>
        <v>-0.31014391237901168</v>
      </c>
      <c r="M46" s="1">
        <f t="shared" ref="M46" si="4">I46/L46</f>
        <v>0.9145878246586594</v>
      </c>
      <c r="N46" s="1">
        <f t="shared" ref="N46" si="5">IF(F46&gt;=H46,1,IF(D46&gt;=G46,0,M46))</f>
        <v>0.9145878246586594</v>
      </c>
    </row>
    <row r="48" spans="2:14" x14ac:dyDescent="0.3">
      <c r="B48" t="s">
        <v>34</v>
      </c>
    </row>
    <row r="49" spans="2:14" x14ac:dyDescent="0.3">
      <c r="B49" s="1"/>
      <c r="C49" s="1"/>
      <c r="D49" s="1" t="s">
        <v>15</v>
      </c>
      <c r="E49" s="1" t="s">
        <v>14</v>
      </c>
      <c r="F49" s="1" t="s">
        <v>17</v>
      </c>
      <c r="G49" s="1" t="s">
        <v>16</v>
      </c>
      <c r="H49" s="1" t="s">
        <v>18</v>
      </c>
      <c r="I49" s="1" t="s">
        <v>8</v>
      </c>
      <c r="J49" s="1" t="s">
        <v>9</v>
      </c>
      <c r="K49" s="1" t="s">
        <v>11</v>
      </c>
      <c r="L49" s="1" t="s">
        <v>10</v>
      </c>
      <c r="M49" s="1" t="s">
        <v>12</v>
      </c>
      <c r="N49" s="1" t="s">
        <v>13</v>
      </c>
    </row>
    <row r="50" spans="2:14" x14ac:dyDescent="0.3">
      <c r="B50" s="1" t="s">
        <v>2</v>
      </c>
      <c r="C50" s="1" t="s">
        <v>0</v>
      </c>
      <c r="D50" s="1">
        <f>VLOOKUP(C50,$B$34:$H$36,5,0)</f>
        <v>0.30769230769230771</v>
      </c>
      <c r="E50" s="1">
        <f>VLOOKUP(B50,$B$34:$H$36,6,0)</f>
        <v>0.26490066225165559</v>
      </c>
      <c r="F50" s="1">
        <f>VLOOKUP(B50,$B$34:$H$36,6,0)</f>
        <v>0.26490066225165559</v>
      </c>
      <c r="G50" s="1">
        <f>VLOOKUP(B50,$B$34:$H$36,7,0)</f>
        <v>0.4375</v>
      </c>
      <c r="H50" s="1">
        <f>VLOOKUP(C50,$B$34:$H$36,6,0)</f>
        <v>0.49668874172185434</v>
      </c>
      <c r="I50" s="1">
        <f>D50-G50</f>
        <v>-0.12980769230769229</v>
      </c>
      <c r="J50" s="1">
        <f>F50-G50</f>
        <v>-0.17259933774834441</v>
      </c>
      <c r="K50" s="1">
        <f>H50-D50</f>
        <v>0.18899643402954663</v>
      </c>
      <c r="L50" s="1">
        <f>J50-K50</f>
        <v>-0.36159577177789104</v>
      </c>
      <c r="M50" s="1">
        <f>I50/L50</f>
        <v>0.35898564761820895</v>
      </c>
      <c r="N50" s="1">
        <f>IF(F50&gt;=H50,1,IF(D50&gt;=G50,0,M50))</f>
        <v>0.35898564761820895</v>
      </c>
    </row>
    <row r="51" spans="2:14" x14ac:dyDescent="0.3">
      <c r="B51" s="1" t="s">
        <v>2</v>
      </c>
      <c r="C51" s="1" t="s">
        <v>1</v>
      </c>
      <c r="D51" s="1">
        <f>VLOOKUP(C51,$B$34:$H$36,5,0)</f>
        <v>0.15384615384615385</v>
      </c>
      <c r="E51" s="1">
        <f>VLOOKUP(B51,$B$34:$H$36,6,0)</f>
        <v>0.26490066225165559</v>
      </c>
      <c r="F51" s="1">
        <f>VLOOKUP(B51,$B$34:$H$36,6,0)</f>
        <v>0.26490066225165559</v>
      </c>
      <c r="G51" s="1">
        <f>VLOOKUP(B51,$B$34:$H$36,7,0)</f>
        <v>0.4375</v>
      </c>
      <c r="H51" s="1">
        <f>VLOOKUP(C51,$B$34:$H$36,6,0)</f>
        <v>0.23841059602649006</v>
      </c>
      <c r="I51" s="1">
        <f>D51-G51</f>
        <v>-0.28365384615384615</v>
      </c>
      <c r="J51" s="1">
        <f>F51-G51</f>
        <v>-0.17259933774834441</v>
      </c>
      <c r="K51" s="1">
        <f>H51-D51</f>
        <v>8.4564442180336208E-2</v>
      </c>
      <c r="L51" s="1">
        <f t="shared" ref="L51" si="6">J51-K51</f>
        <v>-0.25716377992868061</v>
      </c>
      <c r="M51" s="1">
        <f t="shared" ref="M51" si="7">I51/L51</f>
        <v>1.103008542775783</v>
      </c>
      <c r="N51" s="1">
        <f t="shared" ref="N51" si="8">IF(F51&gt;=H51,1,IF(D51&gt;=G51,0,M51))</f>
        <v>1</v>
      </c>
    </row>
    <row r="54" spans="2:14" x14ac:dyDescent="0.3">
      <c r="B54" s="1" t="s">
        <v>0</v>
      </c>
      <c r="C54" s="1">
        <f>MIN(N40:N41)</f>
        <v>1</v>
      </c>
      <c r="D54" s="1">
        <f>C54/$C$57</f>
        <v>0.59050437402793787</v>
      </c>
    </row>
    <row r="55" spans="2:14" x14ac:dyDescent="0.3">
      <c r="B55" s="1" t="s">
        <v>1</v>
      </c>
      <c r="C55" s="1">
        <f>MIN(N45:N46)</f>
        <v>0.33448190991877919</v>
      </c>
      <c r="D55" s="1">
        <f>C55/$C$57</f>
        <v>0.19751303084025779</v>
      </c>
    </row>
    <row r="56" spans="2:14" x14ac:dyDescent="0.3">
      <c r="B56" s="1" t="s">
        <v>2</v>
      </c>
      <c r="C56" s="1">
        <f>MIN(N50:N51)</f>
        <v>0.35898564761820895</v>
      </c>
      <c r="D56" s="1">
        <f>C56/$C$57</f>
        <v>0.21198259513180434</v>
      </c>
    </row>
    <row r="57" spans="2:14" x14ac:dyDescent="0.3">
      <c r="B57" s="1" t="s">
        <v>21</v>
      </c>
      <c r="C57" s="1">
        <f>SUM(C54:C56)</f>
        <v>1.6934675575369882</v>
      </c>
      <c r="D57" s="1"/>
    </row>
    <row r="59" spans="2:14" x14ac:dyDescent="0.3">
      <c r="B59" s="1" t="s">
        <v>20</v>
      </c>
      <c r="C59" s="1" t="s">
        <v>0</v>
      </c>
      <c r="D59" s="1" t="s">
        <v>1</v>
      </c>
      <c r="E59" s="1" t="s">
        <v>2</v>
      </c>
      <c r="F59" s="1" t="s">
        <v>21</v>
      </c>
      <c r="G59" s="1" t="s">
        <v>22</v>
      </c>
    </row>
    <row r="60" spans="2:14" x14ac:dyDescent="0.3">
      <c r="B60" s="1" t="s">
        <v>23</v>
      </c>
      <c r="C60" s="1">
        <v>2</v>
      </c>
      <c r="D60" s="1">
        <v>3</v>
      </c>
      <c r="E60" s="1">
        <v>5</v>
      </c>
      <c r="F60" s="1">
        <f>MMULT(C60:E60,$D$54:$D$56)</f>
        <v>2.8334608162356707</v>
      </c>
      <c r="G60" s="1">
        <f>_xlfn.RANK.EQ(F60,$F$60:$F$69)</f>
        <v>5</v>
      </c>
    </row>
    <row r="61" spans="2:14" x14ac:dyDescent="0.3">
      <c r="B61" s="1" t="s">
        <v>24</v>
      </c>
      <c r="C61" s="1">
        <v>4</v>
      </c>
      <c r="D61" s="1">
        <v>3</v>
      </c>
      <c r="E61" s="1">
        <v>2</v>
      </c>
      <c r="F61" s="1">
        <f t="shared" ref="F61:F69" si="9">MMULT(C61:E61,$D$54:$D$56)</f>
        <v>3.3785217788961339</v>
      </c>
      <c r="G61" s="1">
        <f t="shared" ref="G61:G69" si="10">_xlfn.RANK.EQ(F61,$F$60:$F$69)</f>
        <v>2</v>
      </c>
    </row>
    <row r="62" spans="2:14" x14ac:dyDescent="0.3">
      <c r="B62" s="1" t="s">
        <v>25</v>
      </c>
      <c r="C62" s="1">
        <v>1</v>
      </c>
      <c r="D62" s="1">
        <v>4</v>
      </c>
      <c r="E62" s="1">
        <v>2</v>
      </c>
      <c r="F62" s="1">
        <f t="shared" si="9"/>
        <v>1.8045216876525778</v>
      </c>
      <c r="G62" s="1">
        <f t="shared" si="10"/>
        <v>9</v>
      </c>
    </row>
    <row r="63" spans="2:14" x14ac:dyDescent="0.3">
      <c r="B63" s="1" t="s">
        <v>26</v>
      </c>
      <c r="C63" s="1">
        <v>5</v>
      </c>
      <c r="D63" s="1">
        <v>2</v>
      </c>
      <c r="E63" s="1">
        <v>2</v>
      </c>
      <c r="F63" s="1">
        <f t="shared" si="9"/>
        <v>3.7715131220838134</v>
      </c>
      <c r="G63" s="1">
        <f t="shared" si="10"/>
        <v>1</v>
      </c>
    </row>
    <row r="64" spans="2:14" x14ac:dyDescent="0.3">
      <c r="B64" s="1" t="s">
        <v>27</v>
      </c>
      <c r="C64" s="1">
        <v>2</v>
      </c>
      <c r="D64" s="1">
        <v>3</v>
      </c>
      <c r="E64" s="1">
        <v>2</v>
      </c>
      <c r="F64" s="1">
        <f t="shared" si="9"/>
        <v>2.1975130308402577</v>
      </c>
      <c r="G64" s="1">
        <f t="shared" si="10"/>
        <v>6</v>
      </c>
    </row>
    <row r="65" spans="2:7" x14ac:dyDescent="0.3">
      <c r="B65" s="1" t="s">
        <v>28</v>
      </c>
      <c r="C65" s="1">
        <v>3</v>
      </c>
      <c r="D65" s="1">
        <v>4</v>
      </c>
      <c r="E65" s="1">
        <v>2</v>
      </c>
      <c r="F65" s="1">
        <f t="shared" si="9"/>
        <v>2.9855304357084536</v>
      </c>
      <c r="G65" s="1">
        <f t="shared" si="10"/>
        <v>4</v>
      </c>
    </row>
    <row r="66" spans="2:7" x14ac:dyDescent="0.3">
      <c r="B66" s="1" t="s">
        <v>29</v>
      </c>
      <c r="C66" s="1">
        <v>1</v>
      </c>
      <c r="D66" s="1">
        <v>3</v>
      </c>
      <c r="E66" s="1">
        <v>4</v>
      </c>
      <c r="F66" s="1">
        <f t="shared" si="9"/>
        <v>2.0309738470759289</v>
      </c>
      <c r="G66" s="1">
        <f t="shared" si="10"/>
        <v>8</v>
      </c>
    </row>
    <row r="67" spans="2:7" x14ac:dyDescent="0.3">
      <c r="B67" s="1" t="s">
        <v>30</v>
      </c>
      <c r="C67" s="1">
        <v>3</v>
      </c>
      <c r="D67" s="1">
        <v>5</v>
      </c>
      <c r="E67" s="1">
        <v>2</v>
      </c>
      <c r="F67" s="1">
        <f t="shared" si="9"/>
        <v>3.1830434665487113</v>
      </c>
      <c r="G67" s="1">
        <f t="shared" si="10"/>
        <v>3</v>
      </c>
    </row>
    <row r="68" spans="2:7" x14ac:dyDescent="0.3">
      <c r="B68" s="1" t="s">
        <v>31</v>
      </c>
      <c r="C68" s="1">
        <v>1</v>
      </c>
      <c r="D68" s="1">
        <v>2</v>
      </c>
      <c r="E68" s="1">
        <v>5</v>
      </c>
      <c r="F68" s="1">
        <f t="shared" si="9"/>
        <v>2.0454434113674753</v>
      </c>
      <c r="G68" s="1">
        <f t="shared" si="10"/>
        <v>7</v>
      </c>
    </row>
    <row r="69" spans="2:7" x14ac:dyDescent="0.3">
      <c r="B69" s="1" t="s">
        <v>32</v>
      </c>
      <c r="C69" s="1">
        <v>1</v>
      </c>
      <c r="D69" s="1">
        <v>2</v>
      </c>
      <c r="E69" s="1">
        <v>3</v>
      </c>
      <c r="F69" s="1">
        <f t="shared" si="9"/>
        <v>1.6214782211038665</v>
      </c>
      <c r="G69" s="1">
        <f t="shared" si="10"/>
        <v>10</v>
      </c>
    </row>
  </sheetData>
  <mergeCells count="7">
    <mergeCell ref="L26:N26"/>
    <mergeCell ref="C32:E32"/>
    <mergeCell ref="F32:H32"/>
    <mergeCell ref="B32:B33"/>
    <mergeCell ref="C26:E26"/>
    <mergeCell ref="F26:H26"/>
    <mergeCell ref="I26:K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Fuzzy-Ahp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</dc:creator>
  <cp:lastModifiedBy>HERDI</cp:lastModifiedBy>
  <dcterms:created xsi:type="dcterms:W3CDTF">2016-08-03T08:12:55Z</dcterms:created>
  <dcterms:modified xsi:type="dcterms:W3CDTF">2021-01-13T15:54:59Z</dcterms:modified>
</cp:coreProperties>
</file>