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OneDrive\Desktop\"/>
    </mc:Choice>
  </mc:AlternateContent>
  <xr:revisionPtr revIDLastSave="0" documentId="13_ncr:1_{4EBC1BB2-E70E-4E5C-81AD-ADC2801A5729}" xr6:coauthVersionLast="45" xr6:coauthVersionMax="45" xr10:uidLastSave="{00000000-0000-0000-0000-000000000000}"/>
  <bookViews>
    <workbookView xWindow="-108" yWindow="-108" windowWidth="23256" windowHeight="12576" activeTab="1" xr2:uid="{A7A48DC8-51F5-4904-9E01-6D4E1733D3A6}"/>
  </bookViews>
  <sheets>
    <sheet name="Main" sheetId="1" r:id="rId1"/>
    <sheet name="Problem definition" sheetId="2" r:id="rId2"/>
    <sheet name="Input" sheetId="3" r:id="rId3"/>
    <sheet name="Consensus C&amp;R" sheetId="4" r:id="rId4"/>
    <sheet name="Feedback mechanism and advices" sheetId="7" r:id="rId5"/>
    <sheet name="Selection with AVR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6" l="1"/>
  <c r="O6" i="6"/>
  <c r="O7" i="6"/>
  <c r="O8" i="6"/>
  <c r="O4" i="6"/>
  <c r="H18" i="6"/>
  <c r="H19" i="6"/>
  <c r="H20" i="6"/>
  <c r="H21" i="6"/>
  <c r="H22" i="6"/>
  <c r="H26" i="6"/>
  <c r="H27" i="6"/>
  <c r="H28" i="6"/>
  <c r="H29" i="6"/>
  <c r="H30" i="6"/>
  <c r="H10" i="6"/>
  <c r="H11" i="6"/>
  <c r="H12" i="6"/>
  <c r="H13" i="6"/>
  <c r="H14" i="6"/>
  <c r="H3" i="6"/>
  <c r="H4" i="6"/>
  <c r="H5" i="6"/>
  <c r="H6" i="6"/>
  <c r="H2" i="6"/>
  <c r="B26" i="6" a="1"/>
  <c r="B26" i="6" s="1"/>
  <c r="B18" i="6" a="1"/>
  <c r="B18" i="6" s="1"/>
  <c r="B10" i="6" a="1"/>
  <c r="B10" i="6" s="1"/>
  <c r="B2" i="6" a="1"/>
  <c r="B2" i="6" s="1"/>
  <c r="Q143" i="7"/>
  <c r="H134" i="7" l="1" a="1"/>
  <c r="H134" i="7" s="1"/>
  <c r="G104" i="7" a="1"/>
  <c r="G104" i="7" s="1"/>
  <c r="G112" i="7" s="1" a="1"/>
  <c r="G112" i="7" s="1"/>
  <c r="G87" i="7" a="1"/>
  <c r="G87" i="7" s="1"/>
  <c r="G95" i="7" s="1" a="1"/>
  <c r="G95" i="7" s="1"/>
  <c r="F66" i="7" a="1"/>
  <c r="F66" i="7" s="1"/>
  <c r="F8" i="7"/>
  <c r="N37" i="7" s="1"/>
  <c r="E8" i="7"/>
  <c r="M37" i="7" s="1"/>
  <c r="D8" i="7"/>
  <c r="L37" i="7" s="1"/>
  <c r="C8" i="7"/>
  <c r="K37" i="7" s="1"/>
  <c r="B8" i="7"/>
  <c r="J37" i="7" s="1"/>
  <c r="A8" i="7"/>
  <c r="F7" i="7"/>
  <c r="N15" i="7" s="1"/>
  <c r="E7" i="7"/>
  <c r="M22" i="7" s="1"/>
  <c r="D7" i="7"/>
  <c r="L29" i="7" s="1"/>
  <c r="C7" i="7"/>
  <c r="K36" i="7" s="1"/>
  <c r="B7" i="7"/>
  <c r="J36" i="7" s="1"/>
  <c r="A7" i="7"/>
  <c r="F6" i="7"/>
  <c r="N21" i="7" s="1"/>
  <c r="E6" i="7"/>
  <c r="M21" i="7" s="1"/>
  <c r="D6" i="7"/>
  <c r="L28" i="7" s="1"/>
  <c r="C6" i="7"/>
  <c r="K14" i="7" s="1"/>
  <c r="B6" i="7"/>
  <c r="J21" i="7" s="1"/>
  <c r="A6" i="7"/>
  <c r="F5" i="7"/>
  <c r="N27" i="7" s="1"/>
  <c r="E5" i="7"/>
  <c r="M34" i="7" s="1"/>
  <c r="D5" i="7"/>
  <c r="L34" i="7" s="1"/>
  <c r="C5" i="7"/>
  <c r="K34" i="7" s="1"/>
  <c r="B5" i="7"/>
  <c r="J34" i="7" s="1"/>
  <c r="A5" i="7"/>
  <c r="F4" i="7"/>
  <c r="N33" i="7" s="1"/>
  <c r="E4" i="7"/>
  <c r="M12" i="7" s="1"/>
  <c r="D4" i="7"/>
  <c r="L19" i="7" s="1"/>
  <c r="C4" i="7"/>
  <c r="K26" i="7" s="1"/>
  <c r="B4" i="7"/>
  <c r="J33" i="7" s="1"/>
  <c r="A4" i="7"/>
  <c r="F3" i="7"/>
  <c r="E3" i="7"/>
  <c r="D3" i="7"/>
  <c r="C3" i="7"/>
  <c r="B3" i="7"/>
  <c r="K13" i="7" l="1"/>
  <c r="L20" i="7"/>
  <c r="J23" i="7"/>
  <c r="K20" i="7"/>
  <c r="L26" i="7"/>
  <c r="K27" i="7"/>
  <c r="R144" i="7" s="1"/>
  <c r="K28" i="7"/>
  <c r="M14" i="7"/>
  <c r="M28" i="7"/>
  <c r="N14" i="7"/>
  <c r="N34" i="7"/>
  <c r="N12" i="7"/>
  <c r="J16" i="7"/>
  <c r="L21" i="7"/>
  <c r="M26" i="7"/>
  <c r="M29" i="7"/>
  <c r="M35" i="7"/>
  <c r="J12" i="7"/>
  <c r="L15" i="7"/>
  <c r="K21" i="7"/>
  <c r="N28" i="7"/>
  <c r="K35" i="7"/>
  <c r="J13" i="7"/>
  <c r="N16" i="7"/>
  <c r="N26" i="7"/>
  <c r="N29" i="7"/>
  <c r="N35" i="7"/>
  <c r="J19" i="7"/>
  <c r="J30" i="7"/>
  <c r="L36" i="7"/>
  <c r="L13" i="7"/>
  <c r="M19" i="7"/>
  <c r="K22" i="7"/>
  <c r="L27" i="7"/>
  <c r="M30" i="7"/>
  <c r="M36" i="7"/>
  <c r="N23" i="7"/>
  <c r="M66" i="7" a="1"/>
  <c r="M66" i="7" s="1"/>
  <c r="N87" i="7" s="1" a="1"/>
  <c r="N87" i="7" s="1"/>
  <c r="N104" i="7" s="1" a="1"/>
  <c r="N104" i="7" s="1"/>
  <c r="L14" i="7"/>
  <c r="N19" i="7"/>
  <c r="N22" i="7"/>
  <c r="J28" i="7"/>
  <c r="J35" i="7"/>
  <c r="K33" i="7"/>
  <c r="L33" i="7"/>
  <c r="K23" i="7"/>
  <c r="M33" i="7"/>
  <c r="N36" i="7"/>
  <c r="U146" i="7" s="1"/>
  <c r="J15" i="7"/>
  <c r="M16" i="7"/>
  <c r="L23" i="7"/>
  <c r="J27" i="7"/>
  <c r="K30" i="7"/>
  <c r="L35" i="7"/>
  <c r="Q147" i="7"/>
  <c r="K16" i="7"/>
  <c r="L16" i="7"/>
  <c r="J20" i="7"/>
  <c r="M13" i="7"/>
  <c r="K15" i="7"/>
  <c r="J22" i="7"/>
  <c r="M23" i="7"/>
  <c r="L30" i="7"/>
  <c r="K12" i="7"/>
  <c r="N13" i="7"/>
  <c r="M20" i="7"/>
  <c r="J29" i="7"/>
  <c r="L12" i="7"/>
  <c r="J14" i="7"/>
  <c r="M15" i="7"/>
  <c r="K19" i="7"/>
  <c r="N20" i="7"/>
  <c r="L22" i="7"/>
  <c r="J26" i="7"/>
  <c r="M27" i="7"/>
  <c r="K29" i="7"/>
  <c r="N30" i="7"/>
  <c r="S146" i="7" l="1"/>
  <c r="Q145" i="7"/>
  <c r="T146" i="7"/>
  <c r="R145" i="7"/>
  <c r="U147" i="7"/>
  <c r="I47" i="7"/>
  <c r="T143" i="7"/>
  <c r="S145" i="7"/>
  <c r="T145" i="7"/>
  <c r="L50" i="7"/>
  <c r="I50" i="7"/>
  <c r="K47" i="7"/>
  <c r="Q144" i="7"/>
  <c r="U145" i="7"/>
  <c r="I44" i="7"/>
  <c r="H41" i="7"/>
  <c r="L44" i="7"/>
  <c r="L47" i="7"/>
  <c r="J47" i="7"/>
  <c r="J50" i="7"/>
  <c r="H47" i="7"/>
  <c r="U143" i="7"/>
  <c r="S144" i="7"/>
  <c r="T147" i="7"/>
  <c r="P134" i="7" a="1"/>
  <c r="P134" i="7" s="1"/>
  <c r="R143" i="7"/>
  <c r="I41" i="7"/>
  <c r="K44" i="7"/>
  <c r="S147" i="7"/>
  <c r="J41" i="7"/>
  <c r="S143" i="7"/>
  <c r="R146" i="7"/>
  <c r="U144" i="7"/>
  <c r="Q146" i="7"/>
  <c r="K41" i="7"/>
  <c r="K50" i="7"/>
  <c r="L41" i="7"/>
  <c r="H44" i="7"/>
  <c r="T144" i="7"/>
  <c r="J44" i="7"/>
  <c r="R147" i="7"/>
  <c r="H50" i="7"/>
  <c r="D87" i="7" l="1"/>
  <c r="O49" i="7"/>
  <c r="O43" i="7"/>
  <c r="O46" i="7"/>
  <c r="D88" i="7"/>
  <c r="O40" i="7"/>
  <c r="D4" i="4" l="1"/>
  <c r="C3" i="4" l="1"/>
  <c r="D3" i="4"/>
  <c r="C4" i="4"/>
  <c r="F6" i="4"/>
  <c r="I91" i="3"/>
  <c r="J91" i="3"/>
  <c r="K91" i="3"/>
  <c r="L91" i="3"/>
  <c r="M91" i="3"/>
  <c r="I92" i="3"/>
  <c r="J92" i="3"/>
  <c r="K92" i="3"/>
  <c r="L92" i="3"/>
  <c r="M92" i="3"/>
  <c r="I93" i="3"/>
  <c r="J93" i="3"/>
  <c r="K93" i="3"/>
  <c r="L93" i="3"/>
  <c r="M93" i="3"/>
  <c r="I94" i="3"/>
  <c r="J94" i="3"/>
  <c r="K94" i="3"/>
  <c r="L94" i="3"/>
  <c r="M94" i="3"/>
  <c r="J90" i="3"/>
  <c r="K90" i="3"/>
  <c r="L90" i="3"/>
  <c r="M90" i="3"/>
  <c r="I90" i="3"/>
  <c r="H90" i="3"/>
  <c r="H93" i="3"/>
  <c r="I89" i="3"/>
  <c r="J89" i="3"/>
  <c r="A93" i="3"/>
  <c r="B93" i="3"/>
  <c r="C93" i="3"/>
  <c r="D93" i="3"/>
  <c r="E93" i="3"/>
  <c r="F93" i="3"/>
  <c r="A94" i="3"/>
  <c r="B94" i="3"/>
  <c r="C94" i="3"/>
  <c r="D94" i="3"/>
  <c r="E94" i="3"/>
  <c r="F94" i="3"/>
  <c r="A95" i="3"/>
  <c r="B95" i="3"/>
  <c r="C95" i="3"/>
  <c r="D95" i="3"/>
  <c r="E95" i="3"/>
  <c r="F95" i="3"/>
  <c r="A96" i="3"/>
  <c r="B96" i="3"/>
  <c r="C96" i="3"/>
  <c r="D96" i="3"/>
  <c r="E96" i="3"/>
  <c r="F96" i="3"/>
  <c r="A97" i="3"/>
  <c r="B97" i="3"/>
  <c r="C97" i="3"/>
  <c r="D97" i="3"/>
  <c r="E97" i="3"/>
  <c r="F97" i="3"/>
  <c r="A98" i="3"/>
  <c r="B98" i="3"/>
  <c r="C98" i="3"/>
  <c r="D98" i="3"/>
  <c r="E98" i="3"/>
  <c r="F98" i="3"/>
  <c r="A86" i="3"/>
  <c r="B86" i="3"/>
  <c r="C86" i="3"/>
  <c r="D86" i="3"/>
  <c r="K89" i="3" s="1"/>
  <c r="E86" i="3"/>
  <c r="L89" i="3" s="1"/>
  <c r="F86" i="3"/>
  <c r="M89" i="3" s="1"/>
  <c r="A87" i="3"/>
  <c r="B87" i="3"/>
  <c r="C87" i="3"/>
  <c r="D87" i="3"/>
  <c r="E87" i="3"/>
  <c r="F87" i="3"/>
  <c r="A88" i="3"/>
  <c r="H91" i="3" s="1"/>
  <c r="B88" i="3"/>
  <c r="C88" i="3"/>
  <c r="D88" i="3"/>
  <c r="E88" i="3"/>
  <c r="F88" i="3"/>
  <c r="A89" i="3"/>
  <c r="H92" i="3" s="1"/>
  <c r="B89" i="3"/>
  <c r="C89" i="3"/>
  <c r="D89" i="3"/>
  <c r="E89" i="3"/>
  <c r="F89" i="3"/>
  <c r="A90" i="3"/>
  <c r="B90" i="3"/>
  <c r="C90" i="3"/>
  <c r="D90" i="3"/>
  <c r="E90" i="3"/>
  <c r="F90" i="3"/>
  <c r="A91" i="3"/>
  <c r="H94" i="3" s="1"/>
  <c r="B91" i="3"/>
  <c r="C91" i="3"/>
  <c r="D91" i="3"/>
  <c r="E91" i="3"/>
  <c r="F91" i="3"/>
  <c r="I75" i="3"/>
  <c r="J75" i="3"/>
  <c r="K75" i="3"/>
  <c r="L75" i="3"/>
  <c r="M75" i="3"/>
  <c r="I76" i="3"/>
  <c r="J76" i="3"/>
  <c r="K76" i="3"/>
  <c r="L76" i="3"/>
  <c r="M76" i="3"/>
  <c r="I77" i="3"/>
  <c r="J77" i="3"/>
  <c r="K77" i="3"/>
  <c r="L77" i="3"/>
  <c r="M77" i="3"/>
  <c r="I78" i="3"/>
  <c r="J78" i="3"/>
  <c r="K78" i="3"/>
  <c r="L78" i="3"/>
  <c r="M78" i="3"/>
  <c r="J74" i="3"/>
  <c r="K74" i="3"/>
  <c r="L74" i="3"/>
  <c r="M74" i="3"/>
  <c r="I74" i="3"/>
  <c r="H75" i="3"/>
  <c r="H77" i="3"/>
  <c r="H78" i="3"/>
  <c r="I73" i="3"/>
  <c r="K73" i="3"/>
  <c r="A77" i="3"/>
  <c r="B77" i="3"/>
  <c r="C77" i="3"/>
  <c r="D77" i="3"/>
  <c r="E77" i="3"/>
  <c r="F77" i="3"/>
  <c r="A78" i="3"/>
  <c r="B78" i="3"/>
  <c r="C78" i="3"/>
  <c r="D78" i="3"/>
  <c r="E78" i="3"/>
  <c r="F78" i="3"/>
  <c r="A79" i="3"/>
  <c r="B79" i="3"/>
  <c r="C79" i="3"/>
  <c r="D79" i="3"/>
  <c r="E79" i="3"/>
  <c r="F79" i="3"/>
  <c r="A80" i="3"/>
  <c r="B80" i="3"/>
  <c r="C80" i="3"/>
  <c r="D80" i="3"/>
  <c r="E80" i="3"/>
  <c r="F80" i="3"/>
  <c r="A81" i="3"/>
  <c r="B81" i="3"/>
  <c r="C81" i="3"/>
  <c r="D81" i="3"/>
  <c r="E81" i="3"/>
  <c r="F81" i="3"/>
  <c r="A82" i="3"/>
  <c r="B82" i="3"/>
  <c r="C82" i="3"/>
  <c r="D82" i="3"/>
  <c r="E82" i="3"/>
  <c r="F82" i="3"/>
  <c r="A70" i="3"/>
  <c r="B70" i="3"/>
  <c r="C70" i="3"/>
  <c r="J73" i="3" s="1"/>
  <c r="D70" i="3"/>
  <c r="E70" i="3"/>
  <c r="L73" i="3" s="1"/>
  <c r="F70" i="3"/>
  <c r="M73" i="3" s="1"/>
  <c r="A71" i="3"/>
  <c r="H74" i="3" s="1"/>
  <c r="B71" i="3"/>
  <c r="C71" i="3"/>
  <c r="D71" i="3"/>
  <c r="E71" i="3"/>
  <c r="F71" i="3"/>
  <c r="A72" i="3"/>
  <c r="B72" i="3"/>
  <c r="C72" i="3"/>
  <c r="D72" i="3"/>
  <c r="E72" i="3"/>
  <c r="F72" i="3"/>
  <c r="A73" i="3"/>
  <c r="H76" i="3" s="1"/>
  <c r="B73" i="3"/>
  <c r="C73" i="3"/>
  <c r="D73" i="3"/>
  <c r="E73" i="3"/>
  <c r="F73" i="3"/>
  <c r="A74" i="3"/>
  <c r="B74" i="3"/>
  <c r="C74" i="3"/>
  <c r="D74" i="3"/>
  <c r="E74" i="3"/>
  <c r="F74" i="3"/>
  <c r="A75" i="3"/>
  <c r="B75" i="3"/>
  <c r="C75" i="3"/>
  <c r="D75" i="3"/>
  <c r="E75" i="3"/>
  <c r="F75" i="3"/>
  <c r="I59" i="3"/>
  <c r="J59" i="3"/>
  <c r="K59" i="3"/>
  <c r="L59" i="3"/>
  <c r="M59" i="3"/>
  <c r="I60" i="3"/>
  <c r="J60" i="3"/>
  <c r="K60" i="3"/>
  <c r="L60" i="3"/>
  <c r="M60" i="3"/>
  <c r="I61" i="3"/>
  <c r="J61" i="3"/>
  <c r="K61" i="3"/>
  <c r="L61" i="3"/>
  <c r="M61" i="3"/>
  <c r="I62" i="3"/>
  <c r="J62" i="3"/>
  <c r="K62" i="3"/>
  <c r="L62" i="3"/>
  <c r="M62" i="3"/>
  <c r="J58" i="3"/>
  <c r="K58" i="3"/>
  <c r="L58" i="3"/>
  <c r="M58" i="3"/>
  <c r="I58" i="3"/>
  <c r="L57" i="3"/>
  <c r="A61" i="3"/>
  <c r="B61" i="3"/>
  <c r="C61" i="3"/>
  <c r="D61" i="3"/>
  <c r="E61" i="3"/>
  <c r="F61" i="3"/>
  <c r="A62" i="3"/>
  <c r="B62" i="3"/>
  <c r="C62" i="3"/>
  <c r="D62" i="3"/>
  <c r="E62" i="3"/>
  <c r="F62" i="3"/>
  <c r="A63" i="3"/>
  <c r="B63" i="3"/>
  <c r="C63" i="3"/>
  <c r="D63" i="3"/>
  <c r="E63" i="3"/>
  <c r="F63" i="3"/>
  <c r="A64" i="3"/>
  <c r="B64" i="3"/>
  <c r="C64" i="3"/>
  <c r="D64" i="3"/>
  <c r="E64" i="3"/>
  <c r="F64" i="3"/>
  <c r="A65" i="3"/>
  <c r="B65" i="3"/>
  <c r="C65" i="3"/>
  <c r="D65" i="3"/>
  <c r="E65" i="3"/>
  <c r="F65" i="3"/>
  <c r="A66" i="3"/>
  <c r="B66" i="3"/>
  <c r="C66" i="3"/>
  <c r="D66" i="3"/>
  <c r="E66" i="3"/>
  <c r="F66" i="3"/>
  <c r="A54" i="3"/>
  <c r="B54" i="3"/>
  <c r="I57" i="3" s="1"/>
  <c r="C54" i="3"/>
  <c r="J57" i="3" s="1"/>
  <c r="D54" i="3"/>
  <c r="K57" i="3" s="1"/>
  <c r="E54" i="3"/>
  <c r="F54" i="3"/>
  <c r="M57" i="3" s="1"/>
  <c r="A55" i="3"/>
  <c r="H58" i="3" s="1"/>
  <c r="B55" i="3"/>
  <c r="C55" i="3"/>
  <c r="D55" i="3"/>
  <c r="E55" i="3"/>
  <c r="F55" i="3"/>
  <c r="A56" i="3"/>
  <c r="H59" i="3" s="1"/>
  <c r="B56" i="3"/>
  <c r="C56" i="3"/>
  <c r="D56" i="3"/>
  <c r="E56" i="3"/>
  <c r="F56" i="3"/>
  <c r="A57" i="3"/>
  <c r="H60" i="3" s="1"/>
  <c r="B57" i="3"/>
  <c r="C57" i="3"/>
  <c r="D57" i="3"/>
  <c r="E57" i="3"/>
  <c r="F57" i="3"/>
  <c r="A58" i="3"/>
  <c r="H61" i="3" s="1"/>
  <c r="B58" i="3"/>
  <c r="C58" i="3"/>
  <c r="D58" i="3"/>
  <c r="E58" i="3"/>
  <c r="F58" i="3"/>
  <c r="A59" i="3"/>
  <c r="H62" i="3" s="1"/>
  <c r="B59" i="3"/>
  <c r="C59" i="3"/>
  <c r="D59" i="3"/>
  <c r="E59" i="3"/>
  <c r="F59" i="3"/>
  <c r="J42" i="3"/>
  <c r="K42" i="3"/>
  <c r="I43" i="3"/>
  <c r="J43" i="3"/>
  <c r="K43" i="3"/>
  <c r="M43" i="3"/>
  <c r="M45" i="3"/>
  <c r="I41" i="3"/>
  <c r="A45" i="3"/>
  <c r="B45" i="3"/>
  <c r="C45" i="3"/>
  <c r="D45" i="3"/>
  <c r="E45" i="3"/>
  <c r="F45" i="3"/>
  <c r="A46" i="3"/>
  <c r="B46" i="3"/>
  <c r="C46" i="3"/>
  <c r="D46" i="3"/>
  <c r="E46" i="3"/>
  <c r="F46" i="3"/>
  <c r="A47" i="3"/>
  <c r="B47" i="3"/>
  <c r="C47" i="3"/>
  <c r="D47" i="3"/>
  <c r="E47" i="3"/>
  <c r="F47" i="3"/>
  <c r="A48" i="3"/>
  <c r="B48" i="3"/>
  <c r="C48" i="3"/>
  <c r="D48" i="3"/>
  <c r="E48" i="3"/>
  <c r="F48" i="3"/>
  <c r="A49" i="3"/>
  <c r="B49" i="3"/>
  <c r="C49" i="3"/>
  <c r="D49" i="3"/>
  <c r="E49" i="3"/>
  <c r="F49" i="3"/>
  <c r="A50" i="3"/>
  <c r="B50" i="3"/>
  <c r="C50" i="3"/>
  <c r="D50" i="3"/>
  <c r="E50" i="3"/>
  <c r="F50" i="3"/>
  <c r="A38" i="3"/>
  <c r="B38" i="3"/>
  <c r="I40" i="3" s="1"/>
  <c r="C38" i="3"/>
  <c r="J40" i="3" s="1"/>
  <c r="D38" i="3"/>
  <c r="K40" i="3" s="1"/>
  <c r="E38" i="3"/>
  <c r="L40" i="3" s="1"/>
  <c r="F38" i="3"/>
  <c r="M40" i="3" s="1"/>
  <c r="A39" i="3"/>
  <c r="H41" i="3" s="1"/>
  <c r="B39" i="3"/>
  <c r="C39" i="3"/>
  <c r="J41" i="3" s="1"/>
  <c r="D39" i="3"/>
  <c r="K41" i="3" s="1"/>
  <c r="E39" i="3"/>
  <c r="L41" i="3" s="1"/>
  <c r="F39" i="3"/>
  <c r="M41" i="3" s="1"/>
  <c r="A40" i="3"/>
  <c r="H42" i="3" s="1"/>
  <c r="B40" i="3"/>
  <c r="I42" i="3" s="1"/>
  <c r="C40" i="3"/>
  <c r="D40" i="3"/>
  <c r="E40" i="3"/>
  <c r="L42" i="3" s="1"/>
  <c r="F40" i="3"/>
  <c r="M42" i="3" s="1"/>
  <c r="A41" i="3"/>
  <c r="H43" i="3" s="1"/>
  <c r="B41" i="3"/>
  <c r="C41" i="3"/>
  <c r="D41" i="3"/>
  <c r="E41" i="3"/>
  <c r="L43" i="3" s="1"/>
  <c r="F41" i="3"/>
  <c r="A42" i="3"/>
  <c r="H44" i="3" s="1"/>
  <c r="B42" i="3"/>
  <c r="I44" i="3" s="1"/>
  <c r="C42" i="3"/>
  <c r="J44" i="3" s="1"/>
  <c r="D42" i="3"/>
  <c r="K44" i="3" s="1"/>
  <c r="E42" i="3"/>
  <c r="L44" i="3" s="1"/>
  <c r="F42" i="3"/>
  <c r="M44" i="3" s="1"/>
  <c r="A43" i="3"/>
  <c r="H45" i="3" s="1"/>
  <c r="B43" i="3"/>
  <c r="I45" i="3" s="1"/>
  <c r="C43" i="3"/>
  <c r="J45" i="3" s="1"/>
  <c r="D43" i="3"/>
  <c r="K45" i="3" s="1"/>
  <c r="E43" i="3"/>
  <c r="L45" i="3" s="1"/>
  <c r="F43" i="3"/>
  <c r="J27" i="3"/>
  <c r="K27" i="3"/>
  <c r="J28" i="3"/>
  <c r="K28" i="3"/>
  <c r="K30" i="3"/>
  <c r="L30" i="3"/>
  <c r="M30" i="3"/>
  <c r="I26" i="3"/>
  <c r="B2" i="4" s="1"/>
  <c r="H27" i="3"/>
  <c r="H29" i="3"/>
  <c r="I25" i="3"/>
  <c r="A29" i="3"/>
  <c r="B29" i="3"/>
  <c r="C29" i="3"/>
  <c r="D29" i="3"/>
  <c r="E29" i="3"/>
  <c r="F29" i="3"/>
  <c r="A30" i="3"/>
  <c r="B30" i="3"/>
  <c r="C30" i="3"/>
  <c r="D30" i="3"/>
  <c r="E30" i="3"/>
  <c r="F30" i="3"/>
  <c r="A31" i="3"/>
  <c r="B31" i="3"/>
  <c r="C31" i="3"/>
  <c r="D31" i="3"/>
  <c r="E31" i="3"/>
  <c r="F31" i="3"/>
  <c r="A32" i="3"/>
  <c r="B32" i="3"/>
  <c r="C32" i="3"/>
  <c r="D32" i="3"/>
  <c r="E32" i="3"/>
  <c r="F32" i="3"/>
  <c r="A33" i="3"/>
  <c r="B33" i="3"/>
  <c r="C33" i="3"/>
  <c r="D33" i="3"/>
  <c r="E33" i="3"/>
  <c r="F33" i="3"/>
  <c r="A34" i="3"/>
  <c r="B34" i="3"/>
  <c r="C34" i="3"/>
  <c r="D34" i="3"/>
  <c r="E34" i="3"/>
  <c r="F34" i="3"/>
  <c r="A22" i="3"/>
  <c r="B22" i="3"/>
  <c r="C22" i="3"/>
  <c r="J25" i="3" s="1"/>
  <c r="D22" i="3"/>
  <c r="K25" i="3" s="1"/>
  <c r="E22" i="3"/>
  <c r="L25" i="3" s="1"/>
  <c r="F22" i="3"/>
  <c r="M25" i="3" s="1"/>
  <c r="A23" i="3"/>
  <c r="H26" i="3" s="1"/>
  <c r="B23" i="3"/>
  <c r="C23" i="3"/>
  <c r="J26" i="3" s="1"/>
  <c r="D23" i="3"/>
  <c r="K26" i="3" s="1"/>
  <c r="E23" i="3"/>
  <c r="L26" i="3" s="1"/>
  <c r="F23" i="3"/>
  <c r="M26" i="3" s="1"/>
  <c r="A24" i="3"/>
  <c r="B24" i="3"/>
  <c r="I27" i="3" s="1"/>
  <c r="C24" i="3"/>
  <c r="D24" i="3"/>
  <c r="E24" i="3"/>
  <c r="L27" i="3" s="1"/>
  <c r="F24" i="3"/>
  <c r="M27" i="3" s="1"/>
  <c r="A25" i="3"/>
  <c r="H28" i="3" s="1"/>
  <c r="B25" i="3"/>
  <c r="I28" i="3" s="1"/>
  <c r="C25" i="3"/>
  <c r="D25" i="3"/>
  <c r="E25" i="3"/>
  <c r="L28" i="3" s="1"/>
  <c r="F25" i="3"/>
  <c r="M28" i="3" s="1"/>
  <c r="A26" i="3"/>
  <c r="B26" i="3"/>
  <c r="I29" i="3" s="1"/>
  <c r="C26" i="3"/>
  <c r="J29" i="3" s="1"/>
  <c r="D26" i="3"/>
  <c r="K29" i="3" s="1"/>
  <c r="E26" i="3"/>
  <c r="L29" i="3" s="1"/>
  <c r="F26" i="3"/>
  <c r="M29" i="3" s="1"/>
  <c r="A27" i="3"/>
  <c r="H30" i="3" s="1"/>
  <c r="B27" i="3"/>
  <c r="I30" i="3" s="1"/>
  <c r="C27" i="3"/>
  <c r="J30" i="3" s="1"/>
  <c r="D27" i="3"/>
  <c r="E27" i="3"/>
  <c r="F27" i="3"/>
  <c r="M14" i="3"/>
  <c r="K11" i="3"/>
  <c r="K12" i="3"/>
  <c r="K14" i="3"/>
  <c r="J12" i="3"/>
  <c r="I11" i="3"/>
  <c r="H11" i="3"/>
  <c r="H12" i="3"/>
  <c r="H14" i="3"/>
  <c r="I9" i="3"/>
  <c r="J9" i="3"/>
  <c r="A5" i="3"/>
  <c r="B5" i="3"/>
  <c r="C5" i="3"/>
  <c r="D5" i="3"/>
  <c r="E5" i="3"/>
  <c r="F5" i="3"/>
  <c r="A6" i="3"/>
  <c r="B6" i="3"/>
  <c r="C6" i="3"/>
  <c r="J10" i="3" s="1"/>
  <c r="D6" i="3"/>
  <c r="K10" i="3" s="1"/>
  <c r="D2" i="4" s="1"/>
  <c r="E6" i="3"/>
  <c r="L10" i="3" s="1"/>
  <c r="F6" i="3"/>
  <c r="M10" i="3" s="1"/>
  <c r="A7" i="3"/>
  <c r="B7" i="3"/>
  <c r="C7" i="3"/>
  <c r="D7" i="3"/>
  <c r="E7" i="3"/>
  <c r="L11" i="3" s="1"/>
  <c r="F7" i="3"/>
  <c r="M11" i="3" s="1"/>
  <c r="A8" i="3"/>
  <c r="B8" i="3"/>
  <c r="I12" i="3" s="1"/>
  <c r="C8" i="3"/>
  <c r="D8" i="3"/>
  <c r="E8" i="3"/>
  <c r="L12" i="3" s="1"/>
  <c r="F8" i="3"/>
  <c r="M12" i="3" s="1"/>
  <c r="A9" i="3"/>
  <c r="B9" i="3"/>
  <c r="I13" i="3" s="1"/>
  <c r="C9" i="3"/>
  <c r="J13" i="3" s="1"/>
  <c r="D9" i="3"/>
  <c r="K13" i="3" s="1"/>
  <c r="E9" i="3"/>
  <c r="L13" i="3" s="1"/>
  <c r="F9" i="3"/>
  <c r="M13" i="3" s="1"/>
  <c r="A10" i="3"/>
  <c r="B10" i="3"/>
  <c r="I14" i="3" s="1"/>
  <c r="C10" i="3"/>
  <c r="J14" i="3" s="1"/>
  <c r="D10" i="3"/>
  <c r="E10" i="3"/>
  <c r="L14" i="3" s="1"/>
  <c r="F10" i="3"/>
  <c r="A12" i="3"/>
  <c r="B12" i="3"/>
  <c r="C12" i="3"/>
  <c r="D12" i="3"/>
  <c r="E12" i="3"/>
  <c r="F12" i="3"/>
  <c r="A13" i="3"/>
  <c r="B13" i="3"/>
  <c r="C13" i="3"/>
  <c r="D13" i="3"/>
  <c r="E13" i="3"/>
  <c r="F13" i="3"/>
  <c r="A14" i="3"/>
  <c r="B14" i="3"/>
  <c r="C14" i="3"/>
  <c r="D14" i="3"/>
  <c r="E14" i="3"/>
  <c r="F14" i="3"/>
  <c r="A15" i="3"/>
  <c r="B15" i="3"/>
  <c r="C15" i="3"/>
  <c r="D15" i="3"/>
  <c r="E15" i="3"/>
  <c r="F15" i="3"/>
  <c r="A16" i="3"/>
  <c r="B16" i="3"/>
  <c r="C16" i="3"/>
  <c r="D16" i="3"/>
  <c r="E16" i="3"/>
  <c r="F16" i="3"/>
  <c r="A17" i="3"/>
  <c r="B17" i="3"/>
  <c r="C17" i="3"/>
  <c r="D17" i="3"/>
  <c r="E17" i="3"/>
  <c r="F17" i="3"/>
  <c r="B2" i="3"/>
  <c r="F4" i="4" l="1"/>
  <c r="E4" i="4"/>
  <c r="F3" i="4"/>
  <c r="B3" i="4"/>
  <c r="C6" i="4"/>
  <c r="B4" i="4"/>
  <c r="E5" i="4"/>
  <c r="F2" i="4"/>
  <c r="E6" i="4"/>
  <c r="D6" i="4"/>
  <c r="B6" i="4"/>
  <c r="F5" i="4"/>
  <c r="D5" i="4"/>
  <c r="B5" i="4"/>
  <c r="E2" i="4"/>
  <c r="C2" i="4"/>
  <c r="C5" i="4"/>
  <c r="E3" i="4"/>
  <c r="F1" i="4"/>
  <c r="M9" i="3"/>
  <c r="A6" i="4"/>
  <c r="H13" i="3"/>
  <c r="E1" i="4"/>
  <c r="L9" i="3"/>
  <c r="A5" i="4"/>
  <c r="K9" i="3"/>
  <c r="D1" i="4"/>
  <c r="A4" i="4"/>
  <c r="C1" i="4"/>
  <c r="A3" i="4"/>
  <c r="H10" i="3"/>
  <c r="B1" i="4"/>
  <c r="A2" i="4"/>
  <c r="B10" i="4" l="1"/>
  <c r="B11" i="4"/>
  <c r="B13" i="4"/>
  <c r="B9" i="4"/>
  <c r="B12" i="4"/>
  <c r="F57" i="7" a="1"/>
  <c r="F79" i="7" l="1" a="1"/>
  <c r="F79" i="7" s="1"/>
  <c r="F124" i="7" s="1" a="1"/>
  <c r="F124" i="7" s="1"/>
  <c r="B14" i="4"/>
  <c r="B15" i="4"/>
  <c r="D57" i="7"/>
  <c r="D124" i="7" s="1"/>
  <c r="D79" i="7"/>
  <c r="F57" i="7"/>
  <c r="I79" i="7" s="1" a="1"/>
  <c r="R58" i="7"/>
  <c r="R61" i="7" l="1"/>
  <c r="O61" i="7"/>
  <c r="P59" i="7"/>
  <c r="P62" i="7"/>
  <c r="O59" i="7"/>
  <c r="O60" i="7"/>
  <c r="Q61" i="7"/>
  <c r="R59" i="7"/>
  <c r="P61" i="7"/>
  <c r="N61" i="7"/>
  <c r="O62" i="7"/>
  <c r="N59" i="7"/>
  <c r="R60" i="7"/>
  <c r="P58" i="7"/>
  <c r="N62" i="7"/>
  <c r="N58" i="7"/>
  <c r="R62" i="7"/>
  <c r="P60" i="7"/>
  <c r="Q59" i="7"/>
  <c r="Q58" i="7"/>
  <c r="O58" i="7"/>
  <c r="Q62" i="7"/>
  <c r="N60" i="7"/>
  <c r="Q60" i="7"/>
  <c r="Q82" i="7"/>
  <c r="S80" i="7"/>
  <c r="R84" i="7"/>
  <c r="R83" i="7"/>
  <c r="T83" i="7"/>
  <c r="R82" i="7"/>
  <c r="S83" i="7"/>
  <c r="S84" i="7"/>
  <c r="Q84" i="7"/>
  <c r="R81" i="7"/>
  <c r="T82" i="7"/>
  <c r="Q80" i="7"/>
  <c r="T80" i="7"/>
  <c r="T81" i="7"/>
  <c r="S82" i="7"/>
  <c r="Q81" i="7"/>
  <c r="U83" i="7"/>
  <c r="U80" i="7"/>
  <c r="T84" i="7"/>
  <c r="S81" i="7"/>
  <c r="U81" i="7"/>
  <c r="Q83" i="7"/>
  <c r="R80" i="7"/>
  <c r="U84" i="7"/>
  <c r="U82" i="7"/>
  <c r="I79" i="7"/>
  <c r="I125" i="7" s="1" a="1"/>
  <c r="I125" i="7" s="1"/>
  <c r="P125" i="7" l="1" a="1"/>
  <c r="P12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<sst xmlns="http://schemas.openxmlformats.org/spreadsheetml/2006/main" count="383" uniqueCount="108">
  <si>
    <t>Expert 1</t>
  </si>
  <si>
    <t>Expert 2</t>
  </si>
  <si>
    <t>Expert 3</t>
  </si>
  <si>
    <t>Expert 4</t>
  </si>
  <si>
    <t>Binomial coeficient</t>
  </si>
  <si>
    <t>Exp 1/Exp 2</t>
  </si>
  <si>
    <t>exp1/exp3</t>
  </si>
  <si>
    <t>exp 1/exp 4</t>
  </si>
  <si>
    <t>exp2/exp3</t>
  </si>
  <si>
    <t>exp2/exp4</t>
  </si>
  <si>
    <t>exp3/exp4</t>
  </si>
  <si>
    <t>Expert</t>
  </si>
  <si>
    <t>total</t>
  </si>
  <si>
    <t>Consensus level</t>
  </si>
  <si>
    <t>Max number of rounds</t>
  </si>
  <si>
    <t>Expert weights</t>
  </si>
  <si>
    <t>Level</t>
  </si>
  <si>
    <t>expert 2</t>
  </si>
  <si>
    <t xml:space="preserve">Expert 3 </t>
  </si>
  <si>
    <t>0.4</t>
  </si>
  <si>
    <t>0.3</t>
  </si>
  <si>
    <t>0.25</t>
  </si>
  <si>
    <t>Lambda1</t>
  </si>
  <si>
    <t>0.35</t>
  </si>
  <si>
    <t>Lambda2</t>
  </si>
  <si>
    <t>PC</t>
  </si>
  <si>
    <t>P1</t>
  </si>
  <si>
    <t>P2</t>
  </si>
  <si>
    <t>P3</t>
  </si>
  <si>
    <t>P4</t>
  </si>
  <si>
    <t>PP1</t>
  </si>
  <si>
    <t>PP2</t>
  </si>
  <si>
    <t>PP3</t>
  </si>
  <si>
    <t>PP4</t>
  </si>
  <si>
    <t>Pae1</t>
  </si>
  <si>
    <t>Pae2</t>
  </si>
  <si>
    <t>Pae3</t>
  </si>
  <si>
    <t>Pae4</t>
  </si>
  <si>
    <t>pr1</t>
  </si>
  <si>
    <t>pr2</t>
  </si>
  <si>
    <t>pr3</t>
  </si>
  <si>
    <t>pr4</t>
  </si>
  <si>
    <t>ADVICE GENERATION</t>
  </si>
  <si>
    <t>FEEDBACK MECHANISM</t>
  </si>
  <si>
    <t>LOW GROUP</t>
  </si>
  <si>
    <t>0.2</t>
  </si>
  <si>
    <t>EXPERT 4 IS ALONE IN THE GROUP, HIS WEIGHT IS 0,20 AND MINUS OF LAMBDA1(0.25)</t>
  </si>
  <si>
    <t>P</t>
  </si>
  <si>
    <t xml:space="preserve">IN RED THE VALUES TO CHANGE </t>
  </si>
  <si>
    <t>advice to increase</t>
  </si>
  <si>
    <t>advide to decrease</t>
  </si>
  <si>
    <t>MEDIUM GROUP</t>
  </si>
  <si>
    <t>IN THIS GROUP ARE THE EXPERT 2 (WEIGHT 0.3) AND EXPERT 3(WEIGHT 0.25) BETWEEN THE LAMBDA1(0.35) AND LAMBDA2(0.25)</t>
  </si>
  <si>
    <t>alfa1</t>
  </si>
  <si>
    <t>alfa2</t>
  </si>
  <si>
    <t>ONLY FOR THE GREEN VALUES WE MUST DO AN ADVICE</t>
  </si>
  <si>
    <t>INCREASE</t>
  </si>
  <si>
    <t>DECREASE</t>
  </si>
  <si>
    <t>CONSIDER ONLY THE COLOURED CELLS TO GIVE AN ADVICE</t>
  </si>
  <si>
    <t>HIGH GROUP</t>
  </si>
  <si>
    <t>ALFA1</t>
  </si>
  <si>
    <t>TABLE XCH CONSIDER ONLY RED VALUES</t>
  </si>
  <si>
    <t>RED VALUES NEED A CHANGE</t>
  </si>
  <si>
    <t>Company</t>
  </si>
  <si>
    <t>Collaborators</t>
  </si>
  <si>
    <t>Customers</t>
  </si>
  <si>
    <t>Competitors</t>
  </si>
  <si>
    <t>Context</t>
  </si>
  <si>
    <t>ca1( company)</t>
  </si>
  <si>
    <t>ca2 (collaborators)</t>
  </si>
  <si>
    <t>ca3 (customers)</t>
  </si>
  <si>
    <t>ca4 (competitors)</t>
  </si>
  <si>
    <t>ca5 (context)</t>
  </si>
  <si>
    <t>EXPERTS</t>
  </si>
  <si>
    <t xml:space="preserve">Expert1 </t>
  </si>
  <si>
    <t>name</t>
  </si>
  <si>
    <t>Paul</t>
  </si>
  <si>
    <t xml:space="preserve">Expert 2 </t>
  </si>
  <si>
    <t>Michael</t>
  </si>
  <si>
    <t>Claudio</t>
  </si>
  <si>
    <t>Expert4</t>
  </si>
  <si>
    <t>William</t>
  </si>
  <si>
    <t>description</t>
  </si>
  <si>
    <t>master's degree in economy and marketing</t>
  </si>
  <si>
    <t>master's degree in social science</t>
  </si>
  <si>
    <t>master's degree in finance</t>
  </si>
  <si>
    <t>Ph.d in social media managing</t>
  </si>
  <si>
    <t>ALTERNATIVES</t>
  </si>
  <si>
    <t>Collaborators are entities that allow or enhance a company to provide its particular good or service in the way that it does.</t>
  </si>
  <si>
    <t>The group of potential customers a company can reach with its products or services can be broken down into three main sizes: Total Available Market, Serviceable Available Market, and Target Market.</t>
  </si>
  <si>
    <t>Competition can be found in the form of other companies operating in the same industry as the focal company.</t>
  </si>
  <si>
    <t>It provides coverage into the areas that may affect a business, but where the business exercises either no or limited control over.</t>
  </si>
  <si>
    <t>relevance of the company</t>
  </si>
  <si>
    <t>beta1 company</t>
  </si>
  <si>
    <t>beta1 competitors</t>
  </si>
  <si>
    <t>beta2</t>
  </si>
  <si>
    <t xml:space="preserve">alternative </t>
  </si>
  <si>
    <t>total score</t>
  </si>
  <si>
    <t>company</t>
  </si>
  <si>
    <t>collaborators</t>
  </si>
  <si>
    <t>context</t>
  </si>
  <si>
    <t>competitors</t>
  </si>
  <si>
    <t>customers</t>
  </si>
  <si>
    <t>COLLABORATORS IS THE BEST ALTERNATIVE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</si>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</sst>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0000"/>
    <numFmt numFmtId="168" formatCode="0.000000"/>
    <numFmt numFmtId="169" formatCode="0.00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  <xf numFmtId="0" fontId="1" fillId="0" borderId="1" xfId="0" applyFont="1" applyBorder="1"/>
    <xf numFmtId="0" fontId="1" fillId="0" borderId="10" xfId="0" applyFont="1" applyBorder="1"/>
    <xf numFmtId="0" fontId="0" fillId="0" borderId="10" xfId="0" applyBorder="1"/>
    <xf numFmtId="2" fontId="0" fillId="0" borderId="0" xfId="0" applyNumberFormat="1" applyBorder="1"/>
    <xf numFmtId="2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4" borderId="1" xfId="0" applyFont="1" applyFill="1" applyBorder="1"/>
    <xf numFmtId="0" fontId="0" fillId="5" borderId="1" xfId="0" applyFont="1" applyFill="1" applyBorder="1"/>
    <xf numFmtId="0" fontId="8" fillId="0" borderId="0" xfId="0" applyFont="1"/>
    <xf numFmtId="0" fontId="0" fillId="0" borderId="12" xfId="0" applyBorder="1"/>
    <xf numFmtId="0" fontId="6" fillId="0" borderId="11" xfId="0" applyFont="1" applyBorder="1"/>
    <xf numFmtId="0" fontId="0" fillId="6" borderId="0" xfId="0" applyFill="1"/>
    <xf numFmtId="0" fontId="0" fillId="3" borderId="0" xfId="0" applyFill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7" fillId="3" borderId="0" xfId="0" applyFont="1" applyFill="1" applyBorder="1"/>
    <xf numFmtId="164" fontId="0" fillId="0" borderId="0" xfId="0" applyNumberFormat="1"/>
    <xf numFmtId="0" fontId="8" fillId="0" borderId="1" xfId="0" applyFont="1" applyBorder="1"/>
    <xf numFmtId="0" fontId="0" fillId="7" borderId="0" xfId="0" applyFill="1"/>
    <xf numFmtId="0" fontId="3" fillId="7" borderId="0" xfId="0" applyFont="1" applyFill="1"/>
    <xf numFmtId="0" fontId="0" fillId="3" borderId="1" xfId="0" applyFill="1" applyBorder="1"/>
    <xf numFmtId="165" fontId="0" fillId="0" borderId="0" xfId="0" applyNumberFormat="1"/>
    <xf numFmtId="0" fontId="9" fillId="0" borderId="1" xfId="0" applyFont="1" applyBorder="1"/>
    <xf numFmtId="166" fontId="0" fillId="0" borderId="1" xfId="0" applyNumberFormat="1" applyBorder="1"/>
    <xf numFmtId="166" fontId="0" fillId="0" borderId="0" xfId="0" applyNumberFormat="1"/>
    <xf numFmtId="166" fontId="0" fillId="0" borderId="1" xfId="0" applyNumberFormat="1" applyFon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3" xfId="0" applyNumberFormat="1" applyBorder="1"/>
    <xf numFmtId="167" fontId="0" fillId="0" borderId="1" xfId="0" applyNumberFormat="1" applyBorder="1"/>
    <xf numFmtId="168" fontId="0" fillId="3" borderId="1" xfId="0" applyNumberFormat="1" applyFill="1" applyBorder="1"/>
    <xf numFmtId="167" fontId="0" fillId="0" borderId="0" xfId="0" applyNumberFormat="1"/>
    <xf numFmtId="167" fontId="0" fillId="0" borderId="1" xfId="0" applyNumberFormat="1" applyFont="1" applyBorder="1"/>
    <xf numFmtId="168" fontId="0" fillId="0" borderId="1" xfId="0" applyNumberFormat="1" applyBorder="1"/>
    <xf numFmtId="169" fontId="0" fillId="0" borderId="1" xfId="0" applyNumberFormat="1" applyBorder="1"/>
    <xf numFmtId="168" fontId="0" fillId="0" borderId="0" xfId="0" applyNumberFormat="1"/>
    <xf numFmtId="0" fontId="0" fillId="5" borderId="1" xfId="0" applyFill="1" applyBorder="1"/>
    <xf numFmtId="0" fontId="0" fillId="3" borderId="1" xfId="0" applyFont="1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e" xfId="0" builtinId="0"/>
  </cellStyles>
  <dxfs count="11"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6</xdr:col>
      <xdr:colOff>437376</xdr:colOff>
      <xdr:row>29</xdr:row>
      <xdr:rowOff>18357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792EB0-0665-4C64-BAEC-B1959922F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6190476" cy="55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65</xdr:row>
      <xdr:rowOff>19539</xdr:rowOff>
    </xdr:from>
    <xdr:to>
      <xdr:col>4</xdr:col>
      <xdr:colOff>447040</xdr:colOff>
      <xdr:row>68</xdr:row>
      <xdr:rowOff>97693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97D02AA5-9816-4AE3-ACE7-2F3D393EC3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5597" t="45492" r="40943" b="46112"/>
        <a:stretch/>
      </xdr:blipFill>
      <xdr:spPr>
        <a:xfrm>
          <a:off x="0" y="12295359"/>
          <a:ext cx="2885440" cy="626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CEC8-A21C-45EB-8F3C-84029BA45A38}">
  <dimension ref="A32:F53"/>
  <sheetViews>
    <sheetView topLeftCell="C21" workbookViewId="0">
      <selection activeCell="H43" sqref="H43"/>
    </sheetView>
  </sheetViews>
  <sheetFormatPr defaultColWidth="11.5546875" defaultRowHeight="14.4" x14ac:dyDescent="0.3"/>
  <cols>
    <col min="1" max="1" width="21.33203125" bestFit="1" customWidth="1"/>
    <col min="2" max="3" width="12.44140625" bestFit="1" customWidth="1"/>
    <col min="4" max="4" width="15.44140625" bestFit="1" customWidth="1"/>
    <col min="5" max="6" width="12.44140625" bestFit="1" customWidth="1"/>
  </cols>
  <sheetData>
    <row r="32" spans="1:6" ht="15.6" x14ac:dyDescent="0.3">
      <c r="A32" s="16" t="s">
        <v>13</v>
      </c>
      <c r="B32" s="1">
        <v>0.8</v>
      </c>
      <c r="D32" s="24" t="s">
        <v>73</v>
      </c>
      <c r="E32" t="s">
        <v>75</v>
      </c>
      <c r="F32" t="s">
        <v>82</v>
      </c>
    </row>
    <row r="33" spans="1:6" x14ac:dyDescent="0.3">
      <c r="A33" s="16" t="s">
        <v>14</v>
      </c>
      <c r="B33" s="1">
        <v>3</v>
      </c>
    </row>
    <row r="34" spans="1:6" x14ac:dyDescent="0.3">
      <c r="A34" s="16" t="s">
        <v>22</v>
      </c>
      <c r="B34" s="1" t="s">
        <v>23</v>
      </c>
      <c r="D34" t="s">
        <v>74</v>
      </c>
      <c r="E34" t="s">
        <v>76</v>
      </c>
      <c r="F34" t="s">
        <v>83</v>
      </c>
    </row>
    <row r="35" spans="1:6" x14ac:dyDescent="0.3">
      <c r="A35" s="17" t="s">
        <v>24</v>
      </c>
      <c r="B35" s="18" t="s">
        <v>21</v>
      </c>
    </row>
    <row r="36" spans="1:6" x14ac:dyDescent="0.3">
      <c r="D36" t="s">
        <v>77</v>
      </c>
      <c r="E36" t="s">
        <v>78</v>
      </c>
      <c r="F36" t="s">
        <v>84</v>
      </c>
    </row>
    <row r="37" spans="1:6" x14ac:dyDescent="0.3">
      <c r="A37" s="16" t="s">
        <v>15</v>
      </c>
      <c r="B37" s="16" t="s">
        <v>16</v>
      </c>
    </row>
    <row r="38" spans="1:6" x14ac:dyDescent="0.3">
      <c r="A38" s="1" t="s">
        <v>0</v>
      </c>
      <c r="B38" s="1" t="s">
        <v>19</v>
      </c>
      <c r="D38" t="s">
        <v>18</v>
      </c>
      <c r="E38" t="s">
        <v>79</v>
      </c>
      <c r="F38" t="s">
        <v>85</v>
      </c>
    </row>
    <row r="39" spans="1:6" x14ac:dyDescent="0.3">
      <c r="A39" s="1" t="s">
        <v>17</v>
      </c>
      <c r="B39" s="1" t="s">
        <v>20</v>
      </c>
    </row>
    <row r="40" spans="1:6" x14ac:dyDescent="0.3">
      <c r="A40" s="1" t="s">
        <v>18</v>
      </c>
      <c r="B40" s="1" t="s">
        <v>21</v>
      </c>
      <c r="D40" t="s">
        <v>80</v>
      </c>
      <c r="E40" t="s">
        <v>81</v>
      </c>
      <c r="F40" t="s">
        <v>86</v>
      </c>
    </row>
    <row r="41" spans="1:6" x14ac:dyDescent="0.3">
      <c r="A41" s="1" t="s">
        <v>3</v>
      </c>
      <c r="B41" s="1" t="s">
        <v>45</v>
      </c>
    </row>
    <row r="43" spans="1:6" ht="15.6" x14ac:dyDescent="0.3">
      <c r="D43" s="24" t="s">
        <v>87</v>
      </c>
    </row>
    <row r="45" spans="1:6" x14ac:dyDescent="0.3">
      <c r="D45" t="s">
        <v>63</v>
      </c>
      <c r="F45" t="s">
        <v>92</v>
      </c>
    </row>
    <row r="47" spans="1:6" x14ac:dyDescent="0.3">
      <c r="D47" t="s">
        <v>64</v>
      </c>
      <c r="F47" t="s">
        <v>88</v>
      </c>
    </row>
    <row r="49" spans="4:6" x14ac:dyDescent="0.3">
      <c r="D49" t="s">
        <v>65</v>
      </c>
      <c r="F49" t="s">
        <v>89</v>
      </c>
    </row>
    <row r="51" spans="4:6" x14ac:dyDescent="0.3">
      <c r="D51" t="s">
        <v>66</v>
      </c>
      <c r="F51" t="s">
        <v>90</v>
      </c>
    </row>
    <row r="53" spans="4:6" x14ac:dyDescent="0.3">
      <c r="D53" t="s">
        <v>67</v>
      </c>
      <c r="F53" t="s">
        <v>91</v>
      </c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E0DA-868D-4129-97DD-501956683D66}">
  <dimension ref="A1:F27"/>
  <sheetViews>
    <sheetView tabSelected="1" workbookViewId="0">
      <selection activeCell="H6" sqref="H6"/>
    </sheetView>
  </sheetViews>
  <sheetFormatPr defaultColWidth="11.5546875" defaultRowHeight="14.4" x14ac:dyDescent="0.3"/>
  <cols>
    <col min="1" max="1" width="15.44140625" bestFit="1" customWidth="1"/>
    <col min="2" max="2" width="12.109375" bestFit="1" customWidth="1"/>
    <col min="3" max="3" width="10.109375" customWidth="1"/>
    <col min="4" max="4" width="15.44140625" bestFit="1" customWidth="1"/>
    <col min="5" max="5" width="8.6640625" bestFit="1" customWidth="1"/>
    <col min="6" max="6" width="10.5546875" customWidth="1"/>
  </cols>
  <sheetData>
    <row r="1" spans="1:6" x14ac:dyDescent="0.3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</row>
    <row r="2" spans="1:6" x14ac:dyDescent="0.3">
      <c r="A2" s="1" t="s">
        <v>63</v>
      </c>
      <c r="B2" s="44">
        <v>0.5</v>
      </c>
      <c r="C2" s="44">
        <v>0.6</v>
      </c>
      <c r="D2" s="44">
        <v>0.8</v>
      </c>
      <c r="E2" s="44">
        <v>0.5</v>
      </c>
      <c r="F2" s="44">
        <v>0.5</v>
      </c>
    </row>
    <row r="3" spans="1:6" x14ac:dyDescent="0.3">
      <c r="A3" s="1" t="s">
        <v>64</v>
      </c>
      <c r="B3" s="44">
        <v>0.4</v>
      </c>
      <c r="C3" s="44">
        <v>0.5</v>
      </c>
      <c r="D3" s="44">
        <v>0.7</v>
      </c>
      <c r="E3" s="44">
        <v>0.9</v>
      </c>
      <c r="F3" s="44">
        <v>0.6</v>
      </c>
    </row>
    <row r="4" spans="1:6" x14ac:dyDescent="0.3">
      <c r="A4" s="1" t="s">
        <v>65</v>
      </c>
      <c r="B4" s="44">
        <v>0.2</v>
      </c>
      <c r="C4" s="44">
        <v>0.3</v>
      </c>
      <c r="D4" s="44">
        <v>0.5</v>
      </c>
      <c r="E4" s="44">
        <v>0.4</v>
      </c>
      <c r="F4" s="44">
        <v>0.3</v>
      </c>
    </row>
    <row r="5" spans="1:6" x14ac:dyDescent="0.3">
      <c r="A5" s="1" t="s">
        <v>66</v>
      </c>
      <c r="B5" s="44">
        <v>0.5</v>
      </c>
      <c r="C5" s="44">
        <v>0.1</v>
      </c>
      <c r="D5" s="44">
        <v>0.6</v>
      </c>
      <c r="E5" s="44">
        <v>0.5</v>
      </c>
      <c r="F5" s="44">
        <v>0.5</v>
      </c>
    </row>
    <row r="6" spans="1:6" x14ac:dyDescent="0.3">
      <c r="A6" s="1" t="s">
        <v>67</v>
      </c>
      <c r="B6" s="44">
        <v>0.5</v>
      </c>
      <c r="C6" s="44">
        <v>0.4</v>
      </c>
      <c r="D6" s="44">
        <v>0.7</v>
      </c>
      <c r="E6" s="44">
        <v>0.5</v>
      </c>
      <c r="F6" s="44">
        <v>0.5</v>
      </c>
    </row>
    <row r="7" spans="1:6" x14ac:dyDescent="0.3">
      <c r="B7" s="45"/>
      <c r="C7" s="45"/>
      <c r="D7" s="45"/>
      <c r="E7" s="45"/>
      <c r="F7" s="45"/>
    </row>
    <row r="8" spans="1:6" x14ac:dyDescent="0.3">
      <c r="A8" s="1" t="s">
        <v>1</v>
      </c>
      <c r="B8" s="44" t="s">
        <v>63</v>
      </c>
      <c r="C8" s="44" t="s">
        <v>64</v>
      </c>
      <c r="D8" s="44" t="s">
        <v>65</v>
      </c>
      <c r="E8" s="44" t="s">
        <v>66</v>
      </c>
      <c r="F8" s="44" t="s">
        <v>67</v>
      </c>
    </row>
    <row r="9" spans="1:6" x14ac:dyDescent="0.3">
      <c r="A9" s="1" t="s">
        <v>63</v>
      </c>
      <c r="B9" s="44">
        <v>0.5</v>
      </c>
      <c r="C9" s="44">
        <v>0.5</v>
      </c>
      <c r="D9" s="44">
        <v>0.4</v>
      </c>
      <c r="E9" s="44">
        <v>0.7</v>
      </c>
      <c r="F9" s="44">
        <v>0.6</v>
      </c>
    </row>
    <row r="10" spans="1:6" x14ac:dyDescent="0.3">
      <c r="A10" s="1" t="s">
        <v>64</v>
      </c>
      <c r="B10" s="44">
        <v>0.5</v>
      </c>
      <c r="C10" s="44">
        <v>0.5</v>
      </c>
      <c r="D10" s="44">
        <v>0.7</v>
      </c>
      <c r="E10" s="44">
        <v>0.6</v>
      </c>
      <c r="F10" s="44">
        <v>0.4</v>
      </c>
    </row>
    <row r="11" spans="1:6" x14ac:dyDescent="0.3">
      <c r="A11" s="1" t="s">
        <v>65</v>
      </c>
      <c r="B11" s="44">
        <v>0.6</v>
      </c>
      <c r="C11" s="44">
        <v>0.3</v>
      </c>
      <c r="D11" s="44">
        <v>0.5</v>
      </c>
      <c r="E11" s="44">
        <v>0.7</v>
      </c>
      <c r="F11" s="44">
        <v>0.3</v>
      </c>
    </row>
    <row r="12" spans="1:6" x14ac:dyDescent="0.3">
      <c r="A12" s="1" t="s">
        <v>66</v>
      </c>
      <c r="B12" s="44">
        <v>0.3</v>
      </c>
      <c r="C12" s="44">
        <v>0.4</v>
      </c>
      <c r="D12" s="44">
        <v>0.3</v>
      </c>
      <c r="E12" s="44">
        <v>0.5</v>
      </c>
      <c r="F12" s="44">
        <v>0.8</v>
      </c>
    </row>
    <row r="13" spans="1:6" x14ac:dyDescent="0.3">
      <c r="A13" s="1" t="s">
        <v>67</v>
      </c>
      <c r="B13" s="44">
        <v>0.4</v>
      </c>
      <c r="C13" s="44">
        <v>0.6</v>
      </c>
      <c r="D13" s="44">
        <v>0.7</v>
      </c>
      <c r="E13" s="44">
        <v>0.2</v>
      </c>
      <c r="F13" s="44">
        <v>0.5</v>
      </c>
    </row>
    <row r="14" spans="1:6" x14ac:dyDescent="0.3">
      <c r="B14" s="45"/>
      <c r="C14" s="45"/>
      <c r="D14" s="45"/>
      <c r="E14" s="45"/>
      <c r="F14" s="45"/>
    </row>
    <row r="15" spans="1:6" x14ac:dyDescent="0.3">
      <c r="A15" s="1" t="s">
        <v>2</v>
      </c>
      <c r="B15" s="44" t="s">
        <v>63</v>
      </c>
      <c r="C15" s="44" t="s">
        <v>64</v>
      </c>
      <c r="D15" s="44" t="s">
        <v>65</v>
      </c>
      <c r="E15" s="44" t="s">
        <v>66</v>
      </c>
      <c r="F15" s="44" t="s">
        <v>67</v>
      </c>
    </row>
    <row r="16" spans="1:6" x14ac:dyDescent="0.3">
      <c r="A16" s="1" t="s">
        <v>63</v>
      </c>
      <c r="B16" s="44">
        <v>0.5</v>
      </c>
      <c r="C16" s="44">
        <v>0.1</v>
      </c>
      <c r="D16" s="44">
        <v>0.4</v>
      </c>
      <c r="E16" s="44">
        <v>0.4</v>
      </c>
      <c r="F16" s="44">
        <v>0.2</v>
      </c>
    </row>
    <row r="17" spans="1:6" x14ac:dyDescent="0.3">
      <c r="A17" s="1" t="s">
        <v>64</v>
      </c>
      <c r="B17" s="44">
        <v>0.9</v>
      </c>
      <c r="C17" s="44">
        <v>0.5</v>
      </c>
      <c r="D17" s="44">
        <v>0.8</v>
      </c>
      <c r="E17" s="44">
        <v>0.5</v>
      </c>
      <c r="F17" s="44">
        <v>0.4</v>
      </c>
    </row>
    <row r="18" spans="1:6" x14ac:dyDescent="0.3">
      <c r="A18" s="1" t="s">
        <v>65</v>
      </c>
      <c r="B18" s="44">
        <v>0.6</v>
      </c>
      <c r="C18" s="44">
        <v>0.2</v>
      </c>
      <c r="D18" s="44">
        <v>0.5</v>
      </c>
      <c r="E18" s="44">
        <v>0.7</v>
      </c>
      <c r="F18" s="44">
        <v>0.4</v>
      </c>
    </row>
    <row r="19" spans="1:6" x14ac:dyDescent="0.3">
      <c r="A19" s="1" t="s">
        <v>66</v>
      </c>
      <c r="B19" s="44">
        <v>0.6</v>
      </c>
      <c r="C19" s="44">
        <v>0.5</v>
      </c>
      <c r="D19" s="44">
        <v>0.3</v>
      </c>
      <c r="E19" s="44">
        <v>0.5</v>
      </c>
      <c r="F19" s="44">
        <v>0.7</v>
      </c>
    </row>
    <row r="20" spans="1:6" x14ac:dyDescent="0.3">
      <c r="A20" s="1" t="s">
        <v>67</v>
      </c>
      <c r="B20" s="44">
        <v>0.8</v>
      </c>
      <c r="C20" s="44">
        <v>0.6</v>
      </c>
      <c r="D20" s="44">
        <v>0.6</v>
      </c>
      <c r="E20" s="44">
        <v>0.3</v>
      </c>
      <c r="F20" s="44">
        <v>0.5</v>
      </c>
    </row>
    <row r="21" spans="1:6" x14ac:dyDescent="0.3">
      <c r="B21" s="45"/>
      <c r="C21" s="45"/>
      <c r="D21" s="45"/>
      <c r="E21" s="45"/>
      <c r="F21" s="45"/>
    </row>
    <row r="22" spans="1:6" x14ac:dyDescent="0.3">
      <c r="A22" s="1" t="s">
        <v>3</v>
      </c>
      <c r="B22" s="46" t="s">
        <v>63</v>
      </c>
      <c r="C22" s="46" t="s">
        <v>64</v>
      </c>
      <c r="D22" s="46" t="s">
        <v>65</v>
      </c>
      <c r="E22" s="46" t="s">
        <v>66</v>
      </c>
      <c r="F22" s="46" t="s">
        <v>67</v>
      </c>
    </row>
    <row r="23" spans="1:6" x14ac:dyDescent="0.3">
      <c r="A23" s="1" t="s">
        <v>63</v>
      </c>
      <c r="B23" s="46">
        <v>0.5</v>
      </c>
      <c r="C23" s="46">
        <v>0.5</v>
      </c>
      <c r="D23" s="46">
        <v>0.9</v>
      </c>
      <c r="E23" s="46">
        <v>0.7</v>
      </c>
      <c r="F23" s="46">
        <v>0.5</v>
      </c>
    </row>
    <row r="24" spans="1:6" x14ac:dyDescent="0.3">
      <c r="A24" s="1" t="s">
        <v>64</v>
      </c>
      <c r="B24" s="46">
        <v>0.5</v>
      </c>
      <c r="C24" s="46">
        <v>0.5</v>
      </c>
      <c r="D24" s="46">
        <v>0.9</v>
      </c>
      <c r="E24" s="46">
        <v>0.6</v>
      </c>
      <c r="F24" s="46">
        <v>0.7</v>
      </c>
    </row>
    <row r="25" spans="1:6" x14ac:dyDescent="0.3">
      <c r="A25" s="1" t="s">
        <v>65</v>
      </c>
      <c r="B25" s="46">
        <v>0.1</v>
      </c>
      <c r="C25" s="46">
        <v>0.1</v>
      </c>
      <c r="D25" s="46">
        <v>0.5</v>
      </c>
      <c r="E25" s="46">
        <v>0.5</v>
      </c>
      <c r="F25" s="46">
        <v>0.3</v>
      </c>
    </row>
    <row r="26" spans="1:6" x14ac:dyDescent="0.3">
      <c r="A26" s="1" t="s">
        <v>66</v>
      </c>
      <c r="B26" s="46">
        <v>0.3</v>
      </c>
      <c r="C26" s="46">
        <v>0.4</v>
      </c>
      <c r="D26" s="46">
        <v>0.5</v>
      </c>
      <c r="E26" s="46">
        <v>0.5</v>
      </c>
      <c r="F26" s="46">
        <v>0.4</v>
      </c>
    </row>
    <row r="27" spans="1:6" x14ac:dyDescent="0.3">
      <c r="A27" s="1" t="s">
        <v>67</v>
      </c>
      <c r="B27" s="46">
        <v>0.5</v>
      </c>
      <c r="C27" s="46">
        <v>0.3</v>
      </c>
      <c r="D27" s="46">
        <v>0.7</v>
      </c>
      <c r="E27" s="46">
        <v>0.6</v>
      </c>
      <c r="F27" s="4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D417-6619-44B5-8295-7257C735CE01}">
  <dimension ref="A2:N99"/>
  <sheetViews>
    <sheetView topLeftCell="A80" workbookViewId="0">
      <selection activeCell="E13" sqref="E13"/>
    </sheetView>
  </sheetViews>
  <sheetFormatPr defaultColWidth="11.5546875" defaultRowHeight="14.4" x14ac:dyDescent="0.3"/>
  <cols>
    <col min="1" max="1" width="18.33203125" bestFit="1" customWidth="1"/>
    <col min="2" max="2" width="12.109375" bestFit="1" customWidth="1"/>
    <col min="4" max="4" width="15.44140625" bestFit="1" customWidth="1"/>
    <col min="8" max="8" width="15.44140625" bestFit="1" customWidth="1"/>
    <col min="9" max="9" width="12.109375" bestFit="1" customWidth="1"/>
    <col min="11" max="11" width="15.44140625" bestFit="1" customWidth="1"/>
  </cols>
  <sheetData>
    <row r="2" spans="1:14" x14ac:dyDescent="0.3">
      <c r="A2" s="3" t="s">
        <v>4</v>
      </c>
      <c r="B2" s="3">
        <f>(FACT(4)/(FACT(2)*(4-2)))</f>
        <v>6</v>
      </c>
    </row>
    <row r="4" spans="1:14" x14ac:dyDescent="0.3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3">
      <c r="A5" s="1" t="str">
        <f>'Problem definition'!A1</f>
        <v>Expert 1</v>
      </c>
      <c r="B5" s="1" t="str">
        <f>'Problem definition'!B1</f>
        <v>Company</v>
      </c>
      <c r="C5" s="1" t="str">
        <f>'Problem definition'!C1</f>
        <v>Collaborators</v>
      </c>
      <c r="D5" s="1" t="str">
        <f>'Problem definition'!D1</f>
        <v>Customers</v>
      </c>
      <c r="E5" s="1" t="str">
        <f>'Problem definition'!E1</f>
        <v>Competitors</v>
      </c>
      <c r="F5" s="1" t="str">
        <f>'Problem definition'!F1</f>
        <v>Context</v>
      </c>
      <c r="G5" s="7"/>
      <c r="H5" s="7"/>
      <c r="I5" s="7"/>
      <c r="J5" s="7"/>
      <c r="K5" s="7"/>
      <c r="L5" s="7"/>
      <c r="M5" s="7"/>
      <c r="N5" s="8"/>
    </row>
    <row r="6" spans="1:14" x14ac:dyDescent="0.3">
      <c r="A6" s="1" t="str">
        <f>'Problem definition'!A2</f>
        <v>Company</v>
      </c>
      <c r="B6" s="13">
        <f>'Problem definition'!B2</f>
        <v>0.5</v>
      </c>
      <c r="C6" s="13">
        <f>'Problem definition'!C2</f>
        <v>0.6</v>
      </c>
      <c r="D6" s="13">
        <f>'Problem definition'!D2</f>
        <v>0.8</v>
      </c>
      <c r="E6" s="13">
        <f>'Problem definition'!E2</f>
        <v>0.5</v>
      </c>
      <c r="F6" s="13">
        <f>'Problem definition'!F2</f>
        <v>0.5</v>
      </c>
      <c r="G6" s="47"/>
      <c r="H6" s="47"/>
      <c r="I6" s="47"/>
      <c r="J6" s="47"/>
      <c r="K6" s="47"/>
      <c r="L6" s="47"/>
      <c r="M6" s="47"/>
      <c r="N6" s="8"/>
    </row>
    <row r="7" spans="1:14" x14ac:dyDescent="0.3">
      <c r="A7" s="1" t="str">
        <f>'Problem definition'!A3</f>
        <v>Collaborators</v>
      </c>
      <c r="B7" s="13">
        <f>'Problem definition'!B3</f>
        <v>0.4</v>
      </c>
      <c r="C7" s="13">
        <f>'Problem definition'!C3</f>
        <v>0.5</v>
      </c>
      <c r="D7" s="13">
        <f>'Problem definition'!D3</f>
        <v>0.7</v>
      </c>
      <c r="E7" s="13">
        <f>'Problem definition'!E3</f>
        <v>0.9</v>
      </c>
      <c r="F7" s="13">
        <f>'Problem definition'!F3</f>
        <v>0.6</v>
      </c>
      <c r="G7" s="47"/>
      <c r="H7" s="47"/>
      <c r="I7" s="47"/>
      <c r="J7" s="47"/>
      <c r="K7" s="47"/>
      <c r="L7" s="47"/>
      <c r="M7" s="47"/>
      <c r="N7" s="8"/>
    </row>
    <row r="8" spans="1:14" x14ac:dyDescent="0.3">
      <c r="A8" s="1" t="str">
        <f>'Problem definition'!A4</f>
        <v>Customers</v>
      </c>
      <c r="B8" s="13">
        <f>'Problem definition'!B4</f>
        <v>0.2</v>
      </c>
      <c r="C8" s="13">
        <f>'Problem definition'!C4</f>
        <v>0.3</v>
      </c>
      <c r="D8" s="13">
        <f>'Problem definition'!D4</f>
        <v>0.5</v>
      </c>
      <c r="E8" s="13">
        <f>'Problem definition'!E4</f>
        <v>0.4</v>
      </c>
      <c r="F8" s="13">
        <f>'Problem definition'!F4</f>
        <v>0.3</v>
      </c>
      <c r="G8" s="47"/>
      <c r="H8" s="47"/>
      <c r="I8" s="47"/>
      <c r="J8" s="47"/>
      <c r="K8" s="47"/>
      <c r="L8" s="47"/>
      <c r="M8" s="47"/>
      <c r="N8" s="8"/>
    </row>
    <row r="9" spans="1:14" x14ac:dyDescent="0.3">
      <c r="A9" s="1" t="str">
        <f>'Problem definition'!A5</f>
        <v>Competitors</v>
      </c>
      <c r="B9" s="13">
        <f>'Problem definition'!B5</f>
        <v>0.5</v>
      </c>
      <c r="C9" s="13">
        <f>'Problem definition'!C5</f>
        <v>0.1</v>
      </c>
      <c r="D9" s="13">
        <f>'Problem definition'!D5</f>
        <v>0.6</v>
      </c>
      <c r="E9" s="13">
        <f>'Problem definition'!E5</f>
        <v>0.5</v>
      </c>
      <c r="F9" s="13">
        <f>'Problem definition'!F5</f>
        <v>0.5</v>
      </c>
      <c r="G9" s="47"/>
      <c r="H9" s="13" t="s">
        <v>5</v>
      </c>
      <c r="I9" s="13" t="str">
        <f t="shared" ref="I9:M9" si="0">B5</f>
        <v>Company</v>
      </c>
      <c r="J9" s="13" t="str">
        <f t="shared" si="0"/>
        <v>Collaborators</v>
      </c>
      <c r="K9" s="13" t="str">
        <f t="shared" si="0"/>
        <v>Customers</v>
      </c>
      <c r="L9" s="13" t="str">
        <f t="shared" si="0"/>
        <v>Competitors</v>
      </c>
      <c r="M9" s="13" t="str">
        <f t="shared" si="0"/>
        <v>Context</v>
      </c>
      <c r="N9" s="8"/>
    </row>
    <row r="10" spans="1:14" x14ac:dyDescent="0.3">
      <c r="A10" s="1" t="str">
        <f>'Problem definition'!A6</f>
        <v>Context</v>
      </c>
      <c r="B10" s="13">
        <f>'Problem definition'!B6</f>
        <v>0.5</v>
      </c>
      <c r="C10" s="13">
        <f>'Problem definition'!C6</f>
        <v>0.4</v>
      </c>
      <c r="D10" s="13">
        <f>'Problem definition'!D6</f>
        <v>0.7</v>
      </c>
      <c r="E10" s="13">
        <f>'Problem definition'!E6</f>
        <v>0.5</v>
      </c>
      <c r="F10" s="13">
        <f>'Problem definition'!F6</f>
        <v>0.5</v>
      </c>
      <c r="G10" s="47"/>
      <c r="H10" s="13" t="str">
        <f t="shared" ref="H10:H14" si="1">A6</f>
        <v>Company</v>
      </c>
      <c r="I10" s="13">
        <v>1</v>
      </c>
      <c r="J10" s="13">
        <f>1-ABS(C6-C13)</f>
        <v>0.9</v>
      </c>
      <c r="K10" s="13">
        <f t="shared" ref="K10:M14" si="2">1-ABS(D6-D13)</f>
        <v>0.6</v>
      </c>
      <c r="L10" s="13">
        <f t="shared" si="2"/>
        <v>0.8</v>
      </c>
      <c r="M10" s="13">
        <f t="shared" si="2"/>
        <v>0.9</v>
      </c>
      <c r="N10" s="8"/>
    </row>
    <row r="11" spans="1:14" x14ac:dyDescent="0.3">
      <c r="A11" s="9"/>
      <c r="B11" s="47"/>
      <c r="C11" s="47"/>
      <c r="D11" s="47"/>
      <c r="E11" s="47"/>
      <c r="F11" s="47"/>
      <c r="G11" s="47"/>
      <c r="H11" s="13" t="str">
        <f t="shared" si="1"/>
        <v>Collaborators</v>
      </c>
      <c r="I11" s="13">
        <f>1-ABS(B7-B14)</f>
        <v>0.9</v>
      </c>
      <c r="J11" s="13">
        <v>1</v>
      </c>
      <c r="K11" s="13">
        <f t="shared" si="2"/>
        <v>1</v>
      </c>
      <c r="L11" s="13">
        <f t="shared" si="2"/>
        <v>0.7</v>
      </c>
      <c r="M11" s="13">
        <f t="shared" si="2"/>
        <v>0.8</v>
      </c>
      <c r="N11" s="8"/>
    </row>
    <row r="12" spans="1:14" x14ac:dyDescent="0.3">
      <c r="A12" s="1" t="str">
        <f>'Problem definition'!A8</f>
        <v>Expert 2</v>
      </c>
      <c r="B12" s="13" t="str">
        <f>'Problem definition'!B8</f>
        <v>Company</v>
      </c>
      <c r="C12" s="13" t="str">
        <f>'Problem definition'!C8</f>
        <v>Collaborators</v>
      </c>
      <c r="D12" s="13" t="str">
        <f>'Problem definition'!D8</f>
        <v>Customers</v>
      </c>
      <c r="E12" s="13" t="str">
        <f>'Problem definition'!E8</f>
        <v>Competitors</v>
      </c>
      <c r="F12" s="13" t="str">
        <f>'Problem definition'!F8</f>
        <v>Context</v>
      </c>
      <c r="G12" s="47"/>
      <c r="H12" s="13" t="str">
        <f t="shared" si="1"/>
        <v>Customers</v>
      </c>
      <c r="I12" s="13">
        <f t="shared" ref="I12:I14" si="3">1-ABS(B8-B15)</f>
        <v>0.60000000000000009</v>
      </c>
      <c r="J12" s="13">
        <f>1-ABS(C8-C15)</f>
        <v>1</v>
      </c>
      <c r="K12" s="13">
        <f t="shared" si="2"/>
        <v>1</v>
      </c>
      <c r="L12" s="13">
        <f t="shared" si="2"/>
        <v>0.70000000000000007</v>
      </c>
      <c r="M12" s="13">
        <f t="shared" si="2"/>
        <v>1</v>
      </c>
      <c r="N12" s="8"/>
    </row>
    <row r="13" spans="1:14" x14ac:dyDescent="0.3">
      <c r="A13" s="1" t="str">
        <f>'Problem definition'!A9</f>
        <v>Company</v>
      </c>
      <c r="B13" s="13">
        <f>'Problem definition'!B9</f>
        <v>0.5</v>
      </c>
      <c r="C13" s="13">
        <f>'Problem definition'!C9</f>
        <v>0.5</v>
      </c>
      <c r="D13" s="13">
        <f>'Problem definition'!D9</f>
        <v>0.4</v>
      </c>
      <c r="E13" s="13">
        <f>'Problem definition'!E9</f>
        <v>0.7</v>
      </c>
      <c r="F13" s="13">
        <f>'Problem definition'!F9</f>
        <v>0.6</v>
      </c>
      <c r="G13" s="47"/>
      <c r="H13" s="13" t="str">
        <f t="shared" si="1"/>
        <v>Competitors</v>
      </c>
      <c r="I13" s="13">
        <f t="shared" si="3"/>
        <v>0.8</v>
      </c>
      <c r="J13" s="13">
        <f t="shared" ref="J13:J14" si="4">1-ABS(C9-C16)</f>
        <v>0.7</v>
      </c>
      <c r="K13" s="13">
        <f t="shared" si="2"/>
        <v>0.7</v>
      </c>
      <c r="L13" s="13">
        <f t="shared" si="2"/>
        <v>1</v>
      </c>
      <c r="M13" s="13">
        <f t="shared" si="2"/>
        <v>0.7</v>
      </c>
      <c r="N13" s="8"/>
    </row>
    <row r="14" spans="1:14" x14ac:dyDescent="0.3">
      <c r="A14" s="1" t="str">
        <f>'Problem definition'!A10</f>
        <v>Collaborators</v>
      </c>
      <c r="B14" s="13">
        <f>'Problem definition'!B10</f>
        <v>0.5</v>
      </c>
      <c r="C14" s="13">
        <f>'Problem definition'!C10</f>
        <v>0.5</v>
      </c>
      <c r="D14" s="13">
        <f>'Problem definition'!D10</f>
        <v>0.7</v>
      </c>
      <c r="E14" s="13">
        <f>'Problem definition'!E10</f>
        <v>0.6</v>
      </c>
      <c r="F14" s="13">
        <f>'Problem definition'!F10</f>
        <v>0.4</v>
      </c>
      <c r="G14" s="47"/>
      <c r="H14" s="13" t="str">
        <f t="shared" si="1"/>
        <v>Context</v>
      </c>
      <c r="I14" s="13">
        <f t="shared" si="3"/>
        <v>0.9</v>
      </c>
      <c r="J14" s="13">
        <f t="shared" si="4"/>
        <v>0.8</v>
      </c>
      <c r="K14" s="13">
        <f t="shared" si="2"/>
        <v>1</v>
      </c>
      <c r="L14" s="13">
        <f t="shared" si="2"/>
        <v>0.7</v>
      </c>
      <c r="M14" s="13">
        <f t="shared" si="2"/>
        <v>1</v>
      </c>
      <c r="N14" s="8"/>
    </row>
    <row r="15" spans="1:14" x14ac:dyDescent="0.3">
      <c r="A15" s="1" t="str">
        <f>'Problem definition'!A11</f>
        <v>Customers</v>
      </c>
      <c r="B15" s="13">
        <f>'Problem definition'!B11</f>
        <v>0.6</v>
      </c>
      <c r="C15" s="13">
        <f>'Problem definition'!C11</f>
        <v>0.3</v>
      </c>
      <c r="D15" s="13">
        <f>'Problem definition'!D11</f>
        <v>0.5</v>
      </c>
      <c r="E15" s="13">
        <f>'Problem definition'!E11</f>
        <v>0.7</v>
      </c>
      <c r="F15" s="13">
        <f>'Problem definition'!F11</f>
        <v>0.3</v>
      </c>
      <c r="G15" s="47"/>
      <c r="H15" s="47"/>
      <c r="I15" s="47"/>
      <c r="J15" s="47"/>
      <c r="K15" s="47"/>
      <c r="L15" s="47"/>
      <c r="M15" s="47"/>
      <c r="N15" s="8"/>
    </row>
    <row r="16" spans="1:14" x14ac:dyDescent="0.3">
      <c r="A16" s="1" t="str">
        <f>'Problem definition'!A12</f>
        <v>Competitors</v>
      </c>
      <c r="B16" s="13">
        <f>'Problem definition'!B12</f>
        <v>0.3</v>
      </c>
      <c r="C16" s="13">
        <f>'Problem definition'!C12</f>
        <v>0.4</v>
      </c>
      <c r="D16" s="13">
        <f>'Problem definition'!D12</f>
        <v>0.3</v>
      </c>
      <c r="E16" s="13">
        <f>'Problem definition'!E12</f>
        <v>0.5</v>
      </c>
      <c r="F16" s="13">
        <f>'Problem definition'!F12</f>
        <v>0.8</v>
      </c>
      <c r="G16" s="47"/>
      <c r="H16" s="47"/>
      <c r="I16" s="47"/>
      <c r="J16" s="47"/>
      <c r="K16" s="47"/>
      <c r="L16" s="47"/>
      <c r="M16" s="47"/>
      <c r="N16" s="8"/>
    </row>
    <row r="17" spans="1:14" x14ac:dyDescent="0.3">
      <c r="A17" s="1" t="str">
        <f>'Problem definition'!A13</f>
        <v>Context</v>
      </c>
      <c r="B17" s="13">
        <f>'Problem definition'!B13</f>
        <v>0.4</v>
      </c>
      <c r="C17" s="13">
        <f>'Problem definition'!C13</f>
        <v>0.6</v>
      </c>
      <c r="D17" s="13">
        <f>'Problem definition'!D13</f>
        <v>0.7</v>
      </c>
      <c r="E17" s="13">
        <f>'Problem definition'!E13</f>
        <v>0.2</v>
      </c>
      <c r="F17" s="13">
        <f>'Problem definition'!F13</f>
        <v>0.5</v>
      </c>
      <c r="G17" s="47"/>
      <c r="H17" s="47"/>
      <c r="I17" s="47"/>
      <c r="J17" s="47"/>
      <c r="K17" s="47"/>
      <c r="L17" s="47"/>
      <c r="M17" s="47"/>
      <c r="N17" s="8"/>
    </row>
    <row r="18" spans="1:14" x14ac:dyDescent="0.3">
      <c r="A18" s="10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12"/>
    </row>
    <row r="19" spans="1:14" x14ac:dyDescent="0.3"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1:14" x14ac:dyDescent="0.3"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</row>
    <row r="21" spans="1:14" x14ac:dyDescent="0.3">
      <c r="A21" s="4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6"/>
    </row>
    <row r="22" spans="1:14" x14ac:dyDescent="0.3">
      <c r="A22" s="1" t="str">
        <f>'Problem definition'!A1</f>
        <v>Expert 1</v>
      </c>
      <c r="B22" s="13" t="str">
        <f>'Problem definition'!B1</f>
        <v>Company</v>
      </c>
      <c r="C22" s="13" t="str">
        <f>'Problem definition'!C1</f>
        <v>Collaborators</v>
      </c>
      <c r="D22" s="13" t="str">
        <f>'Problem definition'!D1</f>
        <v>Customers</v>
      </c>
      <c r="E22" s="13" t="str">
        <f>'Problem definition'!E1</f>
        <v>Competitors</v>
      </c>
      <c r="F22" s="13" t="str">
        <f>'Problem definition'!F1</f>
        <v>Context</v>
      </c>
      <c r="G22" s="47"/>
      <c r="H22" s="47"/>
      <c r="I22" s="47"/>
      <c r="J22" s="47"/>
      <c r="K22" s="47"/>
      <c r="L22" s="47"/>
      <c r="M22" s="47"/>
      <c r="N22" s="8"/>
    </row>
    <row r="23" spans="1:14" x14ac:dyDescent="0.3">
      <c r="A23" s="1" t="str">
        <f>'Problem definition'!A2</f>
        <v>Company</v>
      </c>
      <c r="B23" s="13">
        <f>'Problem definition'!B2</f>
        <v>0.5</v>
      </c>
      <c r="C23" s="13">
        <f>'Problem definition'!C2</f>
        <v>0.6</v>
      </c>
      <c r="D23" s="13">
        <f>'Problem definition'!D2</f>
        <v>0.8</v>
      </c>
      <c r="E23" s="13">
        <f>'Problem definition'!E2</f>
        <v>0.5</v>
      </c>
      <c r="F23" s="13">
        <f>'Problem definition'!F2</f>
        <v>0.5</v>
      </c>
      <c r="G23" s="47"/>
      <c r="H23" s="47"/>
      <c r="I23" s="47"/>
      <c r="J23" s="47"/>
      <c r="K23" s="47"/>
      <c r="L23" s="47"/>
      <c r="M23" s="47"/>
      <c r="N23" s="8"/>
    </row>
    <row r="24" spans="1:14" x14ac:dyDescent="0.3">
      <c r="A24" s="1" t="str">
        <f>'Problem definition'!A3</f>
        <v>Collaborators</v>
      </c>
      <c r="B24" s="13">
        <f>'Problem definition'!B3</f>
        <v>0.4</v>
      </c>
      <c r="C24" s="13">
        <f>'Problem definition'!C3</f>
        <v>0.5</v>
      </c>
      <c r="D24" s="13">
        <f>'Problem definition'!D3</f>
        <v>0.7</v>
      </c>
      <c r="E24" s="13">
        <f>'Problem definition'!E3</f>
        <v>0.9</v>
      </c>
      <c r="F24" s="13">
        <f>'Problem definition'!F3</f>
        <v>0.6</v>
      </c>
      <c r="G24" s="47"/>
      <c r="H24" s="47"/>
      <c r="I24" s="47"/>
      <c r="J24" s="47"/>
      <c r="K24" s="47"/>
      <c r="L24" s="47"/>
      <c r="M24" s="47"/>
      <c r="N24" s="8"/>
    </row>
    <row r="25" spans="1:14" x14ac:dyDescent="0.3">
      <c r="A25" s="1" t="str">
        <f>'Problem definition'!A4</f>
        <v>Customers</v>
      </c>
      <c r="B25" s="13">
        <f>'Problem definition'!B4</f>
        <v>0.2</v>
      </c>
      <c r="C25" s="13">
        <f>'Problem definition'!C4</f>
        <v>0.3</v>
      </c>
      <c r="D25" s="13">
        <f>'Problem definition'!D4</f>
        <v>0.5</v>
      </c>
      <c r="E25" s="13">
        <f>'Problem definition'!E4</f>
        <v>0.4</v>
      </c>
      <c r="F25" s="13">
        <f>'Problem definition'!F4</f>
        <v>0.3</v>
      </c>
      <c r="G25" s="47"/>
      <c r="H25" s="13" t="s">
        <v>6</v>
      </c>
      <c r="I25" s="13" t="str">
        <f t="shared" ref="I25:M25" si="5">B22</f>
        <v>Company</v>
      </c>
      <c r="J25" s="13" t="str">
        <f t="shared" si="5"/>
        <v>Collaborators</v>
      </c>
      <c r="K25" s="13" t="str">
        <f t="shared" si="5"/>
        <v>Customers</v>
      </c>
      <c r="L25" s="13" t="str">
        <f t="shared" si="5"/>
        <v>Competitors</v>
      </c>
      <c r="M25" s="13" t="str">
        <f t="shared" si="5"/>
        <v>Context</v>
      </c>
      <c r="N25" s="8"/>
    </row>
    <row r="26" spans="1:14" x14ac:dyDescent="0.3">
      <c r="A26" s="1" t="str">
        <f>'Problem definition'!A5</f>
        <v>Competitors</v>
      </c>
      <c r="B26" s="13">
        <f>'Problem definition'!B5</f>
        <v>0.5</v>
      </c>
      <c r="C26" s="13">
        <f>'Problem definition'!C5</f>
        <v>0.1</v>
      </c>
      <c r="D26" s="13">
        <f>'Problem definition'!D5</f>
        <v>0.6</v>
      </c>
      <c r="E26" s="13">
        <f>'Problem definition'!E5</f>
        <v>0.5</v>
      </c>
      <c r="F26" s="13">
        <f>'Problem definition'!F5</f>
        <v>0.5</v>
      </c>
      <c r="G26" s="47"/>
      <c r="H26" s="13" t="str">
        <f t="shared" ref="H26:H30" si="6">A23</f>
        <v>Company</v>
      </c>
      <c r="I26" s="13">
        <f>1-ABS(B23-B30)</f>
        <v>1</v>
      </c>
      <c r="J26" s="13">
        <f t="shared" ref="J26:M26" si="7">1-ABS(C23-C30)</f>
        <v>0.5</v>
      </c>
      <c r="K26" s="13">
        <f t="shared" si="7"/>
        <v>0.6</v>
      </c>
      <c r="L26" s="13">
        <f t="shared" si="7"/>
        <v>0.9</v>
      </c>
      <c r="M26" s="13">
        <f t="shared" si="7"/>
        <v>0.7</v>
      </c>
      <c r="N26" s="8"/>
    </row>
    <row r="27" spans="1:14" x14ac:dyDescent="0.3">
      <c r="A27" s="1" t="str">
        <f>'Problem definition'!A6</f>
        <v>Context</v>
      </c>
      <c r="B27" s="13">
        <f>'Problem definition'!B6</f>
        <v>0.5</v>
      </c>
      <c r="C27" s="13">
        <f>'Problem definition'!C6</f>
        <v>0.4</v>
      </c>
      <c r="D27" s="13">
        <f>'Problem definition'!D6</f>
        <v>0.7</v>
      </c>
      <c r="E27" s="13">
        <f>'Problem definition'!E6</f>
        <v>0.5</v>
      </c>
      <c r="F27" s="13">
        <f>'Problem definition'!F6</f>
        <v>0.5</v>
      </c>
      <c r="G27" s="47"/>
      <c r="H27" s="13" t="str">
        <f t="shared" si="6"/>
        <v>Collaborators</v>
      </c>
      <c r="I27" s="13">
        <f t="shared" ref="I27:I30" si="8">1-ABS(B24-B31)</f>
        <v>0.5</v>
      </c>
      <c r="J27" s="13">
        <f t="shared" ref="J27:J30" si="9">1-ABS(C24-C31)</f>
        <v>1</v>
      </c>
      <c r="K27" s="13">
        <f t="shared" ref="K27:K30" si="10">1-ABS(D24-D31)</f>
        <v>0.89999999999999991</v>
      </c>
      <c r="L27" s="13">
        <f t="shared" ref="L27:L30" si="11">1-ABS(E24-E31)</f>
        <v>0.6</v>
      </c>
      <c r="M27" s="13">
        <f t="shared" ref="M27:M30" si="12">1-ABS(F24-F31)</f>
        <v>0.8</v>
      </c>
      <c r="N27" s="8"/>
    </row>
    <row r="28" spans="1:14" x14ac:dyDescent="0.3">
      <c r="A28" s="9"/>
      <c r="B28" s="47"/>
      <c r="C28" s="47"/>
      <c r="D28" s="47"/>
      <c r="E28" s="47"/>
      <c r="F28" s="47"/>
      <c r="G28" s="47"/>
      <c r="H28" s="13" t="str">
        <f t="shared" si="6"/>
        <v>Customers</v>
      </c>
      <c r="I28" s="13">
        <f t="shared" si="8"/>
        <v>0.60000000000000009</v>
      </c>
      <c r="J28" s="13">
        <f t="shared" si="9"/>
        <v>0.9</v>
      </c>
      <c r="K28" s="13">
        <f t="shared" si="10"/>
        <v>1</v>
      </c>
      <c r="L28" s="13">
        <f t="shared" si="11"/>
        <v>0.70000000000000007</v>
      </c>
      <c r="M28" s="13">
        <f t="shared" si="12"/>
        <v>0.89999999999999991</v>
      </c>
      <c r="N28" s="8"/>
    </row>
    <row r="29" spans="1:14" x14ac:dyDescent="0.3">
      <c r="A29" s="1" t="str">
        <f>'Problem definition'!A15</f>
        <v>Expert 3</v>
      </c>
      <c r="B29" s="13" t="str">
        <f>'Problem definition'!B15</f>
        <v>Company</v>
      </c>
      <c r="C29" s="13" t="str">
        <f>'Problem definition'!C15</f>
        <v>Collaborators</v>
      </c>
      <c r="D29" s="13" t="str">
        <f>'Problem definition'!D15</f>
        <v>Customers</v>
      </c>
      <c r="E29" s="13" t="str">
        <f>'Problem definition'!E15</f>
        <v>Competitors</v>
      </c>
      <c r="F29" s="13" t="str">
        <f>'Problem definition'!F15</f>
        <v>Context</v>
      </c>
      <c r="G29" s="47"/>
      <c r="H29" s="13" t="str">
        <f t="shared" si="6"/>
        <v>Competitors</v>
      </c>
      <c r="I29" s="13">
        <f t="shared" si="8"/>
        <v>0.9</v>
      </c>
      <c r="J29" s="13">
        <f t="shared" si="9"/>
        <v>0.6</v>
      </c>
      <c r="K29" s="13">
        <f t="shared" si="10"/>
        <v>0.7</v>
      </c>
      <c r="L29" s="13">
        <f t="shared" si="11"/>
        <v>1</v>
      </c>
      <c r="M29" s="13">
        <f t="shared" si="12"/>
        <v>0.8</v>
      </c>
      <c r="N29" s="8"/>
    </row>
    <row r="30" spans="1:14" x14ac:dyDescent="0.3">
      <c r="A30" s="1" t="str">
        <f>'Problem definition'!A16</f>
        <v>Company</v>
      </c>
      <c r="B30" s="13">
        <f>'Problem definition'!B16</f>
        <v>0.5</v>
      </c>
      <c r="C30" s="13">
        <f>'Problem definition'!C16</f>
        <v>0.1</v>
      </c>
      <c r="D30" s="13">
        <f>'Problem definition'!D16</f>
        <v>0.4</v>
      </c>
      <c r="E30" s="13">
        <f>'Problem definition'!E16</f>
        <v>0.4</v>
      </c>
      <c r="F30" s="13">
        <f>'Problem definition'!F16</f>
        <v>0.2</v>
      </c>
      <c r="G30" s="47"/>
      <c r="H30" s="13" t="str">
        <f t="shared" si="6"/>
        <v>Context</v>
      </c>
      <c r="I30" s="13">
        <f t="shared" si="8"/>
        <v>0.7</v>
      </c>
      <c r="J30" s="13">
        <f t="shared" si="9"/>
        <v>0.8</v>
      </c>
      <c r="K30" s="13">
        <f t="shared" si="10"/>
        <v>0.9</v>
      </c>
      <c r="L30" s="13">
        <f t="shared" si="11"/>
        <v>0.8</v>
      </c>
      <c r="M30" s="13">
        <f t="shared" si="12"/>
        <v>1</v>
      </c>
      <c r="N30" s="8"/>
    </row>
    <row r="31" spans="1:14" x14ac:dyDescent="0.3">
      <c r="A31" s="1" t="str">
        <f>'Problem definition'!A17</f>
        <v>Collaborators</v>
      </c>
      <c r="B31" s="13">
        <f>'Problem definition'!B17</f>
        <v>0.9</v>
      </c>
      <c r="C31" s="13">
        <f>'Problem definition'!C17</f>
        <v>0.5</v>
      </c>
      <c r="D31" s="13">
        <f>'Problem definition'!D17</f>
        <v>0.8</v>
      </c>
      <c r="E31" s="13">
        <f>'Problem definition'!E17</f>
        <v>0.5</v>
      </c>
      <c r="F31" s="13">
        <f>'Problem definition'!F17</f>
        <v>0.4</v>
      </c>
      <c r="G31" s="47"/>
      <c r="H31" s="47"/>
      <c r="I31" s="47"/>
      <c r="J31" s="47"/>
      <c r="K31" s="47"/>
      <c r="L31" s="47"/>
      <c r="M31" s="47"/>
      <c r="N31" s="8"/>
    </row>
    <row r="32" spans="1:14" x14ac:dyDescent="0.3">
      <c r="A32" s="1" t="str">
        <f>'Problem definition'!A18</f>
        <v>Customers</v>
      </c>
      <c r="B32" s="13">
        <f>'Problem definition'!B18</f>
        <v>0.6</v>
      </c>
      <c r="C32" s="13">
        <f>'Problem definition'!C18</f>
        <v>0.2</v>
      </c>
      <c r="D32" s="13">
        <f>'Problem definition'!D18</f>
        <v>0.5</v>
      </c>
      <c r="E32" s="13">
        <f>'Problem definition'!E18</f>
        <v>0.7</v>
      </c>
      <c r="F32" s="13">
        <f>'Problem definition'!F18</f>
        <v>0.4</v>
      </c>
      <c r="G32" s="47"/>
      <c r="H32" s="47"/>
      <c r="I32" s="47"/>
      <c r="J32" s="47"/>
      <c r="K32" s="47"/>
      <c r="L32" s="47"/>
      <c r="M32" s="47"/>
      <c r="N32" s="8"/>
    </row>
    <row r="33" spans="1:14" x14ac:dyDescent="0.3">
      <c r="A33" s="1" t="str">
        <f>'Problem definition'!A19</f>
        <v>Competitors</v>
      </c>
      <c r="B33" s="13">
        <f>'Problem definition'!B19</f>
        <v>0.6</v>
      </c>
      <c r="C33" s="13">
        <f>'Problem definition'!C19</f>
        <v>0.5</v>
      </c>
      <c r="D33" s="13">
        <f>'Problem definition'!D19</f>
        <v>0.3</v>
      </c>
      <c r="E33" s="13">
        <f>'Problem definition'!E19</f>
        <v>0.5</v>
      </c>
      <c r="F33" s="13">
        <f>'Problem definition'!F19</f>
        <v>0.7</v>
      </c>
      <c r="G33" s="47"/>
      <c r="H33" s="47"/>
      <c r="I33" s="47"/>
      <c r="J33" s="47"/>
      <c r="K33" s="47"/>
      <c r="L33" s="47"/>
      <c r="M33" s="47"/>
      <c r="N33" s="8"/>
    </row>
    <row r="34" spans="1:14" x14ac:dyDescent="0.3">
      <c r="A34" s="1" t="str">
        <f>'Problem definition'!A20</f>
        <v>Context</v>
      </c>
      <c r="B34" s="13">
        <f>'Problem definition'!B20</f>
        <v>0.8</v>
      </c>
      <c r="C34" s="13">
        <f>'Problem definition'!C20</f>
        <v>0.6</v>
      </c>
      <c r="D34" s="13">
        <f>'Problem definition'!D20</f>
        <v>0.6</v>
      </c>
      <c r="E34" s="13">
        <f>'Problem definition'!E20</f>
        <v>0.3</v>
      </c>
      <c r="F34" s="13">
        <f>'Problem definition'!F20</f>
        <v>0.5</v>
      </c>
      <c r="G34" s="47"/>
      <c r="H34" s="47"/>
      <c r="I34" s="47"/>
      <c r="J34" s="47"/>
      <c r="K34" s="47"/>
      <c r="L34" s="47"/>
      <c r="M34" s="47"/>
      <c r="N34" s="8"/>
    </row>
    <row r="35" spans="1:14" x14ac:dyDescent="0.3">
      <c r="A35" s="10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12"/>
    </row>
    <row r="36" spans="1:14" x14ac:dyDescent="0.3"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  <row r="37" spans="1:14" x14ac:dyDescent="0.3">
      <c r="A37" s="4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6"/>
    </row>
    <row r="38" spans="1:14" x14ac:dyDescent="0.3">
      <c r="A38" s="1" t="str">
        <f>'Problem definition'!A1</f>
        <v>Expert 1</v>
      </c>
      <c r="B38" s="13" t="str">
        <f>'Problem definition'!B1</f>
        <v>Company</v>
      </c>
      <c r="C38" s="13" t="str">
        <f>'Problem definition'!C1</f>
        <v>Collaborators</v>
      </c>
      <c r="D38" s="13" t="str">
        <f>'Problem definition'!D1</f>
        <v>Customers</v>
      </c>
      <c r="E38" s="13" t="str">
        <f>'Problem definition'!E1</f>
        <v>Competitors</v>
      </c>
      <c r="F38" s="13" t="str">
        <f>'Problem definition'!F1</f>
        <v>Context</v>
      </c>
      <c r="G38" s="47"/>
      <c r="H38" s="47"/>
      <c r="I38" s="47"/>
      <c r="J38" s="47"/>
      <c r="K38" s="47"/>
      <c r="L38" s="47"/>
      <c r="M38" s="47"/>
      <c r="N38" s="8"/>
    </row>
    <row r="39" spans="1:14" x14ac:dyDescent="0.3">
      <c r="A39" s="1" t="str">
        <f>'Problem definition'!A2</f>
        <v>Company</v>
      </c>
      <c r="B39" s="13">
        <f>'Problem definition'!B2</f>
        <v>0.5</v>
      </c>
      <c r="C39" s="13">
        <f>'Problem definition'!C2</f>
        <v>0.6</v>
      </c>
      <c r="D39" s="13">
        <f>'Problem definition'!D2</f>
        <v>0.8</v>
      </c>
      <c r="E39" s="13">
        <f>'Problem definition'!E2</f>
        <v>0.5</v>
      </c>
      <c r="F39" s="13">
        <f>'Problem definition'!F2</f>
        <v>0.5</v>
      </c>
      <c r="G39" s="47"/>
      <c r="H39" s="47"/>
      <c r="I39" s="47"/>
      <c r="J39" s="47"/>
      <c r="K39" s="47"/>
      <c r="L39" s="47"/>
      <c r="M39" s="47"/>
      <c r="N39" s="8"/>
    </row>
    <row r="40" spans="1:14" x14ac:dyDescent="0.3">
      <c r="A40" s="1" t="str">
        <f>'Problem definition'!A3</f>
        <v>Collaborators</v>
      </c>
      <c r="B40" s="13">
        <f>'Problem definition'!B3</f>
        <v>0.4</v>
      </c>
      <c r="C40" s="13">
        <f>'Problem definition'!C3</f>
        <v>0.5</v>
      </c>
      <c r="D40" s="13">
        <f>'Problem definition'!D3</f>
        <v>0.7</v>
      </c>
      <c r="E40" s="13">
        <f>'Problem definition'!E3</f>
        <v>0.9</v>
      </c>
      <c r="F40" s="13">
        <f>'Problem definition'!F3</f>
        <v>0.6</v>
      </c>
      <c r="G40" s="47"/>
      <c r="H40" s="13" t="s">
        <v>7</v>
      </c>
      <c r="I40" s="13" t="str">
        <f t="shared" ref="I40:M40" si="13">B38</f>
        <v>Company</v>
      </c>
      <c r="J40" s="13" t="str">
        <f t="shared" si="13"/>
        <v>Collaborators</v>
      </c>
      <c r="K40" s="13" t="str">
        <f t="shared" si="13"/>
        <v>Customers</v>
      </c>
      <c r="L40" s="13" t="str">
        <f t="shared" si="13"/>
        <v>Competitors</v>
      </c>
      <c r="M40" s="13" t="str">
        <f t="shared" si="13"/>
        <v>Context</v>
      </c>
      <c r="N40" s="8"/>
    </row>
    <row r="41" spans="1:14" x14ac:dyDescent="0.3">
      <c r="A41" s="1" t="str">
        <f>'Problem definition'!A4</f>
        <v>Customers</v>
      </c>
      <c r="B41" s="13">
        <f>'Problem definition'!B4</f>
        <v>0.2</v>
      </c>
      <c r="C41" s="13">
        <f>'Problem definition'!C4</f>
        <v>0.3</v>
      </c>
      <c r="D41" s="13">
        <f>'Problem definition'!D4</f>
        <v>0.5</v>
      </c>
      <c r="E41" s="13">
        <f>'Problem definition'!E4</f>
        <v>0.4</v>
      </c>
      <c r="F41" s="13">
        <f>'Problem definition'!F4</f>
        <v>0.3</v>
      </c>
      <c r="G41" s="47"/>
      <c r="H41" s="13" t="str">
        <f t="shared" ref="H41:H45" si="14">A39</f>
        <v>Company</v>
      </c>
      <c r="I41" s="13">
        <f>1-ABS(B39-B46)</f>
        <v>1</v>
      </c>
      <c r="J41" s="13">
        <f t="shared" ref="J41:M41" si="15">1-ABS(C39-C46)</f>
        <v>0.9</v>
      </c>
      <c r="K41" s="13">
        <f t="shared" si="15"/>
        <v>0.9</v>
      </c>
      <c r="L41" s="13">
        <f t="shared" si="15"/>
        <v>0.8</v>
      </c>
      <c r="M41" s="13">
        <f t="shared" si="15"/>
        <v>1</v>
      </c>
      <c r="N41" s="8"/>
    </row>
    <row r="42" spans="1:14" x14ac:dyDescent="0.3">
      <c r="A42" s="1" t="str">
        <f>'Problem definition'!A5</f>
        <v>Competitors</v>
      </c>
      <c r="B42" s="13">
        <f>'Problem definition'!B5</f>
        <v>0.5</v>
      </c>
      <c r="C42" s="13">
        <f>'Problem definition'!C5</f>
        <v>0.1</v>
      </c>
      <c r="D42" s="13">
        <f>'Problem definition'!D5</f>
        <v>0.6</v>
      </c>
      <c r="E42" s="13">
        <f>'Problem definition'!E5</f>
        <v>0.5</v>
      </c>
      <c r="F42" s="13">
        <f>'Problem definition'!F5</f>
        <v>0.5</v>
      </c>
      <c r="G42" s="47"/>
      <c r="H42" s="13" t="str">
        <f t="shared" si="14"/>
        <v>Collaborators</v>
      </c>
      <c r="I42" s="13">
        <f t="shared" ref="I42:I45" si="16">1-ABS(B40-B47)</f>
        <v>0.9</v>
      </c>
      <c r="J42" s="13">
        <f t="shared" ref="J42:J45" si="17">1-ABS(C40-C47)</f>
        <v>1</v>
      </c>
      <c r="K42" s="13">
        <f t="shared" ref="K42:K45" si="18">1-ABS(D40-D47)</f>
        <v>0.79999999999999993</v>
      </c>
      <c r="L42" s="13">
        <f t="shared" ref="L42:L45" si="19">1-ABS(E40-E47)</f>
        <v>0.7</v>
      </c>
      <c r="M42" s="13">
        <f t="shared" ref="M42:M45" si="20">1-ABS(F40-F47)</f>
        <v>0.9</v>
      </c>
      <c r="N42" s="8"/>
    </row>
    <row r="43" spans="1:14" x14ac:dyDescent="0.3">
      <c r="A43" s="1" t="str">
        <f>'Problem definition'!A6</f>
        <v>Context</v>
      </c>
      <c r="B43" s="13">
        <f>'Problem definition'!B6</f>
        <v>0.5</v>
      </c>
      <c r="C43" s="13">
        <f>'Problem definition'!C6</f>
        <v>0.4</v>
      </c>
      <c r="D43" s="13">
        <f>'Problem definition'!D6</f>
        <v>0.7</v>
      </c>
      <c r="E43" s="13">
        <f>'Problem definition'!E6</f>
        <v>0.5</v>
      </c>
      <c r="F43" s="13">
        <f>'Problem definition'!F6</f>
        <v>0.5</v>
      </c>
      <c r="G43" s="47"/>
      <c r="H43" s="13" t="str">
        <f t="shared" si="14"/>
        <v>Customers</v>
      </c>
      <c r="I43" s="13">
        <f t="shared" si="16"/>
        <v>0.9</v>
      </c>
      <c r="J43" s="13">
        <f t="shared" si="17"/>
        <v>0.8</v>
      </c>
      <c r="K43" s="13">
        <f t="shared" si="18"/>
        <v>1</v>
      </c>
      <c r="L43" s="13">
        <f t="shared" si="19"/>
        <v>0.9</v>
      </c>
      <c r="M43" s="13">
        <f t="shared" si="20"/>
        <v>1</v>
      </c>
      <c r="N43" s="8"/>
    </row>
    <row r="44" spans="1:14" x14ac:dyDescent="0.3">
      <c r="A44" s="9"/>
      <c r="B44" s="47"/>
      <c r="C44" s="47"/>
      <c r="D44" s="47"/>
      <c r="E44" s="47"/>
      <c r="F44" s="47"/>
      <c r="G44" s="47"/>
      <c r="H44" s="13" t="str">
        <f t="shared" si="14"/>
        <v>Competitors</v>
      </c>
      <c r="I44" s="13">
        <f t="shared" si="16"/>
        <v>0.8</v>
      </c>
      <c r="J44" s="13">
        <f t="shared" si="17"/>
        <v>0.7</v>
      </c>
      <c r="K44" s="13">
        <f t="shared" si="18"/>
        <v>0.9</v>
      </c>
      <c r="L44" s="13">
        <f t="shared" si="19"/>
        <v>1</v>
      </c>
      <c r="M44" s="13">
        <f t="shared" si="20"/>
        <v>0.9</v>
      </c>
      <c r="N44" s="8"/>
    </row>
    <row r="45" spans="1:14" x14ac:dyDescent="0.3">
      <c r="A45" s="1" t="str">
        <f>'Problem definition'!A22</f>
        <v>Expert 4</v>
      </c>
      <c r="B45" s="13" t="str">
        <f>'Problem definition'!B22</f>
        <v>Company</v>
      </c>
      <c r="C45" s="13" t="str">
        <f>'Problem definition'!C22</f>
        <v>Collaborators</v>
      </c>
      <c r="D45" s="13" t="str">
        <f>'Problem definition'!D22</f>
        <v>Customers</v>
      </c>
      <c r="E45" s="13" t="str">
        <f>'Problem definition'!E22</f>
        <v>Competitors</v>
      </c>
      <c r="F45" s="13" t="str">
        <f>'Problem definition'!F22</f>
        <v>Context</v>
      </c>
      <c r="G45" s="47"/>
      <c r="H45" s="13" t="str">
        <f t="shared" si="14"/>
        <v>Context</v>
      </c>
      <c r="I45" s="13">
        <f t="shared" si="16"/>
        <v>1</v>
      </c>
      <c r="J45" s="13">
        <f t="shared" si="17"/>
        <v>0.89999999999999991</v>
      </c>
      <c r="K45" s="13">
        <f t="shared" si="18"/>
        <v>1</v>
      </c>
      <c r="L45" s="13">
        <f t="shared" si="19"/>
        <v>0.9</v>
      </c>
      <c r="M45" s="13">
        <f t="shared" si="20"/>
        <v>1</v>
      </c>
      <c r="N45" s="8"/>
    </row>
    <row r="46" spans="1:14" x14ac:dyDescent="0.3">
      <c r="A46" s="1" t="str">
        <f>'Problem definition'!A23</f>
        <v>Company</v>
      </c>
      <c r="B46" s="13">
        <f>'Problem definition'!B23</f>
        <v>0.5</v>
      </c>
      <c r="C46" s="13">
        <f>'Problem definition'!C23</f>
        <v>0.5</v>
      </c>
      <c r="D46" s="13">
        <f>'Problem definition'!D23</f>
        <v>0.9</v>
      </c>
      <c r="E46" s="13">
        <f>'Problem definition'!E23</f>
        <v>0.7</v>
      </c>
      <c r="F46" s="13">
        <f>'Problem definition'!F23</f>
        <v>0.5</v>
      </c>
      <c r="G46" s="47"/>
      <c r="H46" s="47"/>
      <c r="I46" s="47"/>
      <c r="J46" s="47"/>
      <c r="K46" s="47"/>
      <c r="L46" s="47"/>
      <c r="M46" s="47"/>
      <c r="N46" s="8"/>
    </row>
    <row r="47" spans="1:14" x14ac:dyDescent="0.3">
      <c r="A47" s="1" t="str">
        <f>'Problem definition'!A24</f>
        <v>Collaborators</v>
      </c>
      <c r="B47" s="13">
        <f>'Problem definition'!B24</f>
        <v>0.5</v>
      </c>
      <c r="C47" s="13">
        <f>'Problem definition'!C24</f>
        <v>0.5</v>
      </c>
      <c r="D47" s="13">
        <f>'Problem definition'!D24</f>
        <v>0.9</v>
      </c>
      <c r="E47" s="13">
        <f>'Problem definition'!E24</f>
        <v>0.6</v>
      </c>
      <c r="F47" s="13">
        <f>'Problem definition'!F24</f>
        <v>0.7</v>
      </c>
      <c r="G47" s="47"/>
      <c r="H47" s="47"/>
      <c r="I47" s="47"/>
      <c r="J47" s="47"/>
      <c r="K47" s="47"/>
      <c r="L47" s="47"/>
      <c r="M47" s="47"/>
      <c r="N47" s="8"/>
    </row>
    <row r="48" spans="1:14" x14ac:dyDescent="0.3">
      <c r="A48" s="1" t="str">
        <f>'Problem definition'!A25</f>
        <v>Customers</v>
      </c>
      <c r="B48" s="13">
        <f>'Problem definition'!B25</f>
        <v>0.1</v>
      </c>
      <c r="C48" s="13">
        <f>'Problem definition'!C25</f>
        <v>0.1</v>
      </c>
      <c r="D48" s="13">
        <f>'Problem definition'!D25</f>
        <v>0.5</v>
      </c>
      <c r="E48" s="13">
        <f>'Problem definition'!E25</f>
        <v>0.5</v>
      </c>
      <c r="F48" s="13">
        <f>'Problem definition'!F25</f>
        <v>0.3</v>
      </c>
      <c r="G48" s="47"/>
      <c r="H48" s="47"/>
      <c r="I48" s="47"/>
      <c r="J48" s="47"/>
      <c r="K48" s="47"/>
      <c r="L48" s="47"/>
      <c r="M48" s="47"/>
      <c r="N48" s="8"/>
    </row>
    <row r="49" spans="1:14" x14ac:dyDescent="0.3">
      <c r="A49" s="1" t="str">
        <f>'Problem definition'!A26</f>
        <v>Competitors</v>
      </c>
      <c r="B49" s="13">
        <f>'Problem definition'!B26</f>
        <v>0.3</v>
      </c>
      <c r="C49" s="13">
        <f>'Problem definition'!C26</f>
        <v>0.4</v>
      </c>
      <c r="D49" s="13">
        <f>'Problem definition'!D26</f>
        <v>0.5</v>
      </c>
      <c r="E49" s="13">
        <f>'Problem definition'!E26</f>
        <v>0.5</v>
      </c>
      <c r="F49" s="13">
        <f>'Problem definition'!F26</f>
        <v>0.4</v>
      </c>
      <c r="G49" s="47"/>
      <c r="H49" s="47"/>
      <c r="I49" s="47"/>
      <c r="J49" s="47"/>
      <c r="K49" s="47"/>
      <c r="L49" s="47"/>
      <c r="M49" s="47"/>
      <c r="N49" s="8"/>
    </row>
    <row r="50" spans="1:14" x14ac:dyDescent="0.3">
      <c r="A50" s="1" t="str">
        <f>'Problem definition'!A27</f>
        <v>Context</v>
      </c>
      <c r="B50" s="13">
        <f>'Problem definition'!B27</f>
        <v>0.5</v>
      </c>
      <c r="C50" s="13">
        <f>'Problem definition'!C27</f>
        <v>0.3</v>
      </c>
      <c r="D50" s="13">
        <f>'Problem definition'!D27</f>
        <v>0.7</v>
      </c>
      <c r="E50" s="13">
        <f>'Problem definition'!E27</f>
        <v>0.6</v>
      </c>
      <c r="F50" s="13">
        <f>'Problem definition'!F27</f>
        <v>0.5</v>
      </c>
      <c r="G50" s="47"/>
      <c r="H50" s="47"/>
      <c r="I50" s="47"/>
      <c r="J50" s="47"/>
      <c r="K50" s="47"/>
      <c r="L50" s="47"/>
      <c r="M50" s="47"/>
      <c r="N50" s="8"/>
    </row>
    <row r="51" spans="1:14" x14ac:dyDescent="0.3">
      <c r="A51" s="10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12"/>
    </row>
    <row r="52" spans="1:14" x14ac:dyDescent="0.3"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</row>
    <row r="53" spans="1:14" x14ac:dyDescent="0.3">
      <c r="A53" s="4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6"/>
    </row>
    <row r="54" spans="1:14" x14ac:dyDescent="0.3">
      <c r="A54" s="1" t="str">
        <f>'Problem definition'!A8</f>
        <v>Expert 2</v>
      </c>
      <c r="B54" s="13" t="str">
        <f>'Problem definition'!B8</f>
        <v>Company</v>
      </c>
      <c r="C54" s="13" t="str">
        <f>'Problem definition'!C8</f>
        <v>Collaborators</v>
      </c>
      <c r="D54" s="13" t="str">
        <f>'Problem definition'!D8</f>
        <v>Customers</v>
      </c>
      <c r="E54" s="13" t="str">
        <f>'Problem definition'!E8</f>
        <v>Competitors</v>
      </c>
      <c r="F54" s="13" t="str">
        <f>'Problem definition'!F8</f>
        <v>Context</v>
      </c>
      <c r="G54" s="47"/>
      <c r="H54" s="47"/>
      <c r="I54" s="47"/>
      <c r="J54" s="47"/>
      <c r="K54" s="47"/>
      <c r="L54" s="47"/>
      <c r="M54" s="47"/>
      <c r="N54" s="8"/>
    </row>
    <row r="55" spans="1:14" x14ac:dyDescent="0.3">
      <c r="A55" s="1" t="str">
        <f>'Problem definition'!A9</f>
        <v>Company</v>
      </c>
      <c r="B55" s="13">
        <f>'Problem definition'!B9</f>
        <v>0.5</v>
      </c>
      <c r="C55" s="13">
        <f>'Problem definition'!C9</f>
        <v>0.5</v>
      </c>
      <c r="D55" s="13">
        <f>'Problem definition'!D9</f>
        <v>0.4</v>
      </c>
      <c r="E55" s="13">
        <f>'Problem definition'!E9</f>
        <v>0.7</v>
      </c>
      <c r="F55" s="13">
        <f>'Problem definition'!F9</f>
        <v>0.6</v>
      </c>
      <c r="G55" s="47"/>
      <c r="H55" s="47"/>
      <c r="I55" s="47"/>
      <c r="J55" s="47"/>
      <c r="K55" s="47"/>
      <c r="L55" s="47"/>
      <c r="M55" s="47"/>
      <c r="N55" s="8"/>
    </row>
    <row r="56" spans="1:14" x14ac:dyDescent="0.3">
      <c r="A56" s="1" t="str">
        <f>'Problem definition'!A10</f>
        <v>Collaborators</v>
      </c>
      <c r="B56" s="13">
        <f>'Problem definition'!B10</f>
        <v>0.5</v>
      </c>
      <c r="C56" s="13">
        <f>'Problem definition'!C10</f>
        <v>0.5</v>
      </c>
      <c r="D56" s="13">
        <f>'Problem definition'!D10</f>
        <v>0.7</v>
      </c>
      <c r="E56" s="13">
        <f>'Problem definition'!E10</f>
        <v>0.6</v>
      </c>
      <c r="F56" s="13">
        <f>'Problem definition'!F10</f>
        <v>0.4</v>
      </c>
      <c r="G56" s="47"/>
      <c r="H56" s="47"/>
      <c r="I56" s="47"/>
      <c r="J56" s="47"/>
      <c r="K56" s="47"/>
      <c r="L56" s="47"/>
      <c r="M56" s="47"/>
      <c r="N56" s="8"/>
    </row>
    <row r="57" spans="1:14" x14ac:dyDescent="0.3">
      <c r="A57" s="1" t="str">
        <f>'Problem definition'!A11</f>
        <v>Customers</v>
      </c>
      <c r="B57" s="13">
        <f>'Problem definition'!B11</f>
        <v>0.6</v>
      </c>
      <c r="C57" s="13">
        <f>'Problem definition'!C11</f>
        <v>0.3</v>
      </c>
      <c r="D57" s="13">
        <f>'Problem definition'!D11</f>
        <v>0.5</v>
      </c>
      <c r="E57" s="13">
        <f>'Problem definition'!E11</f>
        <v>0.7</v>
      </c>
      <c r="F57" s="13">
        <f>'Problem definition'!F11</f>
        <v>0.3</v>
      </c>
      <c r="G57" s="47"/>
      <c r="H57" s="13" t="s">
        <v>8</v>
      </c>
      <c r="I57" s="13" t="str">
        <f t="shared" ref="I57:M57" si="21">B54</f>
        <v>Company</v>
      </c>
      <c r="J57" s="13" t="str">
        <f t="shared" si="21"/>
        <v>Collaborators</v>
      </c>
      <c r="K57" s="13" t="str">
        <f t="shared" si="21"/>
        <v>Customers</v>
      </c>
      <c r="L57" s="13" t="str">
        <f t="shared" si="21"/>
        <v>Competitors</v>
      </c>
      <c r="M57" s="13" t="str">
        <f t="shared" si="21"/>
        <v>Context</v>
      </c>
      <c r="N57" s="8"/>
    </row>
    <row r="58" spans="1:14" x14ac:dyDescent="0.3">
      <c r="A58" s="1" t="str">
        <f>'Problem definition'!A12</f>
        <v>Competitors</v>
      </c>
      <c r="B58" s="13">
        <f>'Problem definition'!B12</f>
        <v>0.3</v>
      </c>
      <c r="C58" s="13">
        <f>'Problem definition'!C12</f>
        <v>0.4</v>
      </c>
      <c r="D58" s="13">
        <f>'Problem definition'!D12</f>
        <v>0.3</v>
      </c>
      <c r="E58" s="13">
        <f>'Problem definition'!E12</f>
        <v>0.5</v>
      </c>
      <c r="F58" s="13">
        <f>'Problem definition'!F12</f>
        <v>0.8</v>
      </c>
      <c r="G58" s="47"/>
      <c r="H58" s="13" t="str">
        <f t="shared" ref="H58:H62" si="22">A55</f>
        <v>Company</v>
      </c>
      <c r="I58" s="13">
        <f>1-ABS(B55-B62)</f>
        <v>1</v>
      </c>
      <c r="J58" s="13">
        <f t="shared" ref="J58:M58" si="23">1-ABS(C55-C62)</f>
        <v>0.6</v>
      </c>
      <c r="K58" s="13">
        <f t="shared" si="23"/>
        <v>1</v>
      </c>
      <c r="L58" s="13">
        <f t="shared" si="23"/>
        <v>0.70000000000000007</v>
      </c>
      <c r="M58" s="13">
        <f t="shared" si="23"/>
        <v>0.60000000000000009</v>
      </c>
      <c r="N58" s="8"/>
    </row>
    <row r="59" spans="1:14" x14ac:dyDescent="0.3">
      <c r="A59" s="1" t="str">
        <f>'Problem definition'!A13</f>
        <v>Context</v>
      </c>
      <c r="B59" s="13">
        <f>'Problem definition'!B13</f>
        <v>0.4</v>
      </c>
      <c r="C59" s="13">
        <f>'Problem definition'!C13</f>
        <v>0.6</v>
      </c>
      <c r="D59" s="13">
        <f>'Problem definition'!D13</f>
        <v>0.7</v>
      </c>
      <c r="E59" s="13">
        <f>'Problem definition'!E13</f>
        <v>0.2</v>
      </c>
      <c r="F59" s="13">
        <f>'Problem definition'!F13</f>
        <v>0.5</v>
      </c>
      <c r="G59" s="47"/>
      <c r="H59" s="13" t="str">
        <f t="shared" si="22"/>
        <v>Collaborators</v>
      </c>
      <c r="I59" s="13">
        <f t="shared" ref="I59:I62" si="24">1-ABS(B56-B63)</f>
        <v>0.6</v>
      </c>
      <c r="J59" s="13">
        <f t="shared" ref="J59:J62" si="25">1-ABS(C56-C63)</f>
        <v>1</v>
      </c>
      <c r="K59" s="13">
        <f t="shared" ref="K59:K62" si="26">1-ABS(D56-D63)</f>
        <v>0.89999999999999991</v>
      </c>
      <c r="L59" s="13">
        <f t="shared" ref="L59:L62" si="27">1-ABS(E56-E63)</f>
        <v>0.9</v>
      </c>
      <c r="M59" s="13">
        <f t="shared" ref="M59:M62" si="28">1-ABS(F56-F63)</f>
        <v>1</v>
      </c>
      <c r="N59" s="8"/>
    </row>
    <row r="60" spans="1:14" x14ac:dyDescent="0.3">
      <c r="A60" s="9"/>
      <c r="B60" s="47"/>
      <c r="C60" s="47"/>
      <c r="D60" s="47"/>
      <c r="E60" s="47"/>
      <c r="F60" s="47"/>
      <c r="G60" s="47"/>
      <c r="H60" s="13" t="str">
        <f t="shared" si="22"/>
        <v>Customers</v>
      </c>
      <c r="I60" s="13">
        <f t="shared" si="24"/>
        <v>1</v>
      </c>
      <c r="J60" s="13">
        <f t="shared" si="25"/>
        <v>0.9</v>
      </c>
      <c r="K60" s="13">
        <f t="shared" si="26"/>
        <v>1</v>
      </c>
      <c r="L60" s="13">
        <f t="shared" si="27"/>
        <v>1</v>
      </c>
      <c r="M60" s="13">
        <f t="shared" si="28"/>
        <v>0.89999999999999991</v>
      </c>
      <c r="N60" s="8"/>
    </row>
    <row r="61" spans="1:14" x14ac:dyDescent="0.3">
      <c r="A61" s="1" t="str">
        <f>'Problem definition'!A15</f>
        <v>Expert 3</v>
      </c>
      <c r="B61" s="13" t="str">
        <f>'Problem definition'!B15</f>
        <v>Company</v>
      </c>
      <c r="C61" s="13" t="str">
        <f>'Problem definition'!C15</f>
        <v>Collaborators</v>
      </c>
      <c r="D61" s="13" t="str">
        <f>'Problem definition'!D15</f>
        <v>Customers</v>
      </c>
      <c r="E61" s="13" t="str">
        <f>'Problem definition'!E15</f>
        <v>Competitors</v>
      </c>
      <c r="F61" s="13" t="str">
        <f>'Problem definition'!F15</f>
        <v>Context</v>
      </c>
      <c r="G61" s="47"/>
      <c r="H61" s="13" t="str">
        <f t="shared" si="22"/>
        <v>Competitors</v>
      </c>
      <c r="I61" s="13">
        <f t="shared" si="24"/>
        <v>0.7</v>
      </c>
      <c r="J61" s="13">
        <f t="shared" si="25"/>
        <v>0.9</v>
      </c>
      <c r="K61" s="13">
        <f t="shared" si="26"/>
        <v>1</v>
      </c>
      <c r="L61" s="13">
        <f t="shared" si="27"/>
        <v>1</v>
      </c>
      <c r="M61" s="13">
        <f t="shared" si="28"/>
        <v>0.89999999999999991</v>
      </c>
      <c r="N61" s="8"/>
    </row>
    <row r="62" spans="1:14" x14ac:dyDescent="0.3">
      <c r="A62" s="1" t="str">
        <f>'Problem definition'!A16</f>
        <v>Company</v>
      </c>
      <c r="B62" s="13">
        <f>'Problem definition'!B16</f>
        <v>0.5</v>
      </c>
      <c r="C62" s="13">
        <f>'Problem definition'!C16</f>
        <v>0.1</v>
      </c>
      <c r="D62" s="13">
        <f>'Problem definition'!D16</f>
        <v>0.4</v>
      </c>
      <c r="E62" s="13">
        <f>'Problem definition'!E16</f>
        <v>0.4</v>
      </c>
      <c r="F62" s="13">
        <f>'Problem definition'!F16</f>
        <v>0.2</v>
      </c>
      <c r="G62" s="47"/>
      <c r="H62" s="13" t="str">
        <f t="shared" si="22"/>
        <v>Context</v>
      </c>
      <c r="I62" s="13">
        <f t="shared" si="24"/>
        <v>0.6</v>
      </c>
      <c r="J62" s="13">
        <f t="shared" si="25"/>
        <v>1</v>
      </c>
      <c r="K62" s="13">
        <f t="shared" si="26"/>
        <v>0.9</v>
      </c>
      <c r="L62" s="13">
        <f t="shared" si="27"/>
        <v>0.9</v>
      </c>
      <c r="M62" s="13">
        <f t="shared" si="28"/>
        <v>1</v>
      </c>
      <c r="N62" s="8"/>
    </row>
    <row r="63" spans="1:14" x14ac:dyDescent="0.3">
      <c r="A63" s="1" t="str">
        <f>'Problem definition'!A17</f>
        <v>Collaborators</v>
      </c>
      <c r="B63" s="13">
        <f>'Problem definition'!B17</f>
        <v>0.9</v>
      </c>
      <c r="C63" s="13">
        <f>'Problem definition'!C17</f>
        <v>0.5</v>
      </c>
      <c r="D63" s="13">
        <f>'Problem definition'!D17</f>
        <v>0.8</v>
      </c>
      <c r="E63" s="13">
        <f>'Problem definition'!E17</f>
        <v>0.5</v>
      </c>
      <c r="F63" s="13">
        <f>'Problem definition'!F17</f>
        <v>0.4</v>
      </c>
      <c r="G63" s="47"/>
      <c r="H63" s="47"/>
      <c r="I63" s="47"/>
      <c r="J63" s="47"/>
      <c r="K63" s="47"/>
      <c r="L63" s="47"/>
      <c r="M63" s="47"/>
      <c r="N63" s="8"/>
    </row>
    <row r="64" spans="1:14" x14ac:dyDescent="0.3">
      <c r="A64" s="1" t="str">
        <f>'Problem definition'!A18</f>
        <v>Customers</v>
      </c>
      <c r="B64" s="13">
        <f>'Problem definition'!B18</f>
        <v>0.6</v>
      </c>
      <c r="C64" s="13">
        <f>'Problem definition'!C18</f>
        <v>0.2</v>
      </c>
      <c r="D64" s="13">
        <f>'Problem definition'!D18</f>
        <v>0.5</v>
      </c>
      <c r="E64" s="13">
        <f>'Problem definition'!E18</f>
        <v>0.7</v>
      </c>
      <c r="F64" s="13">
        <f>'Problem definition'!F18</f>
        <v>0.4</v>
      </c>
      <c r="G64" s="47"/>
      <c r="H64" s="47"/>
      <c r="I64" s="47"/>
      <c r="J64" s="47"/>
      <c r="K64" s="47"/>
      <c r="L64" s="47"/>
      <c r="M64" s="47"/>
      <c r="N64" s="8"/>
    </row>
    <row r="65" spans="1:14" x14ac:dyDescent="0.3">
      <c r="A65" s="1" t="str">
        <f>'Problem definition'!A19</f>
        <v>Competitors</v>
      </c>
      <c r="B65" s="13">
        <f>'Problem definition'!B19</f>
        <v>0.6</v>
      </c>
      <c r="C65" s="13">
        <f>'Problem definition'!C19</f>
        <v>0.5</v>
      </c>
      <c r="D65" s="13">
        <f>'Problem definition'!D19</f>
        <v>0.3</v>
      </c>
      <c r="E65" s="13">
        <f>'Problem definition'!E19</f>
        <v>0.5</v>
      </c>
      <c r="F65" s="13">
        <f>'Problem definition'!F19</f>
        <v>0.7</v>
      </c>
      <c r="G65" s="47"/>
      <c r="H65" s="47"/>
      <c r="I65" s="47"/>
      <c r="J65" s="47"/>
      <c r="K65" s="47"/>
      <c r="L65" s="47"/>
      <c r="M65" s="47"/>
      <c r="N65" s="8"/>
    </row>
    <row r="66" spans="1:14" x14ac:dyDescent="0.3">
      <c r="A66" s="1" t="str">
        <f>'Problem definition'!A20</f>
        <v>Context</v>
      </c>
      <c r="B66" s="13">
        <f>'Problem definition'!B20</f>
        <v>0.8</v>
      </c>
      <c r="C66" s="13">
        <f>'Problem definition'!C20</f>
        <v>0.6</v>
      </c>
      <c r="D66" s="13">
        <f>'Problem definition'!D20</f>
        <v>0.6</v>
      </c>
      <c r="E66" s="13">
        <f>'Problem definition'!E20</f>
        <v>0.3</v>
      </c>
      <c r="F66" s="13">
        <f>'Problem definition'!F20</f>
        <v>0.5</v>
      </c>
      <c r="G66" s="47"/>
      <c r="H66" s="47"/>
      <c r="I66" s="47"/>
      <c r="J66" s="47"/>
      <c r="K66" s="47"/>
      <c r="L66" s="47"/>
      <c r="M66" s="47"/>
      <c r="N66" s="8"/>
    </row>
    <row r="67" spans="1:14" x14ac:dyDescent="0.3">
      <c r="A67" s="10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12"/>
    </row>
    <row r="68" spans="1:14" x14ac:dyDescent="0.3"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</row>
    <row r="69" spans="1:14" x14ac:dyDescent="0.3">
      <c r="A69" s="4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6"/>
    </row>
    <row r="70" spans="1:14" x14ac:dyDescent="0.3">
      <c r="A70" s="1" t="str">
        <f>'Problem definition'!A8</f>
        <v>Expert 2</v>
      </c>
      <c r="B70" s="13" t="str">
        <f>'Problem definition'!B8</f>
        <v>Company</v>
      </c>
      <c r="C70" s="13" t="str">
        <f>'Problem definition'!C8</f>
        <v>Collaborators</v>
      </c>
      <c r="D70" s="13" t="str">
        <f>'Problem definition'!D8</f>
        <v>Customers</v>
      </c>
      <c r="E70" s="13" t="str">
        <f>'Problem definition'!E8</f>
        <v>Competitors</v>
      </c>
      <c r="F70" s="13" t="str">
        <f>'Problem definition'!F8</f>
        <v>Context</v>
      </c>
      <c r="G70" s="47"/>
      <c r="H70" s="47"/>
      <c r="I70" s="47"/>
      <c r="J70" s="47"/>
      <c r="K70" s="47"/>
      <c r="L70" s="47"/>
      <c r="M70" s="47"/>
      <c r="N70" s="8"/>
    </row>
    <row r="71" spans="1:14" x14ac:dyDescent="0.3">
      <c r="A71" s="1" t="str">
        <f>'Problem definition'!A9</f>
        <v>Company</v>
      </c>
      <c r="B71" s="13">
        <f>'Problem definition'!B9</f>
        <v>0.5</v>
      </c>
      <c r="C71" s="13">
        <f>'Problem definition'!C9</f>
        <v>0.5</v>
      </c>
      <c r="D71" s="13">
        <f>'Problem definition'!D9</f>
        <v>0.4</v>
      </c>
      <c r="E71" s="13">
        <f>'Problem definition'!E9</f>
        <v>0.7</v>
      </c>
      <c r="F71" s="13">
        <f>'Problem definition'!F9</f>
        <v>0.6</v>
      </c>
      <c r="G71" s="47"/>
      <c r="H71" s="47"/>
      <c r="I71" s="47"/>
      <c r="J71" s="47"/>
      <c r="K71" s="47"/>
      <c r="L71" s="47"/>
      <c r="M71" s="47"/>
      <c r="N71" s="8"/>
    </row>
    <row r="72" spans="1:14" x14ac:dyDescent="0.3">
      <c r="A72" s="1" t="str">
        <f>'Problem definition'!A10</f>
        <v>Collaborators</v>
      </c>
      <c r="B72" s="13">
        <f>'Problem definition'!B10</f>
        <v>0.5</v>
      </c>
      <c r="C72" s="13">
        <f>'Problem definition'!C10</f>
        <v>0.5</v>
      </c>
      <c r="D72" s="13">
        <f>'Problem definition'!D10</f>
        <v>0.7</v>
      </c>
      <c r="E72" s="13">
        <f>'Problem definition'!E10</f>
        <v>0.6</v>
      </c>
      <c r="F72" s="13">
        <f>'Problem definition'!F10</f>
        <v>0.4</v>
      </c>
      <c r="G72" s="47"/>
      <c r="H72" s="47"/>
      <c r="I72" s="47"/>
      <c r="J72" s="47"/>
      <c r="K72" s="47"/>
      <c r="L72" s="47"/>
      <c r="M72" s="47"/>
      <c r="N72" s="8"/>
    </row>
    <row r="73" spans="1:14" x14ac:dyDescent="0.3">
      <c r="A73" s="1" t="str">
        <f>'Problem definition'!A11</f>
        <v>Customers</v>
      </c>
      <c r="B73" s="13">
        <f>'Problem definition'!B11</f>
        <v>0.6</v>
      </c>
      <c r="C73" s="13">
        <f>'Problem definition'!C11</f>
        <v>0.3</v>
      </c>
      <c r="D73" s="13">
        <f>'Problem definition'!D11</f>
        <v>0.5</v>
      </c>
      <c r="E73" s="13">
        <f>'Problem definition'!E11</f>
        <v>0.7</v>
      </c>
      <c r="F73" s="13">
        <f>'Problem definition'!F11</f>
        <v>0.3</v>
      </c>
      <c r="G73" s="47"/>
      <c r="H73" s="13" t="s">
        <v>9</v>
      </c>
      <c r="I73" s="13" t="str">
        <f t="shared" ref="I73:M73" si="29">B70</f>
        <v>Company</v>
      </c>
      <c r="J73" s="13" t="str">
        <f t="shared" si="29"/>
        <v>Collaborators</v>
      </c>
      <c r="K73" s="13" t="str">
        <f t="shared" si="29"/>
        <v>Customers</v>
      </c>
      <c r="L73" s="13" t="str">
        <f t="shared" si="29"/>
        <v>Competitors</v>
      </c>
      <c r="M73" s="13" t="str">
        <f t="shared" si="29"/>
        <v>Context</v>
      </c>
      <c r="N73" s="8"/>
    </row>
    <row r="74" spans="1:14" x14ac:dyDescent="0.3">
      <c r="A74" s="1" t="str">
        <f>'Problem definition'!A12</f>
        <v>Competitors</v>
      </c>
      <c r="B74" s="13">
        <f>'Problem definition'!B12</f>
        <v>0.3</v>
      </c>
      <c r="C74" s="13">
        <f>'Problem definition'!C12</f>
        <v>0.4</v>
      </c>
      <c r="D74" s="13">
        <f>'Problem definition'!D12</f>
        <v>0.3</v>
      </c>
      <c r="E74" s="13">
        <f>'Problem definition'!E12</f>
        <v>0.5</v>
      </c>
      <c r="F74" s="13">
        <f>'Problem definition'!F12</f>
        <v>0.8</v>
      </c>
      <c r="G74" s="47"/>
      <c r="H74" s="13" t="str">
        <f t="shared" ref="H74:H78" si="30">A71</f>
        <v>Company</v>
      </c>
      <c r="I74" s="13">
        <f>1-ABS(B71-B78)</f>
        <v>1</v>
      </c>
      <c r="J74" s="13">
        <f t="shared" ref="J74:M74" si="31">1-ABS(C71-C78)</f>
        <v>1</v>
      </c>
      <c r="K74" s="13">
        <f t="shared" si="31"/>
        <v>0.5</v>
      </c>
      <c r="L74" s="13">
        <f t="shared" si="31"/>
        <v>1</v>
      </c>
      <c r="M74" s="13">
        <f t="shared" si="31"/>
        <v>0.9</v>
      </c>
      <c r="N74" s="8"/>
    </row>
    <row r="75" spans="1:14" x14ac:dyDescent="0.3">
      <c r="A75" s="1" t="str">
        <f>'Problem definition'!A13</f>
        <v>Context</v>
      </c>
      <c r="B75" s="13">
        <f>'Problem definition'!B13</f>
        <v>0.4</v>
      </c>
      <c r="C75" s="13">
        <f>'Problem definition'!C13</f>
        <v>0.6</v>
      </c>
      <c r="D75" s="13">
        <f>'Problem definition'!D13</f>
        <v>0.7</v>
      </c>
      <c r="E75" s="13">
        <f>'Problem definition'!E13</f>
        <v>0.2</v>
      </c>
      <c r="F75" s="13">
        <f>'Problem definition'!F13</f>
        <v>0.5</v>
      </c>
      <c r="G75" s="47"/>
      <c r="H75" s="13" t="str">
        <f t="shared" si="30"/>
        <v>Collaborators</v>
      </c>
      <c r="I75" s="13">
        <f t="shared" ref="I75:I78" si="32">1-ABS(B72-B79)</f>
        <v>1</v>
      </c>
      <c r="J75" s="13">
        <f t="shared" ref="J75:J78" si="33">1-ABS(C72-C79)</f>
        <v>1</v>
      </c>
      <c r="K75" s="13">
        <f t="shared" ref="K75:K78" si="34">1-ABS(D72-D79)</f>
        <v>0.79999999999999993</v>
      </c>
      <c r="L75" s="13">
        <f t="shared" ref="L75:L78" si="35">1-ABS(E72-E79)</f>
        <v>1</v>
      </c>
      <c r="M75" s="13">
        <f t="shared" ref="M75:M78" si="36">1-ABS(F72-F79)</f>
        <v>0.70000000000000007</v>
      </c>
      <c r="N75" s="8"/>
    </row>
    <row r="76" spans="1:14" x14ac:dyDescent="0.3">
      <c r="A76" s="9"/>
      <c r="B76" s="47"/>
      <c r="C76" s="47"/>
      <c r="D76" s="47"/>
      <c r="E76" s="47"/>
      <c r="F76" s="47"/>
      <c r="G76" s="47"/>
      <c r="H76" s="13" t="str">
        <f t="shared" si="30"/>
        <v>Customers</v>
      </c>
      <c r="I76" s="13">
        <f t="shared" si="32"/>
        <v>0.5</v>
      </c>
      <c r="J76" s="13">
        <f t="shared" si="33"/>
        <v>0.8</v>
      </c>
      <c r="K76" s="13">
        <f t="shared" si="34"/>
        <v>1</v>
      </c>
      <c r="L76" s="13">
        <f t="shared" si="35"/>
        <v>0.8</v>
      </c>
      <c r="M76" s="13">
        <f t="shared" si="36"/>
        <v>1</v>
      </c>
      <c r="N76" s="8"/>
    </row>
    <row r="77" spans="1:14" x14ac:dyDescent="0.3">
      <c r="A77" s="1" t="str">
        <f>'Problem definition'!A22</f>
        <v>Expert 4</v>
      </c>
      <c r="B77" s="13" t="str">
        <f>'Problem definition'!B22</f>
        <v>Company</v>
      </c>
      <c r="C77" s="13" t="str">
        <f>'Problem definition'!C22</f>
        <v>Collaborators</v>
      </c>
      <c r="D77" s="13" t="str">
        <f>'Problem definition'!D22</f>
        <v>Customers</v>
      </c>
      <c r="E77" s="13" t="str">
        <f>'Problem definition'!E22</f>
        <v>Competitors</v>
      </c>
      <c r="F77" s="13" t="str">
        <f>'Problem definition'!F22</f>
        <v>Context</v>
      </c>
      <c r="G77" s="47"/>
      <c r="H77" s="13" t="str">
        <f t="shared" si="30"/>
        <v>Competitors</v>
      </c>
      <c r="I77" s="13">
        <f t="shared" si="32"/>
        <v>1</v>
      </c>
      <c r="J77" s="13">
        <f t="shared" si="33"/>
        <v>1</v>
      </c>
      <c r="K77" s="13">
        <f t="shared" si="34"/>
        <v>0.8</v>
      </c>
      <c r="L77" s="13">
        <f t="shared" si="35"/>
        <v>1</v>
      </c>
      <c r="M77" s="13">
        <f t="shared" si="36"/>
        <v>0.6</v>
      </c>
      <c r="N77" s="8"/>
    </row>
    <row r="78" spans="1:14" x14ac:dyDescent="0.3">
      <c r="A78" s="1" t="str">
        <f>'Problem definition'!A23</f>
        <v>Company</v>
      </c>
      <c r="B78" s="13">
        <f>'Problem definition'!B23</f>
        <v>0.5</v>
      </c>
      <c r="C78" s="13">
        <f>'Problem definition'!C23</f>
        <v>0.5</v>
      </c>
      <c r="D78" s="13">
        <f>'Problem definition'!D23</f>
        <v>0.9</v>
      </c>
      <c r="E78" s="13">
        <f>'Problem definition'!E23</f>
        <v>0.7</v>
      </c>
      <c r="F78" s="13">
        <f>'Problem definition'!F23</f>
        <v>0.5</v>
      </c>
      <c r="G78" s="47"/>
      <c r="H78" s="13" t="str">
        <f t="shared" si="30"/>
        <v>Context</v>
      </c>
      <c r="I78" s="13">
        <f t="shared" si="32"/>
        <v>0.9</v>
      </c>
      <c r="J78" s="13">
        <f t="shared" si="33"/>
        <v>0.7</v>
      </c>
      <c r="K78" s="13">
        <f t="shared" si="34"/>
        <v>1</v>
      </c>
      <c r="L78" s="13">
        <f t="shared" si="35"/>
        <v>0.60000000000000009</v>
      </c>
      <c r="M78" s="13">
        <f t="shared" si="36"/>
        <v>1</v>
      </c>
      <c r="N78" s="8"/>
    </row>
    <row r="79" spans="1:14" x14ac:dyDescent="0.3">
      <c r="A79" s="1" t="str">
        <f>'Problem definition'!A24</f>
        <v>Collaborators</v>
      </c>
      <c r="B79" s="13">
        <f>'Problem definition'!B24</f>
        <v>0.5</v>
      </c>
      <c r="C79" s="13">
        <f>'Problem definition'!C24</f>
        <v>0.5</v>
      </c>
      <c r="D79" s="13">
        <f>'Problem definition'!D24</f>
        <v>0.9</v>
      </c>
      <c r="E79" s="13">
        <f>'Problem definition'!E24</f>
        <v>0.6</v>
      </c>
      <c r="F79" s="13">
        <f>'Problem definition'!F24</f>
        <v>0.7</v>
      </c>
      <c r="G79" s="47"/>
      <c r="H79" s="47"/>
      <c r="I79" s="47"/>
      <c r="J79" s="47"/>
      <c r="K79" s="47"/>
      <c r="L79" s="47"/>
      <c r="M79" s="47"/>
      <c r="N79" s="8"/>
    </row>
    <row r="80" spans="1:14" x14ac:dyDescent="0.3">
      <c r="A80" s="1" t="str">
        <f>'Problem definition'!A25</f>
        <v>Customers</v>
      </c>
      <c r="B80" s="13">
        <f>'Problem definition'!B25</f>
        <v>0.1</v>
      </c>
      <c r="C80" s="13">
        <f>'Problem definition'!C25</f>
        <v>0.1</v>
      </c>
      <c r="D80" s="13">
        <f>'Problem definition'!D25</f>
        <v>0.5</v>
      </c>
      <c r="E80" s="13">
        <f>'Problem definition'!E25</f>
        <v>0.5</v>
      </c>
      <c r="F80" s="13">
        <f>'Problem definition'!F25</f>
        <v>0.3</v>
      </c>
      <c r="G80" s="47"/>
      <c r="H80" s="47"/>
      <c r="I80" s="47"/>
      <c r="J80" s="47"/>
      <c r="K80" s="47"/>
      <c r="L80" s="47"/>
      <c r="M80" s="47"/>
      <c r="N80" s="8"/>
    </row>
    <row r="81" spans="1:14" x14ac:dyDescent="0.3">
      <c r="A81" s="1" t="str">
        <f>'Problem definition'!A26</f>
        <v>Competitors</v>
      </c>
      <c r="B81" s="13">
        <f>'Problem definition'!B26</f>
        <v>0.3</v>
      </c>
      <c r="C81" s="13">
        <f>'Problem definition'!C26</f>
        <v>0.4</v>
      </c>
      <c r="D81" s="13">
        <f>'Problem definition'!D26</f>
        <v>0.5</v>
      </c>
      <c r="E81" s="13">
        <f>'Problem definition'!E26</f>
        <v>0.5</v>
      </c>
      <c r="F81" s="13">
        <f>'Problem definition'!F26</f>
        <v>0.4</v>
      </c>
      <c r="G81" s="47"/>
      <c r="H81" s="47"/>
      <c r="I81" s="47"/>
      <c r="J81" s="47"/>
      <c r="K81" s="47"/>
      <c r="L81" s="47"/>
      <c r="M81" s="47"/>
      <c r="N81" s="8"/>
    </row>
    <row r="82" spans="1:14" x14ac:dyDescent="0.3">
      <c r="A82" s="1" t="str">
        <f>'Problem definition'!A27</f>
        <v>Context</v>
      </c>
      <c r="B82" s="13">
        <f>'Problem definition'!B27</f>
        <v>0.5</v>
      </c>
      <c r="C82" s="13">
        <f>'Problem definition'!C27</f>
        <v>0.3</v>
      </c>
      <c r="D82" s="13">
        <f>'Problem definition'!D27</f>
        <v>0.7</v>
      </c>
      <c r="E82" s="13">
        <f>'Problem definition'!E27</f>
        <v>0.6</v>
      </c>
      <c r="F82" s="13">
        <f>'Problem definition'!F27</f>
        <v>0.5</v>
      </c>
      <c r="G82" s="47"/>
      <c r="H82" s="47"/>
      <c r="I82" s="47"/>
      <c r="J82" s="47"/>
      <c r="K82" s="47"/>
      <c r="L82" s="47"/>
      <c r="M82" s="47"/>
      <c r="N82" s="8"/>
    </row>
    <row r="83" spans="1:14" x14ac:dyDescent="0.3">
      <c r="A83" s="10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12"/>
    </row>
    <row r="84" spans="1:14" x14ac:dyDescent="0.3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</row>
    <row r="85" spans="1:14" x14ac:dyDescent="0.3">
      <c r="A85" s="4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6"/>
    </row>
    <row r="86" spans="1:14" x14ac:dyDescent="0.3">
      <c r="A86" s="1" t="str">
        <f>'Problem definition'!A15</f>
        <v>Expert 3</v>
      </c>
      <c r="B86" s="13" t="str">
        <f>'Problem definition'!B15</f>
        <v>Company</v>
      </c>
      <c r="C86" s="13" t="str">
        <f>'Problem definition'!C15</f>
        <v>Collaborators</v>
      </c>
      <c r="D86" s="13" t="str">
        <f>'Problem definition'!D15</f>
        <v>Customers</v>
      </c>
      <c r="E86" s="13" t="str">
        <f>'Problem definition'!E15</f>
        <v>Competitors</v>
      </c>
      <c r="F86" s="13" t="str">
        <f>'Problem definition'!F15</f>
        <v>Context</v>
      </c>
      <c r="G86" s="47"/>
      <c r="H86" s="47"/>
      <c r="I86" s="47"/>
      <c r="J86" s="47"/>
      <c r="K86" s="47"/>
      <c r="L86" s="47"/>
      <c r="M86" s="47"/>
      <c r="N86" s="8"/>
    </row>
    <row r="87" spans="1:14" x14ac:dyDescent="0.3">
      <c r="A87" s="1" t="str">
        <f>'Problem definition'!A16</f>
        <v>Company</v>
      </c>
      <c r="B87" s="13">
        <f>'Problem definition'!B16</f>
        <v>0.5</v>
      </c>
      <c r="C87" s="13">
        <f>'Problem definition'!C16</f>
        <v>0.1</v>
      </c>
      <c r="D87" s="13">
        <f>'Problem definition'!D16</f>
        <v>0.4</v>
      </c>
      <c r="E87" s="13">
        <f>'Problem definition'!E16</f>
        <v>0.4</v>
      </c>
      <c r="F87" s="13">
        <f>'Problem definition'!F16</f>
        <v>0.2</v>
      </c>
      <c r="G87" s="47"/>
      <c r="H87" s="47"/>
      <c r="I87" s="47"/>
      <c r="J87" s="47"/>
      <c r="K87" s="47"/>
      <c r="L87" s="47"/>
      <c r="M87" s="47"/>
      <c r="N87" s="8"/>
    </row>
    <row r="88" spans="1:14" x14ac:dyDescent="0.3">
      <c r="A88" s="1" t="str">
        <f>'Problem definition'!A17</f>
        <v>Collaborators</v>
      </c>
      <c r="B88" s="13">
        <f>'Problem definition'!B17</f>
        <v>0.9</v>
      </c>
      <c r="C88" s="13">
        <f>'Problem definition'!C17</f>
        <v>0.5</v>
      </c>
      <c r="D88" s="13">
        <f>'Problem definition'!D17</f>
        <v>0.8</v>
      </c>
      <c r="E88" s="13">
        <f>'Problem definition'!E17</f>
        <v>0.5</v>
      </c>
      <c r="F88" s="13">
        <f>'Problem definition'!F17</f>
        <v>0.4</v>
      </c>
      <c r="G88" s="47"/>
      <c r="H88" s="47"/>
      <c r="I88" s="47"/>
      <c r="J88" s="47"/>
      <c r="K88" s="47"/>
      <c r="L88" s="47"/>
      <c r="M88" s="47"/>
      <c r="N88" s="8"/>
    </row>
    <row r="89" spans="1:14" x14ac:dyDescent="0.3">
      <c r="A89" s="1" t="str">
        <f>'Problem definition'!A18</f>
        <v>Customers</v>
      </c>
      <c r="B89" s="13">
        <f>'Problem definition'!B18</f>
        <v>0.6</v>
      </c>
      <c r="C89" s="13">
        <f>'Problem definition'!C18</f>
        <v>0.2</v>
      </c>
      <c r="D89" s="13">
        <f>'Problem definition'!D18</f>
        <v>0.5</v>
      </c>
      <c r="E89" s="13">
        <f>'Problem definition'!E18</f>
        <v>0.7</v>
      </c>
      <c r="F89" s="13">
        <f>'Problem definition'!F18</f>
        <v>0.4</v>
      </c>
      <c r="G89" s="47"/>
      <c r="H89" s="13" t="s">
        <v>10</v>
      </c>
      <c r="I89" s="13" t="str">
        <f t="shared" ref="I89:M89" si="37">B86</f>
        <v>Company</v>
      </c>
      <c r="J89" s="13" t="str">
        <f t="shared" si="37"/>
        <v>Collaborators</v>
      </c>
      <c r="K89" s="13" t="str">
        <f t="shared" si="37"/>
        <v>Customers</v>
      </c>
      <c r="L89" s="13" t="str">
        <f t="shared" si="37"/>
        <v>Competitors</v>
      </c>
      <c r="M89" s="13" t="str">
        <f t="shared" si="37"/>
        <v>Context</v>
      </c>
      <c r="N89" s="8"/>
    </row>
    <row r="90" spans="1:14" x14ac:dyDescent="0.3">
      <c r="A90" s="1" t="str">
        <f>'Problem definition'!A19</f>
        <v>Competitors</v>
      </c>
      <c r="B90" s="13">
        <f>'Problem definition'!B19</f>
        <v>0.6</v>
      </c>
      <c r="C90" s="13">
        <f>'Problem definition'!C19</f>
        <v>0.5</v>
      </c>
      <c r="D90" s="13">
        <f>'Problem definition'!D19</f>
        <v>0.3</v>
      </c>
      <c r="E90" s="13">
        <f>'Problem definition'!E19</f>
        <v>0.5</v>
      </c>
      <c r="F90" s="13">
        <f>'Problem definition'!F19</f>
        <v>0.7</v>
      </c>
      <c r="G90" s="47"/>
      <c r="H90" s="13" t="str">
        <f t="shared" ref="H90:H94" si="38">A87</f>
        <v>Company</v>
      </c>
      <c r="I90" s="13">
        <f>1-ABS(B87-B94)</f>
        <v>1</v>
      </c>
      <c r="J90" s="13">
        <f t="shared" ref="J90:M90" si="39">1-ABS(C87-C94)</f>
        <v>0.6</v>
      </c>
      <c r="K90" s="13">
        <f t="shared" si="39"/>
        <v>0.5</v>
      </c>
      <c r="L90" s="13">
        <f t="shared" si="39"/>
        <v>0.70000000000000007</v>
      </c>
      <c r="M90" s="13">
        <f t="shared" si="39"/>
        <v>0.7</v>
      </c>
      <c r="N90" s="8"/>
    </row>
    <row r="91" spans="1:14" x14ac:dyDescent="0.3">
      <c r="A91" s="1" t="str">
        <f>'Problem definition'!A20</f>
        <v>Context</v>
      </c>
      <c r="B91" s="13">
        <f>'Problem definition'!B20</f>
        <v>0.8</v>
      </c>
      <c r="C91" s="13">
        <f>'Problem definition'!C20</f>
        <v>0.6</v>
      </c>
      <c r="D91" s="13">
        <f>'Problem definition'!D20</f>
        <v>0.6</v>
      </c>
      <c r="E91" s="13">
        <f>'Problem definition'!E20</f>
        <v>0.3</v>
      </c>
      <c r="F91" s="13">
        <f>'Problem definition'!F20</f>
        <v>0.5</v>
      </c>
      <c r="G91" s="47"/>
      <c r="H91" s="13" t="str">
        <f t="shared" si="38"/>
        <v>Collaborators</v>
      </c>
      <c r="I91" s="13">
        <f t="shared" ref="I91:I94" si="40">1-ABS(B88-B95)</f>
        <v>0.6</v>
      </c>
      <c r="J91" s="13">
        <f t="shared" ref="J91:J94" si="41">1-ABS(C88-C95)</f>
        <v>1</v>
      </c>
      <c r="K91" s="13">
        <f t="shared" ref="K91:K94" si="42">1-ABS(D88-D95)</f>
        <v>0.9</v>
      </c>
      <c r="L91" s="13">
        <f t="shared" ref="L91:L94" si="43">1-ABS(E88-E95)</f>
        <v>0.9</v>
      </c>
      <c r="M91" s="13">
        <f t="shared" ref="M91:M94" si="44">1-ABS(F88-F95)</f>
        <v>0.70000000000000007</v>
      </c>
      <c r="N91" s="8"/>
    </row>
    <row r="92" spans="1:14" x14ac:dyDescent="0.3">
      <c r="A92" s="9"/>
      <c r="B92" s="47"/>
      <c r="C92" s="47"/>
      <c r="D92" s="47"/>
      <c r="E92" s="47"/>
      <c r="F92" s="47"/>
      <c r="G92" s="47"/>
      <c r="H92" s="13" t="str">
        <f t="shared" si="38"/>
        <v>Customers</v>
      </c>
      <c r="I92" s="13">
        <f t="shared" si="40"/>
        <v>0.5</v>
      </c>
      <c r="J92" s="13">
        <f t="shared" si="41"/>
        <v>0.9</v>
      </c>
      <c r="K92" s="13">
        <f t="shared" si="42"/>
        <v>1</v>
      </c>
      <c r="L92" s="13">
        <f t="shared" si="43"/>
        <v>0.8</v>
      </c>
      <c r="M92" s="13">
        <f t="shared" si="44"/>
        <v>0.89999999999999991</v>
      </c>
      <c r="N92" s="8"/>
    </row>
    <row r="93" spans="1:14" x14ac:dyDescent="0.3">
      <c r="A93" s="1" t="str">
        <f>'Problem definition'!A22</f>
        <v>Expert 4</v>
      </c>
      <c r="B93" s="13" t="str">
        <f>'Problem definition'!B22</f>
        <v>Company</v>
      </c>
      <c r="C93" s="13" t="str">
        <f>'Problem definition'!C22</f>
        <v>Collaborators</v>
      </c>
      <c r="D93" s="13" t="str">
        <f>'Problem definition'!D22</f>
        <v>Customers</v>
      </c>
      <c r="E93" s="13" t="str">
        <f>'Problem definition'!E22</f>
        <v>Competitors</v>
      </c>
      <c r="F93" s="13" t="str">
        <f>'Problem definition'!F22</f>
        <v>Context</v>
      </c>
      <c r="G93" s="47"/>
      <c r="H93" s="13" t="str">
        <f t="shared" si="38"/>
        <v>Competitors</v>
      </c>
      <c r="I93" s="13">
        <f t="shared" si="40"/>
        <v>0.7</v>
      </c>
      <c r="J93" s="13">
        <f t="shared" si="41"/>
        <v>0.9</v>
      </c>
      <c r="K93" s="13">
        <f t="shared" si="42"/>
        <v>0.8</v>
      </c>
      <c r="L93" s="13">
        <f t="shared" si="43"/>
        <v>1</v>
      </c>
      <c r="M93" s="13">
        <f t="shared" si="44"/>
        <v>0.70000000000000007</v>
      </c>
      <c r="N93" s="8"/>
    </row>
    <row r="94" spans="1:14" x14ac:dyDescent="0.3">
      <c r="A94" s="1" t="str">
        <f>'Problem definition'!A23</f>
        <v>Company</v>
      </c>
      <c r="B94" s="13">
        <f>'Problem definition'!B23</f>
        <v>0.5</v>
      </c>
      <c r="C94" s="13">
        <f>'Problem definition'!C23</f>
        <v>0.5</v>
      </c>
      <c r="D94" s="13">
        <f>'Problem definition'!D23</f>
        <v>0.9</v>
      </c>
      <c r="E94" s="13">
        <f>'Problem definition'!E23</f>
        <v>0.7</v>
      </c>
      <c r="F94" s="13">
        <f>'Problem definition'!F23</f>
        <v>0.5</v>
      </c>
      <c r="G94" s="47"/>
      <c r="H94" s="13" t="str">
        <f t="shared" si="38"/>
        <v>Context</v>
      </c>
      <c r="I94" s="13">
        <f t="shared" si="40"/>
        <v>0.7</v>
      </c>
      <c r="J94" s="13">
        <f t="shared" si="41"/>
        <v>0.7</v>
      </c>
      <c r="K94" s="13">
        <f t="shared" si="42"/>
        <v>0.9</v>
      </c>
      <c r="L94" s="13">
        <f t="shared" si="43"/>
        <v>0.7</v>
      </c>
      <c r="M94" s="13">
        <f t="shared" si="44"/>
        <v>1</v>
      </c>
      <c r="N94" s="8"/>
    </row>
    <row r="95" spans="1:14" x14ac:dyDescent="0.3">
      <c r="A95" s="1" t="str">
        <f>'Problem definition'!A24</f>
        <v>Collaborators</v>
      </c>
      <c r="B95" s="13">
        <f>'Problem definition'!B24</f>
        <v>0.5</v>
      </c>
      <c r="C95" s="13">
        <f>'Problem definition'!C24</f>
        <v>0.5</v>
      </c>
      <c r="D95" s="13">
        <f>'Problem definition'!D24</f>
        <v>0.9</v>
      </c>
      <c r="E95" s="13">
        <f>'Problem definition'!E24</f>
        <v>0.6</v>
      </c>
      <c r="F95" s="13">
        <f>'Problem definition'!F24</f>
        <v>0.7</v>
      </c>
      <c r="G95" s="47"/>
      <c r="H95" s="47"/>
      <c r="I95" s="47"/>
      <c r="J95" s="47"/>
      <c r="K95" s="47"/>
      <c r="L95" s="47"/>
      <c r="M95" s="47"/>
      <c r="N95" s="8"/>
    </row>
    <row r="96" spans="1:14" x14ac:dyDescent="0.3">
      <c r="A96" s="1" t="str">
        <f>'Problem definition'!A25</f>
        <v>Customers</v>
      </c>
      <c r="B96" s="13">
        <f>'Problem definition'!B25</f>
        <v>0.1</v>
      </c>
      <c r="C96" s="13">
        <f>'Problem definition'!C25</f>
        <v>0.1</v>
      </c>
      <c r="D96" s="13">
        <f>'Problem definition'!D25</f>
        <v>0.5</v>
      </c>
      <c r="E96" s="13">
        <f>'Problem definition'!E25</f>
        <v>0.5</v>
      </c>
      <c r="F96" s="13">
        <f>'Problem definition'!F25</f>
        <v>0.3</v>
      </c>
      <c r="G96" s="47"/>
      <c r="H96" s="47"/>
      <c r="I96" s="47"/>
      <c r="J96" s="47"/>
      <c r="K96" s="47"/>
      <c r="L96" s="47"/>
      <c r="M96" s="47"/>
      <c r="N96" s="8"/>
    </row>
    <row r="97" spans="1:14" x14ac:dyDescent="0.3">
      <c r="A97" s="1" t="str">
        <f>'Problem definition'!A26</f>
        <v>Competitors</v>
      </c>
      <c r="B97" s="13">
        <f>'Problem definition'!B26</f>
        <v>0.3</v>
      </c>
      <c r="C97" s="13">
        <f>'Problem definition'!C26</f>
        <v>0.4</v>
      </c>
      <c r="D97" s="13">
        <f>'Problem definition'!D26</f>
        <v>0.5</v>
      </c>
      <c r="E97" s="13">
        <f>'Problem definition'!E26</f>
        <v>0.5</v>
      </c>
      <c r="F97" s="13">
        <f>'Problem definition'!F26</f>
        <v>0.4</v>
      </c>
      <c r="G97" s="47"/>
      <c r="H97" s="47"/>
      <c r="I97" s="47"/>
      <c r="J97" s="47"/>
      <c r="K97" s="47"/>
      <c r="L97" s="47"/>
      <c r="M97" s="47"/>
      <c r="N97" s="8"/>
    </row>
    <row r="98" spans="1:14" x14ac:dyDescent="0.3">
      <c r="A98" s="1" t="str">
        <f>'Problem definition'!A27</f>
        <v>Context</v>
      </c>
      <c r="B98" s="13">
        <f>'Problem definition'!B27</f>
        <v>0.5</v>
      </c>
      <c r="C98" s="13">
        <f>'Problem definition'!C27</f>
        <v>0.3</v>
      </c>
      <c r="D98" s="13">
        <f>'Problem definition'!D27</f>
        <v>0.7</v>
      </c>
      <c r="E98" s="13">
        <f>'Problem definition'!E27</f>
        <v>0.6</v>
      </c>
      <c r="F98" s="13">
        <f>'Problem definition'!F27</f>
        <v>0.5</v>
      </c>
      <c r="G98" s="47"/>
      <c r="H98" s="47"/>
      <c r="I98" s="47"/>
      <c r="J98" s="47"/>
      <c r="K98" s="47"/>
      <c r="L98" s="47"/>
      <c r="M98" s="47"/>
      <c r="N98" s="8"/>
    </row>
    <row r="99" spans="1:14" x14ac:dyDescent="0.3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7EFFB-1627-47D0-AF8A-90352A884541}">
  <dimension ref="A1:G15"/>
  <sheetViews>
    <sheetView topLeftCell="A5" workbookViewId="0">
      <selection activeCell="F29" sqref="F29:F31"/>
    </sheetView>
  </sheetViews>
  <sheetFormatPr defaultColWidth="11.5546875" defaultRowHeight="14.4" x14ac:dyDescent="0.3"/>
  <cols>
    <col min="1" max="1" width="15.44140625" bestFit="1" customWidth="1"/>
    <col min="2" max="2" width="12.109375" bestFit="1" customWidth="1"/>
    <col min="4" max="4" width="15.44140625" bestFit="1" customWidth="1"/>
  </cols>
  <sheetData>
    <row r="1" spans="1:7" x14ac:dyDescent="0.3">
      <c r="A1" s="1" t="s">
        <v>11</v>
      </c>
      <c r="B1" s="1" t="str">
        <f>Input!B5</f>
        <v>Company</v>
      </c>
      <c r="C1" s="1" t="str">
        <f>Input!C5</f>
        <v>Collaborators</v>
      </c>
      <c r="D1" s="1" t="str">
        <f>Input!D5</f>
        <v>Customers</v>
      </c>
      <c r="E1" s="1" t="str">
        <f>Input!E5</f>
        <v>Competitors</v>
      </c>
      <c r="F1" s="1" t="str">
        <f>Input!F5</f>
        <v>Context</v>
      </c>
    </row>
    <row r="2" spans="1:7" x14ac:dyDescent="0.3">
      <c r="A2" s="1" t="str">
        <f>Input!A6</f>
        <v>Company</v>
      </c>
      <c r="B2" s="50">
        <f>(Input!I10+Input!I26+Input!I41+Input!I58+Input!I74+Input!I90)/Input!$B$2</f>
        <v>1</v>
      </c>
      <c r="C2" s="50">
        <f>(Input!J10+Input!J26+Input!J41+Input!J58+Input!J74+Input!J90)/Input!$B$2</f>
        <v>0.75</v>
      </c>
      <c r="D2" s="50">
        <f>(Input!K10+Input!K26+Input!K41+Input!K58+Input!K74+Input!K90)/Input!$B$2</f>
        <v>0.68333333333333324</v>
      </c>
      <c r="E2" s="50">
        <f>(Input!L10+Input!L26+Input!L41+Input!L58+Input!L74+Input!L90)/Input!$B$2</f>
        <v>0.81666666666666676</v>
      </c>
      <c r="F2" s="50">
        <f>(Input!M10+Input!M26+Input!M41+Input!M58+Input!M74+Input!M90)/Input!$B$2</f>
        <v>0.80000000000000016</v>
      </c>
    </row>
    <row r="3" spans="1:7" x14ac:dyDescent="0.3">
      <c r="A3" s="1" t="str">
        <f>Input!A7</f>
        <v>Collaborators</v>
      </c>
      <c r="B3" s="50">
        <f>(Input!I11+Input!I27+Input!I42+Input!I59+Input!I75+Input!I91)/Input!$B$2</f>
        <v>0.75</v>
      </c>
      <c r="C3" s="50">
        <f>(Input!J11+Input!J27+Input!J42+Input!J59+Input!J75+Input!J91)/Input!$B$2</f>
        <v>1</v>
      </c>
      <c r="D3" s="50">
        <f>(Input!K11+Input!K27+Input!K42+Input!K59+Input!K75+Input!K91)/Input!$B$2</f>
        <v>0.8833333333333333</v>
      </c>
      <c r="E3" s="50">
        <f>(Input!L11+Input!L27+Input!L42+Input!L59+Input!L75+Input!L91)/Input!$B$2</f>
        <v>0.79999999999999993</v>
      </c>
      <c r="F3" s="50">
        <f>(Input!M11+Input!M27+Input!M42+Input!M59+Input!M75+Input!M91)/Input!$B$2</f>
        <v>0.81666666666666676</v>
      </c>
    </row>
    <row r="4" spans="1:7" x14ac:dyDescent="0.3">
      <c r="A4" s="1" t="str">
        <f>Input!A8</f>
        <v>Customers</v>
      </c>
      <c r="B4" s="50">
        <f>(Input!I12+Input!I28+Input!I43+Input!I60+Input!I76+Input!I92)/Input!$B$2</f>
        <v>0.68333333333333324</v>
      </c>
      <c r="C4" s="50">
        <f>(Input!J12+Input!J28+Input!J43+Input!J60+Input!J76+Input!J92)/Input!$B$2</f>
        <v>0.88333333333333341</v>
      </c>
      <c r="D4" s="50">
        <f>(Input!K12+Input!K28+Input!K43+Input!K60+Input!K76+Input!K92)/Input!$B$2</f>
        <v>1</v>
      </c>
      <c r="E4" s="50">
        <f>(Input!L12+Input!L28+Input!L43+Input!L60+Input!L76+Input!L92)/Input!$B$2</f>
        <v>0.81666666666666676</v>
      </c>
      <c r="F4" s="50">
        <f>(Input!M12+Input!M28+Input!M43+Input!M60+Input!M76+Input!M92)/Input!$B$2</f>
        <v>0.94999999999999984</v>
      </c>
    </row>
    <row r="5" spans="1:7" x14ac:dyDescent="0.3">
      <c r="A5" s="1" t="str">
        <f>Input!A9</f>
        <v>Competitors</v>
      </c>
      <c r="B5" s="50">
        <f>(Input!I13+Input!I29+Input!I44+Input!I61+Input!I77+Input!I93)/Input!$B$2</f>
        <v>0.81666666666666676</v>
      </c>
      <c r="C5" s="50">
        <f>(Input!J13+Input!J29+Input!J44+Input!J61+Input!J77+Input!J93)/Input!$B$2</f>
        <v>0.79999999999999993</v>
      </c>
      <c r="D5" s="50">
        <f>(Input!K13+Input!K29+Input!K44+Input!K61+Input!K77+Input!K93)/Input!$B$2</f>
        <v>0.81666666666666654</v>
      </c>
      <c r="E5" s="50">
        <f>(Input!L13+Input!L29+Input!L44+Input!L61+Input!L77+Input!L93)/Input!$B$2</f>
        <v>1</v>
      </c>
      <c r="F5" s="50">
        <f>(Input!M13+Input!M29+Input!M44+Input!M61+Input!M77+Input!M93)/Input!$B$2</f>
        <v>0.76666666666666661</v>
      </c>
    </row>
    <row r="6" spans="1:7" x14ac:dyDescent="0.3">
      <c r="A6" s="1" t="str">
        <f>Input!A10</f>
        <v>Context</v>
      </c>
      <c r="B6" s="50">
        <f>(Input!I14+Input!I30+Input!I45+Input!I62+Input!I78+Input!I94)/Input!$B$2</f>
        <v>0.80000000000000016</v>
      </c>
      <c r="C6" s="50">
        <f>(Input!J14+Input!J30+Input!J45+Input!J62+Input!J78+Input!J94)/Input!$B$2</f>
        <v>0.81666666666666676</v>
      </c>
      <c r="D6" s="50">
        <f>(Input!K14+Input!K30+Input!K45+Input!K62+Input!K78+Input!K94)/Input!$B$2</f>
        <v>0.95000000000000007</v>
      </c>
      <c r="E6" s="50">
        <f>(Input!L14+Input!L30+Input!L45+Input!L62+Input!L78+Input!L94)/Input!$B$2</f>
        <v>0.76666666666666661</v>
      </c>
      <c r="F6" s="50">
        <f>(Input!M14+Input!M30+Input!M45+Input!M62+Input!M78+Input!M94)/Input!$B$2</f>
        <v>1</v>
      </c>
    </row>
    <row r="9" spans="1:7" x14ac:dyDescent="0.3">
      <c r="A9" s="41" t="s">
        <v>68</v>
      </c>
      <c r="B9" s="51">
        <f>SUM(C2:F2,B3:B6)/(2*(5-1))</f>
        <v>0.76249999999999996</v>
      </c>
      <c r="C9" s="15"/>
      <c r="G9" s="37"/>
    </row>
    <row r="10" spans="1:7" x14ac:dyDescent="0.3">
      <c r="A10" s="41" t="s">
        <v>69</v>
      </c>
      <c r="B10" s="51">
        <f>(SUM(D3:F3,C4:C6)+C2+B3)/(2*(5-1))</f>
        <v>0.8125</v>
      </c>
    </row>
    <row r="11" spans="1:7" x14ac:dyDescent="0.3">
      <c r="A11" s="41" t="s">
        <v>70</v>
      </c>
      <c r="B11" s="51">
        <f>(SUM(B4:C4,E4:F4,D5:D6,D2:D3))/(2*(5-1))</f>
        <v>0.83333333333333326</v>
      </c>
    </row>
    <row r="12" spans="1:7" x14ac:dyDescent="0.3">
      <c r="A12" s="41" t="s">
        <v>71</v>
      </c>
      <c r="B12" s="51">
        <f>SUM(B5:D5,F5,E2:E4,E6)/(2*(5-1))</f>
        <v>0.79999999999999993</v>
      </c>
    </row>
    <row r="13" spans="1:7" x14ac:dyDescent="0.3">
      <c r="A13" s="41" t="s">
        <v>72</v>
      </c>
      <c r="B13" s="51">
        <f>(SUM(B6:E6,F2:F5))/(2*(5-1))</f>
        <v>0.83333333333333337</v>
      </c>
    </row>
    <row r="14" spans="1:7" x14ac:dyDescent="0.3">
      <c r="A14" s="41" t="s">
        <v>12</v>
      </c>
      <c r="B14" s="51">
        <f>SUM(B9:B13)/5</f>
        <v>0.80833333333333324</v>
      </c>
    </row>
    <row r="15" spans="1:7" ht="21" x14ac:dyDescent="0.4">
      <c r="B15" s="43" t="str">
        <f>IF(B14&lt;Main!B32, "GO TO FEEDBACK MECHANISM","CONSENSUS OK")</f>
        <v>CONSENSUS OK</v>
      </c>
    </row>
  </sheetData>
  <conditionalFormatting sqref="B15">
    <cfRule type="cellIs" dxfId="10" priority="2" operator="equal">
      <formula>"CONSENSUS OK"</formula>
    </cfRule>
    <cfRule type="cellIs" dxfId="9" priority="3" operator="equal">
      <formula>"""CONSENSU OK"""</formula>
    </cfRule>
  </conditionalFormatting>
  <conditionalFormatting sqref="D17">
    <cfRule type="cellIs" dxfId="8" priority="1" operator="equal">
      <formula>"GO TO FEEDBACK MECHANISM"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88C6-E76F-4784-9EE7-46D3B7C08BA7}">
  <dimension ref="A1:AA156"/>
  <sheetViews>
    <sheetView topLeftCell="C125" zoomScale="86" zoomScaleNormal="86" workbookViewId="0">
      <selection activeCell="L144" sqref="L144"/>
    </sheetView>
  </sheetViews>
  <sheetFormatPr defaultRowHeight="14.4" x14ac:dyDescent="0.3"/>
  <cols>
    <col min="8" max="12" width="10.109375" bestFit="1" customWidth="1"/>
    <col min="22" max="22" width="10" customWidth="1"/>
    <col min="23" max="23" width="11" customWidth="1"/>
    <col min="24" max="24" width="10.44140625" customWidth="1"/>
    <col min="25" max="25" width="11.5546875" customWidth="1"/>
    <col min="26" max="26" width="10.77734375" customWidth="1"/>
  </cols>
  <sheetData>
    <row r="1" spans="1:14" ht="23.4" x14ac:dyDescent="0.45">
      <c r="A1" s="23" t="s">
        <v>43</v>
      </c>
    </row>
    <row r="2" spans="1:14" x14ac:dyDescent="0.3">
      <c r="A2" t="s">
        <v>25</v>
      </c>
    </row>
    <row r="3" spans="1:14" x14ac:dyDescent="0.3">
      <c r="A3" s="1" t="s">
        <v>11</v>
      </c>
      <c r="B3" s="1" t="str">
        <f>Input!B5</f>
        <v>Company</v>
      </c>
      <c r="C3" s="1" t="str">
        <f>Input!C5</f>
        <v>Collaborators</v>
      </c>
      <c r="D3" s="1" t="str">
        <f>Input!D5</f>
        <v>Customers</v>
      </c>
      <c r="E3" s="1" t="str">
        <f>Input!E5</f>
        <v>Competitors</v>
      </c>
      <c r="F3" s="1" t="str">
        <f>Input!F5</f>
        <v>Context</v>
      </c>
    </row>
    <row r="4" spans="1:14" x14ac:dyDescent="0.3">
      <c r="A4" s="1" t="str">
        <f>Input!A6</f>
        <v>Company</v>
      </c>
      <c r="B4" s="44">
        <f>SUM('Problem definition'!B2,'Problem definition'!B9,'Problem definition'!B16,'Problem definition'!B23)/4</f>
        <v>0.5</v>
      </c>
      <c r="C4" s="44">
        <f>SUM('Problem definition'!C2,'Problem definition'!C9,'Problem definition'!C16,'Problem definition'!C23)/4</f>
        <v>0.42500000000000004</v>
      </c>
      <c r="D4" s="44">
        <f>SUM('Problem definition'!D2,'Problem definition'!D9,'Problem definition'!D16,'Problem definition'!D23)/4</f>
        <v>0.625</v>
      </c>
      <c r="E4" s="44">
        <f>SUM('Problem definition'!E2,'Problem definition'!E9,'Problem definition'!E16,'Problem definition'!E23)/4</f>
        <v>0.57499999999999996</v>
      </c>
      <c r="F4" s="44">
        <f>SUM('Problem definition'!F2,'Problem definition'!F9,'Problem definition'!F16,'Problem definition'!F23)/4</f>
        <v>0.45</v>
      </c>
    </row>
    <row r="5" spans="1:14" x14ac:dyDescent="0.3">
      <c r="A5" s="1" t="str">
        <f>Input!A7</f>
        <v>Collaborators</v>
      </c>
      <c r="B5" s="44">
        <f>SUM('Problem definition'!B3,'Problem definition'!B10,'Problem definition'!B17,'Problem definition'!B24)/4</f>
        <v>0.57499999999999996</v>
      </c>
      <c r="C5" s="44">
        <f>SUM('Problem definition'!C3,'Problem definition'!C10,'Problem definition'!C17,'Problem definition'!C24)/4</f>
        <v>0.5</v>
      </c>
      <c r="D5" s="44">
        <f>SUM('Problem definition'!D3,'Problem definition'!D10,'Problem definition'!D17,'Problem definition'!D24)/4</f>
        <v>0.77500000000000002</v>
      </c>
      <c r="E5" s="44">
        <f>SUM('Problem definition'!E3,'Problem definition'!E10,'Problem definition'!E17,'Problem definition'!E24)/4</f>
        <v>0.65</v>
      </c>
      <c r="F5" s="44">
        <f>SUM('Problem definition'!F3,'Problem definition'!F10,'Problem definition'!F17,'Problem definition'!F24)/4</f>
        <v>0.52499999999999991</v>
      </c>
    </row>
    <row r="6" spans="1:14" x14ac:dyDescent="0.3">
      <c r="A6" s="1" t="str">
        <f>Input!A8</f>
        <v>Customers</v>
      </c>
      <c r="B6" s="44">
        <f>SUM('Problem definition'!B4,'Problem definition'!B11,'Problem definition'!B18,'Problem definition'!B25)/4</f>
        <v>0.375</v>
      </c>
      <c r="C6" s="44">
        <f>SUM('Problem definition'!C4,'Problem definition'!C11,'Problem definition'!C18,'Problem definition'!C25)/4</f>
        <v>0.22500000000000001</v>
      </c>
      <c r="D6" s="44">
        <f>SUM('Problem definition'!D4,'Problem definition'!D11,'Problem definition'!D18,'Problem definition'!D25)/4</f>
        <v>0.5</v>
      </c>
      <c r="E6" s="44">
        <f>SUM('Problem definition'!E4,'Problem definition'!E11,'Problem definition'!E18,'Problem definition'!E25)/4</f>
        <v>0.57499999999999996</v>
      </c>
      <c r="F6" s="44">
        <f>SUM('Problem definition'!F4,'Problem definition'!F11,'Problem definition'!F18,'Problem definition'!F25)/4</f>
        <v>0.32500000000000001</v>
      </c>
    </row>
    <row r="7" spans="1:14" x14ac:dyDescent="0.3">
      <c r="A7" s="1" t="str">
        <f>Input!A9</f>
        <v>Competitors</v>
      </c>
      <c r="B7" s="44">
        <f>SUM('Problem definition'!B5,'Problem definition'!B12,'Problem definition'!B19,'Problem definition'!B26)/4</f>
        <v>0.42499999999999999</v>
      </c>
      <c r="C7" s="44">
        <f>SUM('Problem definition'!C5,'Problem definition'!C12,'Problem definition'!C19,'Problem definition'!C26)/4</f>
        <v>0.35</v>
      </c>
      <c r="D7" s="44">
        <f>SUM('Problem definition'!D5,'Problem definition'!D12,'Problem definition'!D19,'Problem definition'!D26)/4</f>
        <v>0.42499999999999999</v>
      </c>
      <c r="E7" s="44">
        <f>SUM('Problem definition'!E5,'Problem definition'!E12,'Problem definition'!E19,'Problem definition'!E26)/4</f>
        <v>0.5</v>
      </c>
      <c r="F7" s="44">
        <f>SUM('Problem definition'!F5,'Problem definition'!F12,'Problem definition'!F19,'Problem definition'!F26)/4</f>
        <v>0.6</v>
      </c>
    </row>
    <row r="8" spans="1:14" x14ac:dyDescent="0.3">
      <c r="A8" s="1" t="str">
        <f>Input!A10</f>
        <v>Context</v>
      </c>
      <c r="B8" s="44">
        <f>SUM('Problem definition'!B6,'Problem definition'!B13,'Problem definition'!B20,'Problem definition'!B27)/4</f>
        <v>0.55000000000000004</v>
      </c>
      <c r="C8" s="44">
        <f>SUM('Problem definition'!C6,'Problem definition'!C13,'Problem definition'!C20,'Problem definition'!C27)/4</f>
        <v>0.47500000000000003</v>
      </c>
      <c r="D8" s="44">
        <f>SUM('Problem definition'!D6,'Problem definition'!D13,'Problem definition'!D20,'Problem definition'!D27)/4</f>
        <v>0.67500000000000004</v>
      </c>
      <c r="E8" s="44">
        <f>SUM('Problem definition'!E6,'Problem definition'!E13,'Problem definition'!E20,'Problem definition'!E27)/4</f>
        <v>0.4</v>
      </c>
      <c r="F8" s="44">
        <f>SUM('Problem definition'!F6,'Problem definition'!F13,'Problem definition'!F20,'Problem definition'!F27)/4</f>
        <v>0.5</v>
      </c>
    </row>
    <row r="11" spans="1:14" x14ac:dyDescent="0.3">
      <c r="A11" s="1" t="s">
        <v>26</v>
      </c>
      <c r="B11" s="1" t="s">
        <v>63</v>
      </c>
      <c r="C11" s="1" t="s">
        <v>64</v>
      </c>
      <c r="D11" s="1" t="s">
        <v>65</v>
      </c>
      <c r="E11" s="1" t="s">
        <v>66</v>
      </c>
      <c r="F11" s="1" t="s">
        <v>67</v>
      </c>
      <c r="I11" s="1" t="s">
        <v>30</v>
      </c>
      <c r="J11" s="1" t="s">
        <v>63</v>
      </c>
      <c r="K11" s="1" t="s">
        <v>64</v>
      </c>
      <c r="L11" s="1" t="s">
        <v>65</v>
      </c>
      <c r="M11" s="1" t="s">
        <v>66</v>
      </c>
      <c r="N11" s="1" t="s">
        <v>67</v>
      </c>
    </row>
    <row r="12" spans="1:14" x14ac:dyDescent="0.3">
      <c r="A12" s="1" t="s">
        <v>63</v>
      </c>
      <c r="B12" s="50">
        <v>0.5</v>
      </c>
      <c r="C12" s="50">
        <v>0.6</v>
      </c>
      <c r="D12" s="50">
        <v>0.8</v>
      </c>
      <c r="E12" s="50">
        <v>0.5</v>
      </c>
      <c r="F12" s="50">
        <v>0.5</v>
      </c>
      <c r="G12" s="52"/>
      <c r="H12" s="52"/>
      <c r="I12" s="50" t="s">
        <v>63</v>
      </c>
      <c r="J12" s="50">
        <f>1-ABS(B12-B4)</f>
        <v>1</v>
      </c>
      <c r="K12" s="50">
        <f t="shared" ref="K12:N16" si="0">1-ABS(C12-C4)</f>
        <v>0.82500000000000007</v>
      </c>
      <c r="L12" s="50">
        <f t="shared" si="0"/>
        <v>0.82499999999999996</v>
      </c>
      <c r="M12" s="50">
        <f t="shared" si="0"/>
        <v>0.92500000000000004</v>
      </c>
      <c r="N12" s="50">
        <f t="shared" si="0"/>
        <v>0.95</v>
      </c>
    </row>
    <row r="13" spans="1:14" x14ac:dyDescent="0.3">
      <c r="A13" s="1" t="s">
        <v>64</v>
      </c>
      <c r="B13" s="50">
        <v>0.4</v>
      </c>
      <c r="C13" s="50">
        <v>0.5</v>
      </c>
      <c r="D13" s="50">
        <v>0.7</v>
      </c>
      <c r="E13" s="50">
        <v>0.9</v>
      </c>
      <c r="F13" s="50">
        <v>0.6</v>
      </c>
      <c r="G13" s="52"/>
      <c r="H13" s="52"/>
      <c r="I13" s="50" t="s">
        <v>64</v>
      </c>
      <c r="J13" s="50">
        <f t="shared" ref="J13:J16" si="1">1-ABS(B13-B5)</f>
        <v>0.82500000000000007</v>
      </c>
      <c r="K13" s="50">
        <f t="shared" si="0"/>
        <v>1</v>
      </c>
      <c r="L13" s="50">
        <f t="shared" si="0"/>
        <v>0.92499999999999993</v>
      </c>
      <c r="M13" s="50">
        <f t="shared" si="0"/>
        <v>0.75</v>
      </c>
      <c r="N13" s="50">
        <f t="shared" si="0"/>
        <v>0.92499999999999993</v>
      </c>
    </row>
    <row r="14" spans="1:14" x14ac:dyDescent="0.3">
      <c r="A14" s="1" t="s">
        <v>65</v>
      </c>
      <c r="B14" s="50">
        <v>0.2</v>
      </c>
      <c r="C14" s="50">
        <v>0.3</v>
      </c>
      <c r="D14" s="50">
        <v>0.5</v>
      </c>
      <c r="E14" s="50">
        <v>0.4</v>
      </c>
      <c r="F14" s="50">
        <v>0.3</v>
      </c>
      <c r="G14" s="52"/>
      <c r="H14" s="52"/>
      <c r="I14" s="50" t="s">
        <v>65</v>
      </c>
      <c r="J14" s="50">
        <f t="shared" si="1"/>
        <v>0.82499999999999996</v>
      </c>
      <c r="K14" s="50">
        <f t="shared" si="0"/>
        <v>0.92500000000000004</v>
      </c>
      <c r="L14" s="50">
        <f t="shared" si="0"/>
        <v>1</v>
      </c>
      <c r="M14" s="50">
        <f t="shared" si="0"/>
        <v>0.82500000000000007</v>
      </c>
      <c r="N14" s="50">
        <f t="shared" si="0"/>
        <v>0.97499999999999998</v>
      </c>
    </row>
    <row r="15" spans="1:14" x14ac:dyDescent="0.3">
      <c r="A15" s="1" t="s">
        <v>66</v>
      </c>
      <c r="B15" s="50">
        <v>0.5</v>
      </c>
      <c r="C15" s="50">
        <v>0.1</v>
      </c>
      <c r="D15" s="50">
        <v>0.6</v>
      </c>
      <c r="E15" s="50">
        <v>0.5</v>
      </c>
      <c r="F15" s="50">
        <v>0.5</v>
      </c>
      <c r="G15" s="52"/>
      <c r="H15" s="52"/>
      <c r="I15" s="50" t="s">
        <v>66</v>
      </c>
      <c r="J15" s="50">
        <f t="shared" si="1"/>
        <v>0.92500000000000004</v>
      </c>
      <c r="K15" s="50">
        <f t="shared" si="0"/>
        <v>0.75</v>
      </c>
      <c r="L15" s="50">
        <f t="shared" si="0"/>
        <v>0.82499999999999996</v>
      </c>
      <c r="M15" s="50">
        <f t="shared" si="0"/>
        <v>1</v>
      </c>
      <c r="N15" s="50">
        <f t="shared" si="0"/>
        <v>0.9</v>
      </c>
    </row>
    <row r="16" spans="1:14" x14ac:dyDescent="0.3">
      <c r="A16" s="1" t="s">
        <v>67</v>
      </c>
      <c r="B16" s="50">
        <v>0.5</v>
      </c>
      <c r="C16" s="50">
        <v>0.4</v>
      </c>
      <c r="D16" s="50">
        <v>0.7</v>
      </c>
      <c r="E16" s="50">
        <v>0.5</v>
      </c>
      <c r="F16" s="50">
        <v>0.5</v>
      </c>
      <c r="G16" s="52"/>
      <c r="H16" s="52"/>
      <c r="I16" s="50" t="s">
        <v>67</v>
      </c>
      <c r="J16" s="50">
        <f t="shared" si="1"/>
        <v>0.95</v>
      </c>
      <c r="K16" s="50">
        <f t="shared" si="0"/>
        <v>0.92500000000000004</v>
      </c>
      <c r="L16" s="50">
        <f t="shared" si="0"/>
        <v>0.97500000000000009</v>
      </c>
      <c r="M16" s="50">
        <f t="shared" si="0"/>
        <v>0.9</v>
      </c>
      <c r="N16" s="50">
        <f t="shared" si="0"/>
        <v>1</v>
      </c>
    </row>
    <row r="17" spans="1:14" x14ac:dyDescent="0.3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</row>
    <row r="18" spans="1:14" x14ac:dyDescent="0.3">
      <c r="A18" s="1" t="s">
        <v>27</v>
      </c>
      <c r="B18" s="50" t="s">
        <v>63</v>
      </c>
      <c r="C18" s="50" t="s">
        <v>64</v>
      </c>
      <c r="D18" s="50" t="s">
        <v>65</v>
      </c>
      <c r="E18" s="50" t="s">
        <v>66</v>
      </c>
      <c r="F18" s="50" t="s">
        <v>67</v>
      </c>
      <c r="G18" s="52"/>
      <c r="H18" s="52"/>
      <c r="I18" s="50" t="s">
        <v>31</v>
      </c>
      <c r="J18" s="50" t="s">
        <v>63</v>
      </c>
      <c r="K18" s="50" t="s">
        <v>64</v>
      </c>
      <c r="L18" s="50" t="s">
        <v>65</v>
      </c>
      <c r="M18" s="50" t="s">
        <v>66</v>
      </c>
      <c r="N18" s="50" t="s">
        <v>67</v>
      </c>
    </row>
    <row r="19" spans="1:14" x14ac:dyDescent="0.3">
      <c r="A19" s="1" t="s">
        <v>63</v>
      </c>
      <c r="B19" s="50">
        <v>0.5</v>
      </c>
      <c r="C19" s="50">
        <v>0.5</v>
      </c>
      <c r="D19" s="50">
        <v>0.4</v>
      </c>
      <c r="E19" s="50">
        <v>0.7</v>
      </c>
      <c r="F19" s="50">
        <v>0.6</v>
      </c>
      <c r="G19" s="52"/>
      <c r="H19" s="52"/>
      <c r="I19" s="50" t="s">
        <v>63</v>
      </c>
      <c r="J19" s="50">
        <f>1- ABS(B19-B4)</f>
        <v>1</v>
      </c>
      <c r="K19" s="50">
        <f t="shared" ref="K19:N23" si="2">1- ABS(C19-C4)</f>
        <v>0.92500000000000004</v>
      </c>
      <c r="L19" s="50">
        <f t="shared" si="2"/>
        <v>0.77500000000000002</v>
      </c>
      <c r="M19" s="50">
        <f t="shared" si="2"/>
        <v>0.875</v>
      </c>
      <c r="N19" s="50">
        <f t="shared" si="2"/>
        <v>0.85000000000000009</v>
      </c>
    </row>
    <row r="20" spans="1:14" x14ac:dyDescent="0.3">
      <c r="A20" s="1" t="s">
        <v>64</v>
      </c>
      <c r="B20" s="50">
        <v>0.5</v>
      </c>
      <c r="C20" s="50">
        <v>0.5</v>
      </c>
      <c r="D20" s="50">
        <v>0.7</v>
      </c>
      <c r="E20" s="50">
        <v>0.6</v>
      </c>
      <c r="F20" s="50">
        <v>0.4</v>
      </c>
      <c r="G20" s="52"/>
      <c r="H20" s="52"/>
      <c r="I20" s="50" t="s">
        <v>64</v>
      </c>
      <c r="J20" s="50">
        <f t="shared" ref="J20:J23" si="3">1- ABS(B20-B5)</f>
        <v>0.92500000000000004</v>
      </c>
      <c r="K20" s="50">
        <f t="shared" si="2"/>
        <v>1</v>
      </c>
      <c r="L20" s="50">
        <f t="shared" si="2"/>
        <v>0.92499999999999993</v>
      </c>
      <c r="M20" s="50">
        <f t="shared" si="2"/>
        <v>0.95</v>
      </c>
      <c r="N20" s="50">
        <f t="shared" si="2"/>
        <v>0.87500000000000011</v>
      </c>
    </row>
    <row r="21" spans="1:14" x14ac:dyDescent="0.3">
      <c r="A21" s="1" t="s">
        <v>65</v>
      </c>
      <c r="B21" s="50">
        <v>0.6</v>
      </c>
      <c r="C21" s="50">
        <v>0.3</v>
      </c>
      <c r="D21" s="50">
        <v>0.5</v>
      </c>
      <c r="E21" s="50">
        <v>0.7</v>
      </c>
      <c r="F21" s="50">
        <v>0.3</v>
      </c>
      <c r="G21" s="52"/>
      <c r="H21" s="52"/>
      <c r="I21" s="50" t="s">
        <v>65</v>
      </c>
      <c r="J21" s="50">
        <f t="shared" si="3"/>
        <v>0.77500000000000002</v>
      </c>
      <c r="K21" s="50">
        <f t="shared" si="2"/>
        <v>0.92500000000000004</v>
      </c>
      <c r="L21" s="50">
        <f t="shared" si="2"/>
        <v>1</v>
      </c>
      <c r="M21" s="50">
        <f t="shared" si="2"/>
        <v>0.875</v>
      </c>
      <c r="N21" s="50">
        <f t="shared" si="2"/>
        <v>0.97499999999999998</v>
      </c>
    </row>
    <row r="22" spans="1:14" x14ac:dyDescent="0.3">
      <c r="A22" s="1" t="s">
        <v>66</v>
      </c>
      <c r="B22" s="50">
        <v>0.3</v>
      </c>
      <c r="C22" s="50">
        <v>0.4</v>
      </c>
      <c r="D22" s="50">
        <v>0.3</v>
      </c>
      <c r="E22" s="50">
        <v>0.5</v>
      </c>
      <c r="F22" s="50">
        <v>0.8</v>
      </c>
      <c r="G22" s="52"/>
      <c r="H22" s="52"/>
      <c r="I22" s="50" t="s">
        <v>66</v>
      </c>
      <c r="J22" s="50">
        <f t="shared" si="3"/>
        <v>0.875</v>
      </c>
      <c r="K22" s="50">
        <f t="shared" si="2"/>
        <v>0.95</v>
      </c>
      <c r="L22" s="50">
        <f t="shared" si="2"/>
        <v>0.875</v>
      </c>
      <c r="M22" s="50">
        <f t="shared" si="2"/>
        <v>1</v>
      </c>
      <c r="N22" s="50">
        <f t="shared" si="2"/>
        <v>0.79999999999999993</v>
      </c>
    </row>
    <row r="23" spans="1:14" x14ac:dyDescent="0.3">
      <c r="A23" s="1" t="s">
        <v>67</v>
      </c>
      <c r="B23" s="50">
        <v>0.4</v>
      </c>
      <c r="C23" s="50">
        <v>0.6</v>
      </c>
      <c r="D23" s="50">
        <v>0.7</v>
      </c>
      <c r="E23" s="50">
        <v>0.2</v>
      </c>
      <c r="F23" s="50">
        <v>0.5</v>
      </c>
      <c r="G23" s="52"/>
      <c r="H23" s="52"/>
      <c r="I23" s="50" t="s">
        <v>67</v>
      </c>
      <c r="J23" s="50">
        <f t="shared" si="3"/>
        <v>0.85</v>
      </c>
      <c r="K23" s="50">
        <f t="shared" si="2"/>
        <v>0.875</v>
      </c>
      <c r="L23" s="50">
        <f t="shared" si="2"/>
        <v>0.97500000000000009</v>
      </c>
      <c r="M23" s="50">
        <f t="shared" si="2"/>
        <v>0.8</v>
      </c>
      <c r="N23" s="50">
        <f t="shared" si="2"/>
        <v>1</v>
      </c>
    </row>
    <row r="24" spans="1:14" x14ac:dyDescent="0.3"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</row>
    <row r="25" spans="1:14" x14ac:dyDescent="0.3">
      <c r="A25" s="1" t="s">
        <v>28</v>
      </c>
      <c r="B25" s="50" t="s">
        <v>63</v>
      </c>
      <c r="C25" s="50" t="s">
        <v>64</v>
      </c>
      <c r="D25" s="50" t="s">
        <v>65</v>
      </c>
      <c r="E25" s="50" t="s">
        <v>66</v>
      </c>
      <c r="F25" s="50" t="s">
        <v>67</v>
      </c>
      <c r="G25" s="52"/>
      <c r="H25" s="52"/>
      <c r="I25" s="50" t="s">
        <v>32</v>
      </c>
      <c r="J25" s="50" t="s">
        <v>63</v>
      </c>
      <c r="K25" s="50" t="s">
        <v>64</v>
      </c>
      <c r="L25" s="50" t="s">
        <v>65</v>
      </c>
      <c r="M25" s="50" t="s">
        <v>66</v>
      </c>
      <c r="N25" s="50" t="s">
        <v>67</v>
      </c>
    </row>
    <row r="26" spans="1:14" x14ac:dyDescent="0.3">
      <c r="A26" s="1" t="s">
        <v>63</v>
      </c>
      <c r="B26" s="50">
        <v>0.5</v>
      </c>
      <c r="C26" s="50">
        <v>0.1</v>
      </c>
      <c r="D26" s="50">
        <v>0.4</v>
      </c>
      <c r="E26" s="50">
        <v>0.4</v>
      </c>
      <c r="F26" s="50">
        <v>0.2</v>
      </c>
      <c r="G26" s="52"/>
      <c r="H26" s="52"/>
      <c r="I26" s="50" t="s">
        <v>63</v>
      </c>
      <c r="J26" s="50">
        <f>1-ABS(B26-B4)</f>
        <v>1</v>
      </c>
      <c r="K26" s="50">
        <f t="shared" ref="K26:N30" si="4">1-ABS(C26-C4)</f>
        <v>0.67499999999999993</v>
      </c>
      <c r="L26" s="50">
        <f t="shared" si="4"/>
        <v>0.77500000000000002</v>
      </c>
      <c r="M26" s="50">
        <f t="shared" si="4"/>
        <v>0.82500000000000007</v>
      </c>
      <c r="N26" s="50">
        <f t="shared" si="4"/>
        <v>0.75</v>
      </c>
    </row>
    <row r="27" spans="1:14" x14ac:dyDescent="0.3">
      <c r="A27" s="1" t="s">
        <v>64</v>
      </c>
      <c r="B27" s="50">
        <v>0.9</v>
      </c>
      <c r="C27" s="50">
        <v>0.5</v>
      </c>
      <c r="D27" s="50">
        <v>0.8</v>
      </c>
      <c r="E27" s="50">
        <v>0.5</v>
      </c>
      <c r="F27" s="50">
        <v>0.4</v>
      </c>
      <c r="G27" s="52"/>
      <c r="H27" s="52"/>
      <c r="I27" s="50" t="s">
        <v>64</v>
      </c>
      <c r="J27" s="50">
        <f t="shared" ref="J27:J30" si="5">1-ABS(B27-B5)</f>
        <v>0.67499999999999993</v>
      </c>
      <c r="K27" s="50">
        <f t="shared" si="4"/>
        <v>1</v>
      </c>
      <c r="L27" s="50">
        <f t="shared" si="4"/>
        <v>0.97499999999999998</v>
      </c>
      <c r="M27" s="50">
        <f t="shared" si="4"/>
        <v>0.85</v>
      </c>
      <c r="N27" s="50">
        <f t="shared" si="4"/>
        <v>0.87500000000000011</v>
      </c>
    </row>
    <row r="28" spans="1:14" x14ac:dyDescent="0.3">
      <c r="A28" s="1" t="s">
        <v>65</v>
      </c>
      <c r="B28" s="50">
        <v>0.6</v>
      </c>
      <c r="C28" s="50">
        <v>0.2</v>
      </c>
      <c r="D28" s="50">
        <v>0.5</v>
      </c>
      <c r="E28" s="50">
        <v>0.7</v>
      </c>
      <c r="F28" s="50">
        <v>0.4</v>
      </c>
      <c r="G28" s="52"/>
      <c r="H28" s="52"/>
      <c r="I28" s="50" t="s">
        <v>65</v>
      </c>
      <c r="J28" s="50">
        <f t="shared" si="5"/>
        <v>0.77500000000000002</v>
      </c>
      <c r="K28" s="50">
        <f t="shared" si="4"/>
        <v>0.97499999999999998</v>
      </c>
      <c r="L28" s="50">
        <f t="shared" si="4"/>
        <v>1</v>
      </c>
      <c r="M28" s="50">
        <f t="shared" si="4"/>
        <v>0.875</v>
      </c>
      <c r="N28" s="50">
        <f t="shared" si="4"/>
        <v>0.92500000000000004</v>
      </c>
    </row>
    <row r="29" spans="1:14" x14ac:dyDescent="0.3">
      <c r="A29" s="1" t="s">
        <v>66</v>
      </c>
      <c r="B29" s="50">
        <v>0.6</v>
      </c>
      <c r="C29" s="50">
        <v>0.5</v>
      </c>
      <c r="D29" s="50">
        <v>0.3</v>
      </c>
      <c r="E29" s="50">
        <v>0.5</v>
      </c>
      <c r="F29" s="50">
        <v>0.7</v>
      </c>
      <c r="G29" s="52"/>
      <c r="H29" s="52"/>
      <c r="I29" s="50" t="s">
        <v>66</v>
      </c>
      <c r="J29" s="50">
        <f t="shared" si="5"/>
        <v>0.82499999999999996</v>
      </c>
      <c r="K29" s="50">
        <f t="shared" si="4"/>
        <v>0.85</v>
      </c>
      <c r="L29" s="50">
        <f t="shared" si="4"/>
        <v>0.875</v>
      </c>
      <c r="M29" s="50">
        <f t="shared" si="4"/>
        <v>1</v>
      </c>
      <c r="N29" s="50">
        <f t="shared" si="4"/>
        <v>0.9</v>
      </c>
    </row>
    <row r="30" spans="1:14" x14ac:dyDescent="0.3">
      <c r="A30" s="1" t="s">
        <v>67</v>
      </c>
      <c r="B30" s="50">
        <v>0.8</v>
      </c>
      <c r="C30" s="50">
        <v>0.6</v>
      </c>
      <c r="D30" s="50">
        <v>0.6</v>
      </c>
      <c r="E30" s="50">
        <v>0.3</v>
      </c>
      <c r="F30" s="50">
        <v>0.5</v>
      </c>
      <c r="G30" s="52"/>
      <c r="H30" s="52"/>
      <c r="I30" s="50" t="s">
        <v>67</v>
      </c>
      <c r="J30" s="50">
        <f t="shared" si="5"/>
        <v>0.75</v>
      </c>
      <c r="K30" s="50">
        <f t="shared" si="4"/>
        <v>0.875</v>
      </c>
      <c r="L30" s="50">
        <f t="shared" si="4"/>
        <v>0.92499999999999993</v>
      </c>
      <c r="M30" s="50">
        <f t="shared" si="4"/>
        <v>0.89999999999999991</v>
      </c>
      <c r="N30" s="50">
        <f t="shared" si="4"/>
        <v>1</v>
      </c>
    </row>
    <row r="31" spans="1:14" x14ac:dyDescent="0.3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</row>
    <row r="32" spans="1:14" x14ac:dyDescent="0.3">
      <c r="A32" s="1" t="s">
        <v>29</v>
      </c>
      <c r="B32" s="53" t="s">
        <v>63</v>
      </c>
      <c r="C32" s="53" t="s">
        <v>64</v>
      </c>
      <c r="D32" s="53" t="s">
        <v>65</v>
      </c>
      <c r="E32" s="53" t="s">
        <v>66</v>
      </c>
      <c r="F32" s="53" t="s">
        <v>67</v>
      </c>
      <c r="G32" s="52"/>
      <c r="H32" s="52"/>
      <c r="I32" s="50" t="s">
        <v>33</v>
      </c>
      <c r="J32" s="53" t="s">
        <v>63</v>
      </c>
      <c r="K32" s="53" t="s">
        <v>64</v>
      </c>
      <c r="L32" s="53" t="s">
        <v>65</v>
      </c>
      <c r="M32" s="53" t="s">
        <v>66</v>
      </c>
      <c r="N32" s="53" t="s">
        <v>67</v>
      </c>
    </row>
    <row r="33" spans="1:15" x14ac:dyDescent="0.3">
      <c r="A33" s="1" t="s">
        <v>63</v>
      </c>
      <c r="B33" s="53">
        <v>0.5</v>
      </c>
      <c r="C33" s="53">
        <v>0.5</v>
      </c>
      <c r="D33" s="53">
        <v>0.9</v>
      </c>
      <c r="E33" s="53">
        <v>0.7</v>
      </c>
      <c r="F33" s="53">
        <v>0.5</v>
      </c>
      <c r="G33" s="52"/>
      <c r="H33" s="52"/>
      <c r="I33" s="50" t="s">
        <v>63</v>
      </c>
      <c r="J33" s="53">
        <f>1-ABS(B33-B4)</f>
        <v>1</v>
      </c>
      <c r="K33" s="53">
        <f t="shared" ref="K33:N37" si="6">1-ABS(C33-C4)</f>
        <v>0.92500000000000004</v>
      </c>
      <c r="L33" s="53">
        <f t="shared" si="6"/>
        <v>0.72499999999999998</v>
      </c>
      <c r="M33" s="53">
        <f t="shared" si="6"/>
        <v>0.875</v>
      </c>
      <c r="N33" s="53">
        <f t="shared" si="6"/>
        <v>0.95</v>
      </c>
    </row>
    <row r="34" spans="1:15" x14ac:dyDescent="0.3">
      <c r="A34" s="1" t="s">
        <v>64</v>
      </c>
      <c r="B34" s="53">
        <v>0.5</v>
      </c>
      <c r="C34" s="53">
        <v>0.5</v>
      </c>
      <c r="D34" s="53">
        <v>0.9</v>
      </c>
      <c r="E34" s="53">
        <v>0.6</v>
      </c>
      <c r="F34" s="53">
        <v>0.7</v>
      </c>
      <c r="G34" s="52"/>
      <c r="H34" s="52"/>
      <c r="I34" s="50" t="s">
        <v>64</v>
      </c>
      <c r="J34" s="53">
        <f t="shared" ref="J34:J37" si="7">1-ABS(B34-B5)</f>
        <v>0.92500000000000004</v>
      </c>
      <c r="K34" s="53">
        <f t="shared" si="6"/>
        <v>1</v>
      </c>
      <c r="L34" s="53">
        <f t="shared" si="6"/>
        <v>0.875</v>
      </c>
      <c r="M34" s="53">
        <f t="shared" si="6"/>
        <v>0.95</v>
      </c>
      <c r="N34" s="53">
        <f t="shared" si="6"/>
        <v>0.82499999999999996</v>
      </c>
    </row>
    <row r="35" spans="1:15" x14ac:dyDescent="0.3">
      <c r="A35" s="1" t="s">
        <v>65</v>
      </c>
      <c r="B35" s="53">
        <v>0.1</v>
      </c>
      <c r="C35" s="53">
        <v>0.1</v>
      </c>
      <c r="D35" s="53">
        <v>0.5</v>
      </c>
      <c r="E35" s="53">
        <v>0.5</v>
      </c>
      <c r="F35" s="53">
        <v>0.3</v>
      </c>
      <c r="G35" s="52"/>
      <c r="H35" s="52"/>
      <c r="I35" s="50" t="s">
        <v>65</v>
      </c>
      <c r="J35" s="53">
        <f t="shared" si="7"/>
        <v>0.72499999999999998</v>
      </c>
      <c r="K35" s="53">
        <f t="shared" si="6"/>
        <v>0.875</v>
      </c>
      <c r="L35" s="53">
        <f t="shared" si="6"/>
        <v>1</v>
      </c>
      <c r="M35" s="53">
        <f t="shared" si="6"/>
        <v>0.92500000000000004</v>
      </c>
      <c r="N35" s="53">
        <f t="shared" si="6"/>
        <v>0.97499999999999998</v>
      </c>
    </row>
    <row r="36" spans="1:15" x14ac:dyDescent="0.3">
      <c r="A36" s="1" t="s">
        <v>66</v>
      </c>
      <c r="B36" s="53">
        <v>0.3</v>
      </c>
      <c r="C36" s="53">
        <v>0.4</v>
      </c>
      <c r="D36" s="53">
        <v>0.5</v>
      </c>
      <c r="E36" s="53">
        <v>0.5</v>
      </c>
      <c r="F36" s="53">
        <v>0.4</v>
      </c>
      <c r="G36" s="52"/>
      <c r="H36" s="52"/>
      <c r="I36" s="50" t="s">
        <v>66</v>
      </c>
      <c r="J36" s="53">
        <f t="shared" si="7"/>
        <v>0.875</v>
      </c>
      <c r="K36" s="53">
        <f t="shared" si="6"/>
        <v>0.95</v>
      </c>
      <c r="L36" s="53">
        <f t="shared" si="6"/>
        <v>0.92500000000000004</v>
      </c>
      <c r="M36" s="53">
        <f t="shared" si="6"/>
        <v>1</v>
      </c>
      <c r="N36" s="53">
        <f t="shared" si="6"/>
        <v>0.8</v>
      </c>
    </row>
    <row r="37" spans="1:15" x14ac:dyDescent="0.3">
      <c r="A37" s="1" t="s">
        <v>67</v>
      </c>
      <c r="B37" s="53">
        <v>0.5</v>
      </c>
      <c r="C37" s="53">
        <v>0.3</v>
      </c>
      <c r="D37" s="53">
        <v>0.7</v>
      </c>
      <c r="E37" s="53">
        <v>0.6</v>
      </c>
      <c r="F37" s="53">
        <v>0.5</v>
      </c>
      <c r="G37" s="52"/>
      <c r="H37" s="52"/>
      <c r="I37" s="50" t="s">
        <v>67</v>
      </c>
      <c r="J37" s="53">
        <f t="shared" si="7"/>
        <v>0.95</v>
      </c>
      <c r="K37" s="53">
        <f t="shared" si="6"/>
        <v>0.82499999999999996</v>
      </c>
      <c r="L37" s="53">
        <f t="shared" si="6"/>
        <v>0.97500000000000009</v>
      </c>
      <c r="M37" s="53">
        <f t="shared" si="6"/>
        <v>0.8</v>
      </c>
      <c r="N37" s="53">
        <f t="shared" si="6"/>
        <v>1</v>
      </c>
    </row>
    <row r="40" spans="1:15" x14ac:dyDescent="0.3">
      <c r="G40" s="1" t="s">
        <v>34</v>
      </c>
      <c r="H40" s="1" t="s">
        <v>63</v>
      </c>
      <c r="I40" s="1" t="s">
        <v>64</v>
      </c>
      <c r="J40" s="1" t="s">
        <v>65</v>
      </c>
      <c r="K40" s="1" t="s">
        <v>66</v>
      </c>
      <c r="L40" s="1" t="s">
        <v>67</v>
      </c>
      <c r="N40" t="s">
        <v>38</v>
      </c>
      <c r="O40" s="52">
        <f>AVERAGE(H41:L41)</f>
        <v>0.88249999999999995</v>
      </c>
    </row>
    <row r="41" spans="1:15" x14ac:dyDescent="0.3">
      <c r="G41" s="1"/>
      <c r="H41" s="54">
        <f>AVERAGE(J13:J16,K12:N12)</f>
        <v>0.88125000000000009</v>
      </c>
      <c r="I41" s="54">
        <f>AVERAGE(K12,K14:K16,J13,L13:N13)</f>
        <v>0.85624999999999996</v>
      </c>
      <c r="J41" s="54">
        <f>AVERAGE(L12:L13,L15:L16,M14:N14,J14:K14)</f>
        <v>0.88749999999999996</v>
      </c>
      <c r="K41" s="54">
        <f>AVERAGE(J15:L15,N15,M12:M14,M16)</f>
        <v>0.85000000000000009</v>
      </c>
      <c r="L41" s="54">
        <f>AVERAGE(J16:M16,N12:N15)</f>
        <v>0.9375</v>
      </c>
      <c r="O41" s="20"/>
    </row>
    <row r="42" spans="1:15" x14ac:dyDescent="0.3">
      <c r="G42" s="7"/>
      <c r="H42" s="19"/>
      <c r="I42" s="19"/>
      <c r="J42" s="19"/>
      <c r="K42" s="19"/>
      <c r="L42" s="19"/>
      <c r="O42" s="20"/>
    </row>
    <row r="43" spans="1:15" x14ac:dyDescent="0.3">
      <c r="G43" s="1" t="s">
        <v>35</v>
      </c>
      <c r="H43" s="1" t="s">
        <v>63</v>
      </c>
      <c r="I43" s="1" t="s">
        <v>64</v>
      </c>
      <c r="J43" s="1" t="s">
        <v>65</v>
      </c>
      <c r="K43" s="1" t="s">
        <v>66</v>
      </c>
      <c r="L43" s="1" t="s">
        <v>67</v>
      </c>
      <c r="N43" t="s">
        <v>39</v>
      </c>
      <c r="O43" s="52">
        <f t="shared" ref="O43:O49" si="8">AVERAGE(H44:L44)</f>
        <v>0.88249999999999995</v>
      </c>
    </row>
    <row r="44" spans="1:15" x14ac:dyDescent="0.3">
      <c r="G44" s="1"/>
      <c r="H44" s="54">
        <f>AVERAGE(J20:J23,K19:N19)</f>
        <v>0.85625000000000018</v>
      </c>
      <c r="I44" s="54">
        <f>AVERAGE(K19,K21:K23,J20,L20:N20)</f>
        <v>0.91874999999999996</v>
      </c>
      <c r="J44" s="54">
        <f>AVERAGE(L19:L20,L22:L23,M21:N21,J21:K21)</f>
        <v>0.88750000000000007</v>
      </c>
      <c r="K44" s="54">
        <f>AVERAGE(J22:L22,N22,M19:M21,M23)</f>
        <v>0.875</v>
      </c>
      <c r="L44" s="54">
        <f>AVERAGE(J23:M23,N19:N22)</f>
        <v>0.87499999999999989</v>
      </c>
      <c r="O44" s="20"/>
    </row>
    <row r="45" spans="1:15" x14ac:dyDescent="0.3">
      <c r="G45" s="7"/>
      <c r="H45" s="19"/>
      <c r="I45" s="19"/>
      <c r="J45" s="19"/>
      <c r="K45" s="19"/>
      <c r="L45" s="19"/>
      <c r="O45" s="20"/>
    </row>
    <row r="46" spans="1:15" x14ac:dyDescent="0.3">
      <c r="G46" s="1" t="s">
        <v>36</v>
      </c>
      <c r="H46" s="1" t="s">
        <v>63</v>
      </c>
      <c r="I46" s="1" t="s">
        <v>64</v>
      </c>
      <c r="J46" s="1" t="s">
        <v>65</v>
      </c>
      <c r="K46" s="1" t="s">
        <v>66</v>
      </c>
      <c r="L46" s="1" t="s">
        <v>67</v>
      </c>
      <c r="N46" t="s">
        <v>40</v>
      </c>
      <c r="O46" s="52">
        <f t="shared" si="8"/>
        <v>0.84249999999999992</v>
      </c>
    </row>
    <row r="47" spans="1:15" x14ac:dyDescent="0.3">
      <c r="G47" s="1"/>
      <c r="H47" s="55">
        <f>AVERAGE(J27:J30,K26:N26)</f>
        <v>0.75624999999999998</v>
      </c>
      <c r="I47" s="55">
        <f>AVERAGE(K26,K28:K30,J27,L27:N27)</f>
        <v>0.84374999999999989</v>
      </c>
      <c r="J47" s="55">
        <f>AVERAGE(J28:K28,M28:N28,L26:L27,L29:L30)</f>
        <v>0.88749999999999996</v>
      </c>
      <c r="K47" s="55">
        <f>AVERAGE(J29:L29,N29,M26:M28,M30)</f>
        <v>0.86249999999999982</v>
      </c>
      <c r="L47" s="55">
        <f>AVERAGE(J30:M30,N26:N29)</f>
        <v>0.86249999999999993</v>
      </c>
      <c r="O47" s="20"/>
    </row>
    <row r="48" spans="1:15" x14ac:dyDescent="0.3">
      <c r="O48" s="20"/>
    </row>
    <row r="49" spans="2:18" x14ac:dyDescent="0.3">
      <c r="G49" s="1" t="s">
        <v>37</v>
      </c>
      <c r="H49" s="1" t="s">
        <v>63</v>
      </c>
      <c r="I49" s="1" t="s">
        <v>64</v>
      </c>
      <c r="J49" s="1" t="s">
        <v>65</v>
      </c>
      <c r="K49" s="1" t="s">
        <v>66</v>
      </c>
      <c r="L49" s="1" t="s">
        <v>67</v>
      </c>
      <c r="N49" t="s">
        <v>41</v>
      </c>
      <c r="O49" s="52">
        <f t="shared" si="8"/>
        <v>0.88250000000000006</v>
      </c>
    </row>
    <row r="50" spans="2:18" x14ac:dyDescent="0.3">
      <c r="G50" s="1"/>
      <c r="H50" s="50">
        <f>AVERAGE(J34:J37,K33:N33)</f>
        <v>0.86874999999999991</v>
      </c>
      <c r="I50" s="50">
        <f>AVERAGE(K33,K35:K37,J34,L34:N34)</f>
        <v>0.89375000000000004</v>
      </c>
      <c r="J50" s="50">
        <f>AVERAGE(L33:L34,L36:L37,M35:N35,J35:K35)</f>
        <v>0.875</v>
      </c>
      <c r="K50" s="50">
        <f>AVERAGE(J36:L36,N36,M33:M35,M37)</f>
        <v>0.88749999999999996</v>
      </c>
      <c r="L50" s="50">
        <f>AVERAGE(J37:M37,N33:N36)</f>
        <v>0.88749999999999996</v>
      </c>
      <c r="O50" s="20"/>
    </row>
    <row r="53" spans="2:18" ht="28.8" x14ac:dyDescent="0.55000000000000004">
      <c r="B53" s="22" t="s">
        <v>42</v>
      </c>
    </row>
    <row r="55" spans="2:18" ht="18.600000000000001" thickBot="1" x14ac:dyDescent="0.4">
      <c r="B55" s="25" t="s">
        <v>44</v>
      </c>
      <c r="F55" s="25" t="s">
        <v>46</v>
      </c>
    </row>
    <row r="56" spans="2:18" ht="16.2" thickBot="1" x14ac:dyDescent="0.35">
      <c r="M56" s="30" t="s">
        <v>47</v>
      </c>
    </row>
    <row r="57" spans="2:18" x14ac:dyDescent="0.3">
      <c r="C57" s="21" t="s">
        <v>53</v>
      </c>
      <c r="D57" s="51">
        <f>'Consensus C&amp;R'!B14</f>
        <v>0.80833333333333324</v>
      </c>
      <c r="F57" s="1" t="str" cm="1">
        <f t="array" ref="F57:K62">'Consensus C&amp;R'!A1:F6</f>
        <v>Expert</v>
      </c>
      <c r="G57" s="1" t="str">
        <v>Company</v>
      </c>
      <c r="H57" s="1" t="str">
        <v>Collaborators</v>
      </c>
      <c r="I57" s="1" t="str">
        <v>Customers</v>
      </c>
      <c r="J57" s="1" t="str">
        <v>Competitors</v>
      </c>
      <c r="K57" s="1" t="str">
        <v>Context</v>
      </c>
      <c r="M57" s="29" t="s">
        <v>11</v>
      </c>
      <c r="N57" s="2" t="s">
        <v>63</v>
      </c>
      <c r="O57" s="2" t="s">
        <v>64</v>
      </c>
      <c r="P57" s="2" t="s">
        <v>65</v>
      </c>
      <c r="Q57" s="2" t="s">
        <v>66</v>
      </c>
      <c r="R57" s="2" t="s">
        <v>67</v>
      </c>
    </row>
    <row r="58" spans="2:18" x14ac:dyDescent="0.3">
      <c r="F58" s="1" t="str">
        <v>Company</v>
      </c>
      <c r="G58" s="13">
        <v>1</v>
      </c>
      <c r="H58" s="13">
        <v>0.75</v>
      </c>
      <c r="I58" s="13">
        <v>0.68333333333333324</v>
      </c>
      <c r="J58" s="13">
        <v>0.81666666666666676</v>
      </c>
      <c r="K58" s="13">
        <v>0.80000000000000016</v>
      </c>
      <c r="M58" s="1" t="s">
        <v>63</v>
      </c>
      <c r="N58" s="26" t="str">
        <f>IF(G58&lt;D57,G58,"OK")</f>
        <v>OK</v>
      </c>
      <c r="O58" s="27">
        <f>IF(H58&lt;D57,H58,"OK")</f>
        <v>0.75</v>
      </c>
      <c r="P58" s="27">
        <f>IF(I58&lt;D57,I58,"OK")</f>
        <v>0.68333333333333324</v>
      </c>
      <c r="Q58" s="26" t="str">
        <f>IF(J58&lt;D57,J58,"OK")</f>
        <v>OK</v>
      </c>
      <c r="R58" s="27">
        <f>IF(K58&lt;H57,K58,"OK")</f>
        <v>0.80000000000000016</v>
      </c>
    </row>
    <row r="59" spans="2:18" x14ac:dyDescent="0.3">
      <c r="F59" s="1" t="str">
        <v>Collaborators</v>
      </c>
      <c r="G59" s="13">
        <v>0.75</v>
      </c>
      <c r="H59" s="14">
        <v>1</v>
      </c>
      <c r="I59" s="13">
        <v>0.8833333333333333</v>
      </c>
      <c r="J59" s="13">
        <v>0.79999999999999993</v>
      </c>
      <c r="K59" s="13">
        <v>0.81666666666666676</v>
      </c>
      <c r="M59" s="1" t="s">
        <v>64</v>
      </c>
      <c r="N59" s="27">
        <f>IF(G59&lt;D57,G59,"OK")</f>
        <v>0.75</v>
      </c>
      <c r="O59" s="26" t="str">
        <f>IF(H59&lt;D57,H59,"OK")</f>
        <v>OK</v>
      </c>
      <c r="P59" s="26" t="str">
        <f>IF(I59&lt;D57,I59,"OK")</f>
        <v>OK</v>
      </c>
      <c r="Q59" s="27">
        <f>IF(J59&lt;D57,J59,"OK")</f>
        <v>0.79999999999999993</v>
      </c>
      <c r="R59" s="26" t="str">
        <f>IF(K59&lt;D57,K59,"OK")</f>
        <v>OK</v>
      </c>
    </row>
    <row r="60" spans="2:18" x14ac:dyDescent="0.3">
      <c r="F60" s="1" t="str">
        <v>Customers</v>
      </c>
      <c r="G60" s="13">
        <v>0.68333333333333324</v>
      </c>
      <c r="H60" s="13">
        <v>0.88333333333333341</v>
      </c>
      <c r="I60" s="14">
        <v>1</v>
      </c>
      <c r="J60" s="13">
        <v>0.81666666666666676</v>
      </c>
      <c r="K60" s="13">
        <v>0.94999999999999984</v>
      </c>
      <c r="M60" s="1" t="s">
        <v>65</v>
      </c>
      <c r="N60" s="27">
        <f>IF(G60&lt;D57,G60,"OK")</f>
        <v>0.68333333333333324</v>
      </c>
      <c r="O60" s="26" t="str">
        <f>IF(H60&lt;D57,H60,"OK")</f>
        <v>OK</v>
      </c>
      <c r="P60" s="26" t="str">
        <f>IF(I60&lt;D57,I60,"OK")</f>
        <v>OK</v>
      </c>
      <c r="Q60" s="26" t="str">
        <f>IF(J60&lt;D57,J60,"OK")</f>
        <v>OK</v>
      </c>
      <c r="R60" s="26" t="str">
        <f>IF(K60&lt;D57,K60,"OK")</f>
        <v>OK</v>
      </c>
    </row>
    <row r="61" spans="2:18" x14ac:dyDescent="0.3">
      <c r="F61" s="1" t="str">
        <v>Competitors</v>
      </c>
      <c r="G61" s="13">
        <v>0.81666666666666676</v>
      </c>
      <c r="H61" s="13">
        <v>0.79999999999999993</v>
      </c>
      <c r="I61" s="13">
        <v>0.81666666666666654</v>
      </c>
      <c r="J61" s="14">
        <v>1</v>
      </c>
      <c r="K61" s="13">
        <v>0.76666666666666661</v>
      </c>
      <c r="M61" s="1" t="s">
        <v>66</v>
      </c>
      <c r="N61" s="26" t="str">
        <f>IF(G61&lt;D57,G61,"OK")</f>
        <v>OK</v>
      </c>
      <c r="O61" s="27">
        <f>IF(H61&lt;D57,H61,"OK")</f>
        <v>0.79999999999999993</v>
      </c>
      <c r="P61" s="26" t="str">
        <f>IF(I61&lt;D57,I61,"OK")</f>
        <v>OK</v>
      </c>
      <c r="Q61" s="26" t="str">
        <f>IF(J61&lt;D57,J61,"OK")</f>
        <v>OK</v>
      </c>
      <c r="R61" s="27">
        <f>IF(K61&lt;D57,K61,"OK")</f>
        <v>0.76666666666666661</v>
      </c>
    </row>
    <row r="62" spans="2:18" x14ac:dyDescent="0.3">
      <c r="F62" s="1" t="str">
        <v>Context</v>
      </c>
      <c r="G62" s="13">
        <v>0.80000000000000016</v>
      </c>
      <c r="H62" s="13">
        <v>0.81666666666666676</v>
      </c>
      <c r="I62" s="13">
        <v>0.95000000000000007</v>
      </c>
      <c r="J62" s="13">
        <v>0.76666666666666661</v>
      </c>
      <c r="K62" s="14">
        <v>1</v>
      </c>
      <c r="M62" s="1" t="s">
        <v>67</v>
      </c>
      <c r="N62" s="27">
        <f>IF(G62&lt;D57,G62,"OK")</f>
        <v>0.80000000000000016</v>
      </c>
      <c r="O62" s="26" t="str">
        <f>IF(H62&lt;D57,H62,"OK")</f>
        <v>OK</v>
      </c>
      <c r="P62" s="26" t="str">
        <f>IF(I62&lt;D57,I62,"OK")</f>
        <v>OK</v>
      </c>
      <c r="Q62" s="27">
        <f>IF(J62&lt;D57,J62,"OK")</f>
        <v>0.76666666666666661</v>
      </c>
      <c r="R62" s="26" t="str">
        <f>IF(K62&lt;D57,K62,"OK")</f>
        <v>OK</v>
      </c>
    </row>
    <row r="64" spans="2:18" ht="15.6" x14ac:dyDescent="0.3">
      <c r="L64" s="28" t="s">
        <v>48</v>
      </c>
    </row>
    <row r="65" spans="2:21" x14ac:dyDescent="0.3">
      <c r="M65" s="21" t="s">
        <v>25</v>
      </c>
    </row>
    <row r="66" spans="2:21" x14ac:dyDescent="0.3">
      <c r="F66" s="16" t="str" cm="1">
        <f t="array" ref="F66:K71">Input!A45:F50</f>
        <v>Expert 4</v>
      </c>
      <c r="G66" s="1" t="str">
        <v>Company</v>
      </c>
      <c r="H66" s="1" t="str">
        <v>Collaborators</v>
      </c>
      <c r="I66" s="1" t="str">
        <v>Customers</v>
      </c>
      <c r="J66" s="1" t="str">
        <v>Competitors</v>
      </c>
      <c r="K66" s="1" t="str">
        <v>Context</v>
      </c>
      <c r="M66" s="1" t="str" cm="1">
        <f t="array" ref="M66:R71">A3:F8</f>
        <v>Expert</v>
      </c>
      <c r="N66" s="1" t="str">
        <v>Company</v>
      </c>
      <c r="O66" s="1" t="str">
        <v>Collaborators</v>
      </c>
      <c r="P66" s="1" t="str">
        <v>Customers</v>
      </c>
      <c r="Q66" s="1" t="str">
        <v>Competitors</v>
      </c>
      <c r="R66" s="1" t="str">
        <v>Context</v>
      </c>
    </row>
    <row r="67" spans="2:21" x14ac:dyDescent="0.3">
      <c r="F67" s="1" t="str">
        <v>Company</v>
      </c>
      <c r="G67" s="1">
        <v>0.5</v>
      </c>
      <c r="H67" s="35">
        <v>0.5</v>
      </c>
      <c r="I67" s="35">
        <v>0.9</v>
      </c>
      <c r="J67" s="41">
        <v>0.7</v>
      </c>
      <c r="K67" s="35">
        <v>0.5</v>
      </c>
      <c r="M67" s="1" t="str">
        <v>Company</v>
      </c>
      <c r="N67" s="44">
        <v>0.5</v>
      </c>
      <c r="O67" s="44">
        <v>0.42500000000000004</v>
      </c>
      <c r="P67" s="44">
        <v>0.625</v>
      </c>
      <c r="Q67" s="44">
        <v>0.57499999999999996</v>
      </c>
      <c r="R67" s="44">
        <v>0.45</v>
      </c>
    </row>
    <row r="68" spans="2:21" x14ac:dyDescent="0.3">
      <c r="F68" s="1" t="str">
        <v>Collaborators</v>
      </c>
      <c r="G68" s="34">
        <v>0.5</v>
      </c>
      <c r="H68" s="1">
        <v>0.5</v>
      </c>
      <c r="I68" s="1">
        <v>0.9</v>
      </c>
      <c r="J68" s="34">
        <v>0.6</v>
      </c>
      <c r="K68" s="1">
        <v>0.7</v>
      </c>
      <c r="M68" s="1" t="str">
        <v>Collaborators</v>
      </c>
      <c r="N68" s="44">
        <v>0.57499999999999996</v>
      </c>
      <c r="O68" s="44">
        <v>0.5</v>
      </c>
      <c r="P68" s="44">
        <v>0.77500000000000002</v>
      </c>
      <c r="Q68" s="44">
        <v>0.65</v>
      </c>
      <c r="R68" s="44">
        <v>0.52499999999999991</v>
      </c>
    </row>
    <row r="69" spans="2:21" x14ac:dyDescent="0.3">
      <c r="F69" s="1" t="str">
        <v>Customers</v>
      </c>
      <c r="G69" s="34">
        <v>0.1</v>
      </c>
      <c r="H69" s="1">
        <v>0.1</v>
      </c>
      <c r="I69" s="1">
        <v>0.5</v>
      </c>
      <c r="J69" s="1">
        <v>0.5</v>
      </c>
      <c r="K69" s="1">
        <v>0.3</v>
      </c>
      <c r="M69" s="1" t="str">
        <v>Customers</v>
      </c>
      <c r="N69" s="44">
        <v>0.375</v>
      </c>
      <c r="O69" s="44">
        <v>0.22500000000000001</v>
      </c>
      <c r="P69" s="44">
        <v>0.5</v>
      </c>
      <c r="Q69" s="44">
        <v>0.57499999999999996</v>
      </c>
      <c r="R69" s="44">
        <v>0.32500000000000001</v>
      </c>
    </row>
    <row r="70" spans="2:21" x14ac:dyDescent="0.3">
      <c r="F70" s="1" t="str">
        <v>Competitors</v>
      </c>
      <c r="G70" s="1">
        <v>0.3</v>
      </c>
      <c r="H70" s="35">
        <v>0.4</v>
      </c>
      <c r="I70" s="1">
        <v>0.5</v>
      </c>
      <c r="J70" s="1">
        <v>0.5</v>
      </c>
      <c r="K70" s="34">
        <v>0.4</v>
      </c>
      <c r="M70" s="1" t="str">
        <v>Competitors</v>
      </c>
      <c r="N70" s="44">
        <v>0.42499999999999999</v>
      </c>
      <c r="O70" s="44">
        <v>0.35</v>
      </c>
      <c r="P70" s="44">
        <v>0.42499999999999999</v>
      </c>
      <c r="Q70" s="44">
        <v>0.5</v>
      </c>
      <c r="R70" s="44">
        <v>0.6</v>
      </c>
    </row>
    <row r="71" spans="2:21" x14ac:dyDescent="0.3">
      <c r="B71" s="31"/>
      <c r="C71" s="32" t="s">
        <v>49</v>
      </c>
      <c r="F71" s="1" t="str">
        <v>Context</v>
      </c>
      <c r="G71" s="34">
        <v>0.5</v>
      </c>
      <c r="H71" s="1">
        <v>0.3</v>
      </c>
      <c r="I71" s="1">
        <v>0.7</v>
      </c>
      <c r="J71" s="35">
        <v>0.6</v>
      </c>
      <c r="K71" s="1">
        <v>0.5</v>
      </c>
      <c r="M71" s="1" t="str">
        <v>Context</v>
      </c>
      <c r="N71" s="44">
        <v>0.55000000000000004</v>
      </c>
      <c r="O71" s="44">
        <v>0.47500000000000003</v>
      </c>
      <c r="P71" s="44">
        <v>0.67500000000000004</v>
      </c>
      <c r="Q71" s="44">
        <v>0.4</v>
      </c>
      <c r="R71" s="44">
        <v>0.5</v>
      </c>
    </row>
    <row r="72" spans="2:21" x14ac:dyDescent="0.3">
      <c r="B72" s="33"/>
      <c r="C72" t="s">
        <v>50</v>
      </c>
    </row>
    <row r="76" spans="2:21" ht="18" x14ac:dyDescent="0.35">
      <c r="B76" s="36" t="s">
        <v>51</v>
      </c>
      <c r="F76" s="25" t="s">
        <v>52</v>
      </c>
    </row>
    <row r="78" spans="2:21" ht="15.6" x14ac:dyDescent="0.3">
      <c r="F78" t="s">
        <v>61</v>
      </c>
      <c r="P78" s="38" t="s">
        <v>47</v>
      </c>
    </row>
    <row r="79" spans="2:21" x14ac:dyDescent="0.3">
      <c r="C79" s="21" t="s">
        <v>54</v>
      </c>
      <c r="D79" s="37">
        <f>'Consensus C&amp;R'!B14</f>
        <v>0.80833333333333324</v>
      </c>
      <c r="F79" s="1" t="str" cm="1">
        <f t="array" ref="F79:G83">'Consensus C&amp;R'!A9:B13</f>
        <v>ca1( company)</v>
      </c>
      <c r="G79" s="13">
        <v>0.76249999999999996</v>
      </c>
      <c r="I79" s="1" t="str" cm="1">
        <f t="array" ref="I79:N84">_xlfn.ANCHORARRAY(F57)</f>
        <v>Expert</v>
      </c>
      <c r="J79" s="1" t="str">
        <v>Company</v>
      </c>
      <c r="K79" s="1" t="str">
        <v>Collaborators</v>
      </c>
      <c r="L79" s="1" t="str">
        <v>Customers</v>
      </c>
      <c r="M79" s="1" t="str">
        <v>Competitors</v>
      </c>
      <c r="N79" s="1" t="str">
        <v>Context</v>
      </c>
      <c r="P79" s="29" t="s">
        <v>11</v>
      </c>
      <c r="Q79" s="2" t="s">
        <v>63</v>
      </c>
      <c r="R79" s="2" t="s">
        <v>64</v>
      </c>
      <c r="S79" s="2" t="s">
        <v>65</v>
      </c>
      <c r="T79" s="2" t="s">
        <v>66</v>
      </c>
      <c r="U79" s="2" t="s">
        <v>67</v>
      </c>
    </row>
    <row r="80" spans="2:21" x14ac:dyDescent="0.3">
      <c r="F80" s="1" t="str">
        <v>ca2 (collaborators)</v>
      </c>
      <c r="G80" s="13">
        <v>0.8125</v>
      </c>
      <c r="I80" s="1" t="str">
        <v>Company</v>
      </c>
      <c r="J80" s="1">
        <v>1</v>
      </c>
      <c r="K80" s="1">
        <v>0.75</v>
      </c>
      <c r="L80" s="1">
        <v>0.68333333333333324</v>
      </c>
      <c r="M80" s="1">
        <v>0.81666666666666676</v>
      </c>
      <c r="N80" s="1">
        <v>0.80000000000000016</v>
      </c>
      <c r="P80" s="1" t="s">
        <v>63</v>
      </c>
      <c r="Q80" s="1" t="str">
        <f>IF(J80&lt;$D$79,J80,"OK")</f>
        <v>OK</v>
      </c>
      <c r="R80" s="35">
        <f t="shared" ref="R80:U84" si="9">IF(K80&lt;$D$79,K80,"OK")</f>
        <v>0.75</v>
      </c>
      <c r="S80" s="35">
        <f t="shared" si="9"/>
        <v>0.68333333333333324</v>
      </c>
      <c r="T80" s="35" t="str">
        <f t="shared" si="9"/>
        <v>OK</v>
      </c>
      <c r="U80" s="35">
        <f t="shared" si="9"/>
        <v>0.80000000000000016</v>
      </c>
    </row>
    <row r="81" spans="2:26" x14ac:dyDescent="0.3">
      <c r="F81" s="1" t="str">
        <v>ca3 (customers)</v>
      </c>
      <c r="G81" s="13">
        <v>0.83333333333333326</v>
      </c>
      <c r="I81" s="1" t="str">
        <v>Collaborators</v>
      </c>
      <c r="J81" s="1">
        <v>0.75</v>
      </c>
      <c r="K81" s="1">
        <v>1</v>
      </c>
      <c r="L81" s="1">
        <v>0.8833333333333333</v>
      </c>
      <c r="M81" s="1">
        <v>0.79999999999999993</v>
      </c>
      <c r="N81" s="1">
        <v>0.81666666666666676</v>
      </c>
      <c r="P81" s="1" t="s">
        <v>64</v>
      </c>
      <c r="Q81" s="35">
        <f t="shared" ref="Q81:Q84" si="10">IF(J81&lt;$D$79,J81,"OK")</f>
        <v>0.75</v>
      </c>
      <c r="R81" s="1" t="str">
        <f t="shared" si="9"/>
        <v>OK</v>
      </c>
      <c r="S81" s="1" t="str">
        <f t="shared" si="9"/>
        <v>OK</v>
      </c>
      <c r="T81" s="35">
        <f t="shared" si="9"/>
        <v>0.79999999999999993</v>
      </c>
      <c r="U81" s="1" t="str">
        <f t="shared" si="9"/>
        <v>OK</v>
      </c>
    </row>
    <row r="82" spans="2:26" x14ac:dyDescent="0.3">
      <c r="F82" s="1" t="str">
        <v>ca4 (competitors)</v>
      </c>
      <c r="G82" s="13">
        <v>0.79999999999999993</v>
      </c>
      <c r="I82" s="1" t="str">
        <v>Customers</v>
      </c>
      <c r="J82" s="1">
        <v>0.68333333333333324</v>
      </c>
      <c r="K82" s="1">
        <v>0.88333333333333341</v>
      </c>
      <c r="L82" s="1">
        <v>1</v>
      </c>
      <c r="M82" s="1">
        <v>0.81666666666666676</v>
      </c>
      <c r="N82" s="1">
        <v>0.94999999999999984</v>
      </c>
      <c r="P82" s="1" t="s">
        <v>65</v>
      </c>
      <c r="Q82" s="35">
        <f t="shared" si="10"/>
        <v>0.68333333333333324</v>
      </c>
      <c r="R82" s="1" t="str">
        <f t="shared" si="9"/>
        <v>OK</v>
      </c>
      <c r="S82" s="1" t="str">
        <f t="shared" si="9"/>
        <v>OK</v>
      </c>
      <c r="T82" s="1" t="str">
        <f t="shared" si="9"/>
        <v>OK</v>
      </c>
      <c r="U82" s="1" t="str">
        <f t="shared" si="9"/>
        <v>OK</v>
      </c>
    </row>
    <row r="83" spans="2:26" x14ac:dyDescent="0.3">
      <c r="F83" s="1" t="str">
        <v>ca5 (context)</v>
      </c>
      <c r="G83" s="13">
        <v>0.83333333333333337</v>
      </c>
      <c r="I83" s="1" t="str">
        <v>Competitors</v>
      </c>
      <c r="J83" s="1">
        <v>0.81666666666666676</v>
      </c>
      <c r="K83" s="1">
        <v>0.79999999999999993</v>
      </c>
      <c r="L83" s="1">
        <v>0.81666666666666654</v>
      </c>
      <c r="M83" s="1">
        <v>1</v>
      </c>
      <c r="N83" s="1">
        <v>0.76666666666666661</v>
      </c>
      <c r="P83" s="1" t="s">
        <v>66</v>
      </c>
      <c r="Q83" s="1" t="str">
        <f t="shared" si="10"/>
        <v>OK</v>
      </c>
      <c r="R83" s="35">
        <f t="shared" si="9"/>
        <v>0.79999999999999993</v>
      </c>
      <c r="S83" s="1" t="str">
        <f t="shared" si="9"/>
        <v>OK</v>
      </c>
      <c r="T83" s="1" t="str">
        <f t="shared" si="9"/>
        <v>OK</v>
      </c>
      <c r="U83" s="35">
        <f t="shared" si="9"/>
        <v>0.76666666666666661</v>
      </c>
    </row>
    <row r="84" spans="2:26" x14ac:dyDescent="0.3">
      <c r="I84" s="1" t="str">
        <v>Context</v>
      </c>
      <c r="J84" s="1">
        <v>0.80000000000000016</v>
      </c>
      <c r="K84" s="1">
        <v>0.81666666666666676</v>
      </c>
      <c r="L84" s="1">
        <v>0.95000000000000007</v>
      </c>
      <c r="M84" s="1">
        <v>0.76666666666666661</v>
      </c>
      <c r="N84" s="1">
        <v>1</v>
      </c>
      <c r="P84" s="1" t="s">
        <v>67</v>
      </c>
      <c r="Q84" s="35">
        <f t="shared" si="10"/>
        <v>0.80000000000000016</v>
      </c>
      <c r="R84" s="1" t="str">
        <f t="shared" si="9"/>
        <v>OK</v>
      </c>
      <c r="S84" s="1" t="str">
        <f t="shared" si="9"/>
        <v>OK</v>
      </c>
      <c r="T84" s="35">
        <f t="shared" si="9"/>
        <v>0.76666666666666661</v>
      </c>
      <c r="U84" s="1" t="str">
        <f t="shared" si="9"/>
        <v>OK</v>
      </c>
    </row>
    <row r="86" spans="2:26" x14ac:dyDescent="0.3">
      <c r="N86" t="s">
        <v>25</v>
      </c>
    </row>
    <row r="87" spans="2:26" x14ac:dyDescent="0.3">
      <c r="C87" t="s">
        <v>93</v>
      </c>
      <c r="D87" s="56">
        <f>AVERAGE(H41,H44,H47,H50)</f>
        <v>0.84062500000000007</v>
      </c>
      <c r="G87" s="1" t="str" cm="1">
        <f t="array" ref="G87:L92">'Problem definition'!A8:F13</f>
        <v>Expert 2</v>
      </c>
      <c r="H87" s="1" t="str">
        <v>Company</v>
      </c>
      <c r="I87" s="1" t="str">
        <v>Collaborators</v>
      </c>
      <c r="J87" s="1" t="str">
        <v>Customers</v>
      </c>
      <c r="K87" s="1" t="str">
        <v>Competitors</v>
      </c>
      <c r="L87" s="1" t="str">
        <v>Context</v>
      </c>
      <c r="N87" s="1" t="str" cm="1">
        <f t="array" ref="N87:S92">_xlfn.ANCHORARRAY(M66)</f>
        <v>Expert</v>
      </c>
      <c r="O87" s="1" t="str">
        <v>Company</v>
      </c>
      <c r="P87" s="1" t="str">
        <v>Collaborators</v>
      </c>
      <c r="Q87" s="1" t="str">
        <v>Customers</v>
      </c>
      <c r="R87" s="1" t="str">
        <v>Competitors</v>
      </c>
      <c r="S87" s="1" t="str">
        <v>Context</v>
      </c>
    </row>
    <row r="88" spans="2:26" x14ac:dyDescent="0.3">
      <c r="C88" t="s">
        <v>94</v>
      </c>
      <c r="D88" s="56">
        <f>AVERAGE(K41,K44,K47,K50)</f>
        <v>0.86874999999999991</v>
      </c>
      <c r="G88" s="1" t="str">
        <v>Company</v>
      </c>
      <c r="H88" s="41">
        <v>0.5</v>
      </c>
      <c r="I88" s="41">
        <v>0.5</v>
      </c>
      <c r="J88" s="41">
        <v>0.4</v>
      </c>
      <c r="K88" s="41">
        <v>0.7</v>
      </c>
      <c r="L88" s="41">
        <v>0.6</v>
      </c>
      <c r="N88" s="1" t="str">
        <v>Company</v>
      </c>
      <c r="O88" s="1">
        <v>0.5</v>
      </c>
      <c r="P88" s="1">
        <v>0.42500000000000004</v>
      </c>
      <c r="Q88" s="1">
        <v>0.625</v>
      </c>
      <c r="R88" s="1">
        <v>0.57499999999999996</v>
      </c>
      <c r="S88" s="1">
        <v>0.45</v>
      </c>
    </row>
    <row r="89" spans="2:26" x14ac:dyDescent="0.3">
      <c r="G89" s="1" t="str">
        <v>Collaborators</v>
      </c>
      <c r="H89" s="41">
        <v>0.5</v>
      </c>
      <c r="I89" s="1">
        <v>0.5</v>
      </c>
      <c r="J89" s="1">
        <v>0.7</v>
      </c>
      <c r="K89" s="41">
        <v>0.6</v>
      </c>
      <c r="L89" s="1">
        <v>0.4</v>
      </c>
      <c r="N89" s="1" t="str">
        <v>Collaborators</v>
      </c>
      <c r="O89" s="1">
        <v>0.57499999999999996</v>
      </c>
      <c r="P89" s="1">
        <v>0.5</v>
      </c>
      <c r="Q89" s="1">
        <v>0.77500000000000002</v>
      </c>
      <c r="R89" s="1">
        <v>0.65</v>
      </c>
      <c r="S89" s="1">
        <v>0.52499999999999991</v>
      </c>
    </row>
    <row r="90" spans="2:26" x14ac:dyDescent="0.3">
      <c r="G90" s="1" t="str">
        <v>Customers</v>
      </c>
      <c r="H90" s="41">
        <v>0.6</v>
      </c>
      <c r="I90" s="1">
        <v>0.3</v>
      </c>
      <c r="J90" s="1">
        <v>0.5</v>
      </c>
      <c r="K90" s="1">
        <v>0.7</v>
      </c>
      <c r="L90" s="1">
        <v>0.3</v>
      </c>
      <c r="N90" s="1" t="str">
        <v>Customers</v>
      </c>
      <c r="O90" s="1">
        <v>0.375</v>
      </c>
      <c r="P90" s="1">
        <v>0.22500000000000001</v>
      </c>
      <c r="Q90" s="1">
        <v>0.5</v>
      </c>
      <c r="R90" s="1">
        <v>0.57499999999999996</v>
      </c>
      <c r="S90" s="1">
        <v>0.32500000000000001</v>
      </c>
    </row>
    <row r="91" spans="2:26" ht="15.6" x14ac:dyDescent="0.3">
      <c r="B91" s="24" t="s">
        <v>55</v>
      </c>
      <c r="G91" s="1" t="str">
        <v>Competitors</v>
      </c>
      <c r="H91" s="41">
        <v>0.3</v>
      </c>
      <c r="I91" s="41">
        <v>0.4</v>
      </c>
      <c r="J91" s="1">
        <v>0.3</v>
      </c>
      <c r="K91" s="1">
        <v>0.5</v>
      </c>
      <c r="L91" s="41">
        <v>0.8</v>
      </c>
      <c r="N91" s="1" t="str">
        <v>Competitors</v>
      </c>
      <c r="O91" s="1">
        <v>0.42499999999999999</v>
      </c>
      <c r="P91" s="1">
        <v>0.35</v>
      </c>
      <c r="Q91" s="1">
        <v>0.42499999999999999</v>
      </c>
      <c r="R91" s="1">
        <v>0.5</v>
      </c>
      <c r="S91" s="1">
        <v>0.6</v>
      </c>
    </row>
    <row r="92" spans="2:26" x14ac:dyDescent="0.3">
      <c r="G92" s="1" t="str">
        <v>Context</v>
      </c>
      <c r="H92" s="58">
        <v>0.4</v>
      </c>
      <c r="I92" s="1">
        <v>0.6</v>
      </c>
      <c r="J92" s="1">
        <v>0.7</v>
      </c>
      <c r="K92" s="41">
        <v>0.2</v>
      </c>
      <c r="L92" s="1">
        <v>0.5</v>
      </c>
      <c r="N92" s="1" t="str">
        <v>Context</v>
      </c>
      <c r="O92" s="1">
        <v>0.55000000000000004</v>
      </c>
      <c r="P92" s="1">
        <v>0.47500000000000003</v>
      </c>
      <c r="Q92" s="1">
        <v>0.67500000000000004</v>
      </c>
      <c r="R92" s="1">
        <v>0.4</v>
      </c>
      <c r="S92" s="1">
        <v>0.5</v>
      </c>
    </row>
    <row r="94" spans="2:26" x14ac:dyDescent="0.3">
      <c r="B94" t="s">
        <v>58</v>
      </c>
      <c r="H94" s="32"/>
    </row>
    <row r="95" spans="2:26" x14ac:dyDescent="0.3">
      <c r="B95" s="31"/>
      <c r="C95" t="s">
        <v>56</v>
      </c>
      <c r="G95" s="1" t="str" cm="1">
        <f t="array" ref="G95:L100">_xlfn.ANCHORARRAY(G87)</f>
        <v>Expert 2</v>
      </c>
      <c r="H95" s="1" t="str">
        <v>Company</v>
      </c>
      <c r="I95" s="1" t="str">
        <v>Collaborators</v>
      </c>
      <c r="J95" s="1" t="str">
        <v>Customers</v>
      </c>
      <c r="K95" s="1" t="str">
        <v>Competitors</v>
      </c>
      <c r="L95" s="1" t="str">
        <v>Context</v>
      </c>
    </row>
    <row r="96" spans="2:26" x14ac:dyDescent="0.3">
      <c r="B96" s="40"/>
      <c r="C96" t="s">
        <v>57</v>
      </c>
      <c r="G96" s="1" t="str">
        <v>Company</v>
      </c>
      <c r="H96" s="41">
        <v>0.5</v>
      </c>
      <c r="I96" s="41">
        <v>0.5</v>
      </c>
      <c r="J96" s="41">
        <v>0.4</v>
      </c>
      <c r="K96" s="41">
        <v>0.7</v>
      </c>
      <c r="L96" s="41">
        <v>0.6</v>
      </c>
      <c r="U96" s="1" t="s">
        <v>34</v>
      </c>
      <c r="V96" s="1" t="s">
        <v>63</v>
      </c>
      <c r="W96" s="1" t="s">
        <v>64</v>
      </c>
      <c r="X96" s="1" t="s">
        <v>65</v>
      </c>
      <c r="Y96" s="1" t="s">
        <v>66</v>
      </c>
      <c r="Z96" s="1" t="s">
        <v>67</v>
      </c>
    </row>
    <row r="97" spans="2:26" x14ac:dyDescent="0.3">
      <c r="G97" s="1" t="str">
        <v>Collaborators</v>
      </c>
      <c r="H97" s="41">
        <v>0.5</v>
      </c>
      <c r="I97" s="41">
        <v>0.5</v>
      </c>
      <c r="J97" s="41">
        <v>0.7</v>
      </c>
      <c r="K97" s="41">
        <v>0.6</v>
      </c>
      <c r="L97" s="41">
        <v>0.4</v>
      </c>
      <c r="U97" s="1"/>
      <c r="V97" s="54">
        <v>0.88125000000000009</v>
      </c>
      <c r="W97" s="54">
        <v>0.85624999999999996</v>
      </c>
      <c r="X97" s="54">
        <v>0.88749999999999996</v>
      </c>
      <c r="Y97" s="54">
        <v>0.85000000000000009</v>
      </c>
      <c r="Z97" s="54">
        <v>0.9375</v>
      </c>
    </row>
    <row r="98" spans="2:26" x14ac:dyDescent="0.3">
      <c r="G98" s="1" t="str">
        <v>Customers</v>
      </c>
      <c r="H98" s="41">
        <v>0.6</v>
      </c>
      <c r="I98" s="41">
        <v>0.3</v>
      </c>
      <c r="J98" s="41">
        <v>0.5</v>
      </c>
      <c r="K98" s="41">
        <v>0.7</v>
      </c>
      <c r="L98" s="41">
        <v>0.3</v>
      </c>
      <c r="U98" s="7"/>
      <c r="V98" s="19"/>
      <c r="W98" s="19"/>
      <c r="X98" s="19"/>
      <c r="Y98" s="19"/>
      <c r="Z98" s="19"/>
    </row>
    <row r="99" spans="2:26" x14ac:dyDescent="0.3">
      <c r="G99" s="1" t="str">
        <v>Competitors</v>
      </c>
      <c r="H99" s="41">
        <v>0.3</v>
      </c>
      <c r="I99" s="41">
        <v>0.4</v>
      </c>
      <c r="J99" s="41">
        <v>0.3</v>
      </c>
      <c r="K99" s="41">
        <v>0.5</v>
      </c>
      <c r="L99" s="41">
        <v>0.8</v>
      </c>
      <c r="U99" s="1" t="s">
        <v>35</v>
      </c>
      <c r="V99" s="1" t="s">
        <v>63</v>
      </c>
      <c r="W99" s="1" t="s">
        <v>64</v>
      </c>
      <c r="X99" s="1" t="s">
        <v>65</v>
      </c>
      <c r="Y99" s="1" t="s">
        <v>66</v>
      </c>
      <c r="Z99" s="1" t="s">
        <v>67</v>
      </c>
    </row>
    <row r="100" spans="2:26" x14ac:dyDescent="0.3">
      <c r="G100" s="1" t="str">
        <v>Context</v>
      </c>
      <c r="H100" s="41">
        <v>0.4</v>
      </c>
      <c r="I100" s="41">
        <v>0.6</v>
      </c>
      <c r="J100" s="41">
        <v>0.7</v>
      </c>
      <c r="K100" s="41">
        <v>0.2</v>
      </c>
      <c r="L100" s="41">
        <v>0.5</v>
      </c>
      <c r="U100" s="1"/>
      <c r="V100" s="54">
        <v>0.85625000000000018</v>
      </c>
      <c r="W100" s="54">
        <v>0.91874999999999996</v>
      </c>
      <c r="X100" s="54">
        <v>0.88750000000000007</v>
      </c>
      <c r="Y100" s="54">
        <v>0.875</v>
      </c>
      <c r="Z100" s="54">
        <v>0.87499999999999989</v>
      </c>
    </row>
    <row r="101" spans="2:26" x14ac:dyDescent="0.3">
      <c r="U101" s="7"/>
      <c r="V101" s="19"/>
      <c r="W101" s="19"/>
      <c r="X101" s="19"/>
      <c r="Y101" s="19"/>
      <c r="Z101" s="19"/>
    </row>
    <row r="102" spans="2:26" x14ac:dyDescent="0.3">
      <c r="U102" s="1" t="s">
        <v>36</v>
      </c>
      <c r="V102" s="1" t="s">
        <v>63</v>
      </c>
      <c r="W102" s="1" t="s">
        <v>64</v>
      </c>
      <c r="X102" s="1" t="s">
        <v>65</v>
      </c>
      <c r="Y102" s="1" t="s">
        <v>66</v>
      </c>
      <c r="Z102" s="1" t="s">
        <v>67</v>
      </c>
    </row>
    <row r="103" spans="2:26" x14ac:dyDescent="0.3">
      <c r="N103" s="1" t="s">
        <v>25</v>
      </c>
      <c r="U103" s="1"/>
      <c r="V103" s="55">
        <v>0.75624999999999998</v>
      </c>
      <c r="W103" s="55">
        <v>0.84374999999999989</v>
      </c>
      <c r="X103" s="55">
        <v>0.88749999999999996</v>
      </c>
      <c r="Y103" s="55">
        <v>0.86249999999999982</v>
      </c>
      <c r="Z103" s="55">
        <v>0.86249999999999993</v>
      </c>
    </row>
    <row r="104" spans="2:26" x14ac:dyDescent="0.3">
      <c r="G104" s="1" t="str" cm="1">
        <f t="array" ref="G104:L109">'Problem definition'!A15:F20</f>
        <v>Expert 3</v>
      </c>
      <c r="H104" s="1" t="str">
        <v>Company</v>
      </c>
      <c r="I104" s="1" t="str">
        <v>Collaborators</v>
      </c>
      <c r="J104" s="1" t="str">
        <v>Customers</v>
      </c>
      <c r="K104" s="1" t="str">
        <v>Competitors</v>
      </c>
      <c r="L104" s="1" t="str">
        <v>Context</v>
      </c>
      <c r="N104" s="1" t="str" cm="1">
        <f t="array" ref="N104:S109">_xlfn.ANCHORARRAY(N87)</f>
        <v>Expert</v>
      </c>
      <c r="O104" s="1" t="str">
        <v>Company</v>
      </c>
      <c r="P104" s="1" t="str">
        <v>Collaborators</v>
      </c>
      <c r="Q104" s="1" t="str">
        <v>Customers</v>
      </c>
      <c r="R104" s="1" t="str">
        <v>Competitors</v>
      </c>
      <c r="S104" s="1" t="str">
        <v>Context</v>
      </c>
    </row>
    <row r="105" spans="2:26" x14ac:dyDescent="0.3">
      <c r="E105" s="42"/>
      <c r="G105" s="1" t="str">
        <v>Company</v>
      </c>
      <c r="H105" s="41">
        <v>0.5</v>
      </c>
      <c r="I105" s="57">
        <v>0.1</v>
      </c>
      <c r="J105" s="57">
        <v>0.4</v>
      </c>
      <c r="K105" s="41">
        <v>0.4</v>
      </c>
      <c r="L105" s="57">
        <v>0.2</v>
      </c>
      <c r="N105" s="1" t="str">
        <v>Company</v>
      </c>
      <c r="O105" s="1">
        <v>0.5</v>
      </c>
      <c r="P105" s="1">
        <v>0.42500000000000004</v>
      </c>
      <c r="Q105" s="1">
        <v>0.625</v>
      </c>
      <c r="R105" s="1">
        <v>0.57499999999999996</v>
      </c>
      <c r="S105" s="1">
        <v>0.45</v>
      </c>
      <c r="U105" s="1"/>
      <c r="V105" s="1"/>
      <c r="W105" s="1"/>
      <c r="X105" s="1"/>
      <c r="Y105" s="1"/>
      <c r="Z105" s="1"/>
    </row>
    <row r="106" spans="2:26" x14ac:dyDescent="0.3">
      <c r="G106" s="1" t="str">
        <v>Collaborators</v>
      </c>
      <c r="H106" s="57">
        <v>0.9</v>
      </c>
      <c r="I106" s="41">
        <v>0.5</v>
      </c>
      <c r="J106" s="41">
        <v>0.8</v>
      </c>
      <c r="K106" s="57">
        <v>0.5</v>
      </c>
      <c r="L106" s="41">
        <v>0.4</v>
      </c>
      <c r="N106" s="1" t="str">
        <v>Collaborators</v>
      </c>
      <c r="O106" s="1">
        <v>0.57499999999999996</v>
      </c>
      <c r="P106" s="1">
        <v>0.5</v>
      </c>
      <c r="Q106" s="1">
        <v>0.77500000000000002</v>
      </c>
      <c r="R106" s="1">
        <v>0.65</v>
      </c>
      <c r="S106" s="1">
        <v>0.52499999999999991</v>
      </c>
      <c r="U106" s="1"/>
      <c r="V106" s="50"/>
      <c r="W106" s="50"/>
      <c r="X106" s="50"/>
      <c r="Y106" s="50"/>
      <c r="Z106" s="50"/>
    </row>
    <row r="107" spans="2:26" ht="15.6" x14ac:dyDescent="0.3">
      <c r="B107" s="24" t="s">
        <v>55</v>
      </c>
      <c r="G107" s="1" t="str">
        <v>Customers</v>
      </c>
      <c r="H107" s="57">
        <v>0.6</v>
      </c>
      <c r="I107" s="41">
        <v>0.2</v>
      </c>
      <c r="J107" s="41">
        <v>0.5</v>
      </c>
      <c r="K107" s="41">
        <v>0.7</v>
      </c>
      <c r="L107" s="41">
        <v>0.4</v>
      </c>
      <c r="N107" s="1" t="str">
        <v>Customers</v>
      </c>
      <c r="O107" s="1">
        <v>0.375</v>
      </c>
      <c r="P107" s="1">
        <v>0.22500000000000001</v>
      </c>
      <c r="Q107" s="1">
        <v>0.5</v>
      </c>
      <c r="R107" s="1">
        <v>0.57499999999999996</v>
      </c>
      <c r="S107" s="1">
        <v>0.32500000000000001</v>
      </c>
    </row>
    <row r="108" spans="2:26" ht="15.6" x14ac:dyDescent="0.3">
      <c r="C108" s="24"/>
      <c r="G108" s="1" t="str">
        <v>Competitors</v>
      </c>
      <c r="H108" s="41">
        <v>0.6</v>
      </c>
      <c r="I108" s="57">
        <v>0.5</v>
      </c>
      <c r="J108" s="41">
        <v>0.3</v>
      </c>
      <c r="K108" s="41">
        <v>0.5</v>
      </c>
      <c r="L108" s="57">
        <v>0.7</v>
      </c>
      <c r="N108" s="1" t="str">
        <v>Competitors</v>
      </c>
      <c r="O108" s="1">
        <v>0.42499999999999999</v>
      </c>
      <c r="P108" s="1">
        <v>0.35</v>
      </c>
      <c r="Q108" s="1">
        <v>0.42499999999999999</v>
      </c>
      <c r="R108" s="1">
        <v>0.5</v>
      </c>
      <c r="S108" s="1">
        <v>0.6</v>
      </c>
    </row>
    <row r="109" spans="2:26" x14ac:dyDescent="0.3">
      <c r="G109" s="1" t="str">
        <v>Context</v>
      </c>
      <c r="H109" s="57">
        <v>0.8</v>
      </c>
      <c r="I109" s="41">
        <v>0.6</v>
      </c>
      <c r="J109" s="41">
        <v>0.6</v>
      </c>
      <c r="K109" s="57">
        <v>0.3</v>
      </c>
      <c r="L109" s="41">
        <v>0.5</v>
      </c>
      <c r="N109" s="1" t="str">
        <v>Context</v>
      </c>
      <c r="O109" s="1">
        <v>0.55000000000000004</v>
      </c>
      <c r="P109" s="1">
        <v>0.47500000000000003</v>
      </c>
      <c r="Q109" s="1">
        <v>0.67500000000000004</v>
      </c>
      <c r="R109" s="1">
        <v>0.4</v>
      </c>
      <c r="S109" s="1">
        <v>0.5</v>
      </c>
    </row>
    <row r="111" spans="2:26" x14ac:dyDescent="0.3">
      <c r="B111" t="s">
        <v>58</v>
      </c>
    </row>
    <row r="112" spans="2:26" x14ac:dyDescent="0.3">
      <c r="B112" s="31"/>
      <c r="C112" t="s">
        <v>56</v>
      </c>
      <c r="G112" s="1" t="str" cm="1">
        <f t="array" ref="G112:L117">_xlfn.ANCHORARRAY(G104)</f>
        <v>Expert 3</v>
      </c>
      <c r="H112" s="1" t="str">
        <v>Company</v>
      </c>
      <c r="I112" s="1" t="str">
        <v>Collaborators</v>
      </c>
      <c r="J112" s="1" t="str">
        <v>Customers</v>
      </c>
      <c r="K112" s="1" t="str">
        <v>Competitors</v>
      </c>
      <c r="L112" s="1" t="str">
        <v>Context</v>
      </c>
    </row>
    <row r="113" spans="2:21" x14ac:dyDescent="0.3">
      <c r="B113" s="39"/>
      <c r="C113" t="s">
        <v>57</v>
      </c>
      <c r="G113" s="1" t="str">
        <v>Company</v>
      </c>
      <c r="H113" s="1">
        <v>0.5</v>
      </c>
      <c r="I113" s="34">
        <v>0.1</v>
      </c>
      <c r="J113" s="34">
        <v>0.4</v>
      </c>
      <c r="K113" s="41">
        <v>0.4</v>
      </c>
      <c r="L113" s="34">
        <v>0.2</v>
      </c>
    </row>
    <row r="114" spans="2:21" x14ac:dyDescent="0.3">
      <c r="G114" s="1" t="str">
        <v>Collaborators</v>
      </c>
      <c r="H114" s="57">
        <v>0.9</v>
      </c>
      <c r="I114" s="1">
        <v>0.5</v>
      </c>
      <c r="J114" s="1">
        <v>0.8</v>
      </c>
      <c r="K114" s="34">
        <v>0.5</v>
      </c>
      <c r="L114" s="1">
        <v>0.4</v>
      </c>
    </row>
    <row r="115" spans="2:21" x14ac:dyDescent="0.3">
      <c r="G115" s="1" t="str">
        <v>Customers</v>
      </c>
      <c r="H115" s="57">
        <v>0.6</v>
      </c>
      <c r="I115" s="1">
        <v>0.2</v>
      </c>
      <c r="J115" s="1">
        <v>0.5</v>
      </c>
      <c r="K115" s="1">
        <v>0.7</v>
      </c>
      <c r="L115" s="1">
        <v>0.4</v>
      </c>
    </row>
    <row r="116" spans="2:21" x14ac:dyDescent="0.3">
      <c r="G116" s="1" t="str">
        <v>Competitors</v>
      </c>
      <c r="H116" s="1">
        <v>0.6</v>
      </c>
      <c r="I116" s="57">
        <v>0.5</v>
      </c>
      <c r="J116" s="1">
        <v>0.3</v>
      </c>
      <c r="K116" s="1">
        <v>0.5</v>
      </c>
      <c r="L116" s="57">
        <v>0.7</v>
      </c>
    </row>
    <row r="117" spans="2:21" x14ac:dyDescent="0.3">
      <c r="G117" s="1" t="str">
        <v>Context</v>
      </c>
      <c r="H117" s="57">
        <v>0.8</v>
      </c>
      <c r="I117" s="1">
        <v>0.6</v>
      </c>
      <c r="J117" s="1">
        <v>0.6</v>
      </c>
      <c r="K117" s="34">
        <v>0.3</v>
      </c>
      <c r="L117" s="41">
        <v>0.5</v>
      </c>
    </row>
    <row r="121" spans="2:21" ht="18" x14ac:dyDescent="0.35">
      <c r="B121" s="36" t="s">
        <v>59</v>
      </c>
    </row>
    <row r="123" spans="2:21" x14ac:dyDescent="0.3">
      <c r="F123" t="s">
        <v>61</v>
      </c>
    </row>
    <row r="124" spans="2:21" x14ac:dyDescent="0.3">
      <c r="C124" t="s">
        <v>60</v>
      </c>
      <c r="D124" s="37">
        <f>D57</f>
        <v>0.80833333333333324</v>
      </c>
      <c r="F124" s="1" t="str" cm="1">
        <f t="array" ref="F124:G128">_xlfn.ANCHORARRAY(F79)</f>
        <v>ca1( company)</v>
      </c>
      <c r="G124" s="1">
        <v>0.76249999999999996</v>
      </c>
      <c r="P124" s="16" t="s">
        <v>47</v>
      </c>
    </row>
    <row r="125" spans="2:21" x14ac:dyDescent="0.3">
      <c r="F125" s="1" t="str">
        <v>ca2 (collaborators)</v>
      </c>
      <c r="G125" s="1">
        <v>0.8125</v>
      </c>
      <c r="I125" s="1" t="str" cm="1">
        <f t="array" ref="I125:N130">_xlfn.ANCHORARRAY(I79)</f>
        <v>Expert</v>
      </c>
      <c r="J125" s="1" t="str">
        <v>Company</v>
      </c>
      <c r="K125" s="1" t="str">
        <v>Collaborators</v>
      </c>
      <c r="L125" s="1" t="str">
        <v>Customers</v>
      </c>
      <c r="M125" s="1" t="str">
        <v>Competitors</v>
      </c>
      <c r="N125" s="1" t="str">
        <v>Context</v>
      </c>
      <c r="P125" s="41" t="str" cm="1">
        <f t="array" ref="P125:U130">P79:U84</f>
        <v>Expert</v>
      </c>
      <c r="Q125" s="41" t="str">
        <v>Company</v>
      </c>
      <c r="R125" s="41" t="str">
        <v>Collaborators</v>
      </c>
      <c r="S125" s="41" t="str">
        <v>Customers</v>
      </c>
      <c r="T125" s="41" t="str">
        <v>Competitors</v>
      </c>
      <c r="U125" s="41" t="str">
        <v>Context</v>
      </c>
    </row>
    <row r="126" spans="2:21" x14ac:dyDescent="0.3">
      <c r="F126" s="1" t="str">
        <v>ca3 (customers)</v>
      </c>
      <c r="G126" s="1">
        <v>0.83333333333333326</v>
      </c>
      <c r="I126" s="1" t="str">
        <v>Company</v>
      </c>
      <c r="J126" s="1">
        <v>1</v>
      </c>
      <c r="K126" s="1">
        <v>0.75</v>
      </c>
      <c r="L126" s="1">
        <v>0.68333333333333324</v>
      </c>
      <c r="M126" s="1">
        <v>0.81666666666666676</v>
      </c>
      <c r="N126" s="1">
        <v>0.80000000000000016</v>
      </c>
      <c r="P126" s="41" t="str">
        <v>Company</v>
      </c>
      <c r="Q126" s="41" t="str">
        <v>OK</v>
      </c>
      <c r="R126" s="57">
        <v>0.75</v>
      </c>
      <c r="S126" s="57">
        <v>0.68333333333333324</v>
      </c>
      <c r="T126" s="41" t="str">
        <v>OK</v>
      </c>
      <c r="U126" s="57">
        <v>0.80000000000000016</v>
      </c>
    </row>
    <row r="127" spans="2:21" x14ac:dyDescent="0.3">
      <c r="F127" s="1" t="str">
        <v>ca4 (competitors)</v>
      </c>
      <c r="G127" s="1">
        <v>0.79999999999999993</v>
      </c>
      <c r="I127" s="1" t="str">
        <v>Collaborators</v>
      </c>
      <c r="J127" s="1">
        <v>0.75</v>
      </c>
      <c r="K127" s="1">
        <v>1</v>
      </c>
      <c r="L127" s="1">
        <v>0.8833333333333333</v>
      </c>
      <c r="M127" s="1">
        <v>0.79999999999999993</v>
      </c>
      <c r="N127" s="1">
        <v>0.81666666666666676</v>
      </c>
      <c r="P127" s="41" t="str">
        <v>Collaborators</v>
      </c>
      <c r="Q127" s="57">
        <v>0.75</v>
      </c>
      <c r="R127" s="41" t="str">
        <v>OK</v>
      </c>
      <c r="S127" s="41" t="str">
        <v>OK</v>
      </c>
      <c r="T127" s="57">
        <v>0.79999999999999993</v>
      </c>
      <c r="U127" s="41" t="str">
        <v>OK</v>
      </c>
    </row>
    <row r="128" spans="2:21" x14ac:dyDescent="0.3">
      <c r="F128" s="1" t="str">
        <v>ca5 (context)</v>
      </c>
      <c r="G128" s="1">
        <v>0.83333333333333337</v>
      </c>
      <c r="I128" s="1" t="str">
        <v>Customers</v>
      </c>
      <c r="J128" s="1">
        <v>0.68333333333333324</v>
      </c>
      <c r="K128" s="1">
        <v>0.88333333333333341</v>
      </c>
      <c r="L128" s="1">
        <v>1</v>
      </c>
      <c r="M128" s="1">
        <v>0.81666666666666676</v>
      </c>
      <c r="N128" s="1">
        <v>0.94999999999999984</v>
      </c>
      <c r="P128" s="41" t="str">
        <v>Customers</v>
      </c>
      <c r="Q128" s="57">
        <v>0.68333333333333324</v>
      </c>
      <c r="R128" s="41" t="str">
        <v>OK</v>
      </c>
      <c r="S128" s="41" t="str">
        <v>OK</v>
      </c>
      <c r="T128" s="41" t="str">
        <v>OK</v>
      </c>
      <c r="U128" s="41" t="str">
        <v>OK</v>
      </c>
    </row>
    <row r="129" spans="3:27" x14ac:dyDescent="0.3">
      <c r="I129" s="1" t="str">
        <v>Competitors</v>
      </c>
      <c r="J129" s="1">
        <v>0.81666666666666676</v>
      </c>
      <c r="K129" s="1">
        <v>0.79999999999999993</v>
      </c>
      <c r="L129" s="1">
        <v>0.81666666666666654</v>
      </c>
      <c r="M129" s="1">
        <v>1</v>
      </c>
      <c r="N129" s="1">
        <v>0.76666666666666661</v>
      </c>
      <c r="P129" s="41" t="str">
        <v>Competitors</v>
      </c>
      <c r="Q129" s="41" t="str">
        <v>OK</v>
      </c>
      <c r="R129" s="57">
        <v>0.79999999999999993</v>
      </c>
      <c r="S129" s="41" t="str">
        <v>OK</v>
      </c>
      <c r="T129" s="41" t="str">
        <v>OK</v>
      </c>
      <c r="U129" s="57">
        <v>0.76666666666666661</v>
      </c>
    </row>
    <row r="130" spans="3:27" x14ac:dyDescent="0.3">
      <c r="I130" s="1" t="str">
        <v>Context</v>
      </c>
      <c r="J130" s="1">
        <v>0.80000000000000016</v>
      </c>
      <c r="K130" s="1">
        <v>0.81666666666666676</v>
      </c>
      <c r="L130" s="1">
        <v>0.95000000000000007</v>
      </c>
      <c r="M130" s="1">
        <v>0.76666666666666661</v>
      </c>
      <c r="N130" s="1">
        <v>1</v>
      </c>
      <c r="P130" s="41" t="str">
        <v>Context</v>
      </c>
      <c r="Q130" s="57">
        <v>0.80000000000000016</v>
      </c>
      <c r="R130" s="41" t="str">
        <v>OK</v>
      </c>
      <c r="S130" s="41" t="str">
        <v>OK</v>
      </c>
      <c r="T130" s="57">
        <v>0.76666666666666661</v>
      </c>
      <c r="U130" s="41" t="str">
        <v>OK</v>
      </c>
    </row>
    <row r="131" spans="3:27" x14ac:dyDescent="0.3">
      <c r="W131" t="s">
        <v>34</v>
      </c>
      <c r="X131" t="s">
        <v>63</v>
      </c>
      <c r="Y131" t="s">
        <v>64</v>
      </c>
      <c r="Z131" t="s">
        <v>65</v>
      </c>
      <c r="AA131" t="s">
        <v>66</v>
      </c>
    </row>
    <row r="132" spans="3:27" x14ac:dyDescent="0.3">
      <c r="R132" s="32"/>
      <c r="X132">
        <v>0.88125000000000009</v>
      </c>
      <c r="Y132">
        <v>0.85624999999999996</v>
      </c>
      <c r="Z132">
        <v>0.88749999999999996</v>
      </c>
      <c r="AA132">
        <v>0.85000000000000009</v>
      </c>
    </row>
    <row r="134" spans="3:27" x14ac:dyDescent="0.3">
      <c r="D134" t="s">
        <v>93</v>
      </c>
      <c r="E134">
        <v>0.84062499999999996</v>
      </c>
      <c r="H134" s="1" t="str" cm="1">
        <f t="array" ref="H134:M139">'Problem definition'!A1:F6</f>
        <v>Expert 1</v>
      </c>
      <c r="I134" s="1" t="str">
        <v>Company</v>
      </c>
      <c r="J134" s="1" t="str">
        <v>Collaborators</v>
      </c>
      <c r="K134" s="1" t="str">
        <v>Customers</v>
      </c>
      <c r="L134" s="1" t="str">
        <v>Competitors</v>
      </c>
      <c r="M134" s="1" t="str">
        <v>Context</v>
      </c>
      <c r="P134" s="1" t="str" cm="1">
        <f t="array" ref="P134:U139">I11:N16</f>
        <v>PP1</v>
      </c>
      <c r="Q134" s="1" t="str">
        <v>Company</v>
      </c>
      <c r="R134" s="1" t="str">
        <v>Collaborators</v>
      </c>
      <c r="S134" s="1" t="str">
        <v>Customers</v>
      </c>
      <c r="T134" s="1" t="str">
        <v>Competitors</v>
      </c>
      <c r="U134" s="1" t="str">
        <v>Context</v>
      </c>
    </row>
    <row r="135" spans="3:27" x14ac:dyDescent="0.3">
      <c r="D135" t="s">
        <v>94</v>
      </c>
      <c r="E135">
        <v>0.86874999999999991</v>
      </c>
      <c r="H135" s="1" t="str">
        <v>Company</v>
      </c>
      <c r="I135" s="41">
        <v>0.5</v>
      </c>
      <c r="J135" s="41">
        <v>0.6</v>
      </c>
      <c r="K135" s="41">
        <v>0.8</v>
      </c>
      <c r="L135" s="41">
        <v>0.5</v>
      </c>
      <c r="M135" s="41">
        <v>0.5</v>
      </c>
      <c r="P135" s="1" t="str">
        <v>Company</v>
      </c>
      <c r="Q135" s="1">
        <v>1</v>
      </c>
      <c r="R135" s="1">
        <v>0.82500000000000007</v>
      </c>
      <c r="S135" s="1">
        <v>0.82499999999999996</v>
      </c>
      <c r="T135" s="1">
        <v>0.92500000000000004</v>
      </c>
      <c r="U135" s="1">
        <v>0.95</v>
      </c>
    </row>
    <row r="136" spans="3:27" x14ac:dyDescent="0.3">
      <c r="E136" s="37"/>
      <c r="H136" s="1" t="str">
        <v>Collaborators</v>
      </c>
      <c r="I136" s="41">
        <v>0.4</v>
      </c>
      <c r="J136" s="41">
        <v>0.5</v>
      </c>
      <c r="K136" s="41">
        <v>0.7</v>
      </c>
      <c r="L136" s="57">
        <v>0.9</v>
      </c>
      <c r="M136" s="41">
        <v>0.6</v>
      </c>
      <c r="P136" s="1" t="str">
        <v>Collaborators</v>
      </c>
      <c r="Q136" s="1">
        <v>0.82500000000000007</v>
      </c>
      <c r="R136" s="1">
        <v>1</v>
      </c>
      <c r="S136" s="1">
        <v>0.92499999999999993</v>
      </c>
      <c r="T136" s="1">
        <v>0.75</v>
      </c>
      <c r="U136" s="1">
        <v>0.92499999999999993</v>
      </c>
    </row>
    <row r="137" spans="3:27" x14ac:dyDescent="0.3">
      <c r="E137" s="37"/>
      <c r="H137" s="1" t="str">
        <v>Customers</v>
      </c>
      <c r="I137" s="41">
        <v>0.2</v>
      </c>
      <c r="J137" s="41">
        <v>0.3</v>
      </c>
      <c r="K137" s="41">
        <v>0.5</v>
      </c>
      <c r="L137" s="41">
        <v>0.4</v>
      </c>
      <c r="M137" s="41">
        <v>0.3</v>
      </c>
      <c r="P137" s="1" t="str">
        <v>Customers</v>
      </c>
      <c r="Q137" s="1">
        <v>0.82499999999999996</v>
      </c>
      <c r="R137" s="1">
        <v>0.92500000000000004</v>
      </c>
      <c r="S137" s="1">
        <v>1</v>
      </c>
      <c r="T137" s="1">
        <v>0.82500000000000007</v>
      </c>
      <c r="U137" s="1">
        <v>0.97499999999999998</v>
      </c>
    </row>
    <row r="138" spans="3:27" x14ac:dyDescent="0.3">
      <c r="H138" s="1" t="str">
        <v>Competitors</v>
      </c>
      <c r="I138" s="41">
        <v>0.5</v>
      </c>
      <c r="J138" s="57">
        <v>0.1</v>
      </c>
      <c r="K138" s="41">
        <v>0.6</v>
      </c>
      <c r="L138" s="41">
        <v>0.5</v>
      </c>
      <c r="M138" s="41">
        <v>0.5</v>
      </c>
      <c r="P138" s="1" t="str">
        <v>Competitors</v>
      </c>
      <c r="Q138" s="1">
        <v>0.92500000000000004</v>
      </c>
      <c r="R138" s="1">
        <v>0.75</v>
      </c>
      <c r="S138" s="1">
        <v>0.82499999999999996</v>
      </c>
      <c r="T138" s="1">
        <v>1</v>
      </c>
      <c r="U138" s="1">
        <v>0.9</v>
      </c>
    </row>
    <row r="139" spans="3:27" x14ac:dyDescent="0.3">
      <c r="H139" s="1" t="str">
        <v>Context</v>
      </c>
      <c r="I139" s="41">
        <v>0.5</v>
      </c>
      <c r="J139" s="41">
        <v>0.4</v>
      </c>
      <c r="K139" s="41">
        <v>0.7</v>
      </c>
      <c r="L139" s="41">
        <v>0.5</v>
      </c>
      <c r="M139" s="41">
        <v>0.5</v>
      </c>
      <c r="P139" s="1" t="str">
        <v>Context</v>
      </c>
      <c r="Q139" s="1">
        <v>0.95</v>
      </c>
      <c r="R139" s="1">
        <v>0.92500000000000004</v>
      </c>
      <c r="S139" s="1">
        <v>0.97500000000000009</v>
      </c>
      <c r="T139" s="1">
        <v>0.9</v>
      </c>
      <c r="U139" s="1">
        <v>1</v>
      </c>
    </row>
    <row r="142" spans="3:27" x14ac:dyDescent="0.3">
      <c r="H142" s="1" t="s">
        <v>0</v>
      </c>
      <c r="I142" s="1" t="s">
        <v>63</v>
      </c>
      <c r="J142" s="1" t="s">
        <v>64</v>
      </c>
      <c r="K142" s="1" t="s">
        <v>65</v>
      </c>
      <c r="L142" s="1" t="s">
        <v>66</v>
      </c>
      <c r="M142" s="1" t="s">
        <v>67</v>
      </c>
      <c r="P142" s="1" t="s">
        <v>95</v>
      </c>
      <c r="Q142" s="1" t="s">
        <v>63</v>
      </c>
      <c r="R142" s="1" t="s">
        <v>64</v>
      </c>
      <c r="S142" s="1" t="s">
        <v>65</v>
      </c>
      <c r="T142" s="1" t="s">
        <v>66</v>
      </c>
      <c r="U142" s="1" t="s">
        <v>67</v>
      </c>
    </row>
    <row r="143" spans="3:27" ht="18" x14ac:dyDescent="0.35">
      <c r="C143" s="25" t="s">
        <v>62</v>
      </c>
      <c r="H143" s="1" t="s">
        <v>63</v>
      </c>
      <c r="I143" s="41"/>
      <c r="J143" s="41"/>
      <c r="K143" s="41"/>
      <c r="L143" s="41"/>
      <c r="M143" s="1"/>
      <c r="P143" s="1" t="s">
        <v>63</v>
      </c>
      <c r="Q143" s="50">
        <f>AVERAGE(J12,J19,J26,J33)</f>
        <v>1</v>
      </c>
      <c r="R143" s="50">
        <f t="shared" ref="R143:U147" si="11">AVERAGE(K12,K19,K26,K33)</f>
        <v>0.83749999999999991</v>
      </c>
      <c r="S143" s="50">
        <f t="shared" si="11"/>
        <v>0.77500000000000002</v>
      </c>
      <c r="T143" s="50">
        <f t="shared" si="11"/>
        <v>0.875</v>
      </c>
      <c r="U143" s="50">
        <f t="shared" si="11"/>
        <v>0.875</v>
      </c>
    </row>
    <row r="144" spans="3:27" x14ac:dyDescent="0.3">
      <c r="H144" s="1" t="s">
        <v>64</v>
      </c>
      <c r="I144" s="41"/>
      <c r="J144" s="41"/>
      <c r="K144" s="41"/>
      <c r="L144" s="60"/>
      <c r="M144" s="1"/>
      <c r="P144" s="1" t="s">
        <v>64</v>
      </c>
      <c r="Q144" s="50">
        <f t="shared" ref="Q144:Q147" si="12">AVERAGE(J13,J20,J27,J34)</f>
        <v>0.83749999999999991</v>
      </c>
      <c r="R144" s="50">
        <f t="shared" si="11"/>
        <v>1</v>
      </c>
      <c r="S144" s="50">
        <f t="shared" si="11"/>
        <v>0.92499999999999993</v>
      </c>
      <c r="T144" s="50">
        <f t="shared" si="11"/>
        <v>0.875</v>
      </c>
      <c r="U144" s="50">
        <f t="shared" si="11"/>
        <v>0.875</v>
      </c>
    </row>
    <row r="145" spans="8:21" x14ac:dyDescent="0.3">
      <c r="H145" s="1" t="s">
        <v>65</v>
      </c>
      <c r="I145" s="41"/>
      <c r="J145" s="41"/>
      <c r="K145" s="41"/>
      <c r="L145" s="41"/>
      <c r="M145" s="1"/>
      <c r="P145" s="1" t="s">
        <v>65</v>
      </c>
      <c r="Q145" s="50">
        <f t="shared" si="12"/>
        <v>0.77500000000000002</v>
      </c>
      <c r="R145" s="50">
        <f t="shared" si="11"/>
        <v>0.92500000000000004</v>
      </c>
      <c r="S145" s="50">
        <f t="shared" si="11"/>
        <v>1</v>
      </c>
      <c r="T145" s="50">
        <f t="shared" si="11"/>
        <v>0.875</v>
      </c>
      <c r="U145" s="50">
        <f t="shared" si="11"/>
        <v>0.96250000000000002</v>
      </c>
    </row>
    <row r="146" spans="8:21" x14ac:dyDescent="0.3">
      <c r="H146" s="1" t="s">
        <v>66</v>
      </c>
      <c r="I146" s="41"/>
      <c r="J146" s="59"/>
      <c r="K146" s="41"/>
      <c r="L146" s="41"/>
      <c r="M146" s="1"/>
      <c r="P146" s="1" t="s">
        <v>66</v>
      </c>
      <c r="Q146" s="50">
        <f t="shared" si="12"/>
        <v>0.875</v>
      </c>
      <c r="R146" s="50">
        <f t="shared" si="11"/>
        <v>0.875</v>
      </c>
      <c r="S146" s="50">
        <f t="shared" si="11"/>
        <v>0.875</v>
      </c>
      <c r="T146" s="50">
        <f t="shared" si="11"/>
        <v>1</v>
      </c>
      <c r="U146" s="50">
        <f t="shared" si="11"/>
        <v>0.85000000000000009</v>
      </c>
    </row>
    <row r="147" spans="8:21" x14ac:dyDescent="0.3">
      <c r="H147" s="1" t="s">
        <v>67</v>
      </c>
      <c r="I147" s="1"/>
      <c r="J147" s="41"/>
      <c r="K147" s="41"/>
      <c r="L147" s="41"/>
      <c r="M147" s="1"/>
      <c r="P147" s="1" t="s">
        <v>67</v>
      </c>
      <c r="Q147" s="50">
        <f t="shared" si="12"/>
        <v>0.875</v>
      </c>
      <c r="R147" s="50">
        <f t="shared" si="11"/>
        <v>0.875</v>
      </c>
      <c r="S147" s="50">
        <f t="shared" si="11"/>
        <v>0.96250000000000002</v>
      </c>
      <c r="T147" s="50">
        <f t="shared" si="11"/>
        <v>0.85000000000000009</v>
      </c>
      <c r="U147" s="50">
        <f t="shared" si="11"/>
        <v>1</v>
      </c>
    </row>
    <row r="150" spans="8:21" x14ac:dyDescent="0.3">
      <c r="P150" t="s">
        <v>25</v>
      </c>
    </row>
    <row r="151" spans="8:21" x14ac:dyDescent="0.3">
      <c r="P151" t="s">
        <v>11</v>
      </c>
      <c r="Q151" t="s">
        <v>63</v>
      </c>
      <c r="R151" t="s">
        <v>64</v>
      </c>
      <c r="S151" t="s">
        <v>65</v>
      </c>
      <c r="T151" t="s">
        <v>66</v>
      </c>
      <c r="U151" t="s">
        <v>67</v>
      </c>
    </row>
    <row r="152" spans="8:21" x14ac:dyDescent="0.3">
      <c r="P152" t="s">
        <v>63</v>
      </c>
      <c r="Q152">
        <v>0.5</v>
      </c>
      <c r="R152">
        <v>0.42500000000000004</v>
      </c>
      <c r="S152">
        <v>0.625</v>
      </c>
      <c r="T152">
        <v>0.57499999999999996</v>
      </c>
      <c r="U152">
        <v>0.45</v>
      </c>
    </row>
    <row r="153" spans="8:21" x14ac:dyDescent="0.3">
      <c r="P153" t="s">
        <v>64</v>
      </c>
      <c r="Q153">
        <v>0.57499999999999996</v>
      </c>
      <c r="R153">
        <v>0.5</v>
      </c>
      <c r="S153">
        <v>0.77500000000000002</v>
      </c>
      <c r="T153">
        <v>0.65</v>
      </c>
      <c r="U153">
        <v>0.52499999999999991</v>
      </c>
    </row>
    <row r="154" spans="8:21" x14ac:dyDescent="0.3">
      <c r="P154" t="s">
        <v>65</v>
      </c>
      <c r="Q154">
        <v>0.375</v>
      </c>
      <c r="R154">
        <v>0.22500000000000001</v>
      </c>
      <c r="S154">
        <v>0.5</v>
      </c>
      <c r="T154">
        <v>0.57499999999999996</v>
      </c>
      <c r="U154">
        <v>0.32500000000000001</v>
      </c>
    </row>
    <row r="155" spans="8:21" x14ac:dyDescent="0.3">
      <c r="P155" t="s">
        <v>66</v>
      </c>
      <c r="Q155">
        <v>0.42499999999999999</v>
      </c>
      <c r="R155">
        <v>0.35</v>
      </c>
      <c r="S155">
        <v>0.42499999999999999</v>
      </c>
      <c r="T155">
        <v>0.5</v>
      </c>
      <c r="U155">
        <v>0.6</v>
      </c>
    </row>
    <row r="156" spans="8:21" x14ac:dyDescent="0.3">
      <c r="P156" t="s">
        <v>67</v>
      </c>
      <c r="Q156">
        <v>0.55000000000000004</v>
      </c>
      <c r="R156">
        <v>0.47500000000000003</v>
      </c>
      <c r="S156">
        <v>0.67500000000000004</v>
      </c>
      <c r="T156">
        <v>0.4</v>
      </c>
      <c r="U156">
        <v>0.5</v>
      </c>
    </row>
  </sheetData>
  <conditionalFormatting sqref="G79:G83">
    <cfRule type="cellIs" dxfId="7" priority="5" operator="greaterThan">
      <formula>$D$79</formula>
    </cfRule>
    <cfRule type="cellIs" dxfId="6" priority="7" operator="lessThan">
      <formula>$D$79</formula>
    </cfRule>
  </conditionalFormatting>
  <conditionalFormatting sqref="G80">
    <cfRule type="cellIs" dxfId="5" priority="6" operator="lessThan">
      <formula>$D$79</formula>
    </cfRule>
  </conditionalFormatting>
  <conditionalFormatting sqref="Q80:U84">
    <cfRule type="cellIs" dxfId="4" priority="3" operator="equal">
      <formula>"OK"</formula>
    </cfRule>
    <cfRule type="cellIs" dxfId="3" priority="4" operator="equal">
      <formula>"""OK"""</formula>
    </cfRule>
  </conditionalFormatting>
  <conditionalFormatting sqref="G124:G128">
    <cfRule type="cellIs" dxfId="2" priority="1" operator="greaterThan">
      <formula>$D$124</formula>
    </cfRule>
    <cfRule type="cellIs" dxfId="1" priority="2" operator="lessThan">
      <formula>$D$124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9E92C-482A-45AB-B5F1-5E76AB135F88}">
  <dimension ref="A1:P30"/>
  <sheetViews>
    <sheetView workbookViewId="0">
      <selection activeCell="I2" sqref="I2"/>
    </sheetView>
  </sheetViews>
  <sheetFormatPr defaultColWidth="11.5546875" defaultRowHeight="14.4" x14ac:dyDescent="0.3"/>
  <cols>
    <col min="1" max="1" width="13.21875" bestFit="1" customWidth="1"/>
  </cols>
  <sheetData>
    <row r="1" spans="1:16" x14ac:dyDescent="0.3">
      <c r="A1" s="1" t="s">
        <v>104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63</v>
      </c>
      <c r="B2" s="1" cm="1">
        <f t="array" ref="B2:F6">'Problem definition'!B2:F6</f>
        <v>0.5</v>
      </c>
      <c r="C2" s="1">
        <v>0.6</v>
      </c>
      <c r="D2" s="1">
        <v>0.8</v>
      </c>
      <c r="E2" s="1">
        <v>0.5</v>
      </c>
      <c r="F2" s="1">
        <v>0.5</v>
      </c>
      <c r="G2" s="1"/>
      <c r="H2" s="1">
        <f>AVERAGE(B2:F2)</f>
        <v>0.58000000000000007</v>
      </c>
      <c r="I2" s="1">
        <v>4</v>
      </c>
      <c r="J2" s="1"/>
      <c r="K2" s="1"/>
      <c r="L2" s="1"/>
      <c r="M2" s="1"/>
      <c r="N2" s="1" t="s">
        <v>96</v>
      </c>
      <c r="O2" s="1" t="s">
        <v>97</v>
      </c>
      <c r="P2" s="1"/>
    </row>
    <row r="3" spans="1:16" x14ac:dyDescent="0.3">
      <c r="A3" s="1" t="s">
        <v>64</v>
      </c>
      <c r="B3" s="1">
        <v>0.4</v>
      </c>
      <c r="C3" s="1">
        <v>0.5</v>
      </c>
      <c r="D3" s="1">
        <v>0.7</v>
      </c>
      <c r="E3" s="1">
        <v>0.9</v>
      </c>
      <c r="F3" s="1">
        <v>0.6</v>
      </c>
      <c r="G3" s="1"/>
      <c r="H3" s="1">
        <f t="shared" ref="H3:H30" si="0">AVERAGE(B3:F3)</f>
        <v>0.62</v>
      </c>
      <c r="I3" s="1">
        <v>5</v>
      </c>
      <c r="J3" s="1"/>
      <c r="K3" s="1"/>
      <c r="L3" s="1"/>
      <c r="M3" s="1"/>
      <c r="N3" s="1"/>
      <c r="O3" s="1"/>
      <c r="P3" s="1"/>
    </row>
    <row r="4" spans="1:16" x14ac:dyDescent="0.3">
      <c r="A4" s="1" t="s">
        <v>65</v>
      </c>
      <c r="B4" s="1">
        <v>0.2</v>
      </c>
      <c r="C4" s="1">
        <v>0.3</v>
      </c>
      <c r="D4" s="1">
        <v>0.5</v>
      </c>
      <c r="E4" s="1">
        <v>0.4</v>
      </c>
      <c r="F4" s="1">
        <v>0.3</v>
      </c>
      <c r="G4" s="1"/>
      <c r="H4" s="1">
        <f t="shared" si="0"/>
        <v>0.33999999999999997</v>
      </c>
      <c r="I4" s="1">
        <v>1</v>
      </c>
      <c r="J4" s="1"/>
      <c r="K4" s="1"/>
      <c r="L4" s="1"/>
      <c r="M4" s="1"/>
      <c r="N4" s="1" t="s">
        <v>98</v>
      </c>
      <c r="O4" s="1">
        <f>SUM(I2,I10,I18,I26)</f>
        <v>14</v>
      </c>
      <c r="P4" s="1"/>
    </row>
    <row r="5" spans="1:16" x14ac:dyDescent="0.3">
      <c r="A5" s="1" t="s">
        <v>66</v>
      </c>
      <c r="B5" s="1">
        <v>0.5</v>
      </c>
      <c r="C5" s="1">
        <v>0.1</v>
      </c>
      <c r="D5" s="1">
        <v>0.6</v>
      </c>
      <c r="E5" s="1">
        <v>0.5</v>
      </c>
      <c r="F5" s="1">
        <v>0.5</v>
      </c>
      <c r="G5" s="1"/>
      <c r="H5" s="1">
        <f t="shared" si="0"/>
        <v>0.44000000000000006</v>
      </c>
      <c r="I5" s="1">
        <v>2</v>
      </c>
      <c r="J5" s="1"/>
      <c r="K5" s="1"/>
      <c r="L5" s="1"/>
      <c r="M5" s="1"/>
      <c r="N5" s="1" t="s">
        <v>99</v>
      </c>
      <c r="O5" s="1">
        <f t="shared" ref="O5:O8" si="1">SUM(I3,I11,I19,I27)</f>
        <v>20</v>
      </c>
      <c r="P5" s="1"/>
    </row>
    <row r="6" spans="1:16" x14ac:dyDescent="0.3">
      <c r="A6" s="1" t="s">
        <v>67</v>
      </c>
      <c r="B6" s="1">
        <v>0.5</v>
      </c>
      <c r="C6" s="1">
        <v>0.4</v>
      </c>
      <c r="D6" s="1">
        <v>0.7</v>
      </c>
      <c r="E6" s="1">
        <v>0.5</v>
      </c>
      <c r="F6" s="1">
        <v>0.5</v>
      </c>
      <c r="G6" s="1"/>
      <c r="H6" s="1">
        <f t="shared" si="0"/>
        <v>0.52</v>
      </c>
      <c r="I6" s="1">
        <v>3</v>
      </c>
      <c r="J6" s="1"/>
      <c r="K6" s="1"/>
      <c r="L6" s="1"/>
      <c r="M6" s="1"/>
      <c r="N6" s="1" t="s">
        <v>100</v>
      </c>
      <c r="O6" s="1">
        <f t="shared" si="1"/>
        <v>7</v>
      </c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101</v>
      </c>
      <c r="O7" s="1">
        <f t="shared" si="1"/>
        <v>8</v>
      </c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102</v>
      </c>
      <c r="O8" s="1">
        <f t="shared" si="1"/>
        <v>13</v>
      </c>
      <c r="P8" s="1"/>
    </row>
    <row r="9" spans="1:16" x14ac:dyDescent="0.3">
      <c r="A9" s="1" t="s">
        <v>105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 t="s">
        <v>63</v>
      </c>
      <c r="B10" s="1" cm="1">
        <f t="array" ref="B10:F14">'Problem definition'!B9:F13</f>
        <v>0.5</v>
      </c>
      <c r="C10" s="1">
        <v>0.5</v>
      </c>
      <c r="D10" s="1">
        <v>0.4</v>
      </c>
      <c r="E10" s="1">
        <v>0.7</v>
      </c>
      <c r="F10" s="1">
        <v>0.6</v>
      </c>
      <c r="G10" s="1"/>
      <c r="H10" s="1">
        <f t="shared" si="0"/>
        <v>0.53999999999999992</v>
      </c>
      <c r="I10" s="1">
        <v>5</v>
      </c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64</v>
      </c>
      <c r="B11" s="1">
        <v>0.5</v>
      </c>
      <c r="C11" s="1">
        <v>0.5</v>
      </c>
      <c r="D11" s="1">
        <v>0.7</v>
      </c>
      <c r="E11" s="1">
        <v>0.6</v>
      </c>
      <c r="F11" s="1">
        <v>0.4</v>
      </c>
      <c r="G11" s="1"/>
      <c r="H11" s="1">
        <f t="shared" si="0"/>
        <v>0.53999999999999992</v>
      </c>
      <c r="I11" s="1">
        <v>5</v>
      </c>
      <c r="J11" s="1"/>
      <c r="K11" s="1"/>
      <c r="L11" s="1"/>
      <c r="M11" s="1"/>
      <c r="N11" s="1"/>
      <c r="O11" s="1"/>
      <c r="P11" s="1"/>
    </row>
    <row r="12" spans="1:16" x14ac:dyDescent="0.3">
      <c r="A12" s="1" t="s">
        <v>65</v>
      </c>
      <c r="B12" s="1">
        <v>0.6</v>
      </c>
      <c r="C12" s="1">
        <v>0.3</v>
      </c>
      <c r="D12" s="1">
        <v>0.5</v>
      </c>
      <c r="E12" s="1">
        <v>0.7</v>
      </c>
      <c r="F12" s="1">
        <v>0.3</v>
      </c>
      <c r="G12" s="1"/>
      <c r="H12" s="1">
        <f t="shared" si="0"/>
        <v>0.47999999999999987</v>
      </c>
      <c r="I12" s="1">
        <v>3</v>
      </c>
      <c r="J12" s="1"/>
      <c r="K12" s="1"/>
      <c r="L12" s="1"/>
      <c r="M12" s="1"/>
      <c r="N12" s="1"/>
      <c r="O12" s="1"/>
      <c r="P12" s="1"/>
    </row>
    <row r="13" spans="1:16" x14ac:dyDescent="0.3">
      <c r="A13" s="1" t="s">
        <v>66</v>
      </c>
      <c r="B13" s="1">
        <v>0.3</v>
      </c>
      <c r="C13" s="1">
        <v>0.4</v>
      </c>
      <c r="D13" s="1">
        <v>0.3</v>
      </c>
      <c r="E13" s="1">
        <v>0.5</v>
      </c>
      <c r="F13" s="1">
        <v>0.8</v>
      </c>
      <c r="G13" s="1"/>
      <c r="H13" s="1">
        <f t="shared" si="0"/>
        <v>0.45999999999999996</v>
      </c>
      <c r="I13" s="1">
        <v>1</v>
      </c>
      <c r="J13" s="1"/>
      <c r="K13" s="1"/>
      <c r="L13" s="1"/>
      <c r="M13" s="1"/>
      <c r="N13" s="1"/>
      <c r="O13" s="1"/>
      <c r="P13" s="1"/>
    </row>
    <row r="14" spans="1:16" x14ac:dyDescent="0.3">
      <c r="A14" s="1" t="s">
        <v>67</v>
      </c>
      <c r="B14" s="1">
        <v>0.4</v>
      </c>
      <c r="C14" s="1">
        <v>0.6</v>
      </c>
      <c r="D14" s="1">
        <v>0.7</v>
      </c>
      <c r="E14" s="1">
        <v>0.2</v>
      </c>
      <c r="F14" s="1">
        <v>0.5</v>
      </c>
      <c r="G14" s="1"/>
      <c r="H14" s="1">
        <f t="shared" si="0"/>
        <v>0.48</v>
      </c>
      <c r="I14" s="1">
        <v>3</v>
      </c>
      <c r="J14" s="1"/>
      <c r="K14" s="1"/>
      <c r="L14" s="1"/>
      <c r="M14" s="1"/>
      <c r="N14" s="1" t="s">
        <v>103</v>
      </c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 t="s">
        <v>106</v>
      </c>
      <c r="B17" s="1" t="s">
        <v>63</v>
      </c>
      <c r="C17" s="1" t="s">
        <v>64</v>
      </c>
      <c r="D17" s="1" t="s">
        <v>65</v>
      </c>
      <c r="E17" s="1" t="s">
        <v>66</v>
      </c>
      <c r="F17" s="1" t="s">
        <v>67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 t="s">
        <v>63</v>
      </c>
      <c r="B18" s="1" cm="1">
        <f t="array" ref="B18:F22">'Problem definition'!B16:F20</f>
        <v>0.5</v>
      </c>
      <c r="C18" s="1">
        <v>0.1</v>
      </c>
      <c r="D18" s="1">
        <v>0.4</v>
      </c>
      <c r="E18" s="1">
        <v>0.4</v>
      </c>
      <c r="F18" s="1">
        <v>0.2</v>
      </c>
      <c r="G18" s="1"/>
      <c r="H18" s="1">
        <f t="shared" si="0"/>
        <v>0.31999999999999995</v>
      </c>
      <c r="I18" s="1">
        <v>1</v>
      </c>
      <c r="J18" s="1"/>
      <c r="K18" s="1"/>
      <c r="L18" s="1"/>
      <c r="M18" s="1"/>
      <c r="N18" s="1"/>
      <c r="O18" s="1"/>
      <c r="P18" s="1"/>
    </row>
    <row r="19" spans="1:16" x14ac:dyDescent="0.3">
      <c r="A19" s="1" t="s">
        <v>64</v>
      </c>
      <c r="B19" s="1">
        <v>0.9</v>
      </c>
      <c r="C19" s="1">
        <v>0.5</v>
      </c>
      <c r="D19" s="1">
        <v>0.8</v>
      </c>
      <c r="E19" s="1">
        <v>0.5</v>
      </c>
      <c r="F19" s="1">
        <v>0.4</v>
      </c>
      <c r="G19" s="1"/>
      <c r="H19" s="1">
        <f t="shared" si="0"/>
        <v>0.62</v>
      </c>
      <c r="I19" s="1">
        <v>5</v>
      </c>
      <c r="J19" s="1"/>
      <c r="K19" s="1"/>
      <c r="L19" s="1"/>
      <c r="M19" s="1"/>
      <c r="N19" s="1"/>
      <c r="O19" s="1"/>
      <c r="P19" s="1"/>
    </row>
    <row r="20" spans="1:16" x14ac:dyDescent="0.3">
      <c r="A20" s="1" t="s">
        <v>65</v>
      </c>
      <c r="B20" s="1">
        <v>0.6</v>
      </c>
      <c r="C20" s="1">
        <v>0.2</v>
      </c>
      <c r="D20" s="1">
        <v>0.5</v>
      </c>
      <c r="E20" s="1">
        <v>0.7</v>
      </c>
      <c r="F20" s="1">
        <v>0.4</v>
      </c>
      <c r="G20" s="1"/>
      <c r="H20" s="1">
        <f t="shared" si="0"/>
        <v>0.48</v>
      </c>
      <c r="I20" s="1">
        <v>2</v>
      </c>
      <c r="J20" s="1"/>
      <c r="K20" s="1"/>
      <c r="L20" s="1"/>
      <c r="M20" s="1"/>
      <c r="N20" s="1"/>
      <c r="O20" s="1"/>
      <c r="P20" s="1"/>
    </row>
    <row r="21" spans="1:16" x14ac:dyDescent="0.3">
      <c r="A21" s="1" t="s">
        <v>66</v>
      </c>
      <c r="B21" s="1">
        <v>0.6</v>
      </c>
      <c r="C21" s="1">
        <v>0.5</v>
      </c>
      <c r="D21" s="1">
        <v>0.3</v>
      </c>
      <c r="E21" s="1">
        <v>0.5</v>
      </c>
      <c r="F21" s="1">
        <v>0.7</v>
      </c>
      <c r="G21" s="1"/>
      <c r="H21" s="1">
        <f t="shared" si="0"/>
        <v>0.52</v>
      </c>
      <c r="I21" s="1">
        <v>3</v>
      </c>
      <c r="J21" s="1"/>
      <c r="K21" s="1"/>
      <c r="L21" s="1"/>
      <c r="M21" s="1"/>
      <c r="N21" s="1"/>
      <c r="O21" s="1"/>
      <c r="P21" s="1"/>
    </row>
    <row r="22" spans="1:16" x14ac:dyDescent="0.3">
      <c r="A22" s="1" t="s">
        <v>67</v>
      </c>
      <c r="B22" s="1">
        <v>0.8</v>
      </c>
      <c r="C22" s="1">
        <v>0.6</v>
      </c>
      <c r="D22" s="1">
        <v>0.6</v>
      </c>
      <c r="E22" s="1">
        <v>0.3</v>
      </c>
      <c r="F22" s="1">
        <v>0.5</v>
      </c>
      <c r="G22" s="1"/>
      <c r="H22" s="1">
        <f t="shared" si="0"/>
        <v>0.55999999999999994</v>
      </c>
      <c r="I22" s="1">
        <v>4</v>
      </c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 t="s">
        <v>107</v>
      </c>
      <c r="B25" s="1" t="s">
        <v>63</v>
      </c>
      <c r="C25" s="1" t="s">
        <v>64</v>
      </c>
      <c r="D25" s="1" t="s">
        <v>65</v>
      </c>
      <c r="E25" s="1" t="s">
        <v>66</v>
      </c>
      <c r="F25" s="1" t="s">
        <v>67</v>
      </c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 t="s">
        <v>63</v>
      </c>
      <c r="B26" s="1" cm="1">
        <f t="array" ref="B26:F30">'Problem definition'!B23:F27</f>
        <v>0.5</v>
      </c>
      <c r="C26" s="1">
        <v>0.5</v>
      </c>
      <c r="D26" s="1">
        <v>0.9</v>
      </c>
      <c r="E26" s="1">
        <v>0.7</v>
      </c>
      <c r="F26" s="1">
        <v>0.5</v>
      </c>
      <c r="G26" s="1"/>
      <c r="H26" s="1">
        <f t="shared" si="0"/>
        <v>0.61999999999999988</v>
      </c>
      <c r="I26" s="1">
        <v>4</v>
      </c>
      <c r="J26" s="1"/>
      <c r="K26" s="1"/>
      <c r="L26" s="1"/>
      <c r="M26" s="1"/>
      <c r="N26" s="1"/>
      <c r="O26" s="1"/>
      <c r="P26" s="1"/>
    </row>
    <row r="27" spans="1:16" x14ac:dyDescent="0.3">
      <c r="A27" s="1" t="s">
        <v>64</v>
      </c>
      <c r="B27" s="1">
        <v>0.5</v>
      </c>
      <c r="C27" s="1">
        <v>0.5</v>
      </c>
      <c r="D27" s="1">
        <v>0.9</v>
      </c>
      <c r="E27" s="1">
        <v>0.6</v>
      </c>
      <c r="F27" s="1">
        <v>0.7</v>
      </c>
      <c r="G27" s="1"/>
      <c r="H27" s="1">
        <f t="shared" si="0"/>
        <v>0.64</v>
      </c>
      <c r="I27" s="1">
        <v>5</v>
      </c>
      <c r="J27" s="1"/>
      <c r="K27" s="1"/>
      <c r="L27" s="1"/>
      <c r="M27" s="1"/>
      <c r="N27" s="1"/>
      <c r="O27" s="1"/>
      <c r="P27" s="1"/>
    </row>
    <row r="28" spans="1:16" x14ac:dyDescent="0.3">
      <c r="A28" s="1" t="s">
        <v>65</v>
      </c>
      <c r="B28" s="1">
        <v>0.1</v>
      </c>
      <c r="C28" s="1">
        <v>0.1</v>
      </c>
      <c r="D28" s="1">
        <v>0.5</v>
      </c>
      <c r="E28" s="1">
        <v>0.5</v>
      </c>
      <c r="F28" s="1">
        <v>0.3</v>
      </c>
      <c r="G28" s="1"/>
      <c r="H28" s="1">
        <f t="shared" si="0"/>
        <v>0.3</v>
      </c>
      <c r="I28" s="1">
        <v>1</v>
      </c>
      <c r="J28" s="1"/>
      <c r="K28" s="1"/>
      <c r="L28" s="1"/>
      <c r="M28" s="1"/>
      <c r="N28" s="1"/>
      <c r="O28" s="1"/>
      <c r="P28" s="1"/>
    </row>
    <row r="29" spans="1:16" x14ac:dyDescent="0.3">
      <c r="A29" s="1" t="s">
        <v>66</v>
      </c>
      <c r="B29" s="1">
        <v>0.3</v>
      </c>
      <c r="C29" s="1">
        <v>0.4</v>
      </c>
      <c r="D29" s="1">
        <v>0.5</v>
      </c>
      <c r="E29" s="1">
        <v>0.5</v>
      </c>
      <c r="F29" s="1">
        <v>0.4</v>
      </c>
      <c r="G29" s="1"/>
      <c r="H29" s="1">
        <f t="shared" si="0"/>
        <v>0.42000000000000004</v>
      </c>
      <c r="I29" s="1">
        <v>2</v>
      </c>
      <c r="J29" s="1"/>
      <c r="K29" s="1"/>
      <c r="L29" s="1"/>
      <c r="M29" s="1"/>
      <c r="N29" s="1"/>
      <c r="O29" s="1"/>
      <c r="P29" s="1"/>
    </row>
    <row r="30" spans="1:16" x14ac:dyDescent="0.3">
      <c r="A30" s="1" t="s">
        <v>67</v>
      </c>
      <c r="B30" s="1">
        <v>0.5</v>
      </c>
      <c r="C30" s="1">
        <v>0.3</v>
      </c>
      <c r="D30" s="1">
        <v>0.7</v>
      </c>
      <c r="E30" s="1">
        <v>0.6</v>
      </c>
      <c r="F30" s="1">
        <v>0.5</v>
      </c>
      <c r="G30" s="1"/>
      <c r="H30" s="1">
        <f t="shared" si="0"/>
        <v>0.52</v>
      </c>
      <c r="I30" s="1">
        <v>3</v>
      </c>
      <c r="J30" s="1"/>
      <c r="K30" s="1"/>
      <c r="L30" s="1"/>
      <c r="M30" s="1"/>
      <c r="N30" s="1"/>
      <c r="O30" s="1"/>
      <c r="P30" s="1"/>
    </row>
  </sheetData>
  <conditionalFormatting sqref="O4:O8">
    <cfRule type="top10" dxfId="0" priority="1" rank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Main</vt:lpstr>
      <vt:lpstr>Problem definition</vt:lpstr>
      <vt:lpstr>Input</vt:lpstr>
      <vt:lpstr>Consensus C&amp;R</vt:lpstr>
      <vt:lpstr>Feedback mechanism and advices</vt:lpstr>
      <vt:lpstr>Selection with AVR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Toquica</dc:creator>
  <cp:lastModifiedBy>Claudio Stanzione</cp:lastModifiedBy>
  <dcterms:created xsi:type="dcterms:W3CDTF">2020-04-24T08:35:51Z</dcterms:created>
  <dcterms:modified xsi:type="dcterms:W3CDTF">2020-05-08T19:05:24Z</dcterms:modified>
</cp:coreProperties>
</file>