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90" windowWidth="20100" windowHeight="8475"/>
  </bookViews>
  <sheets>
    <sheet name="K_dev" sheetId="1" r:id="rId1"/>
    <sheet name="backwards_K_dev" sheetId="7" r:id="rId2"/>
  </sheets>
  <definedNames>
    <definedName name="K" localSheetId="1">backwards_K_dev!$B$7</definedName>
    <definedName name="K">K_dev!$B$7</definedName>
    <definedName name="L_1" localSheetId="1">backwards_K_dev!$B$8</definedName>
    <definedName name="L_1">K_dev!$B$8</definedName>
    <definedName name="L_40" localSheetId="1">backwards_K_dev!$B$9</definedName>
    <definedName name="L_40">K_dev!$B$9</definedName>
    <definedName name="Linf" localSheetId="1">backwards_K_dev!$B$10</definedName>
    <definedName name="Linf">K_dev!$B$10</definedName>
  </definedNames>
  <calcPr calcId="145621"/>
</workbook>
</file>

<file path=xl/calcChain.xml><?xml version="1.0" encoding="utf-8"?>
<calcChain xmlns="http://schemas.openxmlformats.org/spreadsheetml/2006/main"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5" i="1"/>
  <c r="N4" i="1"/>
  <c r="O5" i="1"/>
  <c r="O5" i="7"/>
  <c r="N43" i="7"/>
  <c r="N42" i="7"/>
  <c r="N41" i="7" s="1"/>
  <c r="N40" i="7" s="1"/>
  <c r="N39" i="7" s="1"/>
  <c r="N38" i="7" s="1"/>
  <c r="N37" i="7" s="1"/>
  <c r="N36" i="7" s="1"/>
  <c r="N35" i="7" s="1"/>
  <c r="N34" i="7" s="1"/>
  <c r="N33" i="7" s="1"/>
  <c r="N32" i="7" s="1"/>
  <c r="N31" i="7" s="1"/>
  <c r="N30" i="7" s="1"/>
  <c r="N29" i="7" s="1"/>
  <c r="N28" i="7" s="1"/>
  <c r="N27" i="7" s="1"/>
  <c r="N26" i="7" s="1"/>
  <c r="N25" i="7" s="1"/>
  <c r="N24" i="7" s="1"/>
  <c r="N23" i="7" s="1"/>
  <c r="N22" i="7" s="1"/>
  <c r="N21" i="7" s="1"/>
  <c r="N20" i="7" s="1"/>
  <c r="N19" i="7" s="1"/>
  <c r="N18" i="7" s="1"/>
  <c r="N17" i="7" s="1"/>
  <c r="N16" i="7" s="1"/>
  <c r="N15" i="7" s="1"/>
  <c r="N14" i="7" s="1"/>
  <c r="N13" i="7" s="1"/>
  <c r="N12" i="7" s="1"/>
  <c r="N11" i="7" s="1"/>
  <c r="N10" i="7" s="1"/>
  <c r="N9" i="7" s="1"/>
  <c r="N8" i="7" s="1"/>
  <c r="N7" i="7" s="1"/>
  <c r="N6" i="7" s="1"/>
  <c r="N5" i="7" s="1"/>
  <c r="N4" i="7" s="1"/>
  <c r="N44" i="7"/>
  <c r="I42" i="7"/>
  <c r="I41" i="7"/>
  <c r="I40" i="7" s="1"/>
  <c r="I39" i="7" s="1"/>
  <c r="I38" i="7" s="1"/>
  <c r="I37" i="7" s="1"/>
  <c r="I36" i="7" s="1"/>
  <c r="I35" i="7" s="1"/>
  <c r="I34" i="7" s="1"/>
  <c r="I33" i="7" s="1"/>
  <c r="I32" i="7" s="1"/>
  <c r="I31" i="7" s="1"/>
  <c r="I30" i="7" s="1"/>
  <c r="I29" i="7" s="1"/>
  <c r="I28" i="7" s="1"/>
  <c r="I27" i="7" s="1"/>
  <c r="I26" i="7" s="1"/>
  <c r="I25" i="7" s="1"/>
  <c r="I24" i="7" s="1"/>
  <c r="I23" i="7" s="1"/>
  <c r="I22" i="7" s="1"/>
  <c r="I21" i="7" s="1"/>
  <c r="I20" i="7" s="1"/>
  <c r="I19" i="7" s="1"/>
  <c r="I18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43" i="7"/>
  <c r="H7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6" i="7"/>
  <c r="H5" i="7"/>
  <c r="H4" i="7"/>
  <c r="H43" i="7"/>
  <c r="B10" i="7"/>
  <c r="G9" i="7" s="1"/>
  <c r="J5" i="7"/>
  <c r="G5" i="7"/>
  <c r="F5" i="7"/>
  <c r="E5" i="7"/>
  <c r="G4" i="7"/>
  <c r="I4" i="1"/>
  <c r="G4" i="1"/>
  <c r="F5" i="1"/>
  <c r="J5" i="1"/>
  <c r="O6" i="1" l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6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J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G43" i="7"/>
  <c r="G39" i="7"/>
  <c r="G35" i="7"/>
  <c r="G31" i="7"/>
  <c r="G27" i="7"/>
  <c r="G23" i="7"/>
  <c r="G19" i="7"/>
  <c r="G15" i="7"/>
  <c r="G11" i="7"/>
  <c r="G8" i="7"/>
  <c r="G42" i="7"/>
  <c r="G38" i="7"/>
  <c r="G34" i="7"/>
  <c r="G30" i="7"/>
  <c r="G26" i="7"/>
  <c r="G22" i="7"/>
  <c r="G18" i="7"/>
  <c r="G14" i="7"/>
  <c r="G10" i="7"/>
  <c r="G7" i="7"/>
  <c r="G41" i="7"/>
  <c r="G37" i="7"/>
  <c r="G33" i="7"/>
  <c r="G29" i="7"/>
  <c r="G25" i="7"/>
  <c r="G21" i="7"/>
  <c r="G17" i="7"/>
  <c r="G13" i="7"/>
  <c r="G6" i="7"/>
  <c r="G40" i="7"/>
  <c r="G36" i="7"/>
  <c r="G32" i="7"/>
  <c r="G28" i="7"/>
  <c r="G24" i="7"/>
  <c r="G20" i="7"/>
  <c r="G16" i="7"/>
  <c r="G12" i="7"/>
  <c r="E5" i="1"/>
  <c r="J7" i="7" l="1"/>
  <c r="J8" i="7" s="1"/>
  <c r="G44" i="7"/>
  <c r="B10" i="1"/>
  <c r="G5" i="1" s="1"/>
  <c r="H5" i="1" s="1"/>
  <c r="I5" i="1" s="1"/>
  <c r="J6" i="1" s="1"/>
  <c r="J9" i="7" l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G6" i="1"/>
  <c r="H6" i="1" s="1"/>
  <c r="I6" i="1" s="1"/>
  <c r="J7" i="1" s="1"/>
  <c r="G10" i="1"/>
  <c r="G23" i="1"/>
  <c r="G26" i="1"/>
  <c r="G13" i="1"/>
  <c r="G42" i="1"/>
  <c r="G29" i="1"/>
  <c r="G35" i="1"/>
  <c r="G16" i="1"/>
  <c r="G32" i="1"/>
  <c r="G31" i="1"/>
  <c r="G17" i="1"/>
  <c r="G33" i="1"/>
  <c r="G14" i="1"/>
  <c r="G30" i="1"/>
  <c r="G11" i="1"/>
  <c r="G43" i="1"/>
  <c r="G44" i="1" s="1"/>
  <c r="G20" i="1"/>
  <c r="G36" i="1"/>
  <c r="G7" i="1"/>
  <c r="G39" i="1"/>
  <c r="G21" i="1"/>
  <c r="H21" i="1" s="1"/>
  <c r="G37" i="1"/>
  <c r="H37" i="1" s="1"/>
  <c r="G18" i="1"/>
  <c r="H18" i="1" s="1"/>
  <c r="G34" i="1"/>
  <c r="H34" i="1" s="1"/>
  <c r="G19" i="1"/>
  <c r="G8" i="1"/>
  <c r="G24" i="1"/>
  <c r="G40" i="1"/>
  <c r="H40" i="1" s="1"/>
  <c r="G15" i="1"/>
  <c r="H15" i="1" s="1"/>
  <c r="G9" i="1"/>
  <c r="H9" i="1" s="1"/>
  <c r="G25" i="1"/>
  <c r="H25" i="1" s="1"/>
  <c r="G41" i="1"/>
  <c r="H41" i="1" s="1"/>
  <c r="G22" i="1"/>
  <c r="H22" i="1" s="1"/>
  <c r="G38" i="1"/>
  <c r="H38" i="1" s="1"/>
  <c r="G27" i="1"/>
  <c r="H27" i="1" s="1"/>
  <c r="G12" i="1"/>
  <c r="H13" i="1" s="1"/>
  <c r="G28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H7" i="1" l="1"/>
  <c r="I7" i="1"/>
  <c r="H36" i="1"/>
  <c r="H14" i="1"/>
  <c r="H42" i="1"/>
  <c r="H24" i="1"/>
  <c r="H11" i="1"/>
  <c r="H17" i="1"/>
  <c r="H26" i="1"/>
  <c r="H28" i="1"/>
  <c r="H19" i="1"/>
  <c r="H43" i="1"/>
  <c r="H30" i="1"/>
  <c r="H35" i="1"/>
  <c r="H8" i="1"/>
  <c r="H31" i="1"/>
  <c r="H20" i="1"/>
  <c r="H32" i="1"/>
  <c r="H10" i="1"/>
  <c r="H12" i="1"/>
  <c r="H39" i="1"/>
  <c r="H33" i="1"/>
  <c r="H16" i="1"/>
  <c r="H29" i="1"/>
  <c r="H23" i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J8" i="1"/>
  <c r="J9" i="1" l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</calcChain>
</file>

<file path=xl/comments1.xml><?xml version="1.0" encoding="utf-8"?>
<comments xmlns="http://schemas.openxmlformats.org/spreadsheetml/2006/main">
  <authors>
    <author>Methot, Richard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ratio of this age's K to the previous ages K</t>
        </r>
      </text>
    </comment>
  </commentList>
</comments>
</file>

<file path=xl/comments2.xml><?xml version="1.0" encoding="utf-8"?>
<comments xmlns="http://schemas.openxmlformats.org/spreadsheetml/2006/main">
  <authors>
    <author>Methot, Richard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ratio of this age's K to the next ages K</t>
        </r>
      </text>
    </comment>
  </commentList>
</comments>
</file>

<file path=xl/sharedStrings.xml><?xml version="1.0" encoding="utf-8"?>
<sst xmlns="http://schemas.openxmlformats.org/spreadsheetml/2006/main" count="30" uniqueCount="14">
  <si>
    <t>Age</t>
  </si>
  <si>
    <t>K</t>
  </si>
  <si>
    <t>L_1</t>
  </si>
  <si>
    <t>L_40</t>
  </si>
  <si>
    <t>Linf</t>
  </si>
  <si>
    <t>L_const_K</t>
  </si>
  <si>
    <t>Obs_L</t>
  </si>
  <si>
    <t>K_dev</t>
  </si>
  <si>
    <t>Cumul_K</t>
  </si>
  <si>
    <t>Len_w_cumul_K</t>
  </si>
  <si>
    <t>apparent_K</t>
  </si>
  <si>
    <t>K_point</t>
  </si>
  <si>
    <t>K_calc</t>
  </si>
  <si>
    <t>L_w_Kcalc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</si>
</sst>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3" borderId="0" xfId="0" applyNumberFormat="1" applyFont="1" applyFill="1"/>
    <xf numFmtId="164" fontId="0" fillId="3" borderId="0" xfId="0" applyNumberFormat="1" applyFill="1"/>
    <xf numFmtId="164" fontId="0" fillId="0" borderId="0" xfId="0" applyNumberFormat="1"/>
    <xf numFmtId="165" fontId="0" fillId="3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7365638670166229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K_dev!$E$3</c:f>
              <c:strCache>
                <c:ptCount val="1"/>
                <c:pt idx="0">
                  <c:v>L_const_K</c:v>
                </c:pt>
              </c:strCache>
            </c:strRef>
          </c:tx>
          <c:marker>
            <c:symbol val="none"/>
          </c:marker>
          <c:xVal>
            <c:numRef>
              <c:f>K_dev!$D$4:$D$43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K_dev!$E$4:$E$43</c:f>
              <c:numCache>
                <c:formatCode>0.0</c:formatCode>
                <c:ptCount val="40"/>
                <c:pt idx="0">
                  <c:v>10</c:v>
                </c:pt>
                <c:pt idx="1">
                  <c:v>30</c:v>
                </c:pt>
                <c:pt idx="2">
                  <c:v>44.816458450250302</c:v>
                </c:pt>
                <c:pt idx="3">
                  <c:v>58.357681883209466</c:v>
                </c:pt>
                <c:pt idx="4">
                  <c:v>70.733428265316363</c:v>
                </c:pt>
                <c:pt idx="5">
                  <c:v>82.044008824931439</c:v>
                </c:pt>
                <c:pt idx="6">
                  <c:v>92.381101121886147</c:v>
                </c:pt>
                <c:pt idx="7">
                  <c:v>101.82849213710006</c:v>
                </c:pt>
                <c:pt idx="8">
                  <c:v>110.46275740535525</c:v>
                </c:pt>
                <c:pt idx="9">
                  <c:v>118.35388169591792</c:v>
                </c:pt>
                <c:pt idx="10">
                  <c:v>125.56582627191443</c:v>
                </c:pt>
                <c:pt idx="11">
                  <c:v>132.15704732636533</c:v>
                </c:pt>
                <c:pt idx="12">
                  <c:v>138.18096979704433</c:v>
                </c:pt>
                <c:pt idx="13">
                  <c:v>143.68642040065396</c:v>
                </c:pt>
                <c:pt idx="14">
                  <c:v>148.71802339626311</c:v>
                </c:pt>
                <c:pt idx="15">
                  <c:v>153.31656228585445</c:v>
                </c:pt>
                <c:pt idx="16">
                  <c:v>157.51931038373448</c:v>
                </c:pt>
                <c:pt idx="17">
                  <c:v>161.36033293422639</c:v>
                </c:pt>
                <c:pt idx="18">
                  <c:v>164.87076322645098</c:v>
                </c:pt>
                <c:pt idx="19">
                  <c:v>168.07905494423582</c:v>
                </c:pt>
                <c:pt idx="20">
                  <c:v>171.01121279656678</c:v>
                </c:pt>
                <c:pt idx="21">
                  <c:v>173.69100329794995</c:v>
                </c:pt>
                <c:pt idx="22">
                  <c:v>176.14014740715766</c:v>
                </c:pt>
                <c:pt idx="23">
                  <c:v>178.37849658578591</c:v>
                </c:pt>
                <c:pt idx="24">
                  <c:v>180.42419370366051</c:v>
                </c:pt>
                <c:pt idx="25">
                  <c:v>182.29382009530556</c:v>
                </c:pt>
                <c:pt idx="26">
                  <c:v>184.00252995943609</c:v>
                </c:pt>
                <c:pt idx="27">
                  <c:v>185.56417319084557</c:v>
                </c:pt>
                <c:pt idx="28">
                  <c:v>186.99140764029841</c:v>
                </c:pt>
                <c:pt idx="29">
                  <c:v>188.29580171234676</c:v>
                </c:pt>
                <c:pt idx="30">
                  <c:v>189.48792813267468</c:v>
                </c:pt>
                <c:pt idx="31">
                  <c:v>190.57744964499813</c:v>
                </c:pt>
                <c:pt idx="32">
                  <c:v>191.57319733213438</c:v>
                </c:pt>
                <c:pt idx="33">
                  <c:v>192.48324219606991</c:v>
                </c:pt>
                <c:pt idx="34">
                  <c:v>193.31496057721651</c:v>
                </c:pt>
                <c:pt idx="35">
                  <c:v>194.07509394310969</c:v>
                </c:pt>
                <c:pt idx="36">
                  <c:v>194.76980353116465</c:v>
                </c:pt>
                <c:pt idx="37">
                  <c:v>195.40472028839503</c:v>
                </c:pt>
                <c:pt idx="38">
                  <c:v>195.98499051287914</c:v>
                </c:pt>
                <c:pt idx="39">
                  <c:v>196.51531756691949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K_dev!$F$3</c:f>
              <c:strCache>
                <c:ptCount val="1"/>
                <c:pt idx="0">
                  <c:v>Obs_L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K_dev!$D$4:$D$43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K_dev!$F$4:$F$43</c:f>
              <c:numCache>
                <c:formatCode>0.0</c:formatCode>
                <c:ptCount val="40"/>
                <c:pt idx="0">
                  <c:v>10</c:v>
                </c:pt>
                <c:pt idx="1">
                  <c:v>30</c:v>
                </c:pt>
                <c:pt idx="2">
                  <c:v>37.300600000000003</c:v>
                </c:pt>
                <c:pt idx="3">
                  <c:v>45.902700000000003</c:v>
                </c:pt>
                <c:pt idx="4">
                  <c:v>54.841099999999997</c:v>
                </c:pt>
                <c:pt idx="5">
                  <c:v>63.940100000000001</c:v>
                </c:pt>
                <c:pt idx="6">
                  <c:v>73.0458</c:v>
                </c:pt>
                <c:pt idx="7">
                  <c:v>82.028999999999996</c:v>
                </c:pt>
                <c:pt idx="8">
                  <c:v>90.784700000000001</c:v>
                </c:pt>
                <c:pt idx="9">
                  <c:v>99.231099999999998</c:v>
                </c:pt>
                <c:pt idx="10">
                  <c:v>107.307</c:v>
                </c:pt>
                <c:pt idx="11">
                  <c:v>114.971</c:v>
                </c:pt>
                <c:pt idx="12">
                  <c:v>122.19499999999999</c:v>
                </c:pt>
                <c:pt idx="13">
                  <c:v>128.96600000000001</c:v>
                </c:pt>
                <c:pt idx="14">
                  <c:v>135.28</c:v>
                </c:pt>
                <c:pt idx="15">
                  <c:v>141.142</c:v>
                </c:pt>
                <c:pt idx="16">
                  <c:v>146.56399999999999</c:v>
                </c:pt>
                <c:pt idx="17">
                  <c:v>151.56100000000001</c:v>
                </c:pt>
                <c:pt idx="18">
                  <c:v>156.154</c:v>
                </c:pt>
                <c:pt idx="19">
                  <c:v>160.363</c:v>
                </c:pt>
                <c:pt idx="20">
                  <c:v>164.21199999999999</c:v>
                </c:pt>
                <c:pt idx="21">
                  <c:v>167.72399999999999</c:v>
                </c:pt>
                <c:pt idx="22">
                  <c:v>170.923</c:v>
                </c:pt>
                <c:pt idx="23">
                  <c:v>173.83199999999999</c:v>
                </c:pt>
                <c:pt idx="24">
                  <c:v>176.47300000000001</c:v>
                </c:pt>
                <c:pt idx="25">
                  <c:v>178.86799999999999</c:v>
                </c:pt>
                <c:pt idx="26">
                  <c:v>181.03800000000001</c:v>
                </c:pt>
                <c:pt idx="27">
                  <c:v>183</c:v>
                </c:pt>
                <c:pt idx="28">
                  <c:v>184.77500000000001</c:v>
                </c:pt>
                <c:pt idx="29">
                  <c:v>186.37799999999999</c:v>
                </c:pt>
                <c:pt idx="30">
                  <c:v>187.82400000000001</c:v>
                </c:pt>
                <c:pt idx="31">
                  <c:v>189.12899999999999</c:v>
                </c:pt>
                <c:pt idx="32">
                  <c:v>190.30500000000001</c:v>
                </c:pt>
                <c:pt idx="33">
                  <c:v>191.36500000000001</c:v>
                </c:pt>
                <c:pt idx="34">
                  <c:v>192.32</c:v>
                </c:pt>
                <c:pt idx="35">
                  <c:v>193.179</c:v>
                </c:pt>
                <c:pt idx="36">
                  <c:v>193.952</c:v>
                </c:pt>
                <c:pt idx="37">
                  <c:v>194.64699999999999</c:v>
                </c:pt>
                <c:pt idx="38">
                  <c:v>195.273</c:v>
                </c:pt>
                <c:pt idx="39">
                  <c:v>195.83500000000001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K_dev!$O$3</c:f>
              <c:strCache>
                <c:ptCount val="1"/>
                <c:pt idx="0">
                  <c:v>L_w_Kcalc</c:v>
                </c:pt>
              </c:strCache>
            </c:strRef>
          </c:tx>
          <c:marker>
            <c:symbol val="none"/>
          </c:marker>
          <c:xVal>
            <c:numRef>
              <c:f>K_dev!$D$4:$D$43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K_dev!$O$4:$O$43</c:f>
              <c:numCache>
                <c:formatCode>General</c:formatCode>
                <c:ptCount val="40"/>
                <c:pt idx="0">
                  <c:v>10</c:v>
                </c:pt>
                <c:pt idx="1">
                  <c:v>30</c:v>
                </c:pt>
                <c:pt idx="2" formatCode="0.0">
                  <c:v>37.574886260264897</c:v>
                </c:pt>
                <c:pt idx="3" formatCode="0.0">
                  <c:v>46.226077407980739</c:v>
                </c:pt>
                <c:pt idx="4" formatCode="0.0">
                  <c:v>55.218054178837264</c:v>
                </c:pt>
                <c:pt idx="5" formatCode="0.0">
                  <c:v>63.691461507932495</c:v>
                </c:pt>
                <c:pt idx="6" formatCode="0.0">
                  <c:v>71.676205418467049</c:v>
                </c:pt>
                <c:pt idx="7" formatCode="0.0">
                  <c:v>79.200467246161608</c:v>
                </c:pt>
                <c:pt idx="8" formatCode="0.0">
                  <c:v>86.290803102394648</c:v>
                </c:pt>
                <c:pt idx="9" formatCode="0.0">
                  <c:v>92.972237601277243</c:v>
                </c:pt>
                <c:pt idx="10" formatCode="0.0">
                  <c:v>103.4583189029313</c:v>
                </c:pt>
                <c:pt idx="11" formatCode="0.0">
                  <c:v>112.93722375322443</c:v>
                </c:pt>
                <c:pt idx="12" formatCode="0.0">
                  <c:v>121.5056903306043</c:v>
                </c:pt>
                <c:pt idx="13" formatCode="0.0">
                  <c:v>129.25116521902513</c:v>
                </c:pt>
                <c:pt idx="14" formatCode="0.0">
                  <c:v>136.25269585526908</c:v>
                </c:pt>
                <c:pt idx="15" formatCode="0.0">
                  <c:v>142.58173725769464</c:v>
                </c:pt>
                <c:pt idx="16" formatCode="0.0">
                  <c:v>147.75641237694367</c:v>
                </c:pt>
                <c:pt idx="17" formatCode="0.0">
                  <c:v>152.48153994112533</c:v>
                </c:pt>
                <c:pt idx="18" formatCode="0.0">
                  <c:v>156.7961741902856</c:v>
                </c:pt>
                <c:pt idx="19" formatCode="0.0">
                  <c:v>160.73597654507151</c:v>
                </c:pt>
                <c:pt idx="20" formatCode="0.0">
                  <c:v>164.33351035637838</c:v>
                </c:pt>
                <c:pt idx="21" formatCode="0.0">
                  <c:v>167.61851004875493</c:v>
                </c:pt>
                <c:pt idx="22" formatCode="0.0">
                  <c:v>170.61812688209716</c:v>
                </c:pt>
                <c:pt idx="23" formatCode="0.0">
                  <c:v>173.35715336290659</c:v>
                </c:pt>
                <c:pt idx="24" formatCode="0.0">
                  <c:v>175.85822815992194</c:v>
                </c:pt>
                <c:pt idx="25" formatCode="0.0">
                  <c:v>178.1420232177984</c:v>
                </c:pt>
                <c:pt idx="26" formatCode="0.0">
                  <c:v>180.2274146153708</c:v>
                </c:pt>
                <c:pt idx="27" formatCode="0.0">
                  <c:v>182.13163858068262</c:v>
                </c:pt>
                <c:pt idx="28" formatCode="0.0">
                  <c:v>183.87043395227997</c:v>
                </c:pt>
                <c:pt idx="29" formatCode="0.0">
                  <c:v>185.45817226424541</c:v>
                </c:pt>
                <c:pt idx="30" formatCode="0.0">
                  <c:v>186.90797653015341</c:v>
                </c:pt>
                <c:pt idx="31" formatCode="0.0">
                  <c:v>188.35771749865577</c:v>
                </c:pt>
                <c:pt idx="32" formatCode="0.0">
                  <c:v>189.66953646503913</c:v>
                </c:pt>
                <c:pt idx="33" formatCode="0.0">
                  <c:v>190.85655472412913</c:v>
                </c:pt>
                <c:pt idx="34" formatCode="0.0">
                  <c:v>191.93064526826697</c:v>
                </c:pt>
                <c:pt idx="35" formatCode="0.0">
                  <c:v>192.90255154533699</c:v>
                </c:pt>
                <c:pt idx="36" formatCode="0.0">
                  <c:v>193.78199491867602</c:v>
                </c:pt>
                <c:pt idx="37" formatCode="0.0">
                  <c:v>194.57777190371775</c:v>
                </c:pt>
                <c:pt idx="38" formatCode="0.0">
                  <c:v>195.2978421539691</c:v>
                </c:pt>
                <c:pt idx="39" formatCode="0.0">
                  <c:v>195.94940807638622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1824"/>
        <c:axId val="138222208"/>
      </c:scatterChart>
      <c:scatterChart>
        <c:scatterStyle val="lineMarker"/>
        <c:varyColors val="0"/>
        <c:ser>
          <c:idx val="3"/>
          <c:order val="3"/>
          <c:tx>
            <c:strRef>
              <c:f>K_dev!$N$3</c:f>
              <c:strCache>
                <c:ptCount val="1"/>
                <c:pt idx="0">
                  <c:v>K_calc</c:v>
                </c:pt>
              </c:strCache>
            </c:strRef>
          </c:tx>
          <c:marker>
            <c:symbol val="none"/>
          </c:marker>
          <c:xVal>
            <c:numRef>
              <c:f>K_dev!$D$4:$D$44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K_dev!$N$4:$N$44</c:f>
              <c:numCache>
                <c:formatCode>General</c:formatCode>
                <c:ptCount val="41"/>
                <c:pt idx="0">
                  <c:v>0.09</c:v>
                </c:pt>
                <c:pt idx="1">
                  <c:v>4.4999999999999998E-2</c:v>
                </c:pt>
                <c:pt idx="2">
                  <c:v>5.3999999999999999E-2</c:v>
                </c:pt>
                <c:pt idx="3">
                  <c:v>5.9400000000000001E-2</c:v>
                </c:pt>
                <c:pt idx="4">
                  <c:v>5.9400000000000001E-2</c:v>
                </c:pt>
                <c:pt idx="5">
                  <c:v>5.9400000000000001E-2</c:v>
                </c:pt>
                <c:pt idx="6">
                  <c:v>5.9400000000000001E-2</c:v>
                </c:pt>
                <c:pt idx="7">
                  <c:v>5.9400000000000001E-2</c:v>
                </c:pt>
                <c:pt idx="8">
                  <c:v>5.9400000000000001E-2</c:v>
                </c:pt>
                <c:pt idx="9">
                  <c:v>0.10098</c:v>
                </c:pt>
                <c:pt idx="10">
                  <c:v>0.10098</c:v>
                </c:pt>
                <c:pt idx="11">
                  <c:v>0.10098</c:v>
                </c:pt>
                <c:pt idx="12">
                  <c:v>0.10098</c:v>
                </c:pt>
                <c:pt idx="13">
                  <c:v>0.10098</c:v>
                </c:pt>
                <c:pt idx="14">
                  <c:v>0.10098</c:v>
                </c:pt>
                <c:pt idx="15">
                  <c:v>9.0882000000000004E-2</c:v>
                </c:pt>
                <c:pt idx="16">
                  <c:v>9.0882000000000004E-2</c:v>
                </c:pt>
                <c:pt idx="17">
                  <c:v>9.0882000000000004E-2</c:v>
                </c:pt>
                <c:pt idx="18">
                  <c:v>9.0882000000000004E-2</c:v>
                </c:pt>
                <c:pt idx="19">
                  <c:v>9.0882000000000004E-2</c:v>
                </c:pt>
                <c:pt idx="20">
                  <c:v>9.0882000000000004E-2</c:v>
                </c:pt>
                <c:pt idx="21">
                  <c:v>9.0882000000000004E-2</c:v>
                </c:pt>
                <c:pt idx="22">
                  <c:v>9.0882000000000004E-2</c:v>
                </c:pt>
                <c:pt idx="23">
                  <c:v>9.0882000000000004E-2</c:v>
                </c:pt>
                <c:pt idx="24">
                  <c:v>9.0882000000000004E-2</c:v>
                </c:pt>
                <c:pt idx="25">
                  <c:v>9.0882000000000004E-2</c:v>
                </c:pt>
                <c:pt idx="26">
                  <c:v>9.0882000000000004E-2</c:v>
                </c:pt>
                <c:pt idx="27">
                  <c:v>9.0882000000000004E-2</c:v>
                </c:pt>
                <c:pt idx="28">
                  <c:v>9.0882000000000004E-2</c:v>
                </c:pt>
                <c:pt idx="29">
                  <c:v>9.0882000000000004E-2</c:v>
                </c:pt>
                <c:pt idx="30">
                  <c:v>9.9970200000000009E-2</c:v>
                </c:pt>
                <c:pt idx="31">
                  <c:v>9.9970200000000009E-2</c:v>
                </c:pt>
                <c:pt idx="32">
                  <c:v>9.9970200000000009E-2</c:v>
                </c:pt>
                <c:pt idx="33">
                  <c:v>9.9970200000000009E-2</c:v>
                </c:pt>
                <c:pt idx="34">
                  <c:v>9.9970200000000009E-2</c:v>
                </c:pt>
                <c:pt idx="35">
                  <c:v>9.9970200000000009E-2</c:v>
                </c:pt>
                <c:pt idx="36">
                  <c:v>9.9970200000000009E-2</c:v>
                </c:pt>
                <c:pt idx="37">
                  <c:v>9.9970200000000009E-2</c:v>
                </c:pt>
                <c:pt idx="38">
                  <c:v>9.9970200000000009E-2</c:v>
                </c:pt>
                <c:pt idx="39">
                  <c:v>9.9970200000000009E-2</c:v>
                </c:pt>
                <c:pt idx="40">
                  <c:v>9.9970200000000009E-2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4368"/>
        <c:axId val="142152064"/>
      </c:scatterChart>
      <c:valAx>
        <c:axId val="138301824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138222208"/>
        <c:crosses val="autoZero"/>
        <c:crossBetween val="midCat"/>
      </c:valAx>
      <c:valAx>
        <c:axId val="13822220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38301824"/>
        <c:crosses val="autoZero"/>
        <c:crossBetween val="midCat"/>
      </c:valAx>
      <c:valAx>
        <c:axId val="14215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154368"/>
        <c:crosses val="max"/>
        <c:crossBetween val="midCat"/>
      </c:valAx>
      <c:valAx>
        <c:axId val="1421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2064"/>
        <c:crossBetween val="midCat"/>
      </c:valAx>
    </c:plotArea>
    <c:legend>
      <c:legendPos val="r"/>
      <c:layout>
        <c:manualLayout>
          <c:xMode val="edge"/>
          <c:yMode val="edge"/>
          <c:x val="0.15070756780402447"/>
          <c:y val="5.9609215514727337E-2"/>
          <c:w val="0.20015310586176727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7365638670166229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backwards_K_dev!$E$3</c:f>
              <c:strCache>
                <c:ptCount val="1"/>
                <c:pt idx="0">
                  <c:v>L_const_K</c:v>
                </c:pt>
              </c:strCache>
            </c:strRef>
          </c:tx>
          <c:marker>
            <c:symbol val="none"/>
          </c:marker>
          <c:xVal>
            <c:numRef>
              <c:f>backwards_K_dev!$D$4:$D$43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backwards_K_dev!$E$4:$E$43</c:f>
              <c:numCache>
                <c:formatCode>0.0</c:formatCode>
                <c:ptCount val="40"/>
                <c:pt idx="0">
                  <c:v>10</c:v>
                </c:pt>
                <c:pt idx="1">
                  <c:v>30</c:v>
                </c:pt>
                <c:pt idx="2">
                  <c:v>44.816458450250302</c:v>
                </c:pt>
                <c:pt idx="3">
                  <c:v>58.357681883209466</c:v>
                </c:pt>
                <c:pt idx="4">
                  <c:v>70.733428265316363</c:v>
                </c:pt>
                <c:pt idx="5">
                  <c:v>82.044008824931439</c:v>
                </c:pt>
                <c:pt idx="6">
                  <c:v>92.381101121886147</c:v>
                </c:pt>
                <c:pt idx="7">
                  <c:v>101.82849213710006</c:v>
                </c:pt>
                <c:pt idx="8">
                  <c:v>110.46275740535525</c:v>
                </c:pt>
                <c:pt idx="9">
                  <c:v>118.35388169591792</c:v>
                </c:pt>
                <c:pt idx="10">
                  <c:v>125.56582627191443</c:v>
                </c:pt>
                <c:pt idx="11">
                  <c:v>132.15704732636533</c:v>
                </c:pt>
                <c:pt idx="12">
                  <c:v>138.18096979704433</c:v>
                </c:pt>
                <c:pt idx="13">
                  <c:v>143.68642040065396</c:v>
                </c:pt>
                <c:pt idx="14">
                  <c:v>148.71802339626311</c:v>
                </c:pt>
                <c:pt idx="15">
                  <c:v>153.31656228585445</c:v>
                </c:pt>
                <c:pt idx="16">
                  <c:v>157.51931038373448</c:v>
                </c:pt>
                <c:pt idx="17">
                  <c:v>161.36033293422639</c:v>
                </c:pt>
                <c:pt idx="18">
                  <c:v>164.87076322645098</c:v>
                </c:pt>
                <c:pt idx="19">
                  <c:v>168.07905494423582</c:v>
                </c:pt>
                <c:pt idx="20">
                  <c:v>171.01121279656678</c:v>
                </c:pt>
                <c:pt idx="21">
                  <c:v>173.69100329794995</c:v>
                </c:pt>
                <c:pt idx="22">
                  <c:v>176.14014740715766</c:v>
                </c:pt>
                <c:pt idx="23">
                  <c:v>178.37849658578591</c:v>
                </c:pt>
                <c:pt idx="24">
                  <c:v>180.42419370366051</c:v>
                </c:pt>
                <c:pt idx="25">
                  <c:v>182.29382009530556</c:v>
                </c:pt>
                <c:pt idx="26">
                  <c:v>184.00252995943609</c:v>
                </c:pt>
                <c:pt idx="27">
                  <c:v>185.56417319084557</c:v>
                </c:pt>
                <c:pt idx="28">
                  <c:v>186.99140764029841</c:v>
                </c:pt>
                <c:pt idx="29">
                  <c:v>188.29580171234676</c:v>
                </c:pt>
                <c:pt idx="30">
                  <c:v>189.48792813267468</c:v>
                </c:pt>
                <c:pt idx="31">
                  <c:v>190.57744964499813</c:v>
                </c:pt>
                <c:pt idx="32">
                  <c:v>191.57319733213438</c:v>
                </c:pt>
                <c:pt idx="33">
                  <c:v>192.48324219606991</c:v>
                </c:pt>
                <c:pt idx="34">
                  <c:v>193.31496057721651</c:v>
                </c:pt>
                <c:pt idx="35">
                  <c:v>194.07509394310969</c:v>
                </c:pt>
                <c:pt idx="36">
                  <c:v>194.76980353116465</c:v>
                </c:pt>
                <c:pt idx="37">
                  <c:v>195.40472028839503</c:v>
                </c:pt>
                <c:pt idx="38">
                  <c:v>195.98499051287914</c:v>
                </c:pt>
                <c:pt idx="39">
                  <c:v>196.51531756691949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backwards_K_dev!$F$3</c:f>
              <c:strCache>
                <c:ptCount val="1"/>
                <c:pt idx="0">
                  <c:v>Obs_L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backwards_K_dev!$D$4:$D$43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backwards_K_dev!$F$4:$F$43</c:f>
              <c:numCache>
                <c:formatCode>0.0</c:formatCode>
                <c:ptCount val="40"/>
                <c:pt idx="0">
                  <c:v>10</c:v>
                </c:pt>
                <c:pt idx="1">
                  <c:v>30</c:v>
                </c:pt>
                <c:pt idx="2">
                  <c:v>37.300600000000003</c:v>
                </c:pt>
                <c:pt idx="3">
                  <c:v>45.902700000000003</c:v>
                </c:pt>
                <c:pt idx="4">
                  <c:v>54.841099999999997</c:v>
                </c:pt>
                <c:pt idx="5">
                  <c:v>63.940100000000001</c:v>
                </c:pt>
                <c:pt idx="6">
                  <c:v>73.0458</c:v>
                </c:pt>
                <c:pt idx="7">
                  <c:v>82.028999999999996</c:v>
                </c:pt>
                <c:pt idx="8">
                  <c:v>90.784700000000001</c:v>
                </c:pt>
                <c:pt idx="9">
                  <c:v>99.231099999999998</c:v>
                </c:pt>
                <c:pt idx="10">
                  <c:v>107.307</c:v>
                </c:pt>
                <c:pt idx="11">
                  <c:v>114.971</c:v>
                </c:pt>
                <c:pt idx="12">
                  <c:v>122.19499999999999</c:v>
                </c:pt>
                <c:pt idx="13">
                  <c:v>128.96600000000001</c:v>
                </c:pt>
                <c:pt idx="14">
                  <c:v>135.28</c:v>
                </c:pt>
                <c:pt idx="15">
                  <c:v>141.142</c:v>
                </c:pt>
                <c:pt idx="16">
                  <c:v>146.56399999999999</c:v>
                </c:pt>
                <c:pt idx="17">
                  <c:v>151.56100000000001</c:v>
                </c:pt>
                <c:pt idx="18">
                  <c:v>156.154</c:v>
                </c:pt>
                <c:pt idx="19">
                  <c:v>160.363</c:v>
                </c:pt>
                <c:pt idx="20">
                  <c:v>164.21199999999999</c:v>
                </c:pt>
                <c:pt idx="21">
                  <c:v>167.72399999999999</c:v>
                </c:pt>
                <c:pt idx="22">
                  <c:v>170.923</c:v>
                </c:pt>
                <c:pt idx="23">
                  <c:v>173.83199999999999</c:v>
                </c:pt>
                <c:pt idx="24">
                  <c:v>176.47300000000001</c:v>
                </c:pt>
                <c:pt idx="25">
                  <c:v>178.86799999999999</c:v>
                </c:pt>
                <c:pt idx="26">
                  <c:v>181.03800000000001</c:v>
                </c:pt>
                <c:pt idx="27">
                  <c:v>183</c:v>
                </c:pt>
                <c:pt idx="28">
                  <c:v>184.77500000000001</c:v>
                </c:pt>
                <c:pt idx="29">
                  <c:v>186.37799999999999</c:v>
                </c:pt>
                <c:pt idx="30">
                  <c:v>187.82400000000001</c:v>
                </c:pt>
                <c:pt idx="31">
                  <c:v>189.12899999999999</c:v>
                </c:pt>
                <c:pt idx="32">
                  <c:v>190.30500000000001</c:v>
                </c:pt>
                <c:pt idx="33">
                  <c:v>191.36500000000001</c:v>
                </c:pt>
                <c:pt idx="34">
                  <c:v>192.32</c:v>
                </c:pt>
                <c:pt idx="35">
                  <c:v>193.179</c:v>
                </c:pt>
                <c:pt idx="36">
                  <c:v>193.952</c:v>
                </c:pt>
                <c:pt idx="37">
                  <c:v>194.64699999999999</c:v>
                </c:pt>
                <c:pt idx="38">
                  <c:v>195.273</c:v>
                </c:pt>
                <c:pt idx="39">
                  <c:v>195.83500000000001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backwards_K_dev!$O$3</c:f>
              <c:strCache>
                <c:ptCount val="1"/>
                <c:pt idx="0">
                  <c:v>L_w_Kcalc</c:v>
                </c:pt>
              </c:strCache>
            </c:strRef>
          </c:tx>
          <c:marker>
            <c:symbol val="none"/>
          </c:marker>
          <c:xVal>
            <c:numRef>
              <c:f>backwards_K_dev!$D$4:$D$43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backwards_K_dev!$O$4:$O$43</c:f>
              <c:numCache>
                <c:formatCode>General</c:formatCode>
                <c:ptCount val="40"/>
                <c:pt idx="0">
                  <c:v>10</c:v>
                </c:pt>
                <c:pt idx="1">
                  <c:v>30</c:v>
                </c:pt>
                <c:pt idx="2" formatCode="0.0">
                  <c:v>38.716838835734364</c:v>
                </c:pt>
                <c:pt idx="3" formatCode="0.0">
                  <c:v>47.885521310787496</c:v>
                </c:pt>
                <c:pt idx="4" formatCode="0.0">
                  <c:v>57.470932671508038</c:v>
                </c:pt>
                <c:pt idx="5" formatCode="0.0">
                  <c:v>67.424460347029623</c:v>
                </c:pt>
                <c:pt idx="6" formatCode="0.0">
                  <c:v>76.693196459535443</c:v>
                </c:pt>
                <c:pt idx="7" formatCode="0.0">
                  <c:v>85.32425390206852</c:v>
                </c:pt>
                <c:pt idx="8" formatCode="0.0">
                  <c:v>93.36150425336433</c:v>
                </c:pt>
                <c:pt idx="9" formatCode="0.0">
                  <c:v>100.84580077664715</c:v>
                </c:pt>
                <c:pt idx="10" formatCode="0.0">
                  <c:v>107.8151860763588</c:v>
                </c:pt>
                <c:pt idx="11" formatCode="0.0">
                  <c:v>115.85655754351356</c:v>
                </c:pt>
                <c:pt idx="12" formatCode="0.0">
                  <c:v>123.2124350111806</c:v>
                </c:pt>
                <c:pt idx="13" formatCode="0.0">
                  <c:v>129.94125403668409</c:v>
                </c:pt>
                <c:pt idx="14" formatCode="0.0">
                  <c:v>136.09646878529753</c:v>
                </c:pt>
                <c:pt idx="15" formatCode="0.0">
                  <c:v>141.72697667352443</c:v>
                </c:pt>
                <c:pt idx="16" formatCode="0.0">
                  <c:v>146.87750681327736</c:v>
                </c:pt>
                <c:pt idx="17" formatCode="0.0">
                  <c:v>152.08702693607933</c:v>
                </c:pt>
                <c:pt idx="18" formatCode="0.0">
                  <c:v>156.80551179960915</c:v>
                </c:pt>
                <c:pt idx="19" formatCode="0.0">
                  <c:v>161.07924505767076</c:v>
                </c:pt>
                <c:pt idx="20" formatCode="0.0">
                  <c:v>164.95014779219778</c:v>
                </c:pt>
                <c:pt idx="21" formatCode="0.0">
                  <c:v>168.45618971746407</c:v>
                </c:pt>
                <c:pt idx="22" formatCode="0.0">
                  <c:v>171.63176162529885</c:v>
                </c:pt>
                <c:pt idx="23" formatCode="0.0">
                  <c:v>174.50801272462462</c:v>
                </c:pt>
                <c:pt idx="24" formatCode="0.0">
                  <c:v>177.11315618428364</c:v>
                </c:pt>
                <c:pt idx="25" formatCode="0.0">
                  <c:v>179.47274587622505</c:v>
                </c:pt>
                <c:pt idx="26" formatCode="0.0">
                  <c:v>181.60992703362851</c:v>
                </c:pt>
                <c:pt idx="27" formatCode="0.0">
                  <c:v>183.54566328267202</c:v>
                </c:pt>
                <c:pt idx="28" formatCode="0.0">
                  <c:v>185.29894227490004</c:v>
                </c:pt>
                <c:pt idx="29" formatCode="0.0">
                  <c:v>186.88696193724144</c:v>
                </c:pt>
                <c:pt idx="30" formatCode="0.0">
                  <c:v>188.32529916660519</c:v>
                </c:pt>
                <c:pt idx="31" formatCode="0.0">
                  <c:v>189.62806262378021</c:v>
                </c:pt>
                <c:pt idx="32" formatCode="0.0">
                  <c:v>190.70552292655159</c:v>
                </c:pt>
                <c:pt idx="33" formatCode="0.0">
                  <c:v>191.69024749814614</c:v>
                </c:pt>
                <c:pt idx="34" formatCode="0.0">
                  <c:v>192.59021799302923</c:v>
                </c:pt>
                <c:pt idx="35" formatCode="0.0">
                  <c:v>193.41272909412689</c:v>
                </c:pt>
                <c:pt idx="36" formatCode="0.0">
                  <c:v>194.1644476396518</c:v>
                </c:pt>
                <c:pt idx="37" formatCode="0.0">
                  <c:v>194.85146666095375</c:v>
                </c:pt>
                <c:pt idx="38" formatCode="0.0">
                  <c:v>195.47935476939611</c:v>
                </c:pt>
                <c:pt idx="39" formatCode="0.0">
                  <c:v>196.05320129256256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4928"/>
        <c:axId val="112366720"/>
      </c:scatterChart>
      <c:scatterChart>
        <c:scatterStyle val="lineMarker"/>
        <c:varyColors val="0"/>
        <c:ser>
          <c:idx val="3"/>
          <c:order val="3"/>
          <c:tx>
            <c:strRef>
              <c:f>backwards_K_dev!$N$3</c:f>
              <c:strCache>
                <c:ptCount val="1"/>
                <c:pt idx="0">
                  <c:v>K_calc</c:v>
                </c:pt>
              </c:strCache>
            </c:strRef>
          </c:tx>
          <c:marker>
            <c:symbol val="none"/>
          </c:marker>
          <c:xVal>
            <c:numRef>
              <c:f>backwards_K_dev!$D$4:$D$44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backwards_K_dev!$N$4:$N$44</c:f>
              <c:numCache>
                <c:formatCode>General</c:formatCode>
                <c:ptCount val="41"/>
                <c:pt idx="0">
                  <c:v>5.1963120000000008E-2</c:v>
                </c:pt>
                <c:pt idx="1">
                  <c:v>5.1963120000000008E-2</c:v>
                </c:pt>
                <c:pt idx="2">
                  <c:v>5.7736800000000012E-2</c:v>
                </c:pt>
                <c:pt idx="3">
                  <c:v>6.4152000000000015E-2</c:v>
                </c:pt>
                <c:pt idx="4">
                  <c:v>7.128000000000001E-2</c:v>
                </c:pt>
                <c:pt idx="5">
                  <c:v>7.128000000000001E-2</c:v>
                </c:pt>
                <c:pt idx="6">
                  <c:v>7.128000000000001E-2</c:v>
                </c:pt>
                <c:pt idx="7">
                  <c:v>7.128000000000001E-2</c:v>
                </c:pt>
                <c:pt idx="8">
                  <c:v>7.128000000000001E-2</c:v>
                </c:pt>
                <c:pt idx="9">
                  <c:v>7.128000000000001E-2</c:v>
                </c:pt>
                <c:pt idx="10">
                  <c:v>8.9100000000000013E-2</c:v>
                </c:pt>
                <c:pt idx="11">
                  <c:v>8.9100000000000013E-2</c:v>
                </c:pt>
                <c:pt idx="12">
                  <c:v>8.9100000000000013E-2</c:v>
                </c:pt>
                <c:pt idx="13">
                  <c:v>8.9100000000000013E-2</c:v>
                </c:pt>
                <c:pt idx="14">
                  <c:v>8.9100000000000013E-2</c:v>
                </c:pt>
                <c:pt idx="15">
                  <c:v>8.9100000000000013E-2</c:v>
                </c:pt>
                <c:pt idx="16">
                  <c:v>9.9000000000000005E-2</c:v>
                </c:pt>
                <c:pt idx="17">
                  <c:v>9.9000000000000005E-2</c:v>
                </c:pt>
                <c:pt idx="18">
                  <c:v>9.9000000000000005E-2</c:v>
                </c:pt>
                <c:pt idx="19">
                  <c:v>9.9000000000000005E-2</c:v>
                </c:pt>
                <c:pt idx="20">
                  <c:v>9.9000000000000005E-2</c:v>
                </c:pt>
                <c:pt idx="21">
                  <c:v>9.9000000000000005E-2</c:v>
                </c:pt>
                <c:pt idx="22">
                  <c:v>9.9000000000000005E-2</c:v>
                </c:pt>
                <c:pt idx="23">
                  <c:v>9.9000000000000005E-2</c:v>
                </c:pt>
                <c:pt idx="24">
                  <c:v>9.9000000000000005E-2</c:v>
                </c:pt>
                <c:pt idx="25">
                  <c:v>9.9000000000000005E-2</c:v>
                </c:pt>
                <c:pt idx="26">
                  <c:v>9.9000000000000005E-2</c:v>
                </c:pt>
                <c:pt idx="27">
                  <c:v>9.9000000000000005E-2</c:v>
                </c:pt>
                <c:pt idx="28">
                  <c:v>9.9000000000000005E-2</c:v>
                </c:pt>
                <c:pt idx="29">
                  <c:v>9.9000000000000005E-2</c:v>
                </c:pt>
                <c:pt idx="30">
                  <c:v>9.9000000000000005E-2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11008"/>
        <c:axId val="112368256"/>
      </c:scatterChart>
      <c:valAx>
        <c:axId val="112364928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112366720"/>
        <c:crosses val="autoZero"/>
        <c:crossBetween val="midCat"/>
      </c:valAx>
      <c:valAx>
        <c:axId val="11236672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112364928"/>
        <c:crosses val="autoZero"/>
        <c:crossBetween val="midCat"/>
      </c:valAx>
      <c:valAx>
        <c:axId val="11236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2411008"/>
        <c:crosses val="max"/>
        <c:crossBetween val="midCat"/>
      </c:valAx>
      <c:valAx>
        <c:axId val="11241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6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70756780402447"/>
          <c:y val="5.9609215514727337E-2"/>
          <c:w val="0.26873687664041995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6</xdr:row>
      <xdr:rowOff>152400</xdr:rowOff>
    </xdr:from>
    <xdr:to>
      <xdr:col>21</xdr:col>
      <xdr:colOff>119062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338137</xdr:colOff>
      <xdr:row>5</xdr:row>
      <xdr:rowOff>66675</xdr:rowOff>
    </xdr:from>
    <xdr:to>
      <xdr:col>21</xdr:col>
      <xdr:colOff>33337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abSelected="1" topLeftCell="E1" workbookViewId="0">
      <selection activeCell="I6" sqref="I6"/>
    </sheetView>
  </sheetViews>
  <sheetFormatPr defaultRowHeight="15" x14ac:dyDescent="0.25"/>
  <cols>
    <col min="1" max="3" width="8.85546875" style="1"/>
    <col min="4" max="5" width="9.140625" style="2"/>
    <col min="6" max="6" width="8.85546875" style="2"/>
    <col min="7" max="7" width="13" style="2" customWidth="1"/>
    <col min="8" max="10" width="9.140625" style="2"/>
  </cols>
  <sheetData>
    <row r="1" spans="1:15" s="2" customFormat="1" x14ac:dyDescent="0.25"/>
    <row r="2" spans="1:15" s="2" customFormat="1" ht="41.25" customHeight="1" x14ac:dyDescent="0.25"/>
    <row r="3" spans="1:15" x14ac:dyDescent="0.25">
      <c r="D3" s="2" t="s">
        <v>0</v>
      </c>
      <c r="E3" s="2" t="s">
        <v>5</v>
      </c>
      <c r="F3" s="2" t="s">
        <v>6</v>
      </c>
      <c r="G3" s="2" t="s">
        <v>10</v>
      </c>
      <c r="H3" s="2" t="s">
        <v>7</v>
      </c>
      <c r="I3" s="2" t="s">
        <v>8</v>
      </c>
      <c r="J3" s="2" t="s">
        <v>9</v>
      </c>
      <c r="L3" s="2" t="s">
        <v>11</v>
      </c>
      <c r="M3" s="2" t="s">
        <v>7</v>
      </c>
      <c r="N3" s="2" t="s">
        <v>12</v>
      </c>
      <c r="O3" s="2" t="s">
        <v>13</v>
      </c>
    </row>
    <row r="4" spans="1:15" x14ac:dyDescent="0.25">
      <c r="D4" s="2">
        <v>0</v>
      </c>
      <c r="E4" s="4">
        <v>10</v>
      </c>
      <c r="F4" s="5">
        <v>10</v>
      </c>
      <c r="G4" s="2">
        <f>K</f>
        <v>0.09</v>
      </c>
      <c r="H4" s="2">
        <v>1</v>
      </c>
      <c r="I4" s="2">
        <f>K</f>
        <v>0.09</v>
      </c>
      <c r="L4" s="2">
        <v>0</v>
      </c>
      <c r="M4" s="2"/>
      <c r="N4" s="2">
        <f>K</f>
        <v>0.09</v>
      </c>
      <c r="O4" s="2">
        <v>10</v>
      </c>
    </row>
    <row r="5" spans="1:15" x14ac:dyDescent="0.25">
      <c r="D5" s="2">
        <v>1</v>
      </c>
      <c r="E5" s="6">
        <f>L_1</f>
        <v>30</v>
      </c>
      <c r="F5" s="6">
        <f>L_1</f>
        <v>30</v>
      </c>
      <c r="G5" s="10">
        <f>-LN((F6-F5)/(F5-Linf)+1)</f>
        <v>4.3334720795787471E-2</v>
      </c>
      <c r="H5" s="9">
        <f>G5/G4</f>
        <v>0.48149689773097193</v>
      </c>
      <c r="I5" s="9">
        <f>I4*H5</f>
        <v>4.3334720795787471E-2</v>
      </c>
      <c r="J5" s="2">
        <f>L_1</f>
        <v>30</v>
      </c>
      <c r="L5" s="2">
        <v>1</v>
      </c>
      <c r="M5" s="2">
        <v>0.5</v>
      </c>
      <c r="N5" s="2">
        <f>IF(L5&gt;0,N4*M5,N4)</f>
        <v>4.4999999999999998E-2</v>
      </c>
      <c r="O5" s="2">
        <f>L_1</f>
        <v>30</v>
      </c>
    </row>
    <row r="6" spans="1:15" x14ac:dyDescent="0.25">
      <c r="D6" s="2">
        <v>2</v>
      </c>
      <c r="E6" s="7">
        <f>E5+(E5-Linf)*(EXP(-K)-1)</f>
        <v>44.816458450250302</v>
      </c>
      <c r="F6" s="8">
        <v>37.300600000000003</v>
      </c>
      <c r="G6" s="10">
        <f>-LN((F7-F6)/(F6-Linf)+1)</f>
        <v>5.3593438924975714E-2</v>
      </c>
      <c r="H6" s="9">
        <f>G6/G5</f>
        <v>1.2367320693614687</v>
      </c>
      <c r="I6" s="9">
        <f>I5*H6</f>
        <v>5.3593438924975714E-2</v>
      </c>
      <c r="J6" s="7">
        <f>J5+(J5-Linf)*(EXP(-I5)-1)</f>
        <v>37.300599999999996</v>
      </c>
      <c r="L6" s="2">
        <v>1</v>
      </c>
      <c r="M6" s="2">
        <v>1.2</v>
      </c>
      <c r="N6" s="2">
        <f t="shared" ref="N6:N44" si="0">IF(L6&gt;0,N5*M6,N5)</f>
        <v>5.3999999999999999E-2</v>
      </c>
      <c r="O6" s="7">
        <f>O5+(O5-Linf)*(EXP(-N5)-1)</f>
        <v>37.574886260264897</v>
      </c>
    </row>
    <row r="7" spans="1:15" x14ac:dyDescent="0.25">
      <c r="A7" s="1" t="s">
        <v>1</v>
      </c>
      <c r="B7" s="3">
        <v>0.09</v>
      </c>
      <c r="D7" s="2">
        <v>3</v>
      </c>
      <c r="E7" s="7">
        <f>E6+(E6-Linf)*(EXP(-K)-1)</f>
        <v>58.357681883209466</v>
      </c>
      <c r="F7" s="8">
        <v>45.902700000000003</v>
      </c>
      <c r="G7" s="10">
        <f t="shared" ref="G7:G43" si="1">-LN((F8-F7)/(F7-Linf)+1)</f>
        <v>5.8909565432878355E-2</v>
      </c>
      <c r="H7" s="9">
        <f t="shared" ref="H7:H43" si="2">G7/G6</f>
        <v>1.0991936068022163</v>
      </c>
      <c r="I7" s="9">
        <f t="shared" ref="I7:I43" si="3">I6*H7</f>
        <v>5.8909565432878348E-2</v>
      </c>
      <c r="J7" s="7">
        <f>J6+(J6-Linf)*(EXP(-I6)-1)</f>
        <v>45.902699999999989</v>
      </c>
      <c r="L7" s="2">
        <v>1</v>
      </c>
      <c r="M7" s="2">
        <v>1.1000000000000001</v>
      </c>
      <c r="N7" s="2">
        <f t="shared" si="0"/>
        <v>5.9400000000000001E-2</v>
      </c>
      <c r="O7" s="7">
        <f>O6+(O6-Linf)*(EXP(-N6)-1)</f>
        <v>46.226077407980739</v>
      </c>
    </row>
    <row r="8" spans="1:15" x14ac:dyDescent="0.25">
      <c r="A8" s="1" t="s">
        <v>2</v>
      </c>
      <c r="B8" s="3">
        <v>30</v>
      </c>
      <c r="D8" s="2">
        <v>4</v>
      </c>
      <c r="E8" s="7">
        <f>E7+(E7-Linf)*(EXP(-K)-1)</f>
        <v>70.733428265316363</v>
      </c>
      <c r="F8" s="8">
        <v>54.841099999999997</v>
      </c>
      <c r="G8" s="10">
        <f t="shared" si="1"/>
        <v>6.3759693987660265E-2</v>
      </c>
      <c r="H8" s="9">
        <f t="shared" si="2"/>
        <v>1.082331765972848</v>
      </c>
      <c r="I8" s="9">
        <f t="shared" si="3"/>
        <v>6.3759693987660265E-2</v>
      </c>
      <c r="J8" s="7">
        <f>J7+(J7-Linf)*(EXP(-I7)-1)</f>
        <v>54.84109999999999</v>
      </c>
      <c r="L8" s="2">
        <v>0</v>
      </c>
      <c r="M8" s="2"/>
      <c r="N8" s="2">
        <f t="shared" si="0"/>
        <v>5.9400000000000001E-2</v>
      </c>
      <c r="O8" s="7">
        <f>O7+(O7-Linf)*(EXP(-N7)-1)</f>
        <v>55.218054178837264</v>
      </c>
    </row>
    <row r="9" spans="1:15" x14ac:dyDescent="0.25">
      <c r="A9" s="1" t="s">
        <v>3</v>
      </c>
      <c r="B9" s="3">
        <v>197</v>
      </c>
      <c r="D9" s="2">
        <v>5</v>
      </c>
      <c r="E9" s="7">
        <f>E8+(E8-Linf)*(EXP(-K)-1)</f>
        <v>82.044008824931439</v>
      </c>
      <c r="F9" s="8">
        <v>63.940100000000001</v>
      </c>
      <c r="G9" s="10">
        <f t="shared" si="1"/>
        <v>6.815542148738922E-2</v>
      </c>
      <c r="H9" s="9">
        <f t="shared" si="2"/>
        <v>1.0689421047186909</v>
      </c>
      <c r="I9" s="9">
        <f t="shared" si="3"/>
        <v>6.815542148738922E-2</v>
      </c>
      <c r="J9" s="7">
        <f>J8+(J8-Linf)*(EXP(-I8)-1)</f>
        <v>63.940099999999987</v>
      </c>
      <c r="L9" s="2">
        <v>0</v>
      </c>
      <c r="M9" s="2"/>
      <c r="N9" s="2">
        <f t="shared" si="0"/>
        <v>5.9400000000000001E-2</v>
      </c>
      <c r="O9" s="7">
        <f>O8+(O8-Linf)*(EXP(-N8)-1)</f>
        <v>63.691461507932495</v>
      </c>
    </row>
    <row r="10" spans="1:15" x14ac:dyDescent="0.25">
      <c r="A10" s="1" t="s">
        <v>4</v>
      </c>
      <c r="B10" s="1">
        <f>L_1+(L_40-L_1)/(1-EXP(-K*(40-1)))</f>
        <v>202.14665377862266</v>
      </c>
      <c r="D10" s="2">
        <v>6</v>
      </c>
      <c r="E10" s="7">
        <f>E9+(E9-Linf)*(EXP(-K)-1)</f>
        <v>92.381101121886147</v>
      </c>
      <c r="F10" s="8">
        <v>73.0458</v>
      </c>
      <c r="G10" s="10">
        <f t="shared" si="1"/>
        <v>7.2122200531192809E-2</v>
      </c>
      <c r="H10" s="9">
        <f t="shared" si="2"/>
        <v>1.058201958952562</v>
      </c>
      <c r="I10" s="9">
        <f t="shared" si="3"/>
        <v>7.2122200531192809E-2</v>
      </c>
      <c r="J10" s="7">
        <f>J9+(J9-Linf)*(EXP(-I9)-1)</f>
        <v>73.045799999999986</v>
      </c>
      <c r="L10" s="2">
        <v>0</v>
      </c>
      <c r="M10" s="2"/>
      <c r="N10" s="2">
        <f t="shared" si="0"/>
        <v>5.9400000000000001E-2</v>
      </c>
      <c r="O10" s="7">
        <f>O9+(O9-Linf)*(EXP(-N9)-1)</f>
        <v>71.676205418467049</v>
      </c>
    </row>
    <row r="11" spans="1:15" x14ac:dyDescent="0.25">
      <c r="D11" s="2">
        <v>7</v>
      </c>
      <c r="E11" s="7">
        <f>E10+(E10-Linf)*(EXP(-K)-1)</f>
        <v>101.82849213710006</v>
      </c>
      <c r="F11" s="8">
        <v>82.028999999999996</v>
      </c>
      <c r="G11" s="10">
        <f t="shared" si="1"/>
        <v>7.5685969472210679E-2</v>
      </c>
      <c r="H11" s="9">
        <f t="shared" si="2"/>
        <v>1.0494129257672407</v>
      </c>
      <c r="I11" s="9">
        <f t="shared" si="3"/>
        <v>7.5685969472210679E-2</v>
      </c>
      <c r="J11" s="7">
        <f>J10+(J10-Linf)*(EXP(-I10)-1)</f>
        <v>82.028999999999982</v>
      </c>
      <c r="L11" s="2">
        <v>0</v>
      </c>
      <c r="M11" s="2"/>
      <c r="N11" s="2">
        <f t="shared" si="0"/>
        <v>5.9400000000000001E-2</v>
      </c>
      <c r="O11" s="7">
        <f>O10+(O10-Linf)*(EXP(-N10)-1)</f>
        <v>79.200467246161608</v>
      </c>
    </row>
    <row r="12" spans="1:15" x14ac:dyDescent="0.25">
      <c r="D12" s="2">
        <v>8</v>
      </c>
      <c r="E12" s="7">
        <f>E11+(E11-Linf)*(EXP(-K)-1)</f>
        <v>110.46275740535525</v>
      </c>
      <c r="F12" s="8">
        <v>90.784700000000001</v>
      </c>
      <c r="G12" s="10">
        <f t="shared" si="1"/>
        <v>7.8876955411118291E-2</v>
      </c>
      <c r="H12" s="9">
        <f t="shared" si="2"/>
        <v>1.0421608649682321</v>
      </c>
      <c r="I12" s="9">
        <f t="shared" si="3"/>
        <v>7.8876955411118291E-2</v>
      </c>
      <c r="J12" s="7">
        <f>J11+(J11-Linf)*(EXP(-I11)-1)</f>
        <v>90.784699999999987</v>
      </c>
      <c r="L12" s="2">
        <v>0</v>
      </c>
      <c r="M12" s="2"/>
      <c r="N12" s="2">
        <f t="shared" si="0"/>
        <v>5.9400000000000001E-2</v>
      </c>
      <c r="O12" s="7">
        <f>O11+(O11-Linf)*(EXP(-N11)-1)</f>
        <v>86.290803102394648</v>
      </c>
    </row>
    <row r="13" spans="1:15" x14ac:dyDescent="0.25">
      <c r="D13" s="2">
        <v>9</v>
      </c>
      <c r="E13" s="7">
        <f>E12+(E12-Linf)*(EXP(-K)-1)</f>
        <v>118.35388169591792</v>
      </c>
      <c r="F13" s="8">
        <v>99.231099999999998</v>
      </c>
      <c r="G13" s="10">
        <f t="shared" si="1"/>
        <v>8.1721175121905285E-2</v>
      </c>
      <c r="H13" s="9">
        <f t="shared" si="2"/>
        <v>1.036058943907793</v>
      </c>
      <c r="I13" s="9">
        <f t="shared" si="3"/>
        <v>8.1721175121905298E-2</v>
      </c>
      <c r="J13" s="7">
        <f>J12+(J12-Linf)*(EXP(-I12)-1)</f>
        <v>99.231099999999984</v>
      </c>
      <c r="L13" s="2">
        <v>1</v>
      </c>
      <c r="M13" s="2">
        <v>1.7</v>
      </c>
      <c r="N13" s="2">
        <f t="shared" si="0"/>
        <v>0.10098</v>
      </c>
      <c r="O13" s="7">
        <f>O12+(O12-Linf)*(EXP(-N12)-1)</f>
        <v>92.972237601277243</v>
      </c>
    </row>
    <row r="14" spans="1:15" x14ac:dyDescent="0.25">
      <c r="D14" s="2">
        <v>10</v>
      </c>
      <c r="E14" s="7">
        <f>E13+(E13-Linf)*(EXP(-K)-1)</f>
        <v>125.56582627191443</v>
      </c>
      <c r="F14" s="8">
        <v>107.307</v>
      </c>
      <c r="G14" s="10">
        <f t="shared" si="1"/>
        <v>8.4262518461658623E-2</v>
      </c>
      <c r="H14" s="9">
        <f t="shared" si="2"/>
        <v>1.0310977336774998</v>
      </c>
      <c r="I14" s="9">
        <f t="shared" si="3"/>
        <v>8.4262518461658636E-2</v>
      </c>
      <c r="J14" s="7">
        <f>J13+(J13-Linf)*(EXP(-I13)-1)</f>
        <v>107.30699999999999</v>
      </c>
      <c r="L14" s="2">
        <v>0</v>
      </c>
      <c r="M14" s="2"/>
      <c r="N14" s="2">
        <f t="shared" si="0"/>
        <v>0.10098</v>
      </c>
      <c r="O14" s="7">
        <f>O13+(O13-Linf)*(EXP(-N13)-1)</f>
        <v>103.4583189029313</v>
      </c>
    </row>
    <row r="15" spans="1:15" x14ac:dyDescent="0.25">
      <c r="D15" s="2">
        <v>11</v>
      </c>
      <c r="E15" s="7">
        <f>E14+(E14-Linf)*(EXP(-K)-1)</f>
        <v>132.15704732636533</v>
      </c>
      <c r="F15" s="8">
        <v>114.971</v>
      </c>
      <c r="G15" s="10">
        <f t="shared" si="1"/>
        <v>8.650296791794268E-2</v>
      </c>
      <c r="H15" s="9">
        <f t="shared" si="2"/>
        <v>1.0265889211144752</v>
      </c>
      <c r="I15" s="9">
        <f t="shared" si="3"/>
        <v>8.6502967917942694E-2</v>
      </c>
      <c r="J15" s="7">
        <f>J14+(J14-Linf)*(EXP(-I14)-1)</f>
        <v>114.97099999999999</v>
      </c>
      <c r="L15" s="2">
        <v>0</v>
      </c>
      <c r="M15" s="2"/>
      <c r="N15" s="2">
        <f t="shared" si="0"/>
        <v>0.10098</v>
      </c>
      <c r="O15" s="7">
        <f>O14+(O14-Linf)*(EXP(-N14)-1)</f>
        <v>112.93722375322443</v>
      </c>
    </row>
    <row r="16" spans="1:15" x14ac:dyDescent="0.25">
      <c r="D16" s="2">
        <v>12</v>
      </c>
      <c r="E16" s="7">
        <f>E15+(E15-Linf)*(EXP(-K)-1)</f>
        <v>138.18096979704433</v>
      </c>
      <c r="F16" s="8">
        <v>122.19499999999999</v>
      </c>
      <c r="G16" s="10">
        <f t="shared" si="1"/>
        <v>8.8491030832993534E-2</v>
      </c>
      <c r="H16" s="9">
        <f t="shared" si="2"/>
        <v>1.0229825977408862</v>
      </c>
      <c r="I16" s="9">
        <f t="shared" si="3"/>
        <v>8.8491030832993547E-2</v>
      </c>
      <c r="J16" s="7">
        <f>J15+(J15-Linf)*(EXP(-I15)-1)</f>
        <v>122.19499999999998</v>
      </c>
      <c r="L16" s="2">
        <v>0</v>
      </c>
      <c r="M16" s="2"/>
      <c r="N16" s="2">
        <f t="shared" si="0"/>
        <v>0.10098</v>
      </c>
      <c r="O16" s="7">
        <f>O15+(O15-Linf)*(EXP(-N15)-1)</f>
        <v>121.5056903306043</v>
      </c>
    </row>
    <row r="17" spans="4:15" x14ac:dyDescent="0.25">
      <c r="D17" s="2">
        <v>13</v>
      </c>
      <c r="E17" s="7">
        <f>E16+(E16-Linf)*(EXP(-K)-1)</f>
        <v>143.68642040065396</v>
      </c>
      <c r="F17" s="8">
        <v>128.96600000000001</v>
      </c>
      <c r="G17" s="10">
        <f t="shared" si="1"/>
        <v>9.023069927676966E-2</v>
      </c>
      <c r="H17" s="9">
        <f t="shared" si="2"/>
        <v>1.0196592629490253</v>
      </c>
      <c r="I17" s="9">
        <f t="shared" si="3"/>
        <v>9.0230699276769674E-2</v>
      </c>
      <c r="J17" s="7">
        <f>J16+(J16-Linf)*(EXP(-I16)-1)</f>
        <v>128.96600000000001</v>
      </c>
      <c r="L17" s="2">
        <v>0</v>
      </c>
      <c r="M17" s="2"/>
      <c r="N17" s="2">
        <f t="shared" si="0"/>
        <v>0.10098</v>
      </c>
      <c r="O17" s="7">
        <f>O16+(O16-Linf)*(EXP(-N16)-1)</f>
        <v>129.25116521902513</v>
      </c>
    </row>
    <row r="18" spans="4:15" x14ac:dyDescent="0.25">
      <c r="D18" s="2">
        <v>14</v>
      </c>
      <c r="E18" s="7">
        <f>E17+(E17-Linf)*(EXP(-K)-1)</f>
        <v>148.71802339626311</v>
      </c>
      <c r="F18" s="8">
        <v>135.28</v>
      </c>
      <c r="G18" s="10">
        <f t="shared" si="1"/>
        <v>9.1750241401177199E-2</v>
      </c>
      <c r="H18" s="9">
        <f t="shared" si="2"/>
        <v>1.0168406333607873</v>
      </c>
      <c r="I18" s="9">
        <f t="shared" si="3"/>
        <v>9.1750241401177213E-2</v>
      </c>
      <c r="J18" s="7">
        <f>J17+(J17-Linf)*(EXP(-I17)-1)</f>
        <v>135.28</v>
      </c>
      <c r="L18" s="2">
        <v>0</v>
      </c>
      <c r="M18" s="2"/>
      <c r="N18" s="2">
        <f t="shared" si="0"/>
        <v>0.10098</v>
      </c>
      <c r="O18" s="7">
        <f>O17+(O17-Linf)*(EXP(-N17)-1)</f>
        <v>136.25269585526908</v>
      </c>
    </row>
    <row r="19" spans="4:15" x14ac:dyDescent="0.25">
      <c r="D19" s="2">
        <v>15</v>
      </c>
      <c r="E19" s="7">
        <f>E18+(E18-Linf)*(EXP(-K)-1)</f>
        <v>153.31656228585445</v>
      </c>
      <c r="F19" s="8">
        <v>141.142</v>
      </c>
      <c r="G19" s="10">
        <f t="shared" si="1"/>
        <v>9.307898253506619E-2</v>
      </c>
      <c r="H19" s="9">
        <f t="shared" si="2"/>
        <v>1.0144821540913345</v>
      </c>
      <c r="I19" s="9">
        <f t="shared" si="3"/>
        <v>9.307898253506619E-2</v>
      </c>
      <c r="J19" s="7">
        <f>J18+(J18-Linf)*(EXP(-I18)-1)</f>
        <v>141.142</v>
      </c>
      <c r="L19" s="2">
        <v>1</v>
      </c>
      <c r="M19" s="2">
        <v>0.9</v>
      </c>
      <c r="N19" s="2">
        <f t="shared" si="0"/>
        <v>9.0882000000000004E-2</v>
      </c>
      <c r="O19" s="7">
        <f>O18+(O18-Linf)*(EXP(-N18)-1)</f>
        <v>142.58173725769464</v>
      </c>
    </row>
    <row r="20" spans="4:15" x14ac:dyDescent="0.25">
      <c r="D20" s="2">
        <v>16</v>
      </c>
      <c r="E20" s="7">
        <f>E19+(E19-Linf)*(EXP(-K)-1)</f>
        <v>157.51931038373448</v>
      </c>
      <c r="F20" s="8">
        <v>146.56399999999999</v>
      </c>
      <c r="G20" s="10">
        <f t="shared" si="1"/>
        <v>9.4203156249225192E-2</v>
      </c>
      <c r="H20" s="9">
        <f t="shared" si="2"/>
        <v>1.0120776321736809</v>
      </c>
      <c r="I20" s="9">
        <f t="shared" si="3"/>
        <v>9.4203156249225178E-2</v>
      </c>
      <c r="J20" s="7">
        <f>J19+(J19-Linf)*(EXP(-I19)-1)</f>
        <v>146.56399999999999</v>
      </c>
      <c r="L20" s="2">
        <v>0</v>
      </c>
      <c r="M20" s="2"/>
      <c r="N20" s="2">
        <f t="shared" si="0"/>
        <v>9.0882000000000004E-2</v>
      </c>
      <c r="O20" s="7">
        <f>O19+(O19-Linf)*(EXP(-N19)-1)</f>
        <v>147.75641237694367</v>
      </c>
    </row>
    <row r="21" spans="4:15" x14ac:dyDescent="0.25">
      <c r="D21" s="2">
        <v>17</v>
      </c>
      <c r="E21" s="7">
        <f>E20+(E20-Linf)*(EXP(-K)-1)</f>
        <v>161.36033293422639</v>
      </c>
      <c r="F21" s="8">
        <v>151.56100000000001</v>
      </c>
      <c r="G21" s="10">
        <f t="shared" si="1"/>
        <v>9.5186330660912366E-2</v>
      </c>
      <c r="H21" s="9">
        <f t="shared" si="2"/>
        <v>1.0104367459736283</v>
      </c>
      <c r="I21" s="9">
        <f t="shared" si="3"/>
        <v>9.5186330660912352E-2</v>
      </c>
      <c r="J21" s="7">
        <f>J20+(J20-Linf)*(EXP(-I20)-1)</f>
        <v>151.56100000000001</v>
      </c>
      <c r="L21" s="2">
        <v>0</v>
      </c>
      <c r="M21" s="2"/>
      <c r="N21" s="2">
        <f t="shared" si="0"/>
        <v>9.0882000000000004E-2</v>
      </c>
      <c r="O21" s="7">
        <f>O20+(O20-Linf)*(EXP(-N20)-1)</f>
        <v>152.48153994112533</v>
      </c>
    </row>
    <row r="22" spans="4:15" x14ac:dyDescent="0.25">
      <c r="D22" s="2">
        <v>18</v>
      </c>
      <c r="E22" s="7">
        <f>E21+(E21-Linf)*(EXP(-K)-1)</f>
        <v>164.87076322645098</v>
      </c>
      <c r="F22" s="8">
        <v>156.154</v>
      </c>
      <c r="G22" s="10">
        <f t="shared" si="1"/>
        <v>9.5976478150961719E-2</v>
      </c>
      <c r="H22" s="9">
        <f t="shared" si="2"/>
        <v>1.0083010605048339</v>
      </c>
      <c r="I22" s="9">
        <f t="shared" si="3"/>
        <v>9.5976478150961719E-2</v>
      </c>
      <c r="J22" s="7">
        <f>J21+(J21-Linf)*(EXP(-I21)-1)</f>
        <v>156.154</v>
      </c>
      <c r="L22" s="2">
        <v>0</v>
      </c>
      <c r="M22" s="2"/>
      <c r="N22" s="2">
        <f t="shared" si="0"/>
        <v>9.0882000000000004E-2</v>
      </c>
      <c r="O22" s="7">
        <f>O21+(O21-Linf)*(EXP(-N21)-1)</f>
        <v>156.7961741902856</v>
      </c>
    </row>
    <row r="23" spans="4:15" x14ac:dyDescent="0.25">
      <c r="D23" s="2">
        <v>19</v>
      </c>
      <c r="E23" s="7">
        <f>E22+(E22-Linf)*(EXP(-K)-1)</f>
        <v>168.07905494423582</v>
      </c>
      <c r="F23" s="8">
        <v>160.363</v>
      </c>
      <c r="G23" s="10">
        <f t="shared" si="1"/>
        <v>9.6640163071880128E-2</v>
      </c>
      <c r="H23" s="9">
        <f t="shared" si="2"/>
        <v>1.0069150789204258</v>
      </c>
      <c r="I23" s="9">
        <f t="shared" si="3"/>
        <v>9.6640163071880142E-2</v>
      </c>
      <c r="J23" s="7">
        <f>J22+(J22-Linf)*(EXP(-I22)-1)</f>
        <v>160.363</v>
      </c>
      <c r="L23" s="2">
        <v>0</v>
      </c>
      <c r="M23" s="2"/>
      <c r="N23" s="2">
        <f t="shared" si="0"/>
        <v>9.0882000000000004E-2</v>
      </c>
      <c r="O23" s="7">
        <f>O22+(O22-Linf)*(EXP(-N22)-1)</f>
        <v>160.73597654507151</v>
      </c>
    </row>
    <row r="24" spans="4:15" x14ac:dyDescent="0.25">
      <c r="D24" s="2">
        <v>20</v>
      </c>
      <c r="E24" s="7">
        <f>E23+(E23-Linf)*(EXP(-K)-1)</f>
        <v>171.01121279656678</v>
      </c>
      <c r="F24" s="8">
        <v>164.21199999999999</v>
      </c>
      <c r="G24" s="10">
        <f t="shared" si="1"/>
        <v>9.715015433482381E-2</v>
      </c>
      <c r="H24" s="9">
        <f t="shared" si="2"/>
        <v>1.0052772185676504</v>
      </c>
      <c r="I24" s="9">
        <f t="shared" si="3"/>
        <v>9.7150154334823824E-2</v>
      </c>
      <c r="J24" s="7">
        <f>J23+(J23-Linf)*(EXP(-I23)-1)</f>
        <v>164.21199999999999</v>
      </c>
      <c r="L24" s="2">
        <v>0</v>
      </c>
      <c r="M24" s="2"/>
      <c r="N24" s="2">
        <f t="shared" si="0"/>
        <v>9.0882000000000004E-2</v>
      </c>
      <c r="O24" s="7">
        <f>O23+(O23-Linf)*(EXP(-N23)-1)</f>
        <v>164.33351035637838</v>
      </c>
    </row>
    <row r="25" spans="4:15" x14ac:dyDescent="0.25">
      <c r="D25" s="2">
        <v>21</v>
      </c>
      <c r="E25" s="7">
        <f>E24+(E24-Linf)*(EXP(-K)-1)</f>
        <v>173.69100329794995</v>
      </c>
      <c r="F25" s="8">
        <v>167.72399999999999</v>
      </c>
      <c r="G25" s="10">
        <f t="shared" si="1"/>
        <v>9.7538946205937935E-2</v>
      </c>
      <c r="H25" s="9">
        <f t="shared" si="2"/>
        <v>1.0040019686409778</v>
      </c>
      <c r="I25" s="9">
        <f t="shared" si="3"/>
        <v>9.7538946205937935E-2</v>
      </c>
      <c r="J25" s="7">
        <f>J24+(J24-Linf)*(EXP(-I24)-1)</f>
        <v>167.72399999999999</v>
      </c>
      <c r="L25" s="2">
        <v>0</v>
      </c>
      <c r="M25" s="2"/>
      <c r="N25" s="2">
        <f t="shared" si="0"/>
        <v>9.0882000000000004E-2</v>
      </c>
      <c r="O25" s="7">
        <f>O24+(O24-Linf)*(EXP(-N24)-1)</f>
        <v>167.61851004875493</v>
      </c>
    </row>
    <row r="26" spans="4:15" x14ac:dyDescent="0.25">
      <c r="D26" s="2">
        <v>22</v>
      </c>
      <c r="E26" s="7">
        <f>E25+(E25-Linf)*(EXP(-K)-1)</f>
        <v>176.14014740715766</v>
      </c>
      <c r="F26" s="8">
        <v>170.923</v>
      </c>
      <c r="G26" s="10">
        <f t="shared" si="1"/>
        <v>9.7796469506206407E-2</v>
      </c>
      <c r="H26" s="9">
        <f t="shared" si="2"/>
        <v>1.0026402099908354</v>
      </c>
      <c r="I26" s="9">
        <f t="shared" si="3"/>
        <v>9.7796469506206407E-2</v>
      </c>
      <c r="J26" s="7">
        <f>J25+(J25-Linf)*(EXP(-I25)-1)</f>
        <v>170.923</v>
      </c>
      <c r="L26" s="2">
        <v>0</v>
      </c>
      <c r="M26" s="2"/>
      <c r="N26" s="2">
        <f t="shared" si="0"/>
        <v>9.0882000000000004E-2</v>
      </c>
      <c r="O26" s="7">
        <f>O25+(O25-Linf)*(EXP(-N25)-1)</f>
        <v>170.61812688209716</v>
      </c>
    </row>
    <row r="27" spans="4:15" x14ac:dyDescent="0.25">
      <c r="D27" s="2">
        <v>23</v>
      </c>
      <c r="E27" s="7">
        <f>E26+(E26-Linf)*(EXP(-K)-1)</f>
        <v>178.37849658578591</v>
      </c>
      <c r="F27" s="8">
        <v>173.83199999999999</v>
      </c>
      <c r="G27" s="10">
        <f t="shared" si="1"/>
        <v>9.7914150720907422E-2</v>
      </c>
      <c r="H27" s="9">
        <f t="shared" si="2"/>
        <v>1.0012033278429704</v>
      </c>
      <c r="I27" s="9">
        <f t="shared" si="3"/>
        <v>9.7914150720907436E-2</v>
      </c>
      <c r="J27" s="7">
        <f>J26+(J26-Linf)*(EXP(-I26)-1)</f>
        <v>173.83199999999999</v>
      </c>
      <c r="L27" s="2">
        <v>0</v>
      </c>
      <c r="M27" s="2"/>
      <c r="N27" s="2">
        <f t="shared" si="0"/>
        <v>9.0882000000000004E-2</v>
      </c>
      <c r="O27" s="7">
        <f>O26+(O26-Linf)*(EXP(-N26)-1)</f>
        <v>173.35715336290659</v>
      </c>
    </row>
    <row r="28" spans="4:15" x14ac:dyDescent="0.25">
      <c r="D28" s="2">
        <v>24</v>
      </c>
      <c r="E28" s="7">
        <f>E27+(E27-Linf)*(EXP(-K)-1)</f>
        <v>180.42419370366051</v>
      </c>
      <c r="F28" s="8">
        <v>176.47300000000001</v>
      </c>
      <c r="G28" s="10">
        <f t="shared" si="1"/>
        <v>9.7928527467757431E-2</v>
      </c>
      <c r="H28" s="9">
        <f t="shared" si="2"/>
        <v>1.0001468301235741</v>
      </c>
      <c r="I28" s="9">
        <f t="shared" si="3"/>
        <v>9.7928527467757445E-2</v>
      </c>
      <c r="J28" s="7">
        <f>J27+(J27-Linf)*(EXP(-I27)-1)</f>
        <v>176.47300000000001</v>
      </c>
      <c r="L28" s="2">
        <v>0</v>
      </c>
      <c r="M28" s="2"/>
      <c r="N28" s="2">
        <f t="shared" si="0"/>
        <v>9.0882000000000004E-2</v>
      </c>
      <c r="O28" s="7">
        <f>O27+(O27-Linf)*(EXP(-N27)-1)</f>
        <v>175.85822815992194</v>
      </c>
    </row>
    <row r="29" spans="4:15" x14ac:dyDescent="0.25">
      <c r="D29" s="2">
        <v>25</v>
      </c>
      <c r="E29" s="7">
        <f>E28+(E28-Linf)*(EXP(-K)-1)</f>
        <v>182.29382009530556</v>
      </c>
      <c r="F29" s="8">
        <v>178.86799999999999</v>
      </c>
      <c r="G29" s="10">
        <f t="shared" si="1"/>
        <v>9.7853705723132373E-2</v>
      </c>
      <c r="H29" s="9">
        <f t="shared" si="2"/>
        <v>0.99923595558352807</v>
      </c>
      <c r="I29" s="9">
        <f t="shared" si="3"/>
        <v>9.7853705723132386E-2</v>
      </c>
      <c r="J29" s="7">
        <f>J28+(J28-Linf)*(EXP(-I28)-1)</f>
        <v>178.86799999999999</v>
      </c>
      <c r="L29" s="2">
        <v>0</v>
      </c>
      <c r="M29" s="2"/>
      <c r="N29" s="2">
        <f t="shared" si="0"/>
        <v>9.0882000000000004E-2</v>
      </c>
      <c r="O29" s="7">
        <f>O28+(O28-Linf)*(EXP(-N28)-1)</f>
        <v>178.1420232177984</v>
      </c>
    </row>
    <row r="30" spans="4:15" x14ac:dyDescent="0.25">
      <c r="D30" s="2">
        <v>26</v>
      </c>
      <c r="E30" s="7">
        <f>E29+(E29-Linf)*(EXP(-K)-1)</f>
        <v>184.00252995943609</v>
      </c>
      <c r="F30" s="8">
        <v>181.03800000000001</v>
      </c>
      <c r="G30" s="10">
        <f t="shared" si="1"/>
        <v>9.7555125139728971E-2</v>
      </c>
      <c r="H30" s="9">
        <f t="shared" si="2"/>
        <v>0.99694870438276295</v>
      </c>
      <c r="I30" s="9">
        <f t="shared" si="3"/>
        <v>9.7555125139728985E-2</v>
      </c>
      <c r="J30" s="7">
        <f>J29+(J29-Linf)*(EXP(-I29)-1)</f>
        <v>181.03800000000001</v>
      </c>
      <c r="L30" s="2">
        <v>0</v>
      </c>
      <c r="M30" s="2"/>
      <c r="N30" s="2">
        <f t="shared" si="0"/>
        <v>9.0882000000000004E-2</v>
      </c>
      <c r="O30" s="7">
        <f>O29+(O29-Linf)*(EXP(-N29)-1)</f>
        <v>180.2274146153708</v>
      </c>
    </row>
    <row r="31" spans="4:15" x14ac:dyDescent="0.25">
      <c r="D31" s="2">
        <v>27</v>
      </c>
      <c r="E31" s="7">
        <f>E30+(E30-Linf)*(EXP(-K)-1)</f>
        <v>185.56417319084557</v>
      </c>
      <c r="F31" s="8">
        <v>183</v>
      </c>
      <c r="G31" s="10">
        <f t="shared" si="1"/>
        <v>9.7288178326915983E-2</v>
      </c>
      <c r="H31" s="9">
        <f t="shared" si="2"/>
        <v>0.99726363107596205</v>
      </c>
      <c r="I31" s="9">
        <f t="shared" si="3"/>
        <v>9.7288178326915997E-2</v>
      </c>
      <c r="J31" s="7">
        <f>J30+(J30-Linf)*(EXP(-I30)-1)</f>
        <v>183</v>
      </c>
      <c r="L31" s="2">
        <v>0</v>
      </c>
      <c r="M31" s="2"/>
      <c r="N31" s="2">
        <f t="shared" si="0"/>
        <v>9.0882000000000004E-2</v>
      </c>
      <c r="O31" s="7">
        <f>O30+(O30-Linf)*(EXP(-N30)-1)</f>
        <v>182.13163858068262</v>
      </c>
    </row>
    <row r="32" spans="4:15" x14ac:dyDescent="0.25">
      <c r="D32" s="2">
        <v>28</v>
      </c>
      <c r="E32" s="7">
        <f>E31+(E31-Linf)*(EXP(-K)-1)</f>
        <v>186.99140764029841</v>
      </c>
      <c r="F32" s="8">
        <v>184.77500000000001</v>
      </c>
      <c r="G32" s="10">
        <f t="shared" si="1"/>
        <v>9.681575326350525E-2</v>
      </c>
      <c r="H32" s="9">
        <f t="shared" si="2"/>
        <v>0.99514406507003095</v>
      </c>
      <c r="I32" s="9">
        <f t="shared" si="3"/>
        <v>9.6815753263505264E-2</v>
      </c>
      <c r="J32" s="7">
        <f>J31+(J31-Linf)*(EXP(-I31)-1)</f>
        <v>184.77500000000001</v>
      </c>
      <c r="L32" s="2">
        <v>0</v>
      </c>
      <c r="M32" s="2"/>
      <c r="N32" s="2">
        <f t="shared" si="0"/>
        <v>9.0882000000000004E-2</v>
      </c>
      <c r="O32" s="7">
        <f>O31+(O31-Linf)*(EXP(-N31)-1)</f>
        <v>183.87043395227997</v>
      </c>
    </row>
    <row r="33" spans="4:15" x14ac:dyDescent="0.25">
      <c r="D33" s="2">
        <v>29</v>
      </c>
      <c r="E33" s="7">
        <f>E32+(E32-Linf)*(EXP(-K)-1)</f>
        <v>188.29580171234676</v>
      </c>
      <c r="F33" s="8">
        <v>186.37799999999999</v>
      </c>
      <c r="G33" s="10">
        <f t="shared" si="1"/>
        <v>9.6181567259998782E-2</v>
      </c>
      <c r="H33" s="9">
        <f t="shared" si="2"/>
        <v>0.99344955772042187</v>
      </c>
      <c r="I33" s="9">
        <f t="shared" si="3"/>
        <v>9.6181567259998796E-2</v>
      </c>
      <c r="J33" s="7">
        <f>J32+(J32-Linf)*(EXP(-I32)-1)</f>
        <v>186.37799999999999</v>
      </c>
      <c r="L33" s="2">
        <v>0</v>
      </c>
      <c r="M33" s="2"/>
      <c r="N33" s="2">
        <f t="shared" si="0"/>
        <v>9.0882000000000004E-2</v>
      </c>
      <c r="O33" s="7">
        <f>O32+(O32-Linf)*(EXP(-N32)-1)</f>
        <v>185.45817226424541</v>
      </c>
    </row>
    <row r="34" spans="4:15" x14ac:dyDescent="0.25">
      <c r="D34" s="2">
        <v>30</v>
      </c>
      <c r="E34" s="7">
        <f>E33+(E33-Linf)*(EXP(-K)-1)</f>
        <v>189.48792813267468</v>
      </c>
      <c r="F34" s="8">
        <v>187.82400000000001</v>
      </c>
      <c r="G34" s="10">
        <f t="shared" si="1"/>
        <v>9.5536044891589372E-2</v>
      </c>
      <c r="H34" s="9">
        <f t="shared" si="2"/>
        <v>0.99328850229000298</v>
      </c>
      <c r="I34" s="9">
        <f t="shared" si="3"/>
        <v>9.5536044891589386E-2</v>
      </c>
      <c r="J34" s="7">
        <f>J33+(J33-Linf)*(EXP(-I33)-1)</f>
        <v>187.82400000000001</v>
      </c>
      <c r="L34" s="2">
        <v>1</v>
      </c>
      <c r="M34" s="2">
        <v>1.1000000000000001</v>
      </c>
      <c r="N34" s="2">
        <f t="shared" si="0"/>
        <v>9.9970200000000009E-2</v>
      </c>
      <c r="O34" s="7">
        <f>O33+(O33-Linf)*(EXP(-N33)-1)</f>
        <v>186.90797653015341</v>
      </c>
    </row>
    <row r="35" spans="4:15" x14ac:dyDescent="0.25">
      <c r="D35" s="2">
        <v>31</v>
      </c>
      <c r="E35" s="7">
        <f>E34+(E34-Linf)*(EXP(-K)-1)</f>
        <v>190.57744964499813</v>
      </c>
      <c r="F35" s="8">
        <v>189.12899999999999</v>
      </c>
      <c r="G35" s="10">
        <f t="shared" si="1"/>
        <v>9.4683122257111521E-2</v>
      </c>
      <c r="H35" s="9">
        <f t="shared" si="2"/>
        <v>0.99107224257142201</v>
      </c>
      <c r="I35" s="9">
        <f t="shared" si="3"/>
        <v>9.4683122257111535E-2</v>
      </c>
      <c r="J35" s="7">
        <f>J34+(J34-Linf)*(EXP(-I34)-1)</f>
        <v>189.12899999999999</v>
      </c>
      <c r="L35" s="2">
        <v>0</v>
      </c>
      <c r="M35" s="2"/>
      <c r="N35" s="2">
        <f t="shared" si="0"/>
        <v>9.9970200000000009E-2</v>
      </c>
      <c r="O35" s="7">
        <f>O34+(O34-Linf)*(EXP(-N34)-1)</f>
        <v>188.35771749865577</v>
      </c>
    </row>
    <row r="36" spans="4:15" x14ac:dyDescent="0.25">
      <c r="D36" s="2">
        <v>32</v>
      </c>
      <c r="E36" s="7">
        <f>E35+(E35-Linf)*(EXP(-K)-1)</f>
        <v>191.57319733213438</v>
      </c>
      <c r="F36" s="8">
        <v>190.30500000000001</v>
      </c>
      <c r="G36" s="10">
        <f t="shared" si="1"/>
        <v>9.3777331489891827E-2</v>
      </c>
      <c r="H36" s="9">
        <f t="shared" si="2"/>
        <v>0.99043345059154231</v>
      </c>
      <c r="I36" s="9">
        <f t="shared" si="3"/>
        <v>9.3777331489891841E-2</v>
      </c>
      <c r="J36" s="7">
        <f>J35+(J35-Linf)*(EXP(-I35)-1)</f>
        <v>190.30500000000001</v>
      </c>
      <c r="L36" s="2">
        <v>0</v>
      </c>
      <c r="M36" s="2"/>
      <c r="N36" s="2">
        <f t="shared" si="0"/>
        <v>9.9970200000000009E-2</v>
      </c>
      <c r="O36" s="7">
        <f>O35+(O35-Linf)*(EXP(-N35)-1)</f>
        <v>189.66953646503913</v>
      </c>
    </row>
    <row r="37" spans="4:15" x14ac:dyDescent="0.25">
      <c r="D37" s="2">
        <v>33</v>
      </c>
      <c r="E37" s="7">
        <f>E36+(E36-Linf)*(EXP(-K)-1)</f>
        <v>192.48324219606991</v>
      </c>
      <c r="F37" s="8">
        <v>191.36500000000001</v>
      </c>
      <c r="G37" s="10">
        <f t="shared" si="1"/>
        <v>9.2747498346098481E-2</v>
      </c>
      <c r="H37" s="9">
        <f t="shared" si="2"/>
        <v>0.98901831468829593</v>
      </c>
      <c r="I37" s="9">
        <f t="shared" si="3"/>
        <v>9.2747498346098495E-2</v>
      </c>
      <c r="J37" s="7">
        <f>J36+(J36-Linf)*(EXP(-I36)-1)</f>
        <v>191.36500000000001</v>
      </c>
      <c r="L37" s="2">
        <v>0</v>
      </c>
      <c r="M37" s="2"/>
      <c r="N37" s="2">
        <f t="shared" si="0"/>
        <v>9.9970200000000009E-2</v>
      </c>
      <c r="O37" s="7">
        <f>O36+(O36-Linf)*(EXP(-N36)-1)</f>
        <v>190.85655472412913</v>
      </c>
    </row>
    <row r="38" spans="4:15" x14ac:dyDescent="0.25">
      <c r="D38" s="2">
        <v>34</v>
      </c>
      <c r="E38" s="7">
        <f>E37+(E37-Linf)*(EXP(-K)-1)</f>
        <v>193.31496057721651</v>
      </c>
      <c r="F38" s="8">
        <v>192.32</v>
      </c>
      <c r="G38" s="10">
        <f t="shared" si="1"/>
        <v>9.1474388398632173E-2</v>
      </c>
      <c r="H38" s="9">
        <f t="shared" si="2"/>
        <v>0.98627337696251871</v>
      </c>
      <c r="I38" s="9">
        <f t="shared" si="3"/>
        <v>9.1474388398632187E-2</v>
      </c>
      <c r="J38" s="7">
        <f>J37+(J37-Linf)*(EXP(-I37)-1)</f>
        <v>192.32</v>
      </c>
      <c r="L38" s="2">
        <v>0</v>
      </c>
      <c r="M38" s="2"/>
      <c r="N38" s="2">
        <f t="shared" si="0"/>
        <v>9.9970200000000009E-2</v>
      </c>
      <c r="O38" s="7">
        <f>O37+(O37-Linf)*(EXP(-N37)-1)</f>
        <v>191.93064526826697</v>
      </c>
    </row>
    <row r="39" spans="4:15" x14ac:dyDescent="0.25">
      <c r="D39" s="2">
        <v>35</v>
      </c>
      <c r="E39" s="7">
        <f>E38+(E38-Linf)*(EXP(-K)-1)</f>
        <v>194.07509394310969</v>
      </c>
      <c r="F39" s="8">
        <v>193.179</v>
      </c>
      <c r="G39" s="10">
        <f t="shared" si="1"/>
        <v>9.0142115292577332E-2</v>
      </c>
      <c r="H39" s="9">
        <f t="shared" si="2"/>
        <v>0.98543556147925271</v>
      </c>
      <c r="I39" s="9">
        <f t="shared" si="3"/>
        <v>9.0142115292577346E-2</v>
      </c>
      <c r="J39" s="7">
        <f>J38+(J38-Linf)*(EXP(-I38)-1)</f>
        <v>193.179</v>
      </c>
      <c r="L39" s="2">
        <v>0</v>
      </c>
      <c r="M39" s="2"/>
      <c r="N39" s="2">
        <f t="shared" si="0"/>
        <v>9.9970200000000009E-2</v>
      </c>
      <c r="O39" s="7">
        <f>O38+(O38-Linf)*(EXP(-N38)-1)</f>
        <v>192.90255154533699</v>
      </c>
    </row>
    <row r="40" spans="4:15" x14ac:dyDescent="0.25">
      <c r="D40" s="2">
        <v>36</v>
      </c>
      <c r="E40" s="7">
        <f>E39+(E39-Linf)*(EXP(-K)-1)</f>
        <v>194.76980353116465</v>
      </c>
      <c r="F40" s="8">
        <v>193.952</v>
      </c>
      <c r="G40" s="10">
        <f t="shared" si="1"/>
        <v>8.8625106796819314E-2</v>
      </c>
      <c r="H40" s="9">
        <f t="shared" si="2"/>
        <v>0.9831709241475618</v>
      </c>
      <c r="I40" s="9">
        <f t="shared" si="3"/>
        <v>8.8625106796819328E-2</v>
      </c>
      <c r="J40" s="7">
        <f>J39+(J39-Linf)*(EXP(-I39)-1)</f>
        <v>193.952</v>
      </c>
      <c r="L40" s="2">
        <v>0</v>
      </c>
      <c r="M40" s="2"/>
      <c r="N40" s="2">
        <f t="shared" si="0"/>
        <v>9.9970200000000009E-2</v>
      </c>
      <c r="O40" s="7">
        <f>O39+(O39-Linf)*(EXP(-N39)-1)</f>
        <v>193.78199491867602</v>
      </c>
    </row>
    <row r="41" spans="4:15" x14ac:dyDescent="0.25">
      <c r="D41" s="2">
        <v>37</v>
      </c>
      <c r="E41" s="7">
        <f>E40+(E40-Linf)*(EXP(-K)-1)</f>
        <v>195.40472028839503</v>
      </c>
      <c r="F41" s="8">
        <v>194.64699999999999</v>
      </c>
      <c r="G41" s="10">
        <f t="shared" si="1"/>
        <v>8.7161046266371334E-2</v>
      </c>
      <c r="H41" s="9">
        <f t="shared" si="2"/>
        <v>0.98348029600907039</v>
      </c>
      <c r="I41" s="9">
        <f t="shared" si="3"/>
        <v>8.7161046266371348E-2</v>
      </c>
      <c r="J41" s="7">
        <f>J40+(J40-Linf)*(EXP(-I40)-1)</f>
        <v>194.64699999999999</v>
      </c>
      <c r="L41" s="2">
        <v>0</v>
      </c>
      <c r="M41" s="2"/>
      <c r="N41" s="2">
        <f t="shared" si="0"/>
        <v>9.9970200000000009E-2</v>
      </c>
      <c r="O41" s="7">
        <f>O40+(O40-Linf)*(EXP(-N40)-1)</f>
        <v>194.57777190371775</v>
      </c>
    </row>
    <row r="42" spans="4:15" x14ac:dyDescent="0.25">
      <c r="D42" s="2">
        <v>38</v>
      </c>
      <c r="E42" s="7">
        <f>E41+(E41-Linf)*(EXP(-K)-1)</f>
        <v>195.98499051287914</v>
      </c>
      <c r="F42" s="8">
        <v>195.273</v>
      </c>
      <c r="G42" s="10">
        <f t="shared" si="1"/>
        <v>8.529807961638361E-2</v>
      </c>
      <c r="H42" s="9">
        <f t="shared" si="2"/>
        <v>0.97862615549273757</v>
      </c>
      <c r="I42" s="9">
        <f t="shared" si="3"/>
        <v>8.5298079616383624E-2</v>
      </c>
      <c r="J42" s="7">
        <f>J41+(J41-Linf)*(EXP(-I41)-1)</f>
        <v>195.273</v>
      </c>
      <c r="L42" s="2">
        <v>0</v>
      </c>
      <c r="M42" s="2"/>
      <c r="N42" s="2">
        <f t="shared" si="0"/>
        <v>9.9970200000000009E-2</v>
      </c>
      <c r="O42" s="7">
        <f>O41+(O41-Linf)*(EXP(-N41)-1)</f>
        <v>195.2978421539691</v>
      </c>
    </row>
    <row r="43" spans="4:15" x14ac:dyDescent="0.25">
      <c r="D43" s="2">
        <v>39</v>
      </c>
      <c r="E43" s="7">
        <f>E42+(E42-Linf)*(EXP(-K)-1)</f>
        <v>196.51531756691949</v>
      </c>
      <c r="F43" s="8">
        <v>195.83500000000001</v>
      </c>
      <c r="G43" s="10">
        <f t="shared" si="1"/>
        <v>0.17362472807626123</v>
      </c>
      <c r="H43" s="9">
        <f t="shared" si="2"/>
        <v>2.035505709590586</v>
      </c>
      <c r="I43" s="9">
        <f t="shared" si="3"/>
        <v>0.17362472807626125</v>
      </c>
      <c r="J43" s="7">
        <f>J42+(J42-Linf)*(EXP(-I42)-1)</f>
        <v>195.83500000000001</v>
      </c>
      <c r="L43" s="2">
        <v>0</v>
      </c>
      <c r="M43" s="2"/>
      <c r="N43" s="2">
        <f t="shared" si="0"/>
        <v>9.9970200000000009E-2</v>
      </c>
      <c r="O43" s="7">
        <f>O42+(O42-Linf)*(EXP(-N42)-1)</f>
        <v>195.94940807638622</v>
      </c>
    </row>
    <row r="44" spans="4:15" x14ac:dyDescent="0.25">
      <c r="D44" s="2">
        <v>40</v>
      </c>
      <c r="E44" s="7">
        <f>E43+(E43-Linf)*(EXP(-K)-1)</f>
        <v>197</v>
      </c>
      <c r="F44" s="8">
        <v>196.84100000000001</v>
      </c>
      <c r="G44" s="10">
        <f>G43</f>
        <v>0.17362472807626123</v>
      </c>
      <c r="H44" s="2">
        <v>1</v>
      </c>
      <c r="L44" s="2">
        <v>0</v>
      </c>
      <c r="M44" s="2"/>
      <c r="N44" s="2">
        <f t="shared" si="0"/>
        <v>9.9970200000000009E-2</v>
      </c>
      <c r="O44" s="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45"/>
  <sheetViews>
    <sheetView topLeftCell="D3" workbookViewId="0">
      <selection activeCell="F3" sqref="F3"/>
    </sheetView>
  </sheetViews>
  <sheetFormatPr defaultRowHeight="15" x14ac:dyDescent="0.25"/>
  <cols>
    <col min="1" max="6" width="9.140625" style="2"/>
    <col min="7" max="7" width="13" style="2" customWidth="1"/>
    <col min="8" max="16384" width="9.140625" style="2"/>
  </cols>
  <sheetData>
    <row r="2" spans="1:15" ht="41.25" customHeight="1" x14ac:dyDescent="0.25"/>
    <row r="3" spans="1:15" x14ac:dyDescent="0.25">
      <c r="D3" s="2" t="s">
        <v>0</v>
      </c>
      <c r="E3" s="2" t="s">
        <v>5</v>
      </c>
      <c r="F3" s="2" t="s">
        <v>6</v>
      </c>
      <c r="G3" s="2" t="s">
        <v>10</v>
      </c>
      <c r="H3" s="2" t="s">
        <v>7</v>
      </c>
      <c r="I3" s="2" t="s">
        <v>8</v>
      </c>
      <c r="J3" s="2" t="s">
        <v>9</v>
      </c>
      <c r="L3" s="2" t="s">
        <v>11</v>
      </c>
      <c r="M3" s="2" t="s">
        <v>7</v>
      </c>
      <c r="N3" s="2" t="s">
        <v>12</v>
      </c>
      <c r="O3" s="2" t="s">
        <v>13</v>
      </c>
    </row>
    <row r="4" spans="1:15" x14ac:dyDescent="0.25">
      <c r="D4" s="2">
        <v>0</v>
      </c>
      <c r="E4" s="4">
        <v>10</v>
      </c>
      <c r="F4" s="5">
        <v>10</v>
      </c>
      <c r="G4" s="2">
        <f>K</f>
        <v>0.09</v>
      </c>
      <c r="H4" s="9">
        <f t="shared" ref="H4:H42" si="0">G4/G5</f>
        <v>2.0768565793724649</v>
      </c>
      <c r="I4" s="9">
        <f t="shared" ref="I4:I42" si="1">I5*H4</f>
        <v>9.0194525707891438E-2</v>
      </c>
      <c r="L4" s="2">
        <v>0</v>
      </c>
      <c r="N4" s="2">
        <f t="shared" ref="N4:N43" si="2">IF(L4&gt;0,N5*M4,N5)</f>
        <v>5.1963120000000008E-2</v>
      </c>
      <c r="O4" s="2">
        <v>10</v>
      </c>
    </row>
    <row r="5" spans="1:15" x14ac:dyDescent="0.25">
      <c r="D5" s="2">
        <v>1</v>
      </c>
      <c r="E5" s="6">
        <f>L_1</f>
        <v>30</v>
      </c>
      <c r="F5" s="6">
        <f>L_1</f>
        <v>30</v>
      </c>
      <c r="G5" s="10">
        <f>-LN((F6-F5)/(F5-Linf)+1)</f>
        <v>4.3334720795787471E-2</v>
      </c>
      <c r="H5" s="9">
        <f t="shared" si="0"/>
        <v>0.8085825740059488</v>
      </c>
      <c r="I5" s="9">
        <f t="shared" si="1"/>
        <v>4.3428384320666126E-2</v>
      </c>
      <c r="J5" s="2">
        <f>L_1</f>
        <v>30</v>
      </c>
      <c r="L5" s="2">
        <v>1</v>
      </c>
      <c r="M5" s="2">
        <v>0.9</v>
      </c>
      <c r="N5" s="2">
        <f t="shared" si="2"/>
        <v>5.1963120000000008E-2</v>
      </c>
      <c r="O5" s="2">
        <f>L_1</f>
        <v>30</v>
      </c>
    </row>
    <row r="6" spans="1:15" x14ac:dyDescent="0.25">
      <c r="D6" s="2">
        <v>2</v>
      </c>
      <c r="E6" s="7">
        <f>E5+(E5-Linf)*(EXP(-K)-1)</f>
        <v>44.816458450250302</v>
      </c>
      <c r="F6" s="8">
        <v>37.300600000000003</v>
      </c>
      <c r="G6" s="10">
        <f>-LN((F7-F6)/(F6-Linf)+1)</f>
        <v>5.3593438924975714E-2</v>
      </c>
      <c r="H6" s="9">
        <f t="shared" si="0"/>
        <v>0.90975783866611881</v>
      </c>
      <c r="I6" s="9">
        <f t="shared" si="1"/>
        <v>5.3709275609922578E-2</v>
      </c>
      <c r="J6" s="7">
        <f>J5+(J5-Linf)*(EXP(-I5)-1)</f>
        <v>37.316039339396468</v>
      </c>
      <c r="L6" s="2">
        <v>1</v>
      </c>
      <c r="M6" s="2">
        <v>0.9</v>
      </c>
      <c r="N6" s="2">
        <f t="shared" si="2"/>
        <v>5.7736800000000012E-2</v>
      </c>
      <c r="O6" s="7">
        <f>O5+(O5-Linf)*(EXP(-N5)-1)</f>
        <v>38.716838835734364</v>
      </c>
    </row>
    <row r="7" spans="1:15" x14ac:dyDescent="0.25">
      <c r="A7" s="2" t="s">
        <v>1</v>
      </c>
      <c r="B7" s="3">
        <v>0.09</v>
      </c>
      <c r="D7" s="2">
        <v>3</v>
      </c>
      <c r="E7" s="7">
        <f>E6+(E6-Linf)*(EXP(-K)-1)</f>
        <v>58.357681883209466</v>
      </c>
      <c r="F7" s="8">
        <v>45.902700000000003</v>
      </c>
      <c r="G7" s="10">
        <f t="shared" ref="G7:G43" si="3">-LN((F8-F7)/(F7-Linf)+1)</f>
        <v>5.8909565432878355E-2</v>
      </c>
      <c r="H7" s="9">
        <f>G7/G8</f>
        <v>0.92393111930994243</v>
      </c>
      <c r="I7" s="9">
        <f t="shared" si="1"/>
        <v>5.9036892376405109E-2</v>
      </c>
      <c r="J7" s="7">
        <f>J6+(J6-Linf)*(EXP(-I6)-1)</f>
        <v>45.935429712540042</v>
      </c>
      <c r="L7" s="2">
        <v>1</v>
      </c>
      <c r="M7" s="2">
        <v>0.9</v>
      </c>
      <c r="N7" s="2">
        <f t="shared" si="2"/>
        <v>6.4152000000000015E-2</v>
      </c>
      <c r="O7" s="7">
        <f>O6+(O6-Linf)*(EXP(-N6)-1)</f>
        <v>47.885521310787496</v>
      </c>
    </row>
    <row r="8" spans="1:15" x14ac:dyDescent="0.25">
      <c r="A8" s="2" t="s">
        <v>2</v>
      </c>
      <c r="B8" s="3">
        <v>30</v>
      </c>
      <c r="D8" s="2">
        <v>4</v>
      </c>
      <c r="E8" s="7">
        <f>E7+(E7-Linf)*(EXP(-K)-1)</f>
        <v>70.733428265316363</v>
      </c>
      <c r="F8" s="8">
        <v>54.841099999999997</v>
      </c>
      <c r="G8" s="10">
        <f t="shared" si="3"/>
        <v>6.3759693987660265E-2</v>
      </c>
      <c r="H8" s="9">
        <f t="shared" si="0"/>
        <v>0.9355043604191885</v>
      </c>
      <c r="I8" s="9">
        <f t="shared" si="1"/>
        <v>6.3897503983303502E-2</v>
      </c>
      <c r="J8" s="7">
        <f>J7+(J7-Linf)*(EXP(-I7)-1)</f>
        <v>54.89070815519635</v>
      </c>
      <c r="L8" s="2">
        <v>0</v>
      </c>
      <c r="N8" s="2">
        <f t="shared" si="2"/>
        <v>7.128000000000001E-2</v>
      </c>
      <c r="O8" s="7">
        <f>O7+(O7-Linf)*(EXP(-N7)-1)</f>
        <v>57.470932671508038</v>
      </c>
    </row>
    <row r="9" spans="1:15" x14ac:dyDescent="0.25">
      <c r="A9" s="2" t="s">
        <v>3</v>
      </c>
      <c r="B9" s="3">
        <v>197</v>
      </c>
      <c r="D9" s="2">
        <v>5</v>
      </c>
      <c r="E9" s="7">
        <f>E8+(E8-Linf)*(EXP(-K)-1)</f>
        <v>82.044008824931439</v>
      </c>
      <c r="F9" s="8">
        <v>63.940100000000001</v>
      </c>
      <c r="G9" s="10">
        <f t="shared" si="3"/>
        <v>6.815542148738922E-2</v>
      </c>
      <c r="H9" s="9">
        <f t="shared" si="0"/>
        <v>0.94499919560707302</v>
      </c>
      <c r="I9" s="9">
        <f t="shared" si="1"/>
        <v>6.8302732394183371E-2</v>
      </c>
      <c r="J9" s="7">
        <f>J8+(J8-Linf)*(EXP(-I8)-1)</f>
        <v>64.00568239950519</v>
      </c>
      <c r="L9" s="2">
        <v>0</v>
      </c>
      <c r="N9" s="2">
        <f t="shared" si="2"/>
        <v>7.128000000000001E-2</v>
      </c>
      <c r="O9" s="7">
        <f>O8+(O8-Linf)*(EXP(-N8)-1)</f>
        <v>67.424460347029623</v>
      </c>
    </row>
    <row r="10" spans="1:15" x14ac:dyDescent="0.25">
      <c r="A10" s="2" t="s">
        <v>4</v>
      </c>
      <c r="B10" s="2">
        <f>L_1+(L_40-L_1)/(1-EXP(-K*(40-1)))</f>
        <v>202.14665377862266</v>
      </c>
      <c r="D10" s="2">
        <v>6</v>
      </c>
      <c r="E10" s="7">
        <f>E9+(E9-Linf)*(EXP(-K)-1)</f>
        <v>92.381101121886147</v>
      </c>
      <c r="F10" s="8">
        <v>73.0458</v>
      </c>
      <c r="G10" s="10">
        <f t="shared" si="3"/>
        <v>7.2122200531192809E-2</v>
      </c>
      <c r="H10" s="9">
        <f t="shared" si="0"/>
        <v>0.95291374390961103</v>
      </c>
      <c r="I10" s="9">
        <f t="shared" si="1"/>
        <v>7.2278085221337454E-2</v>
      </c>
      <c r="J10" s="7">
        <f>J9+(J9-Linf)*(EXP(-I9)-1)</f>
        <v>73.126069060827746</v>
      </c>
      <c r="L10" s="2">
        <v>0</v>
      </c>
      <c r="N10" s="2">
        <f t="shared" si="2"/>
        <v>7.128000000000001E-2</v>
      </c>
      <c r="O10" s="7">
        <f>O9+(O9-Linf)*(EXP(-N9)-1)</f>
        <v>76.693196459535443</v>
      </c>
    </row>
    <row r="11" spans="1:15" x14ac:dyDescent="0.25">
      <c r="D11" s="2">
        <v>7</v>
      </c>
      <c r="E11" s="7">
        <f>E10+(E10-Linf)*(EXP(-K)-1)</f>
        <v>101.82849213710006</v>
      </c>
      <c r="F11" s="8">
        <v>82.028999999999996</v>
      </c>
      <c r="G11" s="10">
        <f t="shared" si="3"/>
        <v>7.5685969472210679E-2</v>
      </c>
      <c r="H11" s="9">
        <f t="shared" si="0"/>
        <v>0.95954476282361911</v>
      </c>
      <c r="I11" s="9">
        <f t="shared" si="1"/>
        <v>7.5849556880977692E-2</v>
      </c>
      <c r="J11" s="7">
        <f>J10+(J10-Linf)*(EXP(-I10)-1)</f>
        <v>82.122395116874827</v>
      </c>
      <c r="L11" s="2">
        <v>0</v>
      </c>
      <c r="N11" s="2">
        <f t="shared" si="2"/>
        <v>7.128000000000001E-2</v>
      </c>
      <c r="O11" s="7">
        <f>O10+(O10-Linf)*(EXP(-N10)-1)</f>
        <v>85.32425390206852</v>
      </c>
    </row>
    <row r="12" spans="1:15" x14ac:dyDescent="0.25">
      <c r="D12" s="2">
        <v>8</v>
      </c>
      <c r="E12" s="7">
        <f>E11+(E11-Linf)*(EXP(-K)-1)</f>
        <v>110.46275740535525</v>
      </c>
      <c r="F12" s="8">
        <v>90.784700000000001</v>
      </c>
      <c r="G12" s="10">
        <f t="shared" si="3"/>
        <v>7.8876955411118291E-2</v>
      </c>
      <c r="H12" s="9">
        <f t="shared" si="0"/>
        <v>0.96519604978092632</v>
      </c>
      <c r="I12" s="9">
        <f t="shared" si="1"/>
        <v>7.9047439806536834E-2</v>
      </c>
      <c r="J12" s="7">
        <f>J11+(J11-Linf)*(EXP(-I11)-1)</f>
        <v>90.889489054750726</v>
      </c>
      <c r="L12" s="2">
        <v>0</v>
      </c>
      <c r="N12" s="2">
        <f t="shared" si="2"/>
        <v>7.128000000000001E-2</v>
      </c>
      <c r="O12" s="7">
        <f>O11+(O11-Linf)*(EXP(-N11)-1)</f>
        <v>93.36150425336433</v>
      </c>
    </row>
    <row r="13" spans="1:15" x14ac:dyDescent="0.25">
      <c r="D13" s="2">
        <v>9</v>
      </c>
      <c r="E13" s="7">
        <f>E12+(E12-Linf)*(EXP(-K)-1)</f>
        <v>118.35388169591792</v>
      </c>
      <c r="F13" s="8">
        <v>99.231099999999998</v>
      </c>
      <c r="G13" s="10">
        <f t="shared" si="3"/>
        <v>8.1721175121905285E-2</v>
      </c>
      <c r="H13" s="9">
        <f t="shared" si="0"/>
        <v>0.96984016872330125</v>
      </c>
      <c r="I13" s="9">
        <f t="shared" si="1"/>
        <v>8.1897807004575385E-2</v>
      </c>
      <c r="J13" s="7">
        <f>J12+(J12-Linf)*(EXP(-I12)-1)</f>
        <v>99.345468677215095</v>
      </c>
      <c r="L13" s="2">
        <v>1</v>
      </c>
      <c r="M13" s="2">
        <v>0.8</v>
      </c>
      <c r="N13" s="2">
        <f t="shared" si="2"/>
        <v>7.128000000000001E-2</v>
      </c>
      <c r="O13" s="7">
        <f>O12+(O12-Linf)*(EXP(-N12)-1)</f>
        <v>100.84580077664715</v>
      </c>
    </row>
    <row r="14" spans="1:15" x14ac:dyDescent="0.25">
      <c r="D14" s="2">
        <v>10</v>
      </c>
      <c r="E14" s="7">
        <f>E13+(E13-Linf)*(EXP(-K)-1)</f>
        <v>125.56582627191443</v>
      </c>
      <c r="F14" s="8">
        <v>107.307</v>
      </c>
      <c r="G14" s="10">
        <f t="shared" si="3"/>
        <v>8.4262518461658623E-2</v>
      </c>
      <c r="H14" s="9">
        <f t="shared" si="0"/>
        <v>0.97409973888515178</v>
      </c>
      <c r="I14" s="9">
        <f t="shared" si="1"/>
        <v>8.4444643195574959E-2</v>
      </c>
      <c r="J14" s="7">
        <f>J13+(J13-Linf)*(EXP(-I13)-1)</f>
        <v>107.42912565059447</v>
      </c>
      <c r="L14" s="2">
        <v>0</v>
      </c>
      <c r="N14" s="2">
        <f t="shared" si="2"/>
        <v>8.9100000000000013E-2</v>
      </c>
      <c r="O14" s="7">
        <f>O13+(O13-Linf)*(EXP(-N13)-1)</f>
        <v>107.8151860763588</v>
      </c>
    </row>
    <row r="15" spans="1:15" x14ac:dyDescent="0.25">
      <c r="D15" s="2">
        <v>11</v>
      </c>
      <c r="E15" s="7">
        <f>E14+(E14-Linf)*(EXP(-K)-1)</f>
        <v>132.15704732636533</v>
      </c>
      <c r="F15" s="8">
        <v>114.971</v>
      </c>
      <c r="G15" s="10">
        <f t="shared" si="3"/>
        <v>8.650296791794268E-2</v>
      </c>
      <c r="H15" s="9">
        <f t="shared" si="0"/>
        <v>0.97753373538157939</v>
      </c>
      <c r="I15" s="9">
        <f t="shared" si="1"/>
        <v>8.6689935152042111E-2</v>
      </c>
      <c r="J15" s="7">
        <f>J14+(J14-Linf)*(EXP(-I14)-1)</f>
        <v>115.09911162121082</v>
      </c>
      <c r="L15" s="2">
        <v>0</v>
      </c>
      <c r="N15" s="2">
        <f t="shared" si="2"/>
        <v>8.9100000000000013E-2</v>
      </c>
      <c r="O15" s="7">
        <f>O14+(O14-Linf)*(EXP(-N14)-1)</f>
        <v>115.85655754351356</v>
      </c>
    </row>
    <row r="16" spans="1:15" x14ac:dyDescent="0.25">
      <c r="D16" s="2">
        <v>12</v>
      </c>
      <c r="E16" s="7">
        <f>E15+(E15-Linf)*(EXP(-K)-1)</f>
        <v>138.18096979704433</v>
      </c>
      <c r="F16" s="8">
        <v>122.19499999999999</v>
      </c>
      <c r="G16" s="10">
        <f t="shared" si="3"/>
        <v>8.8491030832993534E-2</v>
      </c>
      <c r="H16" s="9">
        <f t="shared" si="0"/>
        <v>0.98071977212057349</v>
      </c>
      <c r="I16" s="9">
        <f t="shared" si="1"/>
        <v>8.8682295059824987E-2</v>
      </c>
      <c r="J16" s="7">
        <f>J15+(J15-Linf)*(EXP(-I15)-1)</f>
        <v>122.32742034980717</v>
      </c>
      <c r="L16" s="2">
        <v>0</v>
      </c>
      <c r="N16" s="2">
        <f t="shared" si="2"/>
        <v>8.9100000000000013E-2</v>
      </c>
      <c r="O16" s="7">
        <f>O15+(O15-Linf)*(EXP(-N15)-1)</f>
        <v>123.2124350111806</v>
      </c>
    </row>
    <row r="17" spans="4:15" x14ac:dyDescent="0.25">
      <c r="D17" s="2">
        <v>13</v>
      </c>
      <c r="E17" s="7">
        <f>E16+(E16-Linf)*(EXP(-K)-1)</f>
        <v>143.68642040065396</v>
      </c>
      <c r="F17" s="8">
        <v>128.96600000000001</v>
      </c>
      <c r="G17" s="10">
        <f t="shared" si="3"/>
        <v>9.023069927676966E-2</v>
      </c>
      <c r="H17" s="9">
        <f t="shared" si="0"/>
        <v>0.98343827655162941</v>
      </c>
      <c r="I17" s="9">
        <f t="shared" si="1"/>
        <v>9.0425723617329132E-2</v>
      </c>
      <c r="J17" s="7">
        <f>J16+(J16-Linf)*(EXP(-I16)-1)</f>
        <v>129.10117816779024</v>
      </c>
      <c r="L17" s="2">
        <v>0</v>
      </c>
      <c r="N17" s="2">
        <f t="shared" si="2"/>
        <v>8.9100000000000013E-2</v>
      </c>
      <c r="O17" s="7">
        <f>O16+(O16-Linf)*(EXP(-N16)-1)</f>
        <v>129.94125403668409</v>
      </c>
    </row>
    <row r="18" spans="4:15" x14ac:dyDescent="0.25">
      <c r="D18" s="2">
        <v>14</v>
      </c>
      <c r="E18" s="7">
        <f>E17+(E17-Linf)*(EXP(-K)-1)</f>
        <v>148.71802339626311</v>
      </c>
      <c r="F18" s="8">
        <v>135.28</v>
      </c>
      <c r="G18" s="10">
        <f t="shared" si="3"/>
        <v>9.1750241401177199E-2</v>
      </c>
      <c r="H18" s="9">
        <f t="shared" si="0"/>
        <v>0.98572458467314672</v>
      </c>
      <c r="I18" s="9">
        <f t="shared" si="1"/>
        <v>9.1948550075152458E-2</v>
      </c>
      <c r="J18" s="7">
        <f>J17+(J17-Linf)*(EXP(-I17)-1)</f>
        <v>135.41653031242282</v>
      </c>
      <c r="L18" s="2">
        <v>0</v>
      </c>
      <c r="N18" s="2">
        <f t="shared" si="2"/>
        <v>8.9100000000000013E-2</v>
      </c>
      <c r="O18" s="7">
        <f>O17+(O17-Linf)*(EXP(-N17)-1)</f>
        <v>136.09646878529753</v>
      </c>
    </row>
    <row r="19" spans="4:15" x14ac:dyDescent="0.25">
      <c r="D19" s="2">
        <v>15</v>
      </c>
      <c r="E19" s="7">
        <f>E18+(E18-Linf)*(EXP(-K)-1)</f>
        <v>153.31656228585445</v>
      </c>
      <c r="F19" s="8">
        <v>141.142</v>
      </c>
      <c r="G19" s="10">
        <f t="shared" si="3"/>
        <v>9.307898253506619E-2</v>
      </c>
      <c r="H19" s="9">
        <f t="shared" si="0"/>
        <v>0.98806649629461596</v>
      </c>
      <c r="I19" s="9">
        <f t="shared" si="1"/>
        <v>9.3280163145815609E-2</v>
      </c>
      <c r="J19" s="7">
        <f>J18+(J18-Linf)*(EXP(-I18)-1)</f>
        <v>141.27863296078576</v>
      </c>
      <c r="L19" s="2">
        <v>1</v>
      </c>
      <c r="M19" s="2">
        <v>0.9</v>
      </c>
      <c r="N19" s="2">
        <f t="shared" si="2"/>
        <v>8.9100000000000013E-2</v>
      </c>
      <c r="O19" s="7">
        <f>O18+(O18-Linf)*(EXP(-N18)-1)</f>
        <v>141.72697667352443</v>
      </c>
    </row>
    <row r="20" spans="4:15" x14ac:dyDescent="0.25">
      <c r="D20" s="2">
        <v>16</v>
      </c>
      <c r="E20" s="7">
        <f>E19+(E19-Linf)*(EXP(-K)-1)</f>
        <v>157.51931038373448</v>
      </c>
      <c r="F20" s="8">
        <v>146.56399999999999</v>
      </c>
      <c r="G20" s="10">
        <f t="shared" si="3"/>
        <v>9.4203156249225192E-2</v>
      </c>
      <c r="H20" s="9">
        <f t="shared" si="0"/>
        <v>0.98967105460562832</v>
      </c>
      <c r="I20" s="9">
        <f t="shared" si="1"/>
        <v>9.4406766645391715E-2</v>
      </c>
      <c r="J20" s="7">
        <f>J19+(J19-Linf)*(EXP(-I19)-1)</f>
        <v>146.69964521812344</v>
      </c>
      <c r="L20" s="2">
        <v>0</v>
      </c>
      <c r="N20" s="2">
        <f t="shared" si="2"/>
        <v>9.9000000000000005E-2</v>
      </c>
      <c r="O20" s="7">
        <f>O19+(O19-Linf)*(EXP(-N19)-1)</f>
        <v>146.87750681327736</v>
      </c>
    </row>
    <row r="21" spans="4:15" x14ac:dyDescent="0.25">
      <c r="D21" s="2">
        <v>17</v>
      </c>
      <c r="E21" s="7">
        <f>E20+(E20-Linf)*(EXP(-K)-1)</f>
        <v>161.36033293422639</v>
      </c>
      <c r="F21" s="8">
        <v>151.56100000000001</v>
      </c>
      <c r="G21" s="10">
        <f t="shared" si="3"/>
        <v>9.5186330660912366E-2</v>
      </c>
      <c r="H21" s="9">
        <f t="shared" si="0"/>
        <v>0.99176727980363555</v>
      </c>
      <c r="I21" s="9">
        <f t="shared" si="1"/>
        <v>9.5392066087061272E-2</v>
      </c>
      <c r="J21" s="7">
        <f>J20+(J20-Linf)*(EXP(-I20)-1)</f>
        <v>151.69472400484312</v>
      </c>
      <c r="L21" s="2">
        <v>0</v>
      </c>
      <c r="N21" s="2">
        <f t="shared" si="2"/>
        <v>9.9000000000000005E-2</v>
      </c>
      <c r="O21" s="7">
        <f>O20+(O20-Linf)*(EXP(-N20)-1)</f>
        <v>152.08702693607933</v>
      </c>
    </row>
    <row r="22" spans="4:15" x14ac:dyDescent="0.25">
      <c r="D22" s="2">
        <v>18</v>
      </c>
      <c r="E22" s="7">
        <f>E21+(E21-Linf)*(EXP(-K)-1)</f>
        <v>164.87076322645098</v>
      </c>
      <c r="F22" s="8">
        <v>156.154</v>
      </c>
      <c r="G22" s="10">
        <f t="shared" si="3"/>
        <v>9.5976478150961719E-2</v>
      </c>
      <c r="H22" s="9">
        <f t="shared" si="0"/>
        <v>0.99313241099950578</v>
      </c>
      <c r="I22" s="9">
        <f t="shared" si="1"/>
        <v>9.6183921399331074E-2</v>
      </c>
      <c r="J22" s="7">
        <f>J21+(J21-Linf)*(EXP(-I21)-1)</f>
        <v>156.2850186677698</v>
      </c>
      <c r="L22" s="2">
        <v>0</v>
      </c>
      <c r="N22" s="2">
        <f t="shared" si="2"/>
        <v>9.9000000000000005E-2</v>
      </c>
      <c r="O22" s="7">
        <f>O21+(O21-Linf)*(EXP(-N21)-1)</f>
        <v>156.80551179960915</v>
      </c>
    </row>
    <row r="23" spans="4:15" x14ac:dyDescent="0.25">
      <c r="D23" s="2">
        <v>19</v>
      </c>
      <c r="E23" s="7">
        <f>E22+(E22-Linf)*(EXP(-K)-1)</f>
        <v>168.07905494423582</v>
      </c>
      <c r="F23" s="8">
        <v>160.363</v>
      </c>
      <c r="G23" s="10">
        <f t="shared" si="3"/>
        <v>9.6640163071880128E-2</v>
      </c>
      <c r="H23" s="9">
        <f t="shared" si="0"/>
        <v>0.99475048427420898</v>
      </c>
      <c r="I23" s="9">
        <f t="shared" si="1"/>
        <v>9.6849040806683467E-2</v>
      </c>
      <c r="J23" s="7">
        <f>J22+(J22-Linf)*(EXP(-I22)-1)</f>
        <v>160.49067069363255</v>
      </c>
      <c r="L23" s="2">
        <v>0</v>
      </c>
      <c r="N23" s="2">
        <f t="shared" si="2"/>
        <v>9.9000000000000005E-2</v>
      </c>
      <c r="O23" s="7">
        <f>O22+(O22-Linf)*(EXP(-N22)-1)</f>
        <v>161.07924505767076</v>
      </c>
    </row>
    <row r="24" spans="4:15" x14ac:dyDescent="0.25">
      <c r="D24" s="2">
        <v>20</v>
      </c>
      <c r="E24" s="7">
        <f>E23+(E23-Linf)*(EXP(-K)-1)</f>
        <v>171.01121279656678</v>
      </c>
      <c r="F24" s="8">
        <v>164.21199999999999</v>
      </c>
      <c r="G24" s="10">
        <f t="shared" si="3"/>
        <v>9.715015433482381E-2</v>
      </c>
      <c r="H24" s="9">
        <f t="shared" si="0"/>
        <v>0.99601398327296609</v>
      </c>
      <c r="I24" s="9">
        <f t="shared" si="1"/>
        <v>9.7360134363087616E-2</v>
      </c>
      <c r="J24" s="7">
        <f>J23+(J23-Linf)*(EXP(-I23)-1)</f>
        <v>164.33580867458627</v>
      </c>
      <c r="L24" s="2">
        <v>0</v>
      </c>
      <c r="N24" s="2">
        <f t="shared" si="2"/>
        <v>9.9000000000000005E-2</v>
      </c>
      <c r="O24" s="7">
        <f>O23+(O23-Linf)*(EXP(-N23)-1)</f>
        <v>164.95014779219778</v>
      </c>
    </row>
    <row r="25" spans="4:15" x14ac:dyDescent="0.25">
      <c r="D25" s="2">
        <v>21</v>
      </c>
      <c r="E25" s="7">
        <f>E24+(E24-Linf)*(EXP(-K)-1)</f>
        <v>173.69100329794995</v>
      </c>
      <c r="F25" s="8">
        <v>167.72399999999999</v>
      </c>
      <c r="G25" s="10">
        <f t="shared" si="3"/>
        <v>9.7538946205937935E-2</v>
      </c>
      <c r="H25" s="9">
        <f t="shared" si="0"/>
        <v>0.99736674236228817</v>
      </c>
      <c r="I25" s="9">
        <f t="shared" si="1"/>
        <v>9.7749766567690091E-2</v>
      </c>
      <c r="J25" s="7">
        <f>J24+(J24-Linf)*(EXP(-I24)-1)</f>
        <v>167.84355015862147</v>
      </c>
      <c r="L25" s="2">
        <v>0</v>
      </c>
      <c r="N25" s="2">
        <f t="shared" si="2"/>
        <v>9.9000000000000005E-2</v>
      </c>
      <c r="O25" s="7">
        <f>O24+(O24-Linf)*(EXP(-N24)-1)</f>
        <v>168.45618971746407</v>
      </c>
    </row>
    <row r="26" spans="4:15" x14ac:dyDescent="0.25">
      <c r="D26" s="2">
        <v>22</v>
      </c>
      <c r="E26" s="7">
        <f>E25+(E25-Linf)*(EXP(-K)-1)</f>
        <v>176.14014740715766</v>
      </c>
      <c r="F26" s="8">
        <v>170.923</v>
      </c>
      <c r="G26" s="10">
        <f t="shared" si="3"/>
        <v>9.7796469506206407E-2</v>
      </c>
      <c r="H26" s="9">
        <f t="shared" si="0"/>
        <v>0.99879811841460531</v>
      </c>
      <c r="I26" s="9">
        <f t="shared" si="1"/>
        <v>9.8007846477983926E-2</v>
      </c>
      <c r="J26" s="7">
        <f>J25+(J25-Linf)*(EXP(-I25)-1)</f>
        <v>171.03799903462081</v>
      </c>
      <c r="L26" s="2">
        <v>0</v>
      </c>
      <c r="N26" s="2">
        <f t="shared" si="2"/>
        <v>9.9000000000000005E-2</v>
      </c>
      <c r="O26" s="7">
        <f>O25+(O25-Linf)*(EXP(-N25)-1)</f>
        <v>171.63176162529885</v>
      </c>
    </row>
    <row r="27" spans="4:15" x14ac:dyDescent="0.25">
      <c r="D27" s="2">
        <v>23</v>
      </c>
      <c r="E27" s="7">
        <f>E26+(E26-Linf)*(EXP(-K)-1)</f>
        <v>178.37849658578591</v>
      </c>
      <c r="F27" s="8">
        <v>173.83199999999999</v>
      </c>
      <c r="G27" s="10">
        <f t="shared" si="3"/>
        <v>9.7914150720907422E-2</v>
      </c>
      <c r="H27" s="9">
        <f t="shared" si="0"/>
        <v>0.99985319143234597</v>
      </c>
      <c r="I27" s="9">
        <f t="shared" si="1"/>
        <v>9.812578204848045E-2</v>
      </c>
      <c r="J27" s="7">
        <f>J26+(J26-Linf)*(EXP(-I26)-1)</f>
        <v>173.9422473638364</v>
      </c>
      <c r="L27" s="2">
        <v>0</v>
      </c>
      <c r="N27" s="2">
        <f t="shared" si="2"/>
        <v>9.9000000000000005E-2</v>
      </c>
      <c r="O27" s="7">
        <f>O26+(O26-Linf)*(EXP(-N26)-1)</f>
        <v>174.50801272462462</v>
      </c>
    </row>
    <row r="28" spans="4:15" x14ac:dyDescent="0.25">
      <c r="D28" s="2">
        <v>24</v>
      </c>
      <c r="E28" s="7">
        <f>E27+(E27-Linf)*(EXP(-K)-1)</f>
        <v>180.42419370366051</v>
      </c>
      <c r="F28" s="8">
        <v>176.47300000000001</v>
      </c>
      <c r="G28" s="10">
        <f t="shared" si="3"/>
        <v>9.7928527467757431E-2</v>
      </c>
      <c r="H28" s="9">
        <f t="shared" si="0"/>
        <v>1.0007646286267049</v>
      </c>
      <c r="I28" s="9">
        <f t="shared" si="1"/>
        <v>9.8140189869184435E-2</v>
      </c>
      <c r="J28" s="7">
        <f>J27+(J27-Linf)*(EXP(-I27)-1)</f>
        <v>176.57837585426802</v>
      </c>
      <c r="L28" s="2">
        <v>0</v>
      </c>
      <c r="N28" s="2">
        <f t="shared" si="2"/>
        <v>9.9000000000000005E-2</v>
      </c>
      <c r="O28" s="7">
        <f>O27+(O27-Linf)*(EXP(-N27)-1)</f>
        <v>177.11315618428364</v>
      </c>
    </row>
    <row r="29" spans="4:15" x14ac:dyDescent="0.25">
      <c r="D29" s="2">
        <v>25</v>
      </c>
      <c r="E29" s="7">
        <f>E28+(E28-Linf)*(EXP(-K)-1)</f>
        <v>182.29382009530556</v>
      </c>
      <c r="F29" s="8">
        <v>178.86799999999999</v>
      </c>
      <c r="G29" s="10">
        <f t="shared" si="3"/>
        <v>9.7853705723132373E-2</v>
      </c>
      <c r="H29" s="9">
        <f t="shared" si="0"/>
        <v>1.0030606345179276</v>
      </c>
      <c r="I29" s="9">
        <f t="shared" si="1"/>
        <v>9.8065206405083385E-2</v>
      </c>
      <c r="J29" s="7">
        <f>J28+(J28-Linf)*(EXP(-I28)-1)</f>
        <v>178.96845220445113</v>
      </c>
      <c r="L29" s="2">
        <v>0</v>
      </c>
      <c r="N29" s="2">
        <f t="shared" si="2"/>
        <v>9.9000000000000005E-2</v>
      </c>
      <c r="O29" s="7">
        <f>O28+(O28-Linf)*(EXP(-N28)-1)</f>
        <v>179.47274587622505</v>
      </c>
    </row>
    <row r="30" spans="4:15" x14ac:dyDescent="0.25">
      <c r="D30" s="2">
        <v>26</v>
      </c>
      <c r="E30" s="7">
        <f>E29+(E29-Linf)*(EXP(-K)-1)</f>
        <v>184.00252995943609</v>
      </c>
      <c r="F30" s="8">
        <v>181.03800000000001</v>
      </c>
      <c r="G30" s="10">
        <f t="shared" si="3"/>
        <v>9.7555125139728971E-2</v>
      </c>
      <c r="H30" s="9">
        <f t="shared" si="0"/>
        <v>1.0027438771842965</v>
      </c>
      <c r="I30" s="9">
        <f t="shared" si="1"/>
        <v>9.7765980470576108E-2</v>
      </c>
      <c r="J30" s="7">
        <f>J29+(J29-Linf)*(EXP(-I29)-1)</f>
        <v>181.13353296515402</v>
      </c>
      <c r="L30" s="2">
        <v>0</v>
      </c>
      <c r="N30" s="2">
        <f t="shared" si="2"/>
        <v>9.9000000000000005E-2</v>
      </c>
      <c r="O30" s="7">
        <f>O29+(O29-Linf)*(EXP(-N29)-1)</f>
        <v>181.60992703362851</v>
      </c>
    </row>
    <row r="31" spans="4:15" x14ac:dyDescent="0.25">
      <c r="D31" s="2">
        <v>27</v>
      </c>
      <c r="E31" s="7">
        <f>E30+(E30-Linf)*(EXP(-K)-1)</f>
        <v>185.56417319084557</v>
      </c>
      <c r="F31" s="8">
        <v>183</v>
      </c>
      <c r="G31" s="10">
        <f t="shared" si="3"/>
        <v>9.7288178326915983E-2</v>
      </c>
      <c r="H31" s="9">
        <f t="shared" si="0"/>
        <v>1.0048796300961986</v>
      </c>
      <c r="I31" s="9">
        <f t="shared" si="1"/>
        <v>9.749845667978832E-2</v>
      </c>
      <c r="J31" s="7">
        <f>J30+(J30-Linf)*(EXP(-I30)-1)</f>
        <v>183.09067187848669</v>
      </c>
      <c r="L31" s="2">
        <v>0</v>
      </c>
      <c r="N31" s="2">
        <f t="shared" si="2"/>
        <v>9.9000000000000005E-2</v>
      </c>
      <c r="O31" s="7">
        <f>O30+(O30-Linf)*(EXP(-N30)-1)</f>
        <v>183.54566328267202</v>
      </c>
    </row>
    <row r="32" spans="4:15" x14ac:dyDescent="0.25">
      <c r="D32" s="2">
        <v>28</v>
      </c>
      <c r="E32" s="7">
        <f>E31+(E31-Linf)*(EXP(-K)-1)</f>
        <v>186.99140764029841</v>
      </c>
      <c r="F32" s="8">
        <v>184.77500000000001</v>
      </c>
      <c r="G32" s="10">
        <f t="shared" si="3"/>
        <v>9.681575326350525E-2</v>
      </c>
      <c r="H32" s="9">
        <f t="shared" si="0"/>
        <v>1.006593633495201</v>
      </c>
      <c r="I32" s="9">
        <f t="shared" si="1"/>
        <v>9.7025010518378849E-2</v>
      </c>
      <c r="J32" s="7">
        <f>J31+(J31-Linf)*(EXP(-I31)-1)</f>
        <v>184.86090129893375</v>
      </c>
      <c r="L32" s="2">
        <v>0</v>
      </c>
      <c r="N32" s="2">
        <f t="shared" si="2"/>
        <v>9.9000000000000005E-2</v>
      </c>
      <c r="O32" s="7">
        <f>O31+(O31-Linf)*(EXP(-N31)-1)</f>
        <v>185.29894227490004</v>
      </c>
    </row>
    <row r="33" spans="4:15" x14ac:dyDescent="0.25">
      <c r="D33" s="2">
        <v>29</v>
      </c>
      <c r="E33" s="7">
        <f>E32+(E32-Linf)*(EXP(-K)-1)</f>
        <v>188.29580171234676</v>
      </c>
      <c r="F33" s="8">
        <v>186.37799999999999</v>
      </c>
      <c r="G33" s="10">
        <f t="shared" si="3"/>
        <v>9.6181567259998782E-2</v>
      </c>
      <c r="H33" s="9">
        <f t="shared" si="0"/>
        <v>1.0067568462682532</v>
      </c>
      <c r="I33" s="9">
        <f t="shared" si="1"/>
        <v>9.6389453787302751E-2</v>
      </c>
      <c r="J33" s="7">
        <f>J32+(J32-Linf)*(EXP(-I32)-1)</f>
        <v>186.45925764996355</v>
      </c>
      <c r="L33" s="2">
        <v>0</v>
      </c>
      <c r="N33" s="2">
        <f t="shared" si="2"/>
        <v>9.9000000000000005E-2</v>
      </c>
      <c r="O33" s="7">
        <f>O32+(O32-Linf)*(EXP(-N32)-1)</f>
        <v>186.88696193724144</v>
      </c>
    </row>
    <row r="34" spans="4:15" x14ac:dyDescent="0.25">
      <c r="D34" s="2">
        <v>30</v>
      </c>
      <c r="E34" s="7">
        <f>E33+(E33-Linf)*(EXP(-K)-1)</f>
        <v>189.48792813267468</v>
      </c>
      <c r="F34" s="8">
        <v>187.82400000000001</v>
      </c>
      <c r="G34" s="10">
        <f t="shared" si="3"/>
        <v>9.5536044891589372E-2</v>
      </c>
      <c r="H34" s="9">
        <f t="shared" si="0"/>
        <v>1.0090081802769637</v>
      </c>
      <c r="I34" s="9">
        <f t="shared" si="1"/>
        <v>9.5742536188941407E-2</v>
      </c>
      <c r="J34" s="7">
        <f>J33+(J33-Linf)*(EXP(-I33)-1)</f>
        <v>187.90076808456465</v>
      </c>
      <c r="L34" s="2">
        <v>1</v>
      </c>
      <c r="M34" s="2">
        <v>1.1000000000000001</v>
      </c>
      <c r="N34" s="2">
        <f t="shared" si="2"/>
        <v>9.9000000000000005E-2</v>
      </c>
      <c r="O34" s="7">
        <f>O33+(O33-Linf)*(EXP(-N33)-1)</f>
        <v>188.32529916660519</v>
      </c>
    </row>
    <row r="35" spans="4:15" x14ac:dyDescent="0.25">
      <c r="D35" s="2">
        <v>31</v>
      </c>
      <c r="E35" s="7">
        <f>E34+(E34-Linf)*(EXP(-K)-1)</f>
        <v>190.57744964499813</v>
      </c>
      <c r="F35" s="8">
        <v>189.12899999999999</v>
      </c>
      <c r="G35" s="10">
        <f t="shared" si="3"/>
        <v>9.4683122257111521E-2</v>
      </c>
      <c r="H35" s="9">
        <f t="shared" si="0"/>
        <v>1.0096589522524144</v>
      </c>
      <c r="I35" s="9">
        <f t="shared" si="1"/>
        <v>9.4887770050249676E-2</v>
      </c>
      <c r="J35" s="7">
        <f>J34+(J34-Linf)*(EXP(-I34)-1)</f>
        <v>189.20144675522442</v>
      </c>
      <c r="L35" s="2">
        <v>0</v>
      </c>
      <c r="N35" s="2">
        <f t="shared" si="2"/>
        <v>0.09</v>
      </c>
      <c r="O35" s="7">
        <f>O34+(O34-Linf)*(EXP(-N34)-1)</f>
        <v>189.62806262378021</v>
      </c>
    </row>
    <row r="36" spans="4:15" x14ac:dyDescent="0.25">
      <c r="D36" s="2">
        <v>32</v>
      </c>
      <c r="E36" s="7">
        <f>E35+(E35-Linf)*(EXP(-K)-1)</f>
        <v>191.57319733213438</v>
      </c>
      <c r="F36" s="8">
        <v>190.30500000000001</v>
      </c>
      <c r="G36" s="10">
        <f t="shared" si="3"/>
        <v>9.3777331489891827E-2</v>
      </c>
      <c r="H36" s="9">
        <f t="shared" si="0"/>
        <v>1.0111036217920444</v>
      </c>
      <c r="I36" s="9">
        <f t="shared" si="1"/>
        <v>9.3980021509805584E-2</v>
      </c>
      <c r="J36" s="7">
        <f>J35+(J35-Linf)*(EXP(-I35)-1)</f>
        <v>190.373311633002</v>
      </c>
      <c r="L36" s="2">
        <v>0</v>
      </c>
      <c r="N36" s="2">
        <f t="shared" si="2"/>
        <v>0.09</v>
      </c>
      <c r="O36" s="7">
        <f>O35+(O35-Linf)*(EXP(-N35)-1)</f>
        <v>190.70552292655159</v>
      </c>
    </row>
    <row r="37" spans="4:15" x14ac:dyDescent="0.25">
      <c r="D37" s="2">
        <v>33</v>
      </c>
      <c r="E37" s="7">
        <f>E36+(E36-Linf)*(EXP(-K)-1)</f>
        <v>192.48324219606991</v>
      </c>
      <c r="F37" s="8">
        <v>191.36500000000001</v>
      </c>
      <c r="G37" s="10">
        <f t="shared" si="3"/>
        <v>9.2747498346098481E-2</v>
      </c>
      <c r="H37" s="9">
        <f t="shared" si="0"/>
        <v>1.0139176655865496</v>
      </c>
      <c r="I37" s="9">
        <f t="shared" si="1"/>
        <v>9.2947962487997735E-2</v>
      </c>
      <c r="J37" s="7">
        <f>J36+(J36-Linf)*(EXP(-I36)-1)</f>
        <v>191.42936925647655</v>
      </c>
      <c r="L37" s="2">
        <v>0</v>
      </c>
      <c r="N37" s="2">
        <f t="shared" si="2"/>
        <v>0.09</v>
      </c>
      <c r="O37" s="7">
        <f>O36+(O36-Linf)*(EXP(-N36)-1)</f>
        <v>191.69024749814614</v>
      </c>
    </row>
    <row r="38" spans="4:15" x14ac:dyDescent="0.25">
      <c r="D38" s="2">
        <v>34</v>
      </c>
      <c r="E38" s="7">
        <f>E37+(E37-Linf)*(EXP(-K)-1)</f>
        <v>193.31496057721651</v>
      </c>
      <c r="F38" s="8">
        <v>192.32</v>
      </c>
      <c r="G38" s="10">
        <f t="shared" si="3"/>
        <v>9.1474388398632173E-2</v>
      </c>
      <c r="H38" s="9">
        <f t="shared" si="0"/>
        <v>1.0147796965018032</v>
      </c>
      <c r="I38" s="9">
        <f t="shared" si="1"/>
        <v>9.1672100844823037E-2</v>
      </c>
      <c r="J38" s="7">
        <f>J37+(J37-Linf)*(EXP(-I37)-1)</f>
        <v>192.38062559463236</v>
      </c>
      <c r="L38" s="2">
        <v>0</v>
      </c>
      <c r="N38" s="2">
        <f t="shared" si="2"/>
        <v>0.09</v>
      </c>
      <c r="O38" s="7">
        <f>O37+(O37-Linf)*(EXP(-N37)-1)</f>
        <v>192.59021799302923</v>
      </c>
    </row>
    <row r="39" spans="4:15" x14ac:dyDescent="0.25">
      <c r="D39" s="2">
        <v>35</v>
      </c>
      <c r="E39" s="7">
        <f>E38+(E38-Linf)*(EXP(-K)-1)</f>
        <v>194.07509394310969</v>
      </c>
      <c r="F39" s="8">
        <v>193.179</v>
      </c>
      <c r="G39" s="10">
        <f t="shared" si="3"/>
        <v>9.0142115292577332E-2</v>
      </c>
      <c r="H39" s="9">
        <f t="shared" si="0"/>
        <v>1.0171171415255487</v>
      </c>
      <c r="I39" s="9">
        <f t="shared" si="1"/>
        <v>9.033694816800085E-2</v>
      </c>
      <c r="J39" s="7">
        <f>J38+(J38-Linf)*(EXP(-I38)-1)</f>
        <v>193.23608789334682</v>
      </c>
      <c r="L39" s="2">
        <v>0</v>
      </c>
      <c r="N39" s="2">
        <f t="shared" si="2"/>
        <v>0.09</v>
      </c>
      <c r="O39" s="7">
        <f>O38+(O38-Linf)*(EXP(-N38)-1)</f>
        <v>193.41272909412689</v>
      </c>
    </row>
    <row r="40" spans="4:15" x14ac:dyDescent="0.25">
      <c r="D40" s="2">
        <v>36</v>
      </c>
      <c r="E40" s="7">
        <f>E39+(E39-Linf)*(EXP(-K)-1)</f>
        <v>194.76980353116465</v>
      </c>
      <c r="F40" s="8">
        <v>193.952</v>
      </c>
      <c r="G40" s="10">
        <f t="shared" si="3"/>
        <v>8.8625106796819314E-2</v>
      </c>
      <c r="H40" s="9">
        <f t="shared" si="0"/>
        <v>1.0167971885740528</v>
      </c>
      <c r="I40" s="9">
        <f t="shared" si="1"/>
        <v>8.8816660815003778E-2</v>
      </c>
      <c r="J40" s="7">
        <f>J39+(J39-Linf)*(EXP(-I39)-1)</f>
        <v>194.005753261357</v>
      </c>
      <c r="L40" s="2">
        <v>0</v>
      </c>
      <c r="N40" s="2">
        <f t="shared" si="2"/>
        <v>0.09</v>
      </c>
      <c r="O40" s="7">
        <f>O39+(O39-Linf)*(EXP(-N39)-1)</f>
        <v>194.1644476396518</v>
      </c>
    </row>
    <row r="41" spans="4:15" x14ac:dyDescent="0.25">
      <c r="D41" s="2">
        <v>37</v>
      </c>
      <c r="E41" s="7">
        <f>E40+(E40-Linf)*(EXP(-K)-1)</f>
        <v>195.40472028839503</v>
      </c>
      <c r="F41" s="8">
        <v>194.64699999999999</v>
      </c>
      <c r="G41" s="10">
        <f t="shared" si="3"/>
        <v>8.7161046266371334E-2</v>
      </c>
      <c r="H41" s="9">
        <f t="shared" si="0"/>
        <v>1.0218406634518169</v>
      </c>
      <c r="I41" s="9">
        <f t="shared" si="1"/>
        <v>8.7349435868877126E-2</v>
      </c>
      <c r="J41" s="7">
        <f>J40+(J40-Linf)*(EXP(-I40)-1)</f>
        <v>194.69762140115259</v>
      </c>
      <c r="L41" s="2">
        <v>0</v>
      </c>
      <c r="N41" s="2">
        <f t="shared" si="2"/>
        <v>0.09</v>
      </c>
      <c r="O41" s="7">
        <f>O40+(O40-Linf)*(EXP(-N40)-1)</f>
        <v>194.85146666095375</v>
      </c>
    </row>
    <row r="42" spans="4:15" x14ac:dyDescent="0.25">
      <c r="D42" s="2">
        <v>38</v>
      </c>
      <c r="E42" s="7">
        <f>E41+(E41-Linf)*(EXP(-K)-1)</f>
        <v>195.98499051287914</v>
      </c>
      <c r="F42" s="8">
        <v>195.273</v>
      </c>
      <c r="G42" s="10">
        <f t="shared" si="3"/>
        <v>8.529807961638361E-2</v>
      </c>
      <c r="H42" s="9">
        <f t="shared" si="0"/>
        <v>0.49127840579780846</v>
      </c>
      <c r="I42" s="9">
        <f t="shared" si="1"/>
        <v>8.5482442608818668E-2</v>
      </c>
      <c r="J42" s="7">
        <f>J41+(J41-Linf)*(EXP(-I41)-1)</f>
        <v>195.32068206971374</v>
      </c>
      <c r="L42" s="2">
        <v>0</v>
      </c>
      <c r="N42" s="2">
        <f t="shared" si="2"/>
        <v>0.09</v>
      </c>
      <c r="O42" s="7">
        <f>O41+(O41-Linf)*(EXP(-N41)-1)</f>
        <v>195.47935476939611</v>
      </c>
    </row>
    <row r="43" spans="4:15" x14ac:dyDescent="0.25">
      <c r="D43" s="2">
        <v>39</v>
      </c>
      <c r="E43" s="7">
        <f>E42+(E42-Linf)*(EXP(-K)-1)</f>
        <v>196.51531756691949</v>
      </c>
      <c r="F43" s="8">
        <v>195.83500000000001</v>
      </c>
      <c r="G43" s="10">
        <f t="shared" si="3"/>
        <v>0.17362472807626123</v>
      </c>
      <c r="H43" s="9">
        <f>G43/G44</f>
        <v>1</v>
      </c>
      <c r="I43" s="9">
        <f>I44*H43</f>
        <v>0.17399999999999999</v>
      </c>
      <c r="J43" s="7">
        <f>J42+(J42-Linf)*(EXP(-I42)-1)</f>
        <v>195.87993897066264</v>
      </c>
      <c r="L43" s="2">
        <v>0</v>
      </c>
      <c r="N43" s="2">
        <f t="shared" si="2"/>
        <v>0.09</v>
      </c>
      <c r="O43" s="7">
        <f>O42+(O42-Linf)*(EXP(-N42)-1)</f>
        <v>196.05320129256256</v>
      </c>
    </row>
    <row r="44" spans="4:15" x14ac:dyDescent="0.25">
      <c r="D44" s="2">
        <v>40</v>
      </c>
      <c r="E44" s="7">
        <f>E43+(E43-Linf)*(EXP(-K)-1)</f>
        <v>197</v>
      </c>
      <c r="F44" s="8">
        <v>196.84100000000001</v>
      </c>
      <c r="G44" s="10">
        <f>G43</f>
        <v>0.17362472807626123</v>
      </c>
      <c r="H44" s="2">
        <v>1</v>
      </c>
      <c r="I44" s="2">
        <v>0.17399999999999999</v>
      </c>
      <c r="L44" s="2">
        <v>0</v>
      </c>
      <c r="N44" s="2">
        <f>IF(L44&gt;0,N45*M44,N45)</f>
        <v>0.09</v>
      </c>
    </row>
    <row r="45" spans="4:15" x14ac:dyDescent="0.25">
      <c r="N45" s="2">
        <v>0.09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K_dev</vt:lpstr>
      <vt:lpstr>backwards_K_dev</vt:lpstr>
      <vt:lpstr>backwards_K_dev!K</vt:lpstr>
      <vt:lpstr>K</vt:lpstr>
      <vt:lpstr>backwards_K_dev!L_1</vt:lpstr>
      <vt:lpstr>L_1</vt:lpstr>
      <vt:lpstr>backwards_K_dev!L_40</vt:lpstr>
      <vt:lpstr>L_40</vt:lpstr>
      <vt:lpstr>backwards_K_dev!Linf</vt:lpstr>
      <vt:lpstr>Linf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Maunder</dc:creator>
  <cp:lastModifiedBy>Methot, Richard</cp:lastModifiedBy>
  <dcterms:created xsi:type="dcterms:W3CDTF">2015-04-21T20:26:42Z</dcterms:created>
  <dcterms:modified xsi:type="dcterms:W3CDTF">2015-11-24T04:09:25Z</dcterms:modified>
</cp:coreProperties>
</file>