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úl\Dropbox (Personal)\Archivos enviados\TEN MESA TECNICA\09 Torneo Master 2024 2da Edi\RESULTADOS\"/>
    </mc:Choice>
  </mc:AlternateContent>
  <xr:revisionPtr revIDLastSave="0" documentId="13_ncr:1_{55145B20-9C3D-4111-922A-86B70DB23C76}" xr6:coauthVersionLast="47" xr6:coauthVersionMax="47" xr10:uidLastSave="{00000000-0000-0000-0000-000000000000}"/>
  <bookViews>
    <workbookView xWindow="-108" yWindow="-108" windowWidth="23256" windowHeight="12456" firstSheet="2" activeTab="4" xr2:uid="{D9419023-9C0F-4862-94BA-920EB3380634}"/>
  </bookViews>
  <sheets>
    <sheet name="NO TOCAR" sheetId="2" r:id="rId1"/>
    <sheet name="Resultados por Cat. F" sheetId="10" r:id="rId2"/>
    <sheet name="Resultados por Cat. M" sheetId="13" r:id="rId3"/>
    <sheet name="Puntos Generales" sheetId="11" r:id="rId4"/>
    <sheet name="Resultados Generales" sheetId="1" r:id="rId5"/>
    <sheet name="Resultados por Equipos" sheetId="3" r:id="rId6"/>
    <sheet name="Inscritos" sheetId="4" r:id="rId7"/>
    <sheet name="50m PULL" sheetId="6" r:id="rId8"/>
    <sheet name="50m LIBRE" sheetId="7" r:id="rId9"/>
    <sheet name="200m LIBRE" sheetId="8" r:id="rId10"/>
    <sheet name="100m LIBRE" sheetId="9" r:id="rId11"/>
  </sheets>
  <definedNames>
    <definedName name="_xlnm._FilterDatabase" localSheetId="7" hidden="1">'50m PULL'!$B$26:$F$33</definedName>
    <definedName name="_xlnm._FilterDatabase" localSheetId="6" hidden="1">Inscritos!$W$1:$AA$100</definedName>
    <definedName name="_xlnm._FilterDatabase" localSheetId="3" hidden="1">'Puntos Generales'!$B$1:$V$100</definedName>
    <definedName name="_xlnm._FilterDatabase" localSheetId="4" hidden="1">'Resultados Generales'!$A$1:$U$100</definedName>
    <definedName name="_xlnm.Print_Area" localSheetId="10">'100m LIBRE'!$AU$1:$BA$47</definedName>
    <definedName name="_xlnm.Print_Area" localSheetId="9">'200m LIBRE'!$BK$1:$BQ$45</definedName>
    <definedName name="_xlnm.Print_Area" localSheetId="8">'50m LIBRE'!$BK$1:$BQ$48</definedName>
    <definedName name="_xlnm.Print_Area" localSheetId="7">'50m PULL'!$BK$12:$BQ$46</definedName>
    <definedName name="_xlnm.Print_Area" localSheetId="6">Inscritos!$AC$18:$AJ$56</definedName>
    <definedName name="_xlnm.Print_Area" localSheetId="1">'Resultados por Cat. F'!$I$1:$O$62</definedName>
    <definedName name="_xlnm.Print_Area" localSheetId="2">'Resultados por Cat. M'!$I$1:$O$72</definedName>
    <definedName name="_xlnm.Print_Area" localSheetId="5">'Resultados por Equipos'!$A$1:$C$10</definedName>
  </definedNames>
  <calcPr calcId="191028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0" i="9" l="1"/>
  <c r="BA9" i="9"/>
  <c r="BA8" i="9"/>
  <c r="BA7" i="9"/>
  <c r="BA6" i="9"/>
  <c r="BA5" i="9"/>
  <c r="BA4" i="9"/>
  <c r="BA3" i="9"/>
  <c r="BA10" i="8"/>
  <c r="BA9" i="8"/>
  <c r="BA8" i="8"/>
  <c r="BA7" i="8"/>
  <c r="BA6" i="8"/>
  <c r="BA5" i="8"/>
  <c r="BA4" i="8"/>
  <c r="BA3" i="8"/>
  <c r="BE123" i="6"/>
  <c r="BM123" i="6" s="1"/>
  <c r="BE108" i="6"/>
  <c r="BE93" i="6"/>
  <c r="BE78" i="6"/>
  <c r="BM78" i="6" s="1"/>
  <c r="BE63" i="6"/>
  <c r="BE48" i="6"/>
  <c r="BM48" i="6" s="1"/>
  <c r="AJ22" i="4"/>
  <c r="BE123" i="9"/>
  <c r="BM123" i="9" s="1"/>
  <c r="BE108" i="9"/>
  <c r="BM108" i="9" s="1"/>
  <c r="BE93" i="9"/>
  <c r="BE78" i="9"/>
  <c r="BM78" i="9" s="1"/>
  <c r="BE63" i="9"/>
  <c r="BE48" i="9"/>
  <c r="Y121" i="9"/>
  <c r="Y120" i="9"/>
  <c r="Y119" i="9"/>
  <c r="Y118" i="9"/>
  <c r="Y117" i="9"/>
  <c r="Y116" i="9"/>
  <c r="Y115" i="9"/>
  <c r="Y114" i="9"/>
  <c r="Y110" i="9"/>
  <c r="Y109" i="9"/>
  <c r="Y108" i="9"/>
  <c r="Y107" i="9"/>
  <c r="Y106" i="9"/>
  <c r="Y105" i="9"/>
  <c r="Y104" i="9"/>
  <c r="Y103" i="9"/>
  <c r="Y99" i="9"/>
  <c r="Y98" i="9"/>
  <c r="Y97" i="9"/>
  <c r="Y96" i="9"/>
  <c r="Y95" i="9"/>
  <c r="Y94" i="9"/>
  <c r="Y93" i="9"/>
  <c r="Y92" i="9"/>
  <c r="Y88" i="9"/>
  <c r="Y87" i="9"/>
  <c r="Y86" i="9"/>
  <c r="Y85" i="9"/>
  <c r="Y84" i="9"/>
  <c r="Y83" i="9"/>
  <c r="Y82" i="9"/>
  <c r="Y81" i="9"/>
  <c r="Y77" i="9"/>
  <c r="Y76" i="9"/>
  <c r="Y75" i="9"/>
  <c r="Y74" i="9"/>
  <c r="Y73" i="9"/>
  <c r="Y72" i="9"/>
  <c r="Y71" i="9"/>
  <c r="Y70" i="9"/>
  <c r="Y66" i="9"/>
  <c r="Y65" i="9"/>
  <c r="Y64" i="9"/>
  <c r="Y63" i="9"/>
  <c r="Y62" i="9"/>
  <c r="Y61" i="9"/>
  <c r="Y60" i="9"/>
  <c r="Y59" i="9"/>
  <c r="Y55" i="9"/>
  <c r="Y54" i="9"/>
  <c r="Y53" i="9"/>
  <c r="Y52" i="9"/>
  <c r="Y51" i="9"/>
  <c r="Y50" i="9"/>
  <c r="Y49" i="9"/>
  <c r="Y48" i="9"/>
  <c r="Y44" i="9"/>
  <c r="Y43" i="9"/>
  <c r="Y42" i="9"/>
  <c r="Y41" i="9"/>
  <c r="Y40" i="9"/>
  <c r="Y39" i="9"/>
  <c r="Y38" i="9"/>
  <c r="Y37" i="9"/>
  <c r="Y29" i="9"/>
  <c r="Y32" i="9"/>
  <c r="Y31" i="9"/>
  <c r="Y33" i="9"/>
  <c r="Y30" i="9"/>
  <c r="Y28" i="9"/>
  <c r="Y27" i="9"/>
  <c r="Y26" i="9"/>
  <c r="Y22" i="9"/>
  <c r="Y21" i="9"/>
  <c r="Y20" i="9"/>
  <c r="Y19" i="9"/>
  <c r="Y18" i="9"/>
  <c r="Y17" i="9"/>
  <c r="Y16" i="9"/>
  <c r="Y15" i="9"/>
  <c r="F121" i="9"/>
  <c r="F120" i="9"/>
  <c r="F119" i="9"/>
  <c r="F118" i="9"/>
  <c r="F117" i="9"/>
  <c r="F116" i="9"/>
  <c r="F115" i="9"/>
  <c r="F114" i="9"/>
  <c r="F110" i="9"/>
  <c r="F109" i="9"/>
  <c r="F108" i="9"/>
  <c r="F107" i="9"/>
  <c r="F106" i="9"/>
  <c r="F105" i="9"/>
  <c r="F104" i="9"/>
  <c r="F103" i="9"/>
  <c r="F99" i="9"/>
  <c r="F98" i="9"/>
  <c r="F97" i="9"/>
  <c r="F96" i="9"/>
  <c r="F95" i="9"/>
  <c r="F94" i="9"/>
  <c r="F93" i="9"/>
  <c r="F92" i="9"/>
  <c r="F88" i="9"/>
  <c r="F87" i="9"/>
  <c r="F86" i="9"/>
  <c r="F85" i="9"/>
  <c r="F84" i="9"/>
  <c r="F83" i="9"/>
  <c r="F82" i="9"/>
  <c r="F81" i="9"/>
  <c r="F77" i="9"/>
  <c r="F76" i="9"/>
  <c r="F75" i="9"/>
  <c r="F74" i="9"/>
  <c r="F73" i="9"/>
  <c r="F72" i="9"/>
  <c r="F71" i="9"/>
  <c r="F70" i="9"/>
  <c r="F66" i="9"/>
  <c r="F65" i="9"/>
  <c r="F64" i="9"/>
  <c r="F63" i="9"/>
  <c r="F62" i="9"/>
  <c r="F61" i="9"/>
  <c r="F60" i="9"/>
  <c r="F59" i="9"/>
  <c r="F55" i="9"/>
  <c r="F54" i="9"/>
  <c r="F53" i="9"/>
  <c r="F52" i="9"/>
  <c r="F51" i="9"/>
  <c r="F50" i="9"/>
  <c r="F49" i="9"/>
  <c r="F48" i="9"/>
  <c r="F44" i="9"/>
  <c r="F41" i="9"/>
  <c r="F42" i="9"/>
  <c r="F43" i="9"/>
  <c r="F40" i="9"/>
  <c r="F39" i="9"/>
  <c r="F38" i="9"/>
  <c r="F37" i="9"/>
  <c r="F29" i="9"/>
  <c r="F28" i="9"/>
  <c r="F33" i="9"/>
  <c r="F31" i="9"/>
  <c r="F27" i="9"/>
  <c r="F26" i="9"/>
  <c r="F30" i="9"/>
  <c r="F32" i="9"/>
  <c r="F21" i="9"/>
  <c r="F19" i="9"/>
  <c r="F20" i="9"/>
  <c r="F22" i="9"/>
  <c r="F18" i="9"/>
  <c r="F17" i="9"/>
  <c r="F16" i="9"/>
  <c r="F15" i="9"/>
  <c r="Y121" i="8"/>
  <c r="Y120" i="8"/>
  <c r="Y119" i="8"/>
  <c r="Y118" i="8"/>
  <c r="Y117" i="8"/>
  <c r="Y116" i="8"/>
  <c r="Y115" i="8"/>
  <c r="Y114" i="8"/>
  <c r="Y110" i="8"/>
  <c r="Y109" i="8"/>
  <c r="Y108" i="8"/>
  <c r="Y107" i="8"/>
  <c r="Y106" i="8"/>
  <c r="Y105" i="8"/>
  <c r="Y104" i="8"/>
  <c r="Y103" i="8"/>
  <c r="Y99" i="8"/>
  <c r="Y98" i="8"/>
  <c r="Y97" i="8"/>
  <c r="Y96" i="8"/>
  <c r="Y95" i="8"/>
  <c r="Y94" i="8"/>
  <c r="Y93" i="8"/>
  <c r="Y92" i="8"/>
  <c r="Y88" i="8"/>
  <c r="Y87" i="8"/>
  <c r="Y86" i="8"/>
  <c r="Y85" i="8"/>
  <c r="Y84" i="8"/>
  <c r="Y83" i="8"/>
  <c r="Y82" i="8"/>
  <c r="Y81" i="8"/>
  <c r="Y77" i="8"/>
  <c r="Y76" i="8"/>
  <c r="Y75" i="8"/>
  <c r="Y74" i="8"/>
  <c r="Y73" i="8"/>
  <c r="Y72" i="8"/>
  <c r="Y71" i="8"/>
  <c r="Y70" i="8"/>
  <c r="Y66" i="8"/>
  <c r="Y65" i="8"/>
  <c r="Y64" i="8"/>
  <c r="Y63" i="8"/>
  <c r="Y62" i="8"/>
  <c r="Y61" i="8"/>
  <c r="Y60" i="8"/>
  <c r="Y59" i="8"/>
  <c r="Y55" i="8"/>
  <c r="Y54" i="8"/>
  <c r="Y53" i="8"/>
  <c r="Y52" i="8"/>
  <c r="Y51" i="8"/>
  <c r="Y50" i="8"/>
  <c r="Y49" i="8"/>
  <c r="Y48" i="8"/>
  <c r="Y44" i="8"/>
  <c r="Y43" i="8"/>
  <c r="Y42" i="8"/>
  <c r="Y41" i="8"/>
  <c r="Y40" i="8"/>
  <c r="Y39" i="8"/>
  <c r="Y38" i="8"/>
  <c r="Y37" i="8"/>
  <c r="Y29" i="8"/>
  <c r="Y28" i="8"/>
  <c r="Y32" i="8"/>
  <c r="Y31" i="8"/>
  <c r="Y33" i="8"/>
  <c r="Y30" i="8"/>
  <c r="Y27" i="8"/>
  <c r="Y26" i="8"/>
  <c r="Y22" i="8"/>
  <c r="Y21" i="8"/>
  <c r="Y20" i="8"/>
  <c r="Y19" i="8"/>
  <c r="Y18" i="8"/>
  <c r="Y17" i="8"/>
  <c r="Y16" i="8"/>
  <c r="Y15" i="8"/>
  <c r="F121" i="8"/>
  <c r="F120" i="8"/>
  <c r="F119" i="8"/>
  <c r="F118" i="8"/>
  <c r="F117" i="8"/>
  <c r="F116" i="8"/>
  <c r="F115" i="8"/>
  <c r="F114" i="8"/>
  <c r="F110" i="8"/>
  <c r="F109" i="8"/>
  <c r="F108" i="8"/>
  <c r="F107" i="8"/>
  <c r="F106" i="8"/>
  <c r="F105" i="8"/>
  <c r="F104" i="8"/>
  <c r="F103" i="8"/>
  <c r="F99" i="8"/>
  <c r="F98" i="8"/>
  <c r="F97" i="8"/>
  <c r="F96" i="8"/>
  <c r="F95" i="8"/>
  <c r="F94" i="8"/>
  <c r="F93" i="8"/>
  <c r="F92" i="8"/>
  <c r="F88" i="8"/>
  <c r="F87" i="8"/>
  <c r="F86" i="8"/>
  <c r="F85" i="8"/>
  <c r="F84" i="8"/>
  <c r="F83" i="8"/>
  <c r="F82" i="8"/>
  <c r="F81" i="8"/>
  <c r="F77" i="8"/>
  <c r="F76" i="8"/>
  <c r="F75" i="8"/>
  <c r="F74" i="8"/>
  <c r="F73" i="8"/>
  <c r="F72" i="8"/>
  <c r="F71" i="8"/>
  <c r="F70" i="8"/>
  <c r="F66" i="8"/>
  <c r="F65" i="8"/>
  <c r="F64" i="8"/>
  <c r="F63" i="8"/>
  <c r="F62" i="8"/>
  <c r="F61" i="8"/>
  <c r="F60" i="8"/>
  <c r="F59" i="8"/>
  <c r="F55" i="8"/>
  <c r="F54" i="8"/>
  <c r="F53" i="8"/>
  <c r="F52" i="8"/>
  <c r="F51" i="8"/>
  <c r="F50" i="8"/>
  <c r="F49" i="8"/>
  <c r="F48" i="8"/>
  <c r="F44" i="8"/>
  <c r="F43" i="8"/>
  <c r="F42" i="8"/>
  <c r="F41" i="8"/>
  <c r="F40" i="8"/>
  <c r="F39" i="8"/>
  <c r="F38" i="8"/>
  <c r="F37" i="8"/>
  <c r="F29" i="8"/>
  <c r="F28" i="8"/>
  <c r="F30" i="8"/>
  <c r="F33" i="8"/>
  <c r="F27" i="8"/>
  <c r="F26" i="8"/>
  <c r="F31" i="8"/>
  <c r="F32" i="8"/>
  <c r="F22" i="8"/>
  <c r="F21" i="8"/>
  <c r="F20" i="8"/>
  <c r="F19" i="8"/>
  <c r="F18" i="8"/>
  <c r="F17" i="8"/>
  <c r="F16" i="8"/>
  <c r="F15" i="8"/>
  <c r="AJ21" i="4"/>
  <c r="E7" i="4"/>
  <c r="E19" i="4"/>
  <c r="Y121" i="7"/>
  <c r="Y120" i="7"/>
  <c r="Y119" i="7"/>
  <c r="Y118" i="7"/>
  <c r="Y117" i="7"/>
  <c r="Y116" i="7"/>
  <c r="Y115" i="7"/>
  <c r="Y114" i="7"/>
  <c r="Y110" i="7"/>
  <c r="Y109" i="7"/>
  <c r="Y108" i="7"/>
  <c r="Y107" i="7"/>
  <c r="Y106" i="7"/>
  <c r="Y105" i="7"/>
  <c r="Y104" i="7"/>
  <c r="Y103" i="7"/>
  <c r="Y99" i="7"/>
  <c r="Y98" i="7"/>
  <c r="Y97" i="7"/>
  <c r="Y96" i="7"/>
  <c r="Y95" i="7"/>
  <c r="Y94" i="7"/>
  <c r="Y93" i="7"/>
  <c r="Y92" i="7"/>
  <c r="Y88" i="7"/>
  <c r="Y87" i="7"/>
  <c r="Y86" i="7"/>
  <c r="Y85" i="7"/>
  <c r="Y84" i="7"/>
  <c r="Y83" i="7"/>
  <c r="Y82" i="7"/>
  <c r="Y81" i="7"/>
  <c r="Y77" i="7"/>
  <c r="Y76" i="7"/>
  <c r="Y75" i="7"/>
  <c r="Y74" i="7"/>
  <c r="Y73" i="7"/>
  <c r="Y72" i="7"/>
  <c r="Y71" i="7"/>
  <c r="Y70" i="7"/>
  <c r="Y66" i="7"/>
  <c r="Y65" i="7"/>
  <c r="Y64" i="7"/>
  <c r="Y63" i="7"/>
  <c r="Y62" i="7"/>
  <c r="Y61" i="7"/>
  <c r="Y60" i="7"/>
  <c r="Y59" i="7"/>
  <c r="Y55" i="7"/>
  <c r="Y54" i="7"/>
  <c r="Y53" i="7"/>
  <c r="Y52" i="7"/>
  <c r="Y51" i="7"/>
  <c r="Y50" i="7"/>
  <c r="Y49" i="7"/>
  <c r="Y48" i="7"/>
  <c r="Y44" i="7"/>
  <c r="Y43" i="7"/>
  <c r="Y42" i="7"/>
  <c r="Y41" i="7"/>
  <c r="Y40" i="7"/>
  <c r="Y39" i="7"/>
  <c r="Y38" i="7"/>
  <c r="Y37" i="7"/>
  <c r="Y28" i="7"/>
  <c r="Y27" i="7"/>
  <c r="Y31" i="7"/>
  <c r="Y30" i="7"/>
  <c r="Y32" i="7"/>
  <c r="Y33" i="7"/>
  <c r="Y29" i="7"/>
  <c r="Y26" i="7"/>
  <c r="Y22" i="7"/>
  <c r="Y21" i="7"/>
  <c r="Y20" i="7"/>
  <c r="Y19" i="7"/>
  <c r="Y18" i="7"/>
  <c r="Y17" i="7"/>
  <c r="Y16" i="7"/>
  <c r="Y15" i="7"/>
  <c r="F121" i="7"/>
  <c r="F120" i="7"/>
  <c r="F119" i="7"/>
  <c r="F118" i="7"/>
  <c r="F117" i="7"/>
  <c r="F116" i="7"/>
  <c r="F115" i="7"/>
  <c r="F114" i="7"/>
  <c r="F110" i="7"/>
  <c r="F109" i="7"/>
  <c r="F108" i="7"/>
  <c r="F107" i="7"/>
  <c r="F106" i="7"/>
  <c r="F105" i="7"/>
  <c r="F104" i="7"/>
  <c r="F103" i="7"/>
  <c r="F99" i="7"/>
  <c r="F98" i="7"/>
  <c r="F97" i="7"/>
  <c r="F96" i="7"/>
  <c r="F95" i="7"/>
  <c r="F94" i="7"/>
  <c r="F93" i="7"/>
  <c r="F92" i="7"/>
  <c r="F88" i="7"/>
  <c r="F87" i="7"/>
  <c r="F86" i="7"/>
  <c r="F85" i="7"/>
  <c r="F84" i="7"/>
  <c r="F83" i="7"/>
  <c r="F82" i="7"/>
  <c r="F81" i="7"/>
  <c r="F77" i="7"/>
  <c r="F76" i="7"/>
  <c r="F75" i="7"/>
  <c r="F74" i="7"/>
  <c r="F73" i="7"/>
  <c r="F72" i="7"/>
  <c r="F71" i="7"/>
  <c r="F70" i="7"/>
  <c r="F66" i="7"/>
  <c r="F65" i="7"/>
  <c r="F64" i="7"/>
  <c r="F63" i="7"/>
  <c r="F62" i="7"/>
  <c r="F61" i="7"/>
  <c r="F60" i="7"/>
  <c r="F59" i="7"/>
  <c r="F55" i="7"/>
  <c r="F54" i="7"/>
  <c r="F53" i="7"/>
  <c r="F52" i="7"/>
  <c r="F51" i="7"/>
  <c r="F50" i="7"/>
  <c r="F49" i="7"/>
  <c r="F48" i="7"/>
  <c r="F44" i="7"/>
  <c r="F43" i="7"/>
  <c r="F41" i="7"/>
  <c r="F42" i="7"/>
  <c r="F40" i="7"/>
  <c r="F39" i="7"/>
  <c r="F38" i="7"/>
  <c r="F37" i="7"/>
  <c r="F30" i="7"/>
  <c r="F33" i="7"/>
  <c r="F28" i="7"/>
  <c r="F32" i="7"/>
  <c r="F31" i="7"/>
  <c r="F29" i="7"/>
  <c r="F27" i="7"/>
  <c r="F26" i="7"/>
  <c r="F22" i="7"/>
  <c r="F21" i="7"/>
  <c r="F20" i="7"/>
  <c r="F19" i="7"/>
  <c r="F18" i="7"/>
  <c r="F17" i="7"/>
  <c r="F16" i="7"/>
  <c r="F15" i="7"/>
  <c r="AW12" i="6"/>
  <c r="AJ20" i="4"/>
  <c r="AJ19" i="4"/>
  <c r="AJ31" i="4"/>
  <c r="AJ43" i="4" s="1" a="1"/>
  <c r="AJ43" i="4" s="1"/>
  <c r="AJ32" i="4"/>
  <c r="AJ44" i="4" s="1" a="1"/>
  <c r="AJ44" i="4" s="1"/>
  <c r="AJ33" i="4"/>
  <c r="AJ45" i="4" s="1" a="1"/>
  <c r="AJ45" i="4" s="1"/>
  <c r="AJ34" i="4"/>
  <c r="AJ46" i="4" s="1" a="1"/>
  <c r="AJ46" i="4" s="1"/>
  <c r="AJ35" i="4"/>
  <c r="AJ47" i="4" s="1" a="1"/>
  <c r="AJ47" i="4" s="1"/>
  <c r="AJ36" i="4"/>
  <c r="AJ48" i="4" s="1" a="1"/>
  <c r="AJ48" i="4" s="1"/>
  <c r="AJ37" i="4"/>
  <c r="AJ49" i="4" s="1" a="1"/>
  <c r="AJ49" i="4" s="1"/>
  <c r="AJ30" i="4"/>
  <c r="AJ42" i="4" s="1" a="1"/>
  <c r="AJ42" i="4" s="1"/>
  <c r="AI30" i="4"/>
  <c r="AI42" i="4" s="1" a="1"/>
  <c r="AI42" i="4" s="1"/>
  <c r="AI31" i="4"/>
  <c r="AI43" i="4" s="1" a="1"/>
  <c r="AI43" i="4" s="1"/>
  <c r="AI32" i="4"/>
  <c r="AI44" i="4" s="1" a="1"/>
  <c r="AI44" i="4" s="1"/>
  <c r="AI33" i="4"/>
  <c r="AI45" i="4" s="1" a="1"/>
  <c r="AI45" i="4" s="1"/>
  <c r="AI34" i="4"/>
  <c r="AI46" i="4" s="1" a="1"/>
  <c r="AI46" i="4" s="1"/>
  <c r="AI35" i="4"/>
  <c r="AI47" i="4" s="1" a="1"/>
  <c r="AI47" i="4" s="1"/>
  <c r="AI36" i="4"/>
  <c r="AI48" i="4" s="1" a="1"/>
  <c r="AI48" i="4" s="1"/>
  <c r="AI37" i="4"/>
  <c r="AI49" i="4" s="1" a="1"/>
  <c r="AI49" i="4" s="1"/>
  <c r="AD50" i="4"/>
  <c r="AE50" i="4"/>
  <c r="AD51" i="4"/>
  <c r="AE51" i="4"/>
  <c r="AD52" i="4"/>
  <c r="AE52" i="4"/>
  <c r="AD53" i="4"/>
  <c r="AE53" i="4"/>
  <c r="AD54" i="4"/>
  <c r="AE54" i="4"/>
  <c r="AD55" i="4"/>
  <c r="AE55" i="4"/>
  <c r="AD56" i="4"/>
  <c r="AE56" i="4"/>
  <c r="AE49" i="4"/>
  <c r="AD49" i="4"/>
  <c r="AD40" i="4"/>
  <c r="AE40" i="4"/>
  <c r="AD41" i="4"/>
  <c r="AE41" i="4"/>
  <c r="AD42" i="4"/>
  <c r="AE42" i="4"/>
  <c r="AD43" i="4"/>
  <c r="AE43" i="4"/>
  <c r="AD44" i="4"/>
  <c r="AE44" i="4"/>
  <c r="AD45" i="4"/>
  <c r="AE45" i="4"/>
  <c r="AD46" i="4"/>
  <c r="AE46" i="4"/>
  <c r="AE39" i="4"/>
  <c r="AD39" i="4"/>
  <c r="AE30" i="4"/>
  <c r="AE31" i="4"/>
  <c r="AE32" i="4"/>
  <c r="AE33" i="4"/>
  <c r="AE34" i="4"/>
  <c r="AE35" i="4"/>
  <c r="AE36" i="4"/>
  <c r="AE29" i="4"/>
  <c r="AE20" i="4"/>
  <c r="AE21" i="4"/>
  <c r="AE22" i="4"/>
  <c r="AE23" i="4"/>
  <c r="AE24" i="4"/>
  <c r="AE25" i="4"/>
  <c r="AE26" i="4"/>
  <c r="AE19" i="4"/>
  <c r="AD19" i="4"/>
  <c r="AD30" i="4"/>
  <c r="AD31" i="4"/>
  <c r="AD32" i="4"/>
  <c r="AD33" i="4"/>
  <c r="AD34" i="4"/>
  <c r="AD35" i="4"/>
  <c r="AD36" i="4"/>
  <c r="AD29" i="4"/>
  <c r="AD20" i="4"/>
  <c r="AD21" i="4"/>
  <c r="AD22" i="4"/>
  <c r="AD23" i="4"/>
  <c r="AD24" i="4"/>
  <c r="AD25" i="4"/>
  <c r="AD26" i="4"/>
  <c r="A79" i="13"/>
  <c r="B79" i="13"/>
  <c r="A78" i="13"/>
  <c r="B78" i="13"/>
  <c r="A77" i="13"/>
  <c r="B77" i="13"/>
  <c r="B76" i="13"/>
  <c r="A76" i="13"/>
  <c r="A75" i="13"/>
  <c r="B75" i="13"/>
  <c r="A74" i="13"/>
  <c r="B74" i="13"/>
  <c r="A73" i="13"/>
  <c r="B73" i="13"/>
  <c r="B72" i="13"/>
  <c r="A72" i="13"/>
  <c r="B69" i="13"/>
  <c r="A69" i="13"/>
  <c r="A68" i="13"/>
  <c r="B68" i="13"/>
  <c r="A67" i="13"/>
  <c r="B67" i="13"/>
  <c r="B66" i="13"/>
  <c r="A66" i="13"/>
  <c r="B65" i="13"/>
  <c r="A65" i="13"/>
  <c r="A64" i="13"/>
  <c r="B64" i="13"/>
  <c r="A63" i="13"/>
  <c r="B63" i="13"/>
  <c r="B62" i="13"/>
  <c r="A62" i="13"/>
  <c r="A59" i="13"/>
  <c r="B59" i="13"/>
  <c r="A58" i="13"/>
  <c r="B58" i="13"/>
  <c r="A57" i="13"/>
  <c r="B57" i="13"/>
  <c r="A56" i="13"/>
  <c r="B56" i="13"/>
  <c r="A55" i="13"/>
  <c r="B55" i="13"/>
  <c r="A54" i="13"/>
  <c r="B54" i="13"/>
  <c r="A53" i="13"/>
  <c r="B53" i="13"/>
  <c r="A52" i="13"/>
  <c r="B52" i="13"/>
  <c r="A49" i="13"/>
  <c r="B49" i="13"/>
  <c r="A48" i="13"/>
  <c r="B48" i="13"/>
  <c r="A47" i="13"/>
  <c r="B47" i="13"/>
  <c r="A46" i="13"/>
  <c r="B46" i="13"/>
  <c r="B45" i="13"/>
  <c r="A45" i="13"/>
  <c r="A44" i="13"/>
  <c r="B44" i="13"/>
  <c r="A43" i="13"/>
  <c r="B43" i="13"/>
  <c r="A42" i="13"/>
  <c r="B42" i="13"/>
  <c r="A39" i="13"/>
  <c r="B39" i="13"/>
  <c r="A38" i="13"/>
  <c r="B38" i="13"/>
  <c r="A37" i="13"/>
  <c r="B37" i="13"/>
  <c r="B36" i="13"/>
  <c r="A36" i="13"/>
  <c r="B35" i="13"/>
  <c r="A35" i="13"/>
  <c r="A34" i="13"/>
  <c r="B34" i="13"/>
  <c r="A33" i="13"/>
  <c r="B33" i="13"/>
  <c r="B32" i="13"/>
  <c r="A32" i="13"/>
  <c r="A29" i="13"/>
  <c r="B29" i="13"/>
  <c r="A28" i="13"/>
  <c r="B28" i="13"/>
  <c r="A27" i="13"/>
  <c r="B27" i="13"/>
  <c r="B26" i="13"/>
  <c r="A26" i="13"/>
  <c r="A25" i="13"/>
  <c r="B25" i="13"/>
  <c r="A24" i="13"/>
  <c r="B24" i="13"/>
  <c r="A23" i="13"/>
  <c r="B23" i="13"/>
  <c r="B22" i="13"/>
  <c r="A22" i="13"/>
  <c r="A19" i="13"/>
  <c r="B19" i="13"/>
  <c r="A18" i="13"/>
  <c r="B18" i="13"/>
  <c r="A17" i="13"/>
  <c r="B17" i="13"/>
  <c r="B16" i="13"/>
  <c r="A16" i="13"/>
  <c r="A15" i="13"/>
  <c r="B15" i="13"/>
  <c r="A14" i="13"/>
  <c r="B14" i="13"/>
  <c r="A13" i="13"/>
  <c r="B13" i="13"/>
  <c r="B12" i="13"/>
  <c r="A12" i="13"/>
  <c r="B9" i="13"/>
  <c r="B8" i="13"/>
  <c r="B7" i="13"/>
  <c r="B6" i="13"/>
  <c r="B5" i="13"/>
  <c r="B4" i="13"/>
  <c r="B3" i="13"/>
  <c r="B2" i="13"/>
  <c r="A79" i="10"/>
  <c r="B79" i="10"/>
  <c r="A78" i="10"/>
  <c r="B78" i="10"/>
  <c r="A77" i="10"/>
  <c r="B77" i="10"/>
  <c r="A76" i="10"/>
  <c r="B76" i="10"/>
  <c r="A75" i="10"/>
  <c r="B75" i="10"/>
  <c r="A74" i="10"/>
  <c r="B74" i="10"/>
  <c r="A73" i="10"/>
  <c r="B73" i="10"/>
  <c r="A72" i="10"/>
  <c r="B72" i="10"/>
  <c r="A69" i="10"/>
  <c r="B69" i="10"/>
  <c r="A68" i="10"/>
  <c r="B68" i="10"/>
  <c r="A67" i="10"/>
  <c r="B67" i="10"/>
  <c r="A66" i="10"/>
  <c r="B66" i="10"/>
  <c r="A65" i="10"/>
  <c r="B65" i="10"/>
  <c r="A64" i="10"/>
  <c r="B64" i="10"/>
  <c r="A63" i="10"/>
  <c r="B63" i="10"/>
  <c r="A62" i="10"/>
  <c r="B62" i="10"/>
  <c r="A59" i="10"/>
  <c r="B59" i="10"/>
  <c r="A58" i="10"/>
  <c r="B58" i="10"/>
  <c r="A57" i="10"/>
  <c r="B57" i="10"/>
  <c r="A56" i="10"/>
  <c r="B56" i="10"/>
  <c r="A55" i="10"/>
  <c r="B55" i="10"/>
  <c r="A54" i="10"/>
  <c r="B54" i="10"/>
  <c r="A53" i="10"/>
  <c r="B53" i="10"/>
  <c r="A52" i="10"/>
  <c r="B52" i="10"/>
  <c r="A49" i="10"/>
  <c r="B49" i="10"/>
  <c r="A48" i="10"/>
  <c r="B48" i="10"/>
  <c r="A47" i="10"/>
  <c r="B47" i="10"/>
  <c r="A46" i="10"/>
  <c r="B46" i="10"/>
  <c r="A45" i="10"/>
  <c r="B45" i="10"/>
  <c r="A44" i="10"/>
  <c r="B44" i="10"/>
  <c r="A43" i="10"/>
  <c r="B43" i="10"/>
  <c r="A42" i="10"/>
  <c r="B42" i="10"/>
  <c r="A39" i="10"/>
  <c r="B39" i="10"/>
  <c r="A38" i="10"/>
  <c r="B38" i="10"/>
  <c r="B37" i="10"/>
  <c r="A37" i="10"/>
  <c r="A36" i="10"/>
  <c r="B36" i="10"/>
  <c r="A35" i="10"/>
  <c r="B35" i="10"/>
  <c r="A34" i="10"/>
  <c r="B34" i="10"/>
  <c r="B33" i="10"/>
  <c r="A33" i="10"/>
  <c r="A32" i="10"/>
  <c r="B32" i="10"/>
  <c r="A29" i="10"/>
  <c r="B29" i="10"/>
  <c r="A28" i="10"/>
  <c r="B28" i="10"/>
  <c r="A27" i="10"/>
  <c r="B27" i="10"/>
  <c r="B26" i="10"/>
  <c r="A26" i="10"/>
  <c r="A25" i="10"/>
  <c r="B25" i="10"/>
  <c r="A24" i="10"/>
  <c r="B24" i="10"/>
  <c r="A23" i="10"/>
  <c r="B23" i="10"/>
  <c r="B22" i="10"/>
  <c r="A22" i="10"/>
  <c r="B19" i="10"/>
  <c r="A19" i="10"/>
  <c r="A18" i="10"/>
  <c r="B18" i="10"/>
  <c r="B17" i="10"/>
  <c r="A17" i="10"/>
  <c r="B16" i="10"/>
  <c r="A16" i="10"/>
  <c r="B15" i="10"/>
  <c r="A15" i="10"/>
  <c r="A14" i="10"/>
  <c r="B14" i="10"/>
  <c r="B13" i="10"/>
  <c r="A13" i="10"/>
  <c r="B12" i="10"/>
  <c r="A12" i="10"/>
  <c r="B9" i="10"/>
  <c r="B8" i="10"/>
  <c r="B7" i="10"/>
  <c r="B6" i="10"/>
  <c r="B5" i="10"/>
  <c r="B4" i="10"/>
  <c r="B3" i="10"/>
  <c r="B2" i="10"/>
  <c r="A9" i="13"/>
  <c r="A8" i="13"/>
  <c r="A7" i="13"/>
  <c r="A6" i="13"/>
  <c r="A5" i="13"/>
  <c r="A4" i="13"/>
  <c r="A3" i="13"/>
  <c r="A2" i="13"/>
  <c r="A9" i="10"/>
  <c r="A8" i="10"/>
  <c r="A7" i="10"/>
  <c r="A6" i="10"/>
  <c r="A5" i="10"/>
  <c r="A4" i="10"/>
  <c r="A3" i="10"/>
  <c r="A2" i="10"/>
  <c r="I71" i="13"/>
  <c r="A71" i="13"/>
  <c r="I61" i="13"/>
  <c r="A61" i="13"/>
  <c r="I51" i="13"/>
  <c r="A51" i="13"/>
  <c r="I41" i="13"/>
  <c r="A41" i="13"/>
  <c r="I31" i="13"/>
  <c r="A31" i="13"/>
  <c r="I21" i="13"/>
  <c r="A21" i="13"/>
  <c r="I11" i="13"/>
  <c r="A11" i="13"/>
  <c r="I1" i="13"/>
  <c r="I71" i="10"/>
  <c r="I61" i="10"/>
  <c r="I51" i="10"/>
  <c r="I41" i="10"/>
  <c r="I31" i="10"/>
  <c r="I21" i="10"/>
  <c r="I11" i="10"/>
  <c r="A71" i="10"/>
  <c r="A61" i="10"/>
  <c r="A51" i="10"/>
  <c r="A41" i="10"/>
  <c r="A31" i="10"/>
  <c r="A21" i="10"/>
  <c r="A11" i="10"/>
  <c r="I1" i="10"/>
  <c r="C2" i="11"/>
  <c r="F2" i="11" s="1"/>
  <c r="C100" i="11"/>
  <c r="D100" i="11"/>
  <c r="C99" i="11"/>
  <c r="E99" i="11"/>
  <c r="C98" i="11"/>
  <c r="H98" i="11" s="1"/>
  <c r="C97" i="11"/>
  <c r="H97" i="11" s="1"/>
  <c r="O97" i="11" s="1"/>
  <c r="C96" i="11"/>
  <c r="H96" i="11" s="1"/>
  <c r="C95" i="11"/>
  <c r="F95" i="11" s="1"/>
  <c r="C94" i="11"/>
  <c r="H94" i="11"/>
  <c r="N94" i="11" s="1"/>
  <c r="C93" i="11"/>
  <c r="D93" i="11"/>
  <c r="C92" i="11"/>
  <c r="G92" i="11" s="1"/>
  <c r="C91" i="11"/>
  <c r="H91" i="11" s="1"/>
  <c r="T91" i="11" s="1"/>
  <c r="C90" i="11"/>
  <c r="E90" i="11" s="1"/>
  <c r="C89" i="11"/>
  <c r="D89" i="11" s="1"/>
  <c r="C88" i="11"/>
  <c r="E88" i="11" s="1"/>
  <c r="C87" i="11"/>
  <c r="C86" i="11"/>
  <c r="D86" i="11"/>
  <c r="C85" i="11"/>
  <c r="D85" i="11" s="1"/>
  <c r="C84" i="11"/>
  <c r="E84" i="11" s="1"/>
  <c r="C83" i="11"/>
  <c r="G83" i="11" s="1"/>
  <c r="C82" i="11"/>
  <c r="C81" i="11"/>
  <c r="E81" i="11" s="1"/>
  <c r="C80" i="11"/>
  <c r="H80" i="11" s="1"/>
  <c r="E80" i="11"/>
  <c r="C79" i="11"/>
  <c r="F79" i="11" s="1"/>
  <c r="C78" i="11"/>
  <c r="H78" i="11" s="1"/>
  <c r="J78" i="11" s="1"/>
  <c r="C77" i="11"/>
  <c r="D77" i="11" s="1"/>
  <c r="C76" i="11"/>
  <c r="F76" i="11" s="1"/>
  <c r="E76" i="11"/>
  <c r="C75" i="11"/>
  <c r="E75" i="11"/>
  <c r="C74" i="11"/>
  <c r="E74" i="11" s="1"/>
  <c r="C73" i="11"/>
  <c r="C72" i="11"/>
  <c r="F72" i="11" s="1"/>
  <c r="C71" i="11"/>
  <c r="C70" i="11"/>
  <c r="G70" i="11"/>
  <c r="C69" i="11"/>
  <c r="G69" i="11" s="1"/>
  <c r="C68" i="11"/>
  <c r="E68" i="11" s="1"/>
  <c r="C67" i="11"/>
  <c r="E67" i="11" s="1"/>
  <c r="C66" i="11"/>
  <c r="C65" i="11"/>
  <c r="F65" i="11" s="1"/>
  <c r="C64" i="11"/>
  <c r="E64" i="11" s="1"/>
  <c r="C63" i="11"/>
  <c r="H63" i="11"/>
  <c r="V63" i="11" s="1"/>
  <c r="C62" i="11"/>
  <c r="G62" i="11" s="1"/>
  <c r="C61" i="11"/>
  <c r="C60" i="11"/>
  <c r="G60" i="11" s="1"/>
  <c r="C59" i="11"/>
  <c r="G59" i="11" s="1"/>
  <c r="C58" i="11"/>
  <c r="E58" i="11" s="1"/>
  <c r="C57" i="11"/>
  <c r="C56" i="11"/>
  <c r="H56" i="11" s="1"/>
  <c r="N56" i="11" s="1"/>
  <c r="C55" i="11"/>
  <c r="D55" i="11" s="1"/>
  <c r="C54" i="11"/>
  <c r="H54" i="11" s="1"/>
  <c r="C53" i="11"/>
  <c r="H53" i="11" s="1"/>
  <c r="V53" i="11" s="1"/>
  <c r="C52" i="11"/>
  <c r="E52" i="11"/>
  <c r="C51" i="11"/>
  <c r="G51" i="11" s="1"/>
  <c r="C50" i="11"/>
  <c r="G50" i="11" s="1"/>
  <c r="C49" i="11"/>
  <c r="D49" i="11" s="1"/>
  <c r="C48" i="11"/>
  <c r="H48" i="11" s="1"/>
  <c r="N48" i="11" s="1"/>
  <c r="C47" i="11"/>
  <c r="E47" i="11"/>
  <c r="C46" i="11"/>
  <c r="H46" i="11" s="1"/>
  <c r="R46" i="11" s="1"/>
  <c r="C45" i="11"/>
  <c r="H45" i="11"/>
  <c r="N45" i="11" s="1"/>
  <c r="C44" i="11"/>
  <c r="D44" i="11" s="1"/>
  <c r="C43" i="11"/>
  <c r="E43" i="11" s="1"/>
  <c r="C42" i="11"/>
  <c r="H42" i="11" s="1"/>
  <c r="K42" i="11" s="1"/>
  <c r="C41" i="11"/>
  <c r="E41" i="11" s="1"/>
  <c r="C40" i="11"/>
  <c r="F40" i="11" s="1"/>
  <c r="C39" i="11"/>
  <c r="C38" i="11"/>
  <c r="D38" i="11" s="1"/>
  <c r="C37" i="11"/>
  <c r="F37" i="11" s="1"/>
  <c r="C36" i="11"/>
  <c r="F36" i="11"/>
  <c r="C35" i="11"/>
  <c r="H35" i="11" s="1"/>
  <c r="R35" i="11" s="1"/>
  <c r="C34" i="11"/>
  <c r="C33" i="11"/>
  <c r="D33" i="11" s="1"/>
  <c r="C32" i="11"/>
  <c r="E32" i="11" s="1"/>
  <c r="C31" i="11"/>
  <c r="E31" i="11" s="1"/>
  <c r="C30" i="11"/>
  <c r="F30" i="11" s="1"/>
  <c r="C29" i="11"/>
  <c r="D29" i="11" s="1"/>
  <c r="C28" i="11"/>
  <c r="D28" i="11"/>
  <c r="C27" i="11"/>
  <c r="E27" i="11"/>
  <c r="C26" i="11"/>
  <c r="F26" i="11" s="1"/>
  <c r="C25" i="11"/>
  <c r="G25" i="11"/>
  <c r="C24" i="11"/>
  <c r="H24" i="11" s="1"/>
  <c r="O24" i="11" s="1"/>
  <c r="C23" i="11"/>
  <c r="G23" i="11" s="1"/>
  <c r="C22" i="11"/>
  <c r="C21" i="11"/>
  <c r="D21" i="11" s="1"/>
  <c r="C20" i="11"/>
  <c r="E20" i="11" s="1"/>
  <c r="C19" i="11"/>
  <c r="H19" i="11" s="1"/>
  <c r="C18" i="11"/>
  <c r="D18" i="11"/>
  <c r="C17" i="11"/>
  <c r="F17" i="11"/>
  <c r="C16" i="11"/>
  <c r="H16" i="11" s="1"/>
  <c r="C15" i="11"/>
  <c r="E15" i="11" s="1"/>
  <c r="C14" i="11"/>
  <c r="F14" i="11" s="1"/>
  <c r="C13" i="11"/>
  <c r="E13" i="11"/>
  <c r="C12" i="11"/>
  <c r="E12" i="11" s="1"/>
  <c r="C11" i="11"/>
  <c r="D11" i="11" s="1"/>
  <c r="C10" i="11"/>
  <c r="D10" i="11" s="1"/>
  <c r="C9" i="11"/>
  <c r="G9" i="11" s="1"/>
  <c r="C8" i="11"/>
  <c r="E8" i="11" s="1"/>
  <c r="C7" i="11"/>
  <c r="E7" i="11" s="1"/>
  <c r="C6" i="11"/>
  <c r="H6" i="11" s="1"/>
  <c r="C5" i="11"/>
  <c r="F5" i="11" s="1"/>
  <c r="C4" i="11"/>
  <c r="F4" i="11" s="1"/>
  <c r="C3" i="11"/>
  <c r="H3" i="11" s="1"/>
  <c r="H2" i="11"/>
  <c r="N2" i="11" s="1"/>
  <c r="AJ23" i="4"/>
  <c r="AJ24" i="4"/>
  <c r="AJ25" i="4"/>
  <c r="AJ26" i="4"/>
  <c r="BJ125" i="9"/>
  <c r="AT125" i="9"/>
  <c r="BJ124" i="9"/>
  <c r="AT124" i="9"/>
  <c r="AW123" i="9"/>
  <c r="AS112" i="9" a="1"/>
  <c r="AS112" i="9" s="1"/>
  <c r="BJ110" i="9"/>
  <c r="AT110" i="9"/>
  <c r="BJ109" i="9"/>
  <c r="AT109" i="9"/>
  <c r="AW108" i="9"/>
  <c r="BJ95" i="9"/>
  <c r="AT95" i="9"/>
  <c r="BJ94" i="9"/>
  <c r="AT94" i="9"/>
  <c r="AW93" i="9"/>
  <c r="BJ80" i="9"/>
  <c r="AT80" i="9"/>
  <c r="BJ79" i="9"/>
  <c r="AT79" i="9"/>
  <c r="AW78" i="9"/>
  <c r="X121" i="9"/>
  <c r="W121" i="9"/>
  <c r="V121" i="9"/>
  <c r="E121" i="9"/>
  <c r="D121" i="9"/>
  <c r="C121" i="9"/>
  <c r="BJ65" i="9"/>
  <c r="AT65" i="9"/>
  <c r="X120" i="9"/>
  <c r="W120" i="9"/>
  <c r="V120" i="9"/>
  <c r="E120" i="9"/>
  <c r="D120" i="9"/>
  <c r="C120" i="9"/>
  <c r="BJ64" i="9"/>
  <c r="AT64" i="9"/>
  <c r="X119" i="9"/>
  <c r="W119" i="9"/>
  <c r="V119" i="9"/>
  <c r="E119" i="9"/>
  <c r="D119" i="9"/>
  <c r="C119" i="9"/>
  <c r="AW63" i="9"/>
  <c r="X118" i="9"/>
  <c r="W118" i="9"/>
  <c r="V118" i="9"/>
  <c r="E118" i="9"/>
  <c r="D118" i="9"/>
  <c r="C118" i="9"/>
  <c r="X117" i="9"/>
  <c r="W117" i="9"/>
  <c r="V117" i="9"/>
  <c r="E117" i="9"/>
  <c r="D117" i="9"/>
  <c r="C117" i="9"/>
  <c r="X116" i="9"/>
  <c r="W116" i="9"/>
  <c r="V116" i="9"/>
  <c r="E116" i="9"/>
  <c r="D116" i="9"/>
  <c r="C116" i="9"/>
  <c r="X115" i="9"/>
  <c r="W115" i="9"/>
  <c r="V115" i="9"/>
  <c r="E115" i="9"/>
  <c r="D115" i="9"/>
  <c r="C115" i="9"/>
  <c r="X114" i="9"/>
  <c r="W114" i="9"/>
  <c r="V114" i="9"/>
  <c r="E114" i="9"/>
  <c r="D114" i="9"/>
  <c r="C114" i="9"/>
  <c r="AI112" i="9"/>
  <c r="AH112" i="9"/>
  <c r="AE112" i="9"/>
  <c r="AD112" i="9"/>
  <c r="Y112" i="9"/>
  <c r="X112" i="9"/>
  <c r="V112" i="9"/>
  <c r="U112" i="9"/>
  <c r="P112" i="9"/>
  <c r="O112" i="9"/>
  <c r="L112" i="9"/>
  <c r="K112" i="9"/>
  <c r="F112" i="9"/>
  <c r="E112" i="9"/>
  <c r="C112" i="9"/>
  <c r="B112" i="9"/>
  <c r="X110" i="9"/>
  <c r="W110" i="9"/>
  <c r="V110" i="9"/>
  <c r="E110" i="9"/>
  <c r="D110" i="9"/>
  <c r="C110" i="9"/>
  <c r="X109" i="9"/>
  <c r="W109" i="9"/>
  <c r="V109" i="9"/>
  <c r="E109" i="9"/>
  <c r="D109" i="9"/>
  <c r="C109" i="9"/>
  <c r="X108" i="9"/>
  <c r="W108" i="9"/>
  <c r="V108" i="9"/>
  <c r="E108" i="9"/>
  <c r="D108" i="9"/>
  <c r="C108" i="9"/>
  <c r="X107" i="9"/>
  <c r="W107" i="9"/>
  <c r="V107" i="9"/>
  <c r="E107" i="9"/>
  <c r="D107" i="9"/>
  <c r="C107" i="9"/>
  <c r="X106" i="9"/>
  <c r="W106" i="9"/>
  <c r="V106" i="9"/>
  <c r="E106" i="9"/>
  <c r="D106" i="9"/>
  <c r="C106" i="9"/>
  <c r="BJ50" i="9"/>
  <c r="AT50" i="9"/>
  <c r="X105" i="9"/>
  <c r="W105" i="9"/>
  <c r="V105" i="9"/>
  <c r="E105" i="9"/>
  <c r="D105" i="9"/>
  <c r="C105" i="9"/>
  <c r="BJ49" i="9"/>
  <c r="AT49" i="9"/>
  <c r="X104" i="9"/>
  <c r="W104" i="9"/>
  <c r="V104" i="9"/>
  <c r="E104" i="9"/>
  <c r="D104" i="9"/>
  <c r="C104" i="9"/>
  <c r="AW48" i="9"/>
  <c r="X103" i="9"/>
  <c r="W103" i="9"/>
  <c r="V103" i="9"/>
  <c r="E103" i="9"/>
  <c r="D103" i="9"/>
  <c r="C103" i="9"/>
  <c r="AI101" i="9"/>
  <c r="AH101" i="9"/>
  <c r="AE101" i="9"/>
  <c r="AD101" i="9"/>
  <c r="Y101" i="9"/>
  <c r="X101" i="9"/>
  <c r="V101" i="9"/>
  <c r="U101" i="9"/>
  <c r="P101" i="9"/>
  <c r="O101" i="9"/>
  <c r="L101" i="9"/>
  <c r="K101" i="9"/>
  <c r="F101" i="9"/>
  <c r="E101" i="9"/>
  <c r="C101" i="9"/>
  <c r="B101" i="9"/>
  <c r="X99" i="9"/>
  <c r="W99" i="9"/>
  <c r="V99" i="9"/>
  <c r="E99" i="9"/>
  <c r="D99" i="9"/>
  <c r="C99" i="9"/>
  <c r="X98" i="9"/>
  <c r="W98" i="9"/>
  <c r="V98" i="9"/>
  <c r="E98" i="9"/>
  <c r="D98" i="9"/>
  <c r="C98" i="9"/>
  <c r="X97" i="9"/>
  <c r="W97" i="9"/>
  <c r="V97" i="9"/>
  <c r="E97" i="9"/>
  <c r="D97" i="9"/>
  <c r="C97" i="9"/>
  <c r="X96" i="9"/>
  <c r="W96" i="9"/>
  <c r="V96" i="9"/>
  <c r="E96" i="9"/>
  <c r="D96" i="9"/>
  <c r="C96" i="9"/>
  <c r="X95" i="9"/>
  <c r="W95" i="9"/>
  <c r="V95" i="9"/>
  <c r="E95" i="9"/>
  <c r="D95" i="9"/>
  <c r="C95" i="9"/>
  <c r="X94" i="9"/>
  <c r="W94" i="9"/>
  <c r="V94" i="9"/>
  <c r="E94" i="9"/>
  <c r="D94" i="9"/>
  <c r="C94" i="9"/>
  <c r="X93" i="9"/>
  <c r="W93" i="9"/>
  <c r="V93" i="9"/>
  <c r="E93" i="9"/>
  <c r="D93" i="9"/>
  <c r="C93" i="9"/>
  <c r="X92" i="9"/>
  <c r="W92" i="9"/>
  <c r="V92" i="9"/>
  <c r="E92" i="9"/>
  <c r="D92" i="9"/>
  <c r="C92" i="9"/>
  <c r="BJ45" i="9"/>
  <c r="AT45" i="9"/>
  <c r="AI90" i="9"/>
  <c r="AH90" i="9"/>
  <c r="AE90" i="9"/>
  <c r="AD90" i="9"/>
  <c r="Y90" i="9"/>
  <c r="X90" i="9"/>
  <c r="V90" i="9"/>
  <c r="P90" i="9"/>
  <c r="O90" i="9"/>
  <c r="L90" i="9"/>
  <c r="K90" i="9"/>
  <c r="F90" i="9"/>
  <c r="E90" i="9"/>
  <c r="C90" i="9"/>
  <c r="BJ44" i="9"/>
  <c r="AT44" i="9"/>
  <c r="AW43" i="9"/>
  <c r="X88" i="9"/>
  <c r="W88" i="9"/>
  <c r="V88" i="9"/>
  <c r="E88" i="9"/>
  <c r="D88" i="9"/>
  <c r="C88" i="9"/>
  <c r="X87" i="9"/>
  <c r="W87" i="9"/>
  <c r="V87" i="9"/>
  <c r="E87" i="9"/>
  <c r="D87" i="9"/>
  <c r="C87" i="9"/>
  <c r="X86" i="9"/>
  <c r="W86" i="9"/>
  <c r="V86" i="9"/>
  <c r="E86" i="9"/>
  <c r="D86" i="9"/>
  <c r="C86" i="9"/>
  <c r="X85" i="9"/>
  <c r="W85" i="9"/>
  <c r="V85" i="9"/>
  <c r="E85" i="9"/>
  <c r="D85" i="9"/>
  <c r="C85" i="9"/>
  <c r="X84" i="9"/>
  <c r="W84" i="9"/>
  <c r="V84" i="9"/>
  <c r="E84" i="9"/>
  <c r="D84" i="9"/>
  <c r="C84" i="9"/>
  <c r="X83" i="9"/>
  <c r="W83" i="9"/>
  <c r="V83" i="9"/>
  <c r="E83" i="9"/>
  <c r="D83" i="9"/>
  <c r="C83" i="9"/>
  <c r="X82" i="9"/>
  <c r="W82" i="9"/>
  <c r="V82" i="9"/>
  <c r="E82" i="9"/>
  <c r="D82" i="9"/>
  <c r="C82" i="9"/>
  <c r="X81" i="9"/>
  <c r="W81" i="9"/>
  <c r="V81" i="9"/>
  <c r="E81" i="9"/>
  <c r="D81" i="9"/>
  <c r="C81" i="9"/>
  <c r="AH79" i="9"/>
  <c r="AG79" i="9"/>
  <c r="AE79" i="9"/>
  <c r="AD79" i="9"/>
  <c r="Y79" i="9"/>
  <c r="X79" i="9"/>
  <c r="V79" i="9"/>
  <c r="U79" i="9"/>
  <c r="O79" i="9"/>
  <c r="N79" i="9"/>
  <c r="L79" i="9"/>
  <c r="K79" i="9"/>
  <c r="F79" i="9"/>
  <c r="E79" i="9"/>
  <c r="C79" i="9"/>
  <c r="B79" i="9"/>
  <c r="X77" i="9"/>
  <c r="W77" i="9"/>
  <c r="V77" i="9"/>
  <c r="E77" i="9"/>
  <c r="D77" i="9"/>
  <c r="C77" i="9"/>
  <c r="X76" i="9"/>
  <c r="W76" i="9"/>
  <c r="V76" i="9"/>
  <c r="E76" i="9"/>
  <c r="D76" i="9"/>
  <c r="C76" i="9"/>
  <c r="BJ40" i="9"/>
  <c r="AT40" i="9"/>
  <c r="X75" i="9"/>
  <c r="W75" i="9"/>
  <c r="V75" i="9"/>
  <c r="E75" i="9"/>
  <c r="D75" i="9"/>
  <c r="C75" i="9"/>
  <c r="BJ39" i="9"/>
  <c r="AT39" i="9"/>
  <c r="X74" i="9"/>
  <c r="W74" i="9"/>
  <c r="V74" i="9"/>
  <c r="E74" i="9"/>
  <c r="D74" i="9"/>
  <c r="C74" i="9"/>
  <c r="AW38" i="9"/>
  <c r="X73" i="9"/>
  <c r="W73" i="9"/>
  <c r="V73" i="9"/>
  <c r="E73" i="9"/>
  <c r="D73" i="9"/>
  <c r="C73" i="9"/>
  <c r="X72" i="9"/>
  <c r="W72" i="9"/>
  <c r="V72" i="9"/>
  <c r="E72" i="9"/>
  <c r="D72" i="9"/>
  <c r="C72" i="9"/>
  <c r="X71" i="9"/>
  <c r="W71" i="9"/>
  <c r="V71" i="9"/>
  <c r="E71" i="9"/>
  <c r="D71" i="9"/>
  <c r="C71" i="9"/>
  <c r="X70" i="9"/>
  <c r="W70" i="9"/>
  <c r="V70" i="9"/>
  <c r="E70" i="9"/>
  <c r="D70" i="9"/>
  <c r="C70" i="9"/>
  <c r="AH68" i="9"/>
  <c r="AG68" i="9"/>
  <c r="AE68" i="9"/>
  <c r="AD68" i="9"/>
  <c r="Y68" i="9"/>
  <c r="X68" i="9"/>
  <c r="V68" i="9"/>
  <c r="U68" i="9"/>
  <c r="O68" i="9"/>
  <c r="N68" i="9"/>
  <c r="L68" i="9"/>
  <c r="K68" i="9"/>
  <c r="F68" i="9"/>
  <c r="E68" i="9"/>
  <c r="C68" i="9"/>
  <c r="B68" i="9"/>
  <c r="X66" i="9"/>
  <c r="W66" i="9"/>
  <c r="V66" i="9"/>
  <c r="E66" i="9"/>
  <c r="D66" i="9"/>
  <c r="C66" i="9"/>
  <c r="X65" i="9"/>
  <c r="W65" i="9"/>
  <c r="V65" i="9"/>
  <c r="E65" i="9"/>
  <c r="D65" i="9"/>
  <c r="C65" i="9"/>
  <c r="X64" i="9"/>
  <c r="W64" i="9"/>
  <c r="V64" i="9"/>
  <c r="E64" i="9"/>
  <c r="D64" i="9"/>
  <c r="C64" i="9"/>
  <c r="X63" i="9"/>
  <c r="W63" i="9"/>
  <c r="V63" i="9"/>
  <c r="E63" i="9"/>
  <c r="D63" i="9"/>
  <c r="C63" i="9"/>
  <c r="X62" i="9"/>
  <c r="W62" i="9"/>
  <c r="V62" i="9"/>
  <c r="E62" i="9"/>
  <c r="D62" i="9"/>
  <c r="C62" i="9"/>
  <c r="X61" i="9"/>
  <c r="W61" i="9"/>
  <c r="V61" i="9"/>
  <c r="E61" i="9"/>
  <c r="D61" i="9"/>
  <c r="C61" i="9"/>
  <c r="BJ33" i="9"/>
  <c r="AT33" i="9"/>
  <c r="X60" i="9"/>
  <c r="W60" i="9"/>
  <c r="V60" i="9"/>
  <c r="E60" i="9"/>
  <c r="D60" i="9"/>
  <c r="C60" i="9"/>
  <c r="BJ32" i="9"/>
  <c r="AT32" i="9"/>
  <c r="X59" i="9"/>
  <c r="W59" i="9"/>
  <c r="V59" i="9"/>
  <c r="E59" i="9"/>
  <c r="D59" i="9"/>
  <c r="C59" i="9"/>
  <c r="BM31" i="9"/>
  <c r="AW31" i="9"/>
  <c r="AH57" i="9"/>
  <c r="AG57" i="9"/>
  <c r="AE57" i="9"/>
  <c r="AD57" i="9"/>
  <c r="Y57" i="9"/>
  <c r="X57" i="9"/>
  <c r="V57" i="9"/>
  <c r="U57" i="9"/>
  <c r="O57" i="9"/>
  <c r="N57" i="9"/>
  <c r="L57" i="9"/>
  <c r="K57" i="9"/>
  <c r="F57" i="9"/>
  <c r="E57" i="9"/>
  <c r="C57" i="9"/>
  <c r="B57" i="9"/>
  <c r="X55" i="9"/>
  <c r="W55" i="9"/>
  <c r="V55" i="9"/>
  <c r="E55" i="9"/>
  <c r="D55" i="9"/>
  <c r="C55" i="9"/>
  <c r="X54" i="9"/>
  <c r="W54" i="9"/>
  <c r="V54" i="9"/>
  <c r="E54" i="9"/>
  <c r="D54" i="9"/>
  <c r="C54" i="9"/>
  <c r="X53" i="9"/>
  <c r="W53" i="9"/>
  <c r="V53" i="9"/>
  <c r="E53" i="9"/>
  <c r="D53" i="9"/>
  <c r="C53" i="9"/>
  <c r="X52" i="9"/>
  <c r="W52" i="9"/>
  <c r="V52" i="9"/>
  <c r="E52" i="9"/>
  <c r="D52" i="9"/>
  <c r="C52" i="9"/>
  <c r="X51" i="9"/>
  <c r="W51" i="9"/>
  <c r="V51" i="9"/>
  <c r="E51" i="9"/>
  <c r="D51" i="9"/>
  <c r="C51" i="9"/>
  <c r="X50" i="9"/>
  <c r="W50" i="9"/>
  <c r="V50" i="9"/>
  <c r="E50" i="9"/>
  <c r="D50" i="9"/>
  <c r="C50" i="9"/>
  <c r="X49" i="9"/>
  <c r="W49" i="9"/>
  <c r="V49" i="9"/>
  <c r="E49" i="9"/>
  <c r="D49" i="9"/>
  <c r="C49" i="9"/>
  <c r="X48" i="9"/>
  <c r="W48" i="9"/>
  <c r="V48" i="9"/>
  <c r="E48" i="9"/>
  <c r="D48" i="9"/>
  <c r="C48" i="9"/>
  <c r="AH46" i="9"/>
  <c r="AG46" i="9"/>
  <c r="AE46" i="9"/>
  <c r="AD46" i="9"/>
  <c r="Y46" i="9"/>
  <c r="X46" i="9"/>
  <c r="V46" i="9"/>
  <c r="U46" i="9"/>
  <c r="O46" i="9"/>
  <c r="N46" i="9"/>
  <c r="L46" i="9"/>
  <c r="K46" i="9"/>
  <c r="F46" i="9"/>
  <c r="E46" i="9"/>
  <c r="C46" i="9"/>
  <c r="B46" i="9"/>
  <c r="BJ24" i="9"/>
  <c r="AT24" i="9"/>
  <c r="BJ23" i="9"/>
  <c r="AT23" i="9"/>
  <c r="X44" i="9"/>
  <c r="W44" i="9"/>
  <c r="V44" i="9"/>
  <c r="E44" i="9"/>
  <c r="D44" i="9"/>
  <c r="C44" i="9"/>
  <c r="AW22" i="9"/>
  <c r="X43" i="9"/>
  <c r="W43" i="9"/>
  <c r="V43" i="9"/>
  <c r="E41" i="9"/>
  <c r="D41" i="9"/>
  <c r="C41" i="9"/>
  <c r="X42" i="9"/>
  <c r="W42" i="9"/>
  <c r="V42" i="9"/>
  <c r="E42" i="9"/>
  <c r="D42" i="9"/>
  <c r="C42" i="9"/>
  <c r="X41" i="9"/>
  <c r="W41" i="9"/>
  <c r="V41" i="9"/>
  <c r="E43" i="9"/>
  <c r="D43" i="9"/>
  <c r="C43" i="9"/>
  <c r="X40" i="9"/>
  <c r="W40" i="9"/>
  <c r="V40" i="9"/>
  <c r="E40" i="9"/>
  <c r="D40" i="9"/>
  <c r="C40" i="9"/>
  <c r="X39" i="9"/>
  <c r="W39" i="9"/>
  <c r="V39" i="9"/>
  <c r="E39" i="9"/>
  <c r="D39" i="9"/>
  <c r="C39" i="9"/>
  <c r="X38" i="9"/>
  <c r="W38" i="9"/>
  <c r="V38" i="9"/>
  <c r="E38" i="9"/>
  <c r="D38" i="9"/>
  <c r="C38" i="9"/>
  <c r="X37" i="9"/>
  <c r="W37" i="9"/>
  <c r="V37" i="9"/>
  <c r="E37" i="9"/>
  <c r="D37" i="9"/>
  <c r="C37" i="9"/>
  <c r="AH35" i="9"/>
  <c r="AG35" i="9"/>
  <c r="AE35" i="9"/>
  <c r="AD35" i="9"/>
  <c r="Y35" i="9"/>
  <c r="X35" i="9"/>
  <c r="V35" i="9"/>
  <c r="U35" i="9"/>
  <c r="O35" i="9"/>
  <c r="N35" i="9"/>
  <c r="L35" i="9"/>
  <c r="K35" i="9"/>
  <c r="F35" i="9"/>
  <c r="E35" i="9"/>
  <c r="C35" i="9"/>
  <c r="B35" i="9"/>
  <c r="X29" i="9"/>
  <c r="W29" i="9"/>
  <c r="V29" i="9"/>
  <c r="E29" i="9"/>
  <c r="D29" i="9"/>
  <c r="C29" i="9"/>
  <c r="X32" i="9"/>
  <c r="W32" i="9"/>
  <c r="V32" i="9"/>
  <c r="E28" i="9"/>
  <c r="D28" i="9"/>
  <c r="C28" i="9"/>
  <c r="BW31" i="9"/>
  <c r="BU31" i="9"/>
  <c r="X31" i="9"/>
  <c r="W31" i="9"/>
  <c r="V31" i="9"/>
  <c r="E33" i="9"/>
  <c r="D33" i="9"/>
  <c r="C33" i="9"/>
  <c r="BW30" i="9"/>
  <c r="BU30" i="9"/>
  <c r="BJ19" i="9"/>
  <c r="AT19" i="9"/>
  <c r="X33" i="9"/>
  <c r="W33" i="9"/>
  <c r="V33" i="9"/>
  <c r="E31" i="9"/>
  <c r="D31" i="9"/>
  <c r="C31" i="9"/>
  <c r="BW29" i="9"/>
  <c r="BU29" i="9"/>
  <c r="BJ18" i="9"/>
  <c r="AT18" i="9"/>
  <c r="X30" i="9"/>
  <c r="W30" i="9"/>
  <c r="V30" i="9"/>
  <c r="E27" i="9"/>
  <c r="D27" i="9"/>
  <c r="C27" i="9"/>
  <c r="BW28" i="9"/>
  <c r="BU28" i="9"/>
  <c r="BM17" i="9"/>
  <c r="AW17" i="9"/>
  <c r="X28" i="9"/>
  <c r="W28" i="9"/>
  <c r="V28" i="9"/>
  <c r="E26" i="9"/>
  <c r="D26" i="9"/>
  <c r="C26" i="9"/>
  <c r="BW27" i="9"/>
  <c r="BU27" i="9"/>
  <c r="X27" i="9"/>
  <c r="W27" i="9"/>
  <c r="V27" i="9"/>
  <c r="E30" i="9"/>
  <c r="D30" i="9"/>
  <c r="C30" i="9"/>
  <c r="BW26" i="9"/>
  <c r="BU26" i="9"/>
  <c r="X26" i="9"/>
  <c r="W26" i="9"/>
  <c r="V26" i="9"/>
  <c r="E32" i="9"/>
  <c r="D32" i="9"/>
  <c r="C32" i="9"/>
  <c r="BW25" i="9"/>
  <c r="BU25" i="9"/>
  <c r="BW24" i="9"/>
  <c r="BU24" i="9"/>
  <c r="AH24" i="9"/>
  <c r="AG24" i="9"/>
  <c r="AE24" i="9"/>
  <c r="AD24" i="9"/>
  <c r="Y24" i="9"/>
  <c r="X24" i="9"/>
  <c r="V24" i="9"/>
  <c r="U24" i="9"/>
  <c r="O24" i="9"/>
  <c r="N24" i="9"/>
  <c r="L24" i="9"/>
  <c r="K24" i="9"/>
  <c r="F24" i="9"/>
  <c r="E24" i="9"/>
  <c r="C24" i="9"/>
  <c r="B24" i="9"/>
  <c r="BW23" i="9"/>
  <c r="BU23" i="9"/>
  <c r="BW22" i="9"/>
  <c r="BU22" i="9"/>
  <c r="X22" i="9"/>
  <c r="W22" i="9"/>
  <c r="V22" i="9"/>
  <c r="E21" i="9"/>
  <c r="D21" i="9"/>
  <c r="C21" i="9"/>
  <c r="BW21" i="9"/>
  <c r="BU21" i="9"/>
  <c r="X21" i="9"/>
  <c r="W21" i="9"/>
  <c r="V21" i="9"/>
  <c r="E19" i="9"/>
  <c r="D19" i="9"/>
  <c r="C19" i="9"/>
  <c r="BW20" i="9"/>
  <c r="BU20" i="9"/>
  <c r="X20" i="9"/>
  <c r="W20" i="9"/>
  <c r="V20" i="9"/>
  <c r="E20" i="9"/>
  <c r="D20" i="9"/>
  <c r="C20" i="9"/>
  <c r="X19" i="9"/>
  <c r="W19" i="9"/>
  <c r="V19" i="9"/>
  <c r="E22" i="9"/>
  <c r="D22" i="9"/>
  <c r="C22" i="9"/>
  <c r="X18" i="9"/>
  <c r="W18" i="9"/>
  <c r="V18" i="9"/>
  <c r="E18" i="9"/>
  <c r="D18" i="9"/>
  <c r="C18" i="9"/>
  <c r="X17" i="9"/>
  <c r="W17" i="9"/>
  <c r="V17" i="9"/>
  <c r="E17" i="9"/>
  <c r="D17" i="9"/>
  <c r="C17" i="9"/>
  <c r="X16" i="9"/>
  <c r="W16" i="9"/>
  <c r="V16" i="9"/>
  <c r="E16" i="9"/>
  <c r="D16" i="9"/>
  <c r="C16" i="9"/>
  <c r="X15" i="9"/>
  <c r="W15" i="9"/>
  <c r="V15" i="9"/>
  <c r="E15" i="9"/>
  <c r="D15" i="9"/>
  <c r="C15" i="9"/>
  <c r="AB14" i="9"/>
  <c r="I14" i="9"/>
  <c r="AE13" i="9"/>
  <c r="BE13" i="9" s="1"/>
  <c r="AD13" i="9"/>
  <c r="BD13" i="9" s="1"/>
  <c r="AB13" i="9"/>
  <c r="L13" i="9"/>
  <c r="AO13" i="9" s="1"/>
  <c r="K13" i="9"/>
  <c r="AN13" i="9" s="1"/>
  <c r="I13" i="9"/>
  <c r="BD12" i="9"/>
  <c r="BD17" i="9" s="1"/>
  <c r="AW12" i="9"/>
  <c r="AN12" i="9"/>
  <c r="AV12" i="9" s="1"/>
  <c r="AH12" i="9"/>
  <c r="BH12" i="9" s="1"/>
  <c r="AG12" i="9"/>
  <c r="BG12" i="9" s="1"/>
  <c r="Y12" i="9"/>
  <c r="X12" i="9"/>
  <c r="O12" i="9"/>
  <c r="AR12" i="9" s="1"/>
  <c r="AR17" i="9" s="1"/>
  <c r="N12" i="9"/>
  <c r="AQ12" i="9" s="1"/>
  <c r="BJ134" i="8"/>
  <c r="AT144" i="8"/>
  <c r="BJ133" i="8"/>
  <c r="AT143" i="8"/>
  <c r="BE132" i="8"/>
  <c r="AW142" i="8"/>
  <c r="AS131" i="8" a="1"/>
  <c r="AS131" i="8" s="1"/>
  <c r="BJ119" i="8"/>
  <c r="AT129" i="8"/>
  <c r="BJ118" i="8"/>
  <c r="AT128" i="8"/>
  <c r="BE117" i="8"/>
  <c r="AW127" i="8"/>
  <c r="BJ104" i="8"/>
  <c r="AT114" i="8"/>
  <c r="BJ103" i="8"/>
  <c r="AT113" i="8"/>
  <c r="BE102" i="8"/>
  <c r="BM102" i="8" s="1"/>
  <c r="AW112" i="8"/>
  <c r="BJ89" i="8"/>
  <c r="AT99" i="8"/>
  <c r="BJ88" i="8"/>
  <c r="AT98" i="8"/>
  <c r="BE87" i="8"/>
  <c r="BM87" i="8" s="1"/>
  <c r="AW97" i="8"/>
  <c r="X121" i="8"/>
  <c r="W121" i="8"/>
  <c r="V121" i="8"/>
  <c r="E121" i="8"/>
  <c r="D121" i="8"/>
  <c r="C121" i="8"/>
  <c r="BJ74" i="8"/>
  <c r="AT84" i="8"/>
  <c r="X120" i="8"/>
  <c r="W120" i="8"/>
  <c r="V120" i="8"/>
  <c r="E120" i="8"/>
  <c r="D120" i="8"/>
  <c r="C120" i="8"/>
  <c r="BJ73" i="8"/>
  <c r="AT83" i="8"/>
  <c r="X119" i="8"/>
  <c r="W119" i="8"/>
  <c r="V119" i="8"/>
  <c r="E119" i="8"/>
  <c r="D119" i="8"/>
  <c r="C119" i="8"/>
  <c r="BE72" i="8"/>
  <c r="AW82" i="8"/>
  <c r="X118" i="8"/>
  <c r="W118" i="8"/>
  <c r="V118" i="8"/>
  <c r="E118" i="8"/>
  <c r="D118" i="8"/>
  <c r="C118" i="8"/>
  <c r="X117" i="8"/>
  <c r="W117" i="8"/>
  <c r="V117" i="8"/>
  <c r="E117" i="8"/>
  <c r="D117" i="8"/>
  <c r="C117" i="8"/>
  <c r="X116" i="8"/>
  <c r="W116" i="8"/>
  <c r="V116" i="8"/>
  <c r="E116" i="8"/>
  <c r="D116" i="8"/>
  <c r="C116" i="8"/>
  <c r="X115" i="8"/>
  <c r="W115" i="8"/>
  <c r="V115" i="8"/>
  <c r="E115" i="8"/>
  <c r="D115" i="8"/>
  <c r="C115" i="8"/>
  <c r="X114" i="8"/>
  <c r="W114" i="8"/>
  <c r="V114" i="8"/>
  <c r="E114" i="8"/>
  <c r="D114" i="8"/>
  <c r="C114" i="8"/>
  <c r="AI112" i="8"/>
  <c r="AH112" i="8"/>
  <c r="AE112" i="8"/>
  <c r="AD112" i="8"/>
  <c r="Y112" i="8"/>
  <c r="X112" i="8"/>
  <c r="V112" i="8"/>
  <c r="U112" i="8"/>
  <c r="P112" i="8"/>
  <c r="O112" i="8"/>
  <c r="L112" i="8"/>
  <c r="K112" i="8"/>
  <c r="F112" i="8"/>
  <c r="E112" i="8"/>
  <c r="C112" i="8"/>
  <c r="B112" i="8"/>
  <c r="X110" i="8"/>
  <c r="W110" i="8"/>
  <c r="V110" i="8"/>
  <c r="E110" i="8"/>
  <c r="D110" i="8"/>
  <c r="C110" i="8"/>
  <c r="X109" i="8"/>
  <c r="W109" i="8"/>
  <c r="V109" i="8"/>
  <c r="E109" i="8"/>
  <c r="D109" i="8"/>
  <c r="C109" i="8"/>
  <c r="X108" i="8"/>
  <c r="W108" i="8"/>
  <c r="V108" i="8"/>
  <c r="E108" i="8"/>
  <c r="D108" i="8"/>
  <c r="C108" i="8"/>
  <c r="X107" i="8"/>
  <c r="W107" i="8"/>
  <c r="V107" i="8"/>
  <c r="E107" i="8"/>
  <c r="D107" i="8"/>
  <c r="C107" i="8"/>
  <c r="X106" i="8"/>
  <c r="W106" i="8"/>
  <c r="V106" i="8"/>
  <c r="E106" i="8"/>
  <c r="D106" i="8"/>
  <c r="C106" i="8"/>
  <c r="BJ59" i="8"/>
  <c r="AT69" i="8"/>
  <c r="X105" i="8"/>
  <c r="W105" i="8"/>
  <c r="V105" i="8"/>
  <c r="E105" i="8"/>
  <c r="D105" i="8"/>
  <c r="C105" i="8"/>
  <c r="BJ58" i="8"/>
  <c r="AT68" i="8"/>
  <c r="X104" i="8"/>
  <c r="W104" i="8"/>
  <c r="V104" i="8"/>
  <c r="E104" i="8"/>
  <c r="D104" i="8"/>
  <c r="C104" i="8"/>
  <c r="BE57" i="8"/>
  <c r="BM57" i="8" s="1"/>
  <c r="AW67" i="8"/>
  <c r="X103" i="8"/>
  <c r="W103" i="8"/>
  <c r="V103" i="8"/>
  <c r="E103" i="8"/>
  <c r="D103" i="8"/>
  <c r="C103" i="8"/>
  <c r="AI101" i="8"/>
  <c r="AH101" i="8"/>
  <c r="AE101" i="8"/>
  <c r="AD101" i="8"/>
  <c r="Y101" i="8"/>
  <c r="X101" i="8"/>
  <c r="V101" i="8"/>
  <c r="U101" i="8"/>
  <c r="P101" i="8"/>
  <c r="O101" i="8"/>
  <c r="L101" i="8"/>
  <c r="K101" i="8"/>
  <c r="F101" i="8"/>
  <c r="E101" i="8"/>
  <c r="C101" i="8"/>
  <c r="B101" i="8"/>
  <c r="X99" i="8"/>
  <c r="W99" i="8"/>
  <c r="V99" i="8"/>
  <c r="E99" i="8"/>
  <c r="D99" i="8"/>
  <c r="C99" i="8"/>
  <c r="X98" i="8"/>
  <c r="W98" i="8"/>
  <c r="V98" i="8"/>
  <c r="E98" i="8"/>
  <c r="D98" i="8"/>
  <c r="C98" i="8"/>
  <c r="X97" i="8"/>
  <c r="W97" i="8"/>
  <c r="V97" i="8"/>
  <c r="E97" i="8"/>
  <c r="D97" i="8"/>
  <c r="C97" i="8"/>
  <c r="X96" i="8"/>
  <c r="W96" i="8"/>
  <c r="V96" i="8"/>
  <c r="E96" i="8"/>
  <c r="D96" i="8"/>
  <c r="C96" i="8"/>
  <c r="X95" i="8"/>
  <c r="W95" i="8"/>
  <c r="V95" i="8"/>
  <c r="E95" i="8"/>
  <c r="D95" i="8"/>
  <c r="C95" i="8"/>
  <c r="X94" i="8"/>
  <c r="W94" i="8"/>
  <c r="V94" i="8"/>
  <c r="E94" i="8"/>
  <c r="D94" i="8"/>
  <c r="C94" i="8"/>
  <c r="X93" i="8"/>
  <c r="W93" i="8"/>
  <c r="V93" i="8"/>
  <c r="E93" i="8"/>
  <c r="D93" i="8"/>
  <c r="C93" i="8"/>
  <c r="X92" i="8"/>
  <c r="W92" i="8"/>
  <c r="V92" i="8"/>
  <c r="E92" i="8"/>
  <c r="D92" i="8"/>
  <c r="C92" i="8"/>
  <c r="BJ44" i="8"/>
  <c r="AT54" i="8"/>
  <c r="AI90" i="8"/>
  <c r="AH90" i="8"/>
  <c r="AE90" i="8"/>
  <c r="AD90" i="8"/>
  <c r="Y90" i="8"/>
  <c r="X90" i="8"/>
  <c r="V90" i="8"/>
  <c r="P90" i="8"/>
  <c r="O90" i="8"/>
  <c r="L90" i="8"/>
  <c r="K90" i="8"/>
  <c r="F90" i="8"/>
  <c r="E90" i="8"/>
  <c r="C90" i="8"/>
  <c r="BJ43" i="8"/>
  <c r="AT53" i="8"/>
  <c r="AW52" i="8"/>
  <c r="X88" i="8"/>
  <c r="W88" i="8"/>
  <c r="V88" i="8"/>
  <c r="E88" i="8"/>
  <c r="D88" i="8"/>
  <c r="C88" i="8"/>
  <c r="X87" i="8"/>
  <c r="W87" i="8"/>
  <c r="V87" i="8"/>
  <c r="E87" i="8"/>
  <c r="D87" i="8"/>
  <c r="C87" i="8"/>
  <c r="X86" i="8"/>
  <c r="W86" i="8"/>
  <c r="V86" i="8"/>
  <c r="E86" i="8"/>
  <c r="D86" i="8"/>
  <c r="C86" i="8"/>
  <c r="X85" i="8"/>
  <c r="W85" i="8"/>
  <c r="V85" i="8"/>
  <c r="E85" i="8"/>
  <c r="D85" i="8"/>
  <c r="C85" i="8"/>
  <c r="X84" i="8"/>
  <c r="W84" i="8"/>
  <c r="V84" i="8"/>
  <c r="E84" i="8"/>
  <c r="D84" i="8"/>
  <c r="C84" i="8"/>
  <c r="X83" i="8"/>
  <c r="W83" i="8"/>
  <c r="V83" i="8"/>
  <c r="E83" i="8"/>
  <c r="D83" i="8"/>
  <c r="C83" i="8"/>
  <c r="X82" i="8"/>
  <c r="W82" i="8"/>
  <c r="V82" i="8"/>
  <c r="E82" i="8"/>
  <c r="D82" i="8"/>
  <c r="C82" i="8"/>
  <c r="X81" i="8"/>
  <c r="W81" i="8"/>
  <c r="V81" i="8"/>
  <c r="E81" i="8"/>
  <c r="D81" i="8"/>
  <c r="C81" i="8"/>
  <c r="AH79" i="8"/>
  <c r="AG79" i="8"/>
  <c r="AE79" i="8"/>
  <c r="AD79" i="8"/>
  <c r="Y79" i="8"/>
  <c r="X79" i="8"/>
  <c r="V79" i="8"/>
  <c r="U79" i="8"/>
  <c r="O79" i="8"/>
  <c r="N79" i="8"/>
  <c r="L79" i="8"/>
  <c r="K79" i="8"/>
  <c r="F79" i="8"/>
  <c r="E79" i="8"/>
  <c r="C79" i="8"/>
  <c r="B79" i="8"/>
  <c r="X77" i="8"/>
  <c r="W77" i="8"/>
  <c r="V77" i="8"/>
  <c r="E77" i="8"/>
  <c r="D77" i="8"/>
  <c r="C77" i="8"/>
  <c r="X76" i="8"/>
  <c r="W76" i="8"/>
  <c r="V76" i="8"/>
  <c r="E76" i="8"/>
  <c r="D76" i="8"/>
  <c r="C76" i="8"/>
  <c r="BJ39" i="8"/>
  <c r="AT39" i="8"/>
  <c r="X75" i="8"/>
  <c r="W75" i="8"/>
  <c r="V75" i="8"/>
  <c r="E75" i="8"/>
  <c r="D75" i="8"/>
  <c r="C75" i="8"/>
  <c r="BJ38" i="8"/>
  <c r="AT38" i="8"/>
  <c r="X74" i="8"/>
  <c r="W74" i="8"/>
  <c r="V74" i="8"/>
  <c r="E74" i="8"/>
  <c r="D74" i="8"/>
  <c r="C74" i="8"/>
  <c r="AW37" i="8"/>
  <c r="X73" i="8"/>
  <c r="W73" i="8"/>
  <c r="V73" i="8"/>
  <c r="E73" i="8"/>
  <c r="D73" i="8"/>
  <c r="C73" i="8"/>
  <c r="X72" i="8"/>
  <c r="W72" i="8"/>
  <c r="V72" i="8"/>
  <c r="E72" i="8"/>
  <c r="D72" i="8"/>
  <c r="C72" i="8"/>
  <c r="X71" i="8"/>
  <c r="W71" i="8"/>
  <c r="V71" i="8"/>
  <c r="E71" i="8"/>
  <c r="D71" i="8"/>
  <c r="C71" i="8"/>
  <c r="X70" i="8"/>
  <c r="W70" i="8"/>
  <c r="V70" i="8"/>
  <c r="E70" i="8"/>
  <c r="D70" i="8"/>
  <c r="C70" i="8"/>
  <c r="AH68" i="8"/>
  <c r="AG68" i="8"/>
  <c r="AE68" i="8"/>
  <c r="AD68" i="8"/>
  <c r="Y68" i="8"/>
  <c r="X68" i="8"/>
  <c r="V68" i="8"/>
  <c r="U68" i="8"/>
  <c r="O68" i="8"/>
  <c r="N68" i="8"/>
  <c r="L68" i="8"/>
  <c r="K68" i="8"/>
  <c r="F68" i="8"/>
  <c r="E68" i="8"/>
  <c r="C68" i="8"/>
  <c r="B68" i="8"/>
  <c r="X66" i="8"/>
  <c r="W66" i="8"/>
  <c r="V66" i="8"/>
  <c r="E66" i="8"/>
  <c r="D66" i="8"/>
  <c r="C66" i="8"/>
  <c r="X65" i="8"/>
  <c r="W65" i="8"/>
  <c r="V65" i="8"/>
  <c r="E65" i="8"/>
  <c r="D65" i="8"/>
  <c r="C65" i="8"/>
  <c r="X64" i="8"/>
  <c r="W64" i="8"/>
  <c r="V64" i="8"/>
  <c r="E64" i="8"/>
  <c r="D64" i="8"/>
  <c r="C64" i="8"/>
  <c r="X63" i="8"/>
  <c r="W63" i="8"/>
  <c r="V63" i="8"/>
  <c r="E63" i="8"/>
  <c r="D63" i="8"/>
  <c r="C63" i="8"/>
  <c r="X62" i="8"/>
  <c r="W62" i="8"/>
  <c r="V62" i="8"/>
  <c r="E62" i="8"/>
  <c r="D62" i="8"/>
  <c r="C62" i="8"/>
  <c r="X61" i="8"/>
  <c r="W61" i="8"/>
  <c r="V61" i="8"/>
  <c r="E61" i="8"/>
  <c r="D61" i="8"/>
  <c r="C61" i="8"/>
  <c r="BJ33" i="8"/>
  <c r="AT34" i="8"/>
  <c r="X60" i="8"/>
  <c r="W60" i="8"/>
  <c r="V60" i="8"/>
  <c r="E60" i="8"/>
  <c r="D60" i="8"/>
  <c r="C60" i="8"/>
  <c r="BJ32" i="8"/>
  <c r="AT33" i="8"/>
  <c r="X59" i="8"/>
  <c r="W59" i="8"/>
  <c r="V59" i="8"/>
  <c r="E59" i="8"/>
  <c r="D59" i="8"/>
  <c r="C59" i="8"/>
  <c r="AW32" i="8"/>
  <c r="AH57" i="8"/>
  <c r="AG57" i="8"/>
  <c r="AE57" i="8"/>
  <c r="AD57" i="8"/>
  <c r="Y57" i="8"/>
  <c r="X57" i="8"/>
  <c r="V57" i="8"/>
  <c r="U57" i="8"/>
  <c r="O57" i="8"/>
  <c r="N57" i="8"/>
  <c r="L57" i="8"/>
  <c r="K57" i="8"/>
  <c r="F57" i="8"/>
  <c r="E57" i="8"/>
  <c r="C57" i="8"/>
  <c r="B57" i="8"/>
  <c r="X55" i="8"/>
  <c r="W55" i="8"/>
  <c r="V55" i="8"/>
  <c r="E55" i="8"/>
  <c r="D55" i="8"/>
  <c r="C55" i="8"/>
  <c r="X54" i="8"/>
  <c r="W54" i="8"/>
  <c r="V54" i="8"/>
  <c r="E54" i="8"/>
  <c r="D54" i="8"/>
  <c r="C54" i="8"/>
  <c r="X53" i="8"/>
  <c r="W53" i="8"/>
  <c r="V53" i="8"/>
  <c r="E53" i="8"/>
  <c r="D53" i="8"/>
  <c r="C53" i="8"/>
  <c r="X52" i="8"/>
  <c r="W52" i="8"/>
  <c r="V52" i="8"/>
  <c r="E52" i="8"/>
  <c r="D52" i="8"/>
  <c r="C52" i="8"/>
  <c r="X51" i="8"/>
  <c r="W51" i="8"/>
  <c r="V51" i="8"/>
  <c r="E51" i="8"/>
  <c r="D51" i="8"/>
  <c r="C51" i="8"/>
  <c r="X50" i="8"/>
  <c r="W50" i="8"/>
  <c r="V50" i="8"/>
  <c r="E50" i="8"/>
  <c r="D50" i="8"/>
  <c r="C50" i="8"/>
  <c r="X49" i="8"/>
  <c r="W49" i="8"/>
  <c r="V49" i="8"/>
  <c r="E49" i="8"/>
  <c r="D49" i="8"/>
  <c r="C49" i="8"/>
  <c r="X48" i="8"/>
  <c r="W48" i="8"/>
  <c r="V48" i="8"/>
  <c r="E48" i="8"/>
  <c r="D48" i="8"/>
  <c r="C48" i="8"/>
  <c r="AH46" i="8"/>
  <c r="AG46" i="8"/>
  <c r="AE46" i="8"/>
  <c r="AD46" i="8"/>
  <c r="Y46" i="8"/>
  <c r="X46" i="8"/>
  <c r="V46" i="8"/>
  <c r="U46" i="8"/>
  <c r="O46" i="8"/>
  <c r="N46" i="8"/>
  <c r="L46" i="8"/>
  <c r="K46" i="8"/>
  <c r="F46" i="8"/>
  <c r="E46" i="8"/>
  <c r="C46" i="8"/>
  <c r="B46" i="8"/>
  <c r="BJ24" i="8"/>
  <c r="AT27" i="8"/>
  <c r="BJ23" i="8"/>
  <c r="AT26" i="8"/>
  <c r="X44" i="8"/>
  <c r="W44" i="8"/>
  <c r="V44" i="8"/>
  <c r="E44" i="8"/>
  <c r="D44" i="8"/>
  <c r="C44" i="8"/>
  <c r="AW25" i="8"/>
  <c r="X43" i="8"/>
  <c r="W43" i="8"/>
  <c r="V43" i="8"/>
  <c r="E43" i="8"/>
  <c r="D43" i="8"/>
  <c r="C43" i="8"/>
  <c r="X42" i="8"/>
  <c r="W42" i="8"/>
  <c r="V42" i="8"/>
  <c r="E42" i="8"/>
  <c r="D42" i="8"/>
  <c r="C42" i="8"/>
  <c r="X41" i="8"/>
  <c r="W41" i="8"/>
  <c r="V41" i="8"/>
  <c r="E41" i="8"/>
  <c r="D41" i="8"/>
  <c r="C41" i="8"/>
  <c r="X40" i="8"/>
  <c r="W40" i="8"/>
  <c r="V40" i="8"/>
  <c r="E40" i="8"/>
  <c r="D40" i="8"/>
  <c r="C40" i="8"/>
  <c r="X39" i="8"/>
  <c r="W39" i="8"/>
  <c r="V39" i="8"/>
  <c r="E39" i="8"/>
  <c r="D39" i="8"/>
  <c r="C39" i="8"/>
  <c r="X38" i="8"/>
  <c r="W38" i="8"/>
  <c r="V38" i="8"/>
  <c r="E38" i="8"/>
  <c r="D38" i="8"/>
  <c r="C38" i="8"/>
  <c r="X37" i="8"/>
  <c r="W37" i="8"/>
  <c r="V37" i="8"/>
  <c r="E37" i="8"/>
  <c r="D37" i="8"/>
  <c r="C37" i="8"/>
  <c r="AH35" i="8"/>
  <c r="AG35" i="8"/>
  <c r="AE35" i="8"/>
  <c r="AD35" i="8"/>
  <c r="Y35" i="8"/>
  <c r="X35" i="8"/>
  <c r="V35" i="8"/>
  <c r="U35" i="8"/>
  <c r="O35" i="8"/>
  <c r="N35" i="8"/>
  <c r="L35" i="8"/>
  <c r="K35" i="8"/>
  <c r="F35" i="8"/>
  <c r="E35" i="8"/>
  <c r="C35" i="8"/>
  <c r="B35" i="8"/>
  <c r="X29" i="8"/>
  <c r="W29" i="8"/>
  <c r="V29" i="8"/>
  <c r="E29" i="8"/>
  <c r="D29" i="8"/>
  <c r="C29" i="8"/>
  <c r="X28" i="8"/>
  <c r="W28" i="8"/>
  <c r="V28" i="8"/>
  <c r="E28" i="8"/>
  <c r="D28" i="8"/>
  <c r="C28" i="8"/>
  <c r="BW31" i="8"/>
  <c r="BU31" i="8"/>
  <c r="X32" i="8"/>
  <c r="W32" i="8"/>
  <c r="V32" i="8"/>
  <c r="E30" i="8"/>
  <c r="D30" i="8"/>
  <c r="C30" i="8"/>
  <c r="BW30" i="8"/>
  <c r="BU30" i="8"/>
  <c r="BJ19" i="8"/>
  <c r="AT19" i="8"/>
  <c r="X31" i="8"/>
  <c r="W31" i="8"/>
  <c r="V31" i="8"/>
  <c r="E33" i="8"/>
  <c r="D33" i="8"/>
  <c r="C33" i="8"/>
  <c r="BW29" i="8"/>
  <c r="BU29" i="8"/>
  <c r="BJ18" i="8"/>
  <c r="AT18" i="8"/>
  <c r="X33" i="8"/>
  <c r="W33" i="8"/>
  <c r="V33" i="8"/>
  <c r="E27" i="8"/>
  <c r="D27" i="8"/>
  <c r="C27" i="8"/>
  <c r="BW28" i="8"/>
  <c r="BU28" i="8"/>
  <c r="AW17" i="8"/>
  <c r="X30" i="8"/>
  <c r="W30" i="8"/>
  <c r="V30" i="8"/>
  <c r="E26" i="8"/>
  <c r="D26" i="8"/>
  <c r="C26" i="8"/>
  <c r="BW27" i="8"/>
  <c r="BU27" i="8"/>
  <c r="BJ16" i="8"/>
  <c r="AT16" i="8"/>
  <c r="X27" i="8"/>
  <c r="W27" i="8"/>
  <c r="V27" i="8"/>
  <c r="E31" i="8"/>
  <c r="D31" i="8"/>
  <c r="C31" i="8"/>
  <c r="BW26" i="8"/>
  <c r="BU26" i="8"/>
  <c r="X26" i="8"/>
  <c r="W26" i="8"/>
  <c r="V26" i="8"/>
  <c r="E32" i="8"/>
  <c r="D32" i="8"/>
  <c r="C32" i="8"/>
  <c r="BW25" i="8"/>
  <c r="BU25" i="8"/>
  <c r="BW24" i="8"/>
  <c r="BU24" i="8"/>
  <c r="AH24" i="8"/>
  <c r="AG24" i="8"/>
  <c r="AE24" i="8"/>
  <c r="AD24" i="8"/>
  <c r="Y24" i="8"/>
  <c r="X24" i="8"/>
  <c r="V24" i="8"/>
  <c r="U24" i="8"/>
  <c r="O24" i="8"/>
  <c r="N24" i="8"/>
  <c r="L24" i="8"/>
  <c r="K24" i="8"/>
  <c r="F24" i="8"/>
  <c r="E24" i="8"/>
  <c r="C24" i="8"/>
  <c r="B24" i="8"/>
  <c r="BW23" i="8"/>
  <c r="BU23" i="8"/>
  <c r="BW22" i="8"/>
  <c r="BU22" i="8"/>
  <c r="X22" i="8"/>
  <c r="W22" i="8"/>
  <c r="V22" i="8"/>
  <c r="E22" i="8"/>
  <c r="D22" i="8"/>
  <c r="C22" i="8"/>
  <c r="BW21" i="8"/>
  <c r="BU21" i="8"/>
  <c r="X21" i="8"/>
  <c r="W21" i="8"/>
  <c r="V21" i="8"/>
  <c r="E21" i="8"/>
  <c r="D21" i="8"/>
  <c r="C21" i="8"/>
  <c r="BW20" i="8"/>
  <c r="BU20" i="8"/>
  <c r="X20" i="8"/>
  <c r="W20" i="8"/>
  <c r="V20" i="8"/>
  <c r="E20" i="8"/>
  <c r="D20" i="8"/>
  <c r="C20" i="8"/>
  <c r="X19" i="8"/>
  <c r="W19" i="8"/>
  <c r="V19" i="8"/>
  <c r="E19" i="8"/>
  <c r="D19" i="8"/>
  <c r="C19" i="8"/>
  <c r="X18" i="8"/>
  <c r="W18" i="8"/>
  <c r="V18" i="8"/>
  <c r="E18" i="8"/>
  <c r="D18" i="8"/>
  <c r="C18" i="8"/>
  <c r="X17" i="8"/>
  <c r="W17" i="8"/>
  <c r="V17" i="8"/>
  <c r="E17" i="8"/>
  <c r="D17" i="8"/>
  <c r="C17" i="8"/>
  <c r="X16" i="8"/>
  <c r="W16" i="8"/>
  <c r="V16" i="8"/>
  <c r="E16" i="8"/>
  <c r="D16" i="8"/>
  <c r="C16" i="8"/>
  <c r="X15" i="8"/>
  <c r="W15" i="8"/>
  <c r="V15" i="8"/>
  <c r="E15" i="8"/>
  <c r="D15" i="8"/>
  <c r="C15" i="8"/>
  <c r="AB14" i="8"/>
  <c r="I14" i="8"/>
  <c r="AE13" i="8"/>
  <c r="AJ95" i="8" s="1"/>
  <c r="AD13" i="8"/>
  <c r="BD13" i="8" s="1"/>
  <c r="AB13" i="8"/>
  <c r="L13" i="8"/>
  <c r="Q117" i="8" s="1"/>
  <c r="K13" i="8"/>
  <c r="AN13" i="8" s="1"/>
  <c r="I13" i="8"/>
  <c r="BD12" i="8"/>
  <c r="BD17" i="8" s="1"/>
  <c r="AW12" i="8"/>
  <c r="AN12" i="8"/>
  <c r="AN17" i="8" s="1"/>
  <c r="AH12" i="8"/>
  <c r="BH12" i="8" s="1"/>
  <c r="AG12" i="8"/>
  <c r="BG12" i="8" s="1"/>
  <c r="Y12" i="8"/>
  <c r="X12" i="8"/>
  <c r="O12" i="8"/>
  <c r="AR12" i="8" s="1"/>
  <c r="N12" i="8"/>
  <c r="AQ12" i="8" s="1"/>
  <c r="BJ126" i="7"/>
  <c r="AT126" i="7"/>
  <c r="BJ125" i="7"/>
  <c r="AT125" i="7"/>
  <c r="BE124" i="7"/>
  <c r="BM124" i="7" s="1"/>
  <c r="AW124" i="7"/>
  <c r="AS113" i="7" a="1"/>
  <c r="AS113" i="7" s="1"/>
  <c r="BJ111" i="7"/>
  <c r="AT111" i="7"/>
  <c r="BJ110" i="7"/>
  <c r="AT110" i="7"/>
  <c r="BE109" i="7"/>
  <c r="AW109" i="7"/>
  <c r="BJ96" i="7"/>
  <c r="AT96" i="7"/>
  <c r="BJ95" i="7"/>
  <c r="AT95" i="7"/>
  <c r="BE94" i="7"/>
  <c r="AW94" i="7"/>
  <c r="BJ81" i="7"/>
  <c r="AT81" i="7"/>
  <c r="BJ80" i="7"/>
  <c r="AT80" i="7"/>
  <c r="BE79" i="7"/>
  <c r="BM79" i="7" s="1"/>
  <c r="AW79" i="7"/>
  <c r="X121" i="7"/>
  <c r="W121" i="7"/>
  <c r="V121" i="7"/>
  <c r="E121" i="7"/>
  <c r="D121" i="7"/>
  <c r="C121" i="7"/>
  <c r="BJ66" i="7"/>
  <c r="AT66" i="7"/>
  <c r="X120" i="7"/>
  <c r="W120" i="7"/>
  <c r="V120" i="7"/>
  <c r="E120" i="7"/>
  <c r="D120" i="7"/>
  <c r="C120" i="7"/>
  <c r="BJ65" i="7"/>
  <c r="AT65" i="7"/>
  <c r="X119" i="7"/>
  <c r="W119" i="7"/>
  <c r="V119" i="7"/>
  <c r="E119" i="7"/>
  <c r="D119" i="7"/>
  <c r="C119" i="7"/>
  <c r="BE64" i="7"/>
  <c r="AW64" i="7"/>
  <c r="X118" i="7"/>
  <c r="W118" i="7"/>
  <c r="V118" i="7"/>
  <c r="E118" i="7"/>
  <c r="D118" i="7"/>
  <c r="C118" i="7"/>
  <c r="X117" i="7"/>
  <c r="W117" i="7"/>
  <c r="V117" i="7"/>
  <c r="E117" i="7"/>
  <c r="D117" i="7"/>
  <c r="C117" i="7"/>
  <c r="X116" i="7"/>
  <c r="W116" i="7"/>
  <c r="V116" i="7"/>
  <c r="E116" i="7"/>
  <c r="D116" i="7"/>
  <c r="C116" i="7"/>
  <c r="X115" i="7"/>
  <c r="W115" i="7"/>
  <c r="V115" i="7"/>
  <c r="E115" i="7"/>
  <c r="D115" i="7"/>
  <c r="C115" i="7"/>
  <c r="X114" i="7"/>
  <c r="W114" i="7"/>
  <c r="V114" i="7"/>
  <c r="E114" i="7"/>
  <c r="D114" i="7"/>
  <c r="C114" i="7"/>
  <c r="AI112" i="7"/>
  <c r="AH112" i="7"/>
  <c r="AE112" i="7"/>
  <c r="AD112" i="7"/>
  <c r="Y112" i="7"/>
  <c r="X112" i="7"/>
  <c r="V112" i="7"/>
  <c r="U112" i="7"/>
  <c r="P112" i="7"/>
  <c r="O112" i="7"/>
  <c r="L112" i="7"/>
  <c r="K112" i="7"/>
  <c r="F112" i="7"/>
  <c r="E112" i="7"/>
  <c r="C112" i="7"/>
  <c r="B112" i="7"/>
  <c r="X110" i="7"/>
  <c r="W110" i="7"/>
  <c r="V110" i="7"/>
  <c r="E110" i="7"/>
  <c r="D110" i="7"/>
  <c r="C110" i="7"/>
  <c r="X109" i="7"/>
  <c r="W109" i="7"/>
  <c r="V109" i="7"/>
  <c r="E109" i="7"/>
  <c r="D109" i="7"/>
  <c r="C109" i="7"/>
  <c r="X108" i="7"/>
  <c r="W108" i="7"/>
  <c r="V108" i="7"/>
  <c r="E108" i="7"/>
  <c r="D108" i="7"/>
  <c r="C108" i="7"/>
  <c r="X107" i="7"/>
  <c r="W107" i="7"/>
  <c r="V107" i="7"/>
  <c r="E107" i="7"/>
  <c r="D107" i="7"/>
  <c r="C107" i="7"/>
  <c r="X106" i="7"/>
  <c r="W106" i="7"/>
  <c r="V106" i="7"/>
  <c r="E106" i="7"/>
  <c r="D106" i="7"/>
  <c r="C106" i="7"/>
  <c r="BJ51" i="7"/>
  <c r="AT51" i="7"/>
  <c r="X105" i="7"/>
  <c r="W105" i="7"/>
  <c r="V105" i="7"/>
  <c r="E105" i="7"/>
  <c r="D105" i="7"/>
  <c r="C105" i="7"/>
  <c r="BJ50" i="7"/>
  <c r="AT50" i="7"/>
  <c r="X104" i="7"/>
  <c r="W104" i="7"/>
  <c r="V104" i="7"/>
  <c r="E104" i="7"/>
  <c r="D104" i="7"/>
  <c r="C104" i="7"/>
  <c r="BE49" i="7"/>
  <c r="AW49" i="7"/>
  <c r="X103" i="7"/>
  <c r="W103" i="7"/>
  <c r="V103" i="7"/>
  <c r="E103" i="7"/>
  <c r="D103" i="7"/>
  <c r="C103" i="7"/>
  <c r="AI101" i="7"/>
  <c r="AH101" i="7"/>
  <c r="AE101" i="7"/>
  <c r="AD101" i="7"/>
  <c r="Y101" i="7"/>
  <c r="X101" i="7"/>
  <c r="V101" i="7"/>
  <c r="U101" i="7"/>
  <c r="P101" i="7"/>
  <c r="O101" i="7"/>
  <c r="L101" i="7"/>
  <c r="K101" i="7"/>
  <c r="F101" i="7"/>
  <c r="E101" i="7"/>
  <c r="C101" i="7"/>
  <c r="B101" i="7"/>
  <c r="X99" i="7"/>
  <c r="W99" i="7"/>
  <c r="V99" i="7"/>
  <c r="E99" i="7"/>
  <c r="D99" i="7"/>
  <c r="C99" i="7"/>
  <c r="X98" i="7"/>
  <c r="W98" i="7"/>
  <c r="V98" i="7"/>
  <c r="E98" i="7"/>
  <c r="D98" i="7"/>
  <c r="C98" i="7"/>
  <c r="X97" i="7"/>
  <c r="W97" i="7"/>
  <c r="V97" i="7"/>
  <c r="E97" i="7"/>
  <c r="D97" i="7"/>
  <c r="C97" i="7"/>
  <c r="X96" i="7"/>
  <c r="W96" i="7"/>
  <c r="V96" i="7"/>
  <c r="E96" i="7"/>
  <c r="D96" i="7"/>
  <c r="C96" i="7"/>
  <c r="X95" i="7"/>
  <c r="W95" i="7"/>
  <c r="V95" i="7"/>
  <c r="E95" i="7"/>
  <c r="D95" i="7"/>
  <c r="C95" i="7"/>
  <c r="X94" i="7"/>
  <c r="W94" i="7"/>
  <c r="V94" i="7"/>
  <c r="E94" i="7"/>
  <c r="D94" i="7"/>
  <c r="C94" i="7"/>
  <c r="X93" i="7"/>
  <c r="W93" i="7"/>
  <c r="V93" i="7"/>
  <c r="E93" i="7"/>
  <c r="D93" i="7"/>
  <c r="C93" i="7"/>
  <c r="X92" i="7"/>
  <c r="W92" i="7"/>
  <c r="V92" i="7"/>
  <c r="E92" i="7"/>
  <c r="D92" i="7"/>
  <c r="C92" i="7"/>
  <c r="BJ46" i="7"/>
  <c r="AT46" i="7"/>
  <c r="AI90" i="7"/>
  <c r="AH90" i="7"/>
  <c r="AE90" i="7"/>
  <c r="AD90" i="7"/>
  <c r="Y90" i="7"/>
  <c r="X90" i="7"/>
  <c r="V90" i="7"/>
  <c r="P90" i="7"/>
  <c r="O90" i="7"/>
  <c r="L90" i="7"/>
  <c r="K90" i="7"/>
  <c r="F90" i="7"/>
  <c r="E90" i="7"/>
  <c r="C90" i="7"/>
  <c r="BJ45" i="7"/>
  <c r="AT45" i="7"/>
  <c r="AW44" i="7"/>
  <c r="X88" i="7"/>
  <c r="W88" i="7"/>
  <c r="V88" i="7"/>
  <c r="E88" i="7"/>
  <c r="D88" i="7"/>
  <c r="C88" i="7"/>
  <c r="X87" i="7"/>
  <c r="W87" i="7"/>
  <c r="V87" i="7"/>
  <c r="E87" i="7"/>
  <c r="D87" i="7"/>
  <c r="C87" i="7"/>
  <c r="X86" i="7"/>
  <c r="W86" i="7"/>
  <c r="V86" i="7"/>
  <c r="E86" i="7"/>
  <c r="D86" i="7"/>
  <c r="C86" i="7"/>
  <c r="X85" i="7"/>
  <c r="W85" i="7"/>
  <c r="V85" i="7"/>
  <c r="E85" i="7"/>
  <c r="D85" i="7"/>
  <c r="C85" i="7"/>
  <c r="X84" i="7"/>
  <c r="W84" i="7"/>
  <c r="V84" i="7"/>
  <c r="E84" i="7"/>
  <c r="D84" i="7"/>
  <c r="C84" i="7"/>
  <c r="X83" i="7"/>
  <c r="W83" i="7"/>
  <c r="V83" i="7"/>
  <c r="E83" i="7"/>
  <c r="D83" i="7"/>
  <c r="C83" i="7"/>
  <c r="X82" i="7"/>
  <c r="W82" i="7"/>
  <c r="V82" i="7"/>
  <c r="E82" i="7"/>
  <c r="D82" i="7"/>
  <c r="C82" i="7"/>
  <c r="X81" i="7"/>
  <c r="W81" i="7"/>
  <c r="V81" i="7"/>
  <c r="E81" i="7"/>
  <c r="D81" i="7"/>
  <c r="C81" i="7"/>
  <c r="AH79" i="7"/>
  <c r="AG79" i="7"/>
  <c r="AE79" i="7"/>
  <c r="AD79" i="7"/>
  <c r="Y79" i="7"/>
  <c r="X79" i="7"/>
  <c r="V79" i="7"/>
  <c r="U79" i="7"/>
  <c r="O79" i="7"/>
  <c r="N79" i="7"/>
  <c r="L79" i="7"/>
  <c r="K79" i="7"/>
  <c r="F79" i="7"/>
  <c r="E79" i="7"/>
  <c r="C79" i="7"/>
  <c r="B79" i="7"/>
  <c r="X77" i="7"/>
  <c r="W77" i="7"/>
  <c r="V77" i="7"/>
  <c r="E77" i="7"/>
  <c r="D77" i="7"/>
  <c r="C77" i="7"/>
  <c r="X76" i="7"/>
  <c r="W76" i="7"/>
  <c r="V76" i="7"/>
  <c r="E76" i="7"/>
  <c r="D76" i="7"/>
  <c r="C76" i="7"/>
  <c r="BJ41" i="7"/>
  <c r="AT41" i="7"/>
  <c r="X75" i="7"/>
  <c r="W75" i="7"/>
  <c r="V75" i="7"/>
  <c r="E75" i="7"/>
  <c r="D75" i="7"/>
  <c r="C75" i="7"/>
  <c r="BJ40" i="7"/>
  <c r="AT40" i="7"/>
  <c r="X74" i="7"/>
  <c r="W74" i="7"/>
  <c r="V74" i="7"/>
  <c r="E74" i="7"/>
  <c r="D74" i="7"/>
  <c r="C74" i="7"/>
  <c r="BM39" i="7"/>
  <c r="AW39" i="7"/>
  <c r="X73" i="7"/>
  <c r="W73" i="7"/>
  <c r="V73" i="7"/>
  <c r="E73" i="7"/>
  <c r="D73" i="7"/>
  <c r="C73" i="7"/>
  <c r="X72" i="7"/>
  <c r="W72" i="7"/>
  <c r="V72" i="7"/>
  <c r="E72" i="7"/>
  <c r="D72" i="7"/>
  <c r="C72" i="7"/>
  <c r="X71" i="7"/>
  <c r="W71" i="7"/>
  <c r="V71" i="7"/>
  <c r="E71" i="7"/>
  <c r="D71" i="7"/>
  <c r="C71" i="7"/>
  <c r="X70" i="7"/>
  <c r="W70" i="7"/>
  <c r="V70" i="7"/>
  <c r="E70" i="7"/>
  <c r="D70" i="7"/>
  <c r="C70" i="7"/>
  <c r="AH68" i="7"/>
  <c r="AG68" i="7"/>
  <c r="AE68" i="7"/>
  <c r="AD68" i="7"/>
  <c r="Y68" i="7"/>
  <c r="X68" i="7"/>
  <c r="V68" i="7"/>
  <c r="U68" i="7"/>
  <c r="O68" i="7"/>
  <c r="N68" i="7"/>
  <c r="L68" i="7"/>
  <c r="K68" i="7"/>
  <c r="F68" i="7"/>
  <c r="E68" i="7"/>
  <c r="C68" i="7"/>
  <c r="B68" i="7"/>
  <c r="X66" i="7"/>
  <c r="W66" i="7"/>
  <c r="V66" i="7"/>
  <c r="E66" i="7"/>
  <c r="D66" i="7"/>
  <c r="C66" i="7"/>
  <c r="X65" i="7"/>
  <c r="W65" i="7"/>
  <c r="V65" i="7"/>
  <c r="E65" i="7"/>
  <c r="D65" i="7"/>
  <c r="C65" i="7"/>
  <c r="X64" i="7"/>
  <c r="W64" i="7"/>
  <c r="V64" i="7"/>
  <c r="E64" i="7"/>
  <c r="D64" i="7"/>
  <c r="C64" i="7"/>
  <c r="X63" i="7"/>
  <c r="W63" i="7"/>
  <c r="V63" i="7"/>
  <c r="E63" i="7"/>
  <c r="D63" i="7"/>
  <c r="C63" i="7"/>
  <c r="X62" i="7"/>
  <c r="W62" i="7"/>
  <c r="V62" i="7"/>
  <c r="E62" i="7"/>
  <c r="D62" i="7"/>
  <c r="C62" i="7"/>
  <c r="X61" i="7"/>
  <c r="W61" i="7"/>
  <c r="V61" i="7"/>
  <c r="E61" i="7"/>
  <c r="D61" i="7"/>
  <c r="C61" i="7"/>
  <c r="BJ34" i="7"/>
  <c r="AT34" i="7"/>
  <c r="X60" i="7"/>
  <c r="W60" i="7"/>
  <c r="V60" i="7"/>
  <c r="E60" i="7"/>
  <c r="D60" i="7"/>
  <c r="C60" i="7"/>
  <c r="BJ33" i="7"/>
  <c r="AT33" i="7"/>
  <c r="X59" i="7"/>
  <c r="W59" i="7"/>
  <c r="V59" i="7"/>
  <c r="E59" i="7"/>
  <c r="D59" i="7"/>
  <c r="C59" i="7"/>
  <c r="BM32" i="7"/>
  <c r="AW32" i="7"/>
  <c r="AH57" i="7"/>
  <c r="AG57" i="7"/>
  <c r="AE57" i="7"/>
  <c r="AD57" i="7"/>
  <c r="Y57" i="7"/>
  <c r="X57" i="7"/>
  <c r="V57" i="7"/>
  <c r="U57" i="7"/>
  <c r="O57" i="7"/>
  <c r="N57" i="7"/>
  <c r="L57" i="7"/>
  <c r="K57" i="7"/>
  <c r="F57" i="7"/>
  <c r="E57" i="7"/>
  <c r="C57" i="7"/>
  <c r="B57" i="7"/>
  <c r="X55" i="7"/>
  <c r="W55" i="7"/>
  <c r="V55" i="7"/>
  <c r="E55" i="7"/>
  <c r="D55" i="7"/>
  <c r="C55" i="7"/>
  <c r="X54" i="7"/>
  <c r="W54" i="7"/>
  <c r="V54" i="7"/>
  <c r="E54" i="7"/>
  <c r="D54" i="7"/>
  <c r="C54" i="7"/>
  <c r="X53" i="7"/>
  <c r="W53" i="7"/>
  <c r="V53" i="7"/>
  <c r="E53" i="7"/>
  <c r="D53" i="7"/>
  <c r="C53" i="7"/>
  <c r="X52" i="7"/>
  <c r="W52" i="7"/>
  <c r="V52" i="7"/>
  <c r="E52" i="7"/>
  <c r="D52" i="7"/>
  <c r="C52" i="7"/>
  <c r="X51" i="7"/>
  <c r="W51" i="7"/>
  <c r="V51" i="7"/>
  <c r="E51" i="7"/>
  <c r="D51" i="7"/>
  <c r="C51" i="7"/>
  <c r="X50" i="7"/>
  <c r="W50" i="7"/>
  <c r="V50" i="7"/>
  <c r="E50" i="7"/>
  <c r="D50" i="7"/>
  <c r="C50" i="7"/>
  <c r="X49" i="7"/>
  <c r="W49" i="7"/>
  <c r="V49" i="7"/>
  <c r="E49" i="7"/>
  <c r="D49" i="7"/>
  <c r="C49" i="7"/>
  <c r="X48" i="7"/>
  <c r="W48" i="7"/>
  <c r="V48" i="7"/>
  <c r="E48" i="7"/>
  <c r="D48" i="7"/>
  <c r="C48" i="7"/>
  <c r="AH46" i="7"/>
  <c r="AG46" i="7"/>
  <c r="AE46" i="7"/>
  <c r="AD46" i="7"/>
  <c r="Y46" i="7"/>
  <c r="X46" i="7"/>
  <c r="V46" i="7"/>
  <c r="U46" i="7"/>
  <c r="O46" i="7"/>
  <c r="N46" i="7"/>
  <c r="L46" i="7"/>
  <c r="K46" i="7"/>
  <c r="F46" i="7"/>
  <c r="E46" i="7"/>
  <c r="C46" i="7"/>
  <c r="B46" i="7"/>
  <c r="BJ25" i="7"/>
  <c r="AT25" i="7"/>
  <c r="BJ24" i="7"/>
  <c r="AT24" i="7"/>
  <c r="X44" i="7"/>
  <c r="W44" i="7"/>
  <c r="V44" i="7"/>
  <c r="E44" i="7"/>
  <c r="D44" i="7"/>
  <c r="C44" i="7"/>
  <c r="BM23" i="7"/>
  <c r="AW23" i="7"/>
  <c r="X43" i="7"/>
  <c r="W43" i="7"/>
  <c r="V43" i="7"/>
  <c r="E43" i="7"/>
  <c r="D43" i="7"/>
  <c r="C43" i="7"/>
  <c r="X42" i="7"/>
  <c r="W42" i="7"/>
  <c r="V42" i="7"/>
  <c r="E41" i="7"/>
  <c r="D41" i="7"/>
  <c r="C41" i="7"/>
  <c r="X41" i="7"/>
  <c r="W41" i="7"/>
  <c r="V41" i="7"/>
  <c r="E42" i="7"/>
  <c r="D42" i="7"/>
  <c r="C42" i="7"/>
  <c r="X40" i="7"/>
  <c r="W40" i="7"/>
  <c r="V40" i="7"/>
  <c r="E40" i="7"/>
  <c r="D40" i="7"/>
  <c r="C40" i="7"/>
  <c r="X39" i="7"/>
  <c r="W39" i="7"/>
  <c r="V39" i="7"/>
  <c r="E39" i="7"/>
  <c r="D39" i="7"/>
  <c r="C39" i="7"/>
  <c r="X38" i="7"/>
  <c r="W38" i="7"/>
  <c r="V38" i="7"/>
  <c r="E38" i="7"/>
  <c r="D38" i="7"/>
  <c r="C38" i="7"/>
  <c r="X37" i="7"/>
  <c r="W37" i="7"/>
  <c r="V37" i="7"/>
  <c r="E37" i="7"/>
  <c r="D37" i="7"/>
  <c r="C37" i="7"/>
  <c r="AH35" i="7"/>
  <c r="AG35" i="7"/>
  <c r="AE35" i="7"/>
  <c r="AD35" i="7"/>
  <c r="Y35" i="7"/>
  <c r="X35" i="7"/>
  <c r="V35" i="7"/>
  <c r="U35" i="7"/>
  <c r="O35" i="7"/>
  <c r="N35" i="7"/>
  <c r="L35" i="7"/>
  <c r="K35" i="7"/>
  <c r="F35" i="7"/>
  <c r="E35" i="7"/>
  <c r="C35" i="7"/>
  <c r="B35" i="7"/>
  <c r="X28" i="7"/>
  <c r="W28" i="7"/>
  <c r="V28" i="7"/>
  <c r="E30" i="7"/>
  <c r="D30" i="7"/>
  <c r="C30" i="7"/>
  <c r="X27" i="7"/>
  <c r="W27" i="7"/>
  <c r="V27" i="7"/>
  <c r="E33" i="7"/>
  <c r="D33" i="7"/>
  <c r="C33" i="7"/>
  <c r="BW31" i="7"/>
  <c r="BU31" i="7"/>
  <c r="X31" i="7"/>
  <c r="W31" i="7"/>
  <c r="V31" i="7"/>
  <c r="E28" i="7"/>
  <c r="D28" i="7"/>
  <c r="C28" i="7"/>
  <c r="BW30" i="7"/>
  <c r="BU30" i="7"/>
  <c r="BJ20" i="7"/>
  <c r="AT20" i="7"/>
  <c r="X30" i="7"/>
  <c r="W30" i="7"/>
  <c r="V30" i="7"/>
  <c r="E32" i="7"/>
  <c r="D32" i="7"/>
  <c r="C32" i="7"/>
  <c r="BW29" i="7"/>
  <c r="BU29" i="7"/>
  <c r="BJ19" i="7"/>
  <c r="AT19" i="7"/>
  <c r="X32" i="7"/>
  <c r="W32" i="7"/>
  <c r="V32" i="7"/>
  <c r="E31" i="7"/>
  <c r="D31" i="7"/>
  <c r="C31" i="7"/>
  <c r="BW28" i="7"/>
  <c r="BU28" i="7"/>
  <c r="AW18" i="7"/>
  <c r="X33" i="7"/>
  <c r="W33" i="7"/>
  <c r="V33" i="7"/>
  <c r="E29" i="7"/>
  <c r="D29" i="7"/>
  <c r="C29" i="7"/>
  <c r="BW27" i="7"/>
  <c r="BU27" i="7"/>
  <c r="BJ17" i="7"/>
  <c r="AT17" i="7"/>
  <c r="X29" i="7"/>
  <c r="W29" i="7"/>
  <c r="V29" i="7"/>
  <c r="E27" i="7"/>
  <c r="D27" i="7"/>
  <c r="C27" i="7"/>
  <c r="BW26" i="7"/>
  <c r="BU26" i="7"/>
  <c r="X26" i="7"/>
  <c r="W26" i="7"/>
  <c r="V26" i="7"/>
  <c r="E26" i="7"/>
  <c r="D26" i="7"/>
  <c r="C26" i="7"/>
  <c r="BW25" i="7"/>
  <c r="BU25" i="7"/>
  <c r="BW24" i="7"/>
  <c r="BU24" i="7"/>
  <c r="AH24" i="7"/>
  <c r="AG24" i="7"/>
  <c r="AE24" i="7"/>
  <c r="AD24" i="7"/>
  <c r="Y24" i="7"/>
  <c r="X24" i="7"/>
  <c r="V24" i="7"/>
  <c r="U24" i="7"/>
  <c r="O24" i="7"/>
  <c r="N24" i="7"/>
  <c r="L24" i="7"/>
  <c r="K24" i="7"/>
  <c r="F24" i="7"/>
  <c r="E24" i="7"/>
  <c r="C24" i="7"/>
  <c r="B24" i="7"/>
  <c r="BW23" i="7"/>
  <c r="BU23" i="7"/>
  <c r="BW22" i="7"/>
  <c r="BU22" i="7"/>
  <c r="X22" i="7"/>
  <c r="W22" i="7"/>
  <c r="V22" i="7"/>
  <c r="E22" i="7"/>
  <c r="D22" i="7"/>
  <c r="C22" i="7"/>
  <c r="BW21" i="7"/>
  <c r="BU21" i="7"/>
  <c r="X21" i="7"/>
  <c r="W21" i="7"/>
  <c r="V21" i="7"/>
  <c r="E21" i="7"/>
  <c r="D21" i="7"/>
  <c r="C21" i="7"/>
  <c r="BW20" i="7"/>
  <c r="BU20" i="7"/>
  <c r="X20" i="7"/>
  <c r="W20" i="7"/>
  <c r="V20" i="7"/>
  <c r="E20" i="7"/>
  <c r="D20" i="7"/>
  <c r="C20" i="7"/>
  <c r="X19" i="7"/>
  <c r="W19" i="7"/>
  <c r="V19" i="7"/>
  <c r="E19" i="7"/>
  <c r="D19" i="7"/>
  <c r="C19" i="7"/>
  <c r="X18" i="7"/>
  <c r="W18" i="7"/>
  <c r="V18" i="7"/>
  <c r="E18" i="7"/>
  <c r="D18" i="7"/>
  <c r="C18" i="7"/>
  <c r="X17" i="7"/>
  <c r="W17" i="7"/>
  <c r="V17" i="7"/>
  <c r="E17" i="7"/>
  <c r="D17" i="7"/>
  <c r="C17" i="7"/>
  <c r="X16" i="7"/>
  <c r="W16" i="7"/>
  <c r="V16" i="7"/>
  <c r="E16" i="7"/>
  <c r="D16" i="7"/>
  <c r="C16" i="7"/>
  <c r="X15" i="7"/>
  <c r="W15" i="7"/>
  <c r="V15" i="7"/>
  <c r="E15" i="7"/>
  <c r="D15" i="7"/>
  <c r="C15" i="7"/>
  <c r="AB14" i="7"/>
  <c r="I14" i="7"/>
  <c r="AE13" i="7"/>
  <c r="AJ116" i="7" s="1"/>
  <c r="AD13" i="7"/>
  <c r="BD13" i="7" s="1"/>
  <c r="AB13" i="7"/>
  <c r="L13" i="7"/>
  <c r="Q44" i="7" s="1"/>
  <c r="K13" i="7"/>
  <c r="AN13" i="7" s="1"/>
  <c r="AV13" i="7" s="1"/>
  <c r="I13" i="7"/>
  <c r="BM12" i="7"/>
  <c r="BD12" i="7"/>
  <c r="BD18" i="7" s="1"/>
  <c r="BL18" i="7" s="1"/>
  <c r="AW12" i="7"/>
  <c r="AN12" i="7"/>
  <c r="AV12" i="7" s="1"/>
  <c r="AH12" i="7"/>
  <c r="BH12" i="7" s="1"/>
  <c r="AG12" i="7"/>
  <c r="BG12" i="7" s="1"/>
  <c r="BG18" i="7" s="1"/>
  <c r="Y12" i="7"/>
  <c r="X12" i="7"/>
  <c r="O12" i="7"/>
  <c r="AR12" i="7" s="1"/>
  <c r="N12" i="7"/>
  <c r="AQ12" i="7" s="1"/>
  <c r="E86" i="11"/>
  <c r="H72" i="11"/>
  <c r="R72" i="11" s="1"/>
  <c r="H86" i="11"/>
  <c r="L86" i="11" s="1"/>
  <c r="D97" i="11"/>
  <c r="H74" i="11"/>
  <c r="L74" i="11"/>
  <c r="E97" i="11"/>
  <c r="H44" i="11"/>
  <c r="T44" i="11" s="1"/>
  <c r="F51" i="11"/>
  <c r="G88" i="11"/>
  <c r="F58" i="11"/>
  <c r="H88" i="11"/>
  <c r="L88" i="11" s="1"/>
  <c r="G94" i="11"/>
  <c r="D60" i="11"/>
  <c r="F67" i="11"/>
  <c r="F86" i="11"/>
  <c r="G13" i="11"/>
  <c r="AJ38" i="4"/>
  <c r="AI38" i="4"/>
  <c r="H58" i="11"/>
  <c r="N58" i="11" s="1"/>
  <c r="F69" i="11"/>
  <c r="D31" i="11"/>
  <c r="G36" i="11"/>
  <c r="G86" i="11"/>
  <c r="D59" i="11"/>
  <c r="E36" i="11"/>
  <c r="H13" i="11"/>
  <c r="D58" i="11"/>
  <c r="E72" i="11"/>
  <c r="F88" i="11"/>
  <c r="A88" i="11" s="1"/>
  <c r="G72" i="11"/>
  <c r="D5" i="11"/>
  <c r="G5" i="11"/>
  <c r="D53" i="11"/>
  <c r="D56" i="11"/>
  <c r="F18" i="11"/>
  <c r="H23" i="11"/>
  <c r="E45" i="11"/>
  <c r="E53" i="11"/>
  <c r="E56" i="11"/>
  <c r="G37" i="11"/>
  <c r="F42" i="11"/>
  <c r="F53" i="11"/>
  <c r="A53" i="11" s="1"/>
  <c r="F56" i="11"/>
  <c r="A56" i="11" s="1"/>
  <c r="D68" i="11"/>
  <c r="H70" i="11"/>
  <c r="G79" i="11"/>
  <c r="F84" i="11"/>
  <c r="D91" i="11"/>
  <c r="G42" i="11"/>
  <c r="G53" i="11"/>
  <c r="H5" i="11"/>
  <c r="G10" i="11"/>
  <c r="E59" i="11"/>
  <c r="F68" i="11"/>
  <c r="G85" i="11"/>
  <c r="E89" i="11"/>
  <c r="H12" i="11"/>
  <c r="F16" i="11"/>
  <c r="A16" i="11" s="1"/>
  <c r="F25" i="11"/>
  <c r="H10" i="11"/>
  <c r="T10" i="11" s="1"/>
  <c r="F13" i="11"/>
  <c r="H25" i="11"/>
  <c r="L25" i="11" s="1"/>
  <c r="G35" i="11"/>
  <c r="H68" i="11"/>
  <c r="I68" i="11" s="1"/>
  <c r="D72" i="11"/>
  <c r="D81" i="11"/>
  <c r="D88" i="11"/>
  <c r="F89" i="11"/>
  <c r="G91" i="11"/>
  <c r="D96" i="11"/>
  <c r="G89" i="11"/>
  <c r="O98" i="11"/>
  <c r="N98" i="11"/>
  <c r="O63" i="11"/>
  <c r="O46" i="11"/>
  <c r="E3" i="11"/>
  <c r="N97" i="11"/>
  <c r="O94" i="11"/>
  <c r="O56" i="11"/>
  <c r="O45" i="11"/>
  <c r="O6" i="11"/>
  <c r="O48" i="11"/>
  <c r="D2" i="11"/>
  <c r="D19" i="11"/>
  <c r="E21" i="11"/>
  <c r="D43" i="11"/>
  <c r="E2" i="11"/>
  <c r="F21" i="11"/>
  <c r="G24" i="11"/>
  <c r="H34" i="11"/>
  <c r="H36" i="11"/>
  <c r="K36" i="11" s="1"/>
  <c r="G40" i="11"/>
  <c r="D46" i="11"/>
  <c r="F47" i="11"/>
  <c r="E9" i="11"/>
  <c r="G11" i="11"/>
  <c r="E14" i="11"/>
  <c r="H15" i="11"/>
  <c r="D20" i="11"/>
  <c r="G21" i="11"/>
  <c r="E26" i="11"/>
  <c r="F27" i="11"/>
  <c r="E29" i="11"/>
  <c r="F32" i="11"/>
  <c r="V42" i="11"/>
  <c r="F43" i="11"/>
  <c r="D45" i="11"/>
  <c r="E46" i="11"/>
  <c r="G47" i="11"/>
  <c r="G55" i="11"/>
  <c r="G56" i="11"/>
  <c r="G58" i="11"/>
  <c r="F64" i="11"/>
  <c r="D75" i="11"/>
  <c r="E79" i="11"/>
  <c r="F80" i="11"/>
  <c r="F85" i="11"/>
  <c r="A85" i="11" s="1"/>
  <c r="H93" i="11"/>
  <c r="S93" i="11" s="1"/>
  <c r="G98" i="11"/>
  <c r="F15" i="11"/>
  <c r="G2" i="11"/>
  <c r="H21" i="11"/>
  <c r="G32" i="11"/>
  <c r="H76" i="11"/>
  <c r="G80" i="11"/>
  <c r="G43" i="11"/>
  <c r="H55" i="11"/>
  <c r="S55" i="11" s="1"/>
  <c r="G64" i="11"/>
  <c r="F8" i="11"/>
  <c r="G26" i="11"/>
  <c r="H27" i="11"/>
  <c r="T27" i="11" s="1"/>
  <c r="G29" i="11"/>
  <c r="F31" i="11"/>
  <c r="H32" i="11"/>
  <c r="V32" i="11" s="1"/>
  <c r="D37" i="11"/>
  <c r="D39" i="11"/>
  <c r="F45" i="11"/>
  <c r="A45" i="11" s="1"/>
  <c r="G46" i="11"/>
  <c r="D48" i="11"/>
  <c r="E54" i="11"/>
  <c r="D74" i="11"/>
  <c r="F75" i="11"/>
  <c r="H79" i="11"/>
  <c r="A79" i="11" s="1"/>
  <c r="H85" i="11"/>
  <c r="F90" i="11"/>
  <c r="E96" i="11"/>
  <c r="F97" i="11"/>
  <c r="A97" i="11" s="1"/>
  <c r="D99" i="11"/>
  <c r="G7" i="11"/>
  <c r="F9" i="11"/>
  <c r="H11" i="11"/>
  <c r="G27" i="11"/>
  <c r="F29" i="11"/>
  <c r="F46" i="11"/>
  <c r="E5" i="11"/>
  <c r="D13" i="11"/>
  <c r="G14" i="11"/>
  <c r="D16" i="11"/>
  <c r="G18" i="11"/>
  <c r="E63" i="11"/>
  <c r="H64" i="11"/>
  <c r="L64" i="11" s="1"/>
  <c r="D3" i="11"/>
  <c r="G8" i="11"/>
  <c r="H18" i="11"/>
  <c r="E25" i="11"/>
  <c r="H26" i="11"/>
  <c r="O26" i="11" s="1"/>
  <c r="H29" i="11"/>
  <c r="T29" i="11" s="1"/>
  <c r="G31" i="11"/>
  <c r="E37" i="11"/>
  <c r="G39" i="11"/>
  <c r="G45" i="11"/>
  <c r="U46" i="11"/>
  <c r="E48" i="11"/>
  <c r="F74" i="11"/>
  <c r="A74" i="11" s="1"/>
  <c r="G75" i="11"/>
  <c r="F77" i="11"/>
  <c r="G90" i="11"/>
  <c r="E92" i="11"/>
  <c r="D94" i="11"/>
  <c r="F96" i="11"/>
  <c r="A96" i="11" s="1"/>
  <c r="G97" i="11"/>
  <c r="F99" i="11"/>
  <c r="H39" i="11"/>
  <c r="U39" i="11" s="1"/>
  <c r="F48" i="11"/>
  <c r="A48" i="11" s="1"/>
  <c r="G74" i="11"/>
  <c r="H75" i="11"/>
  <c r="R75" i="11" s="1"/>
  <c r="F94" i="11"/>
  <c r="A94" i="11" s="1"/>
  <c r="G96" i="11"/>
  <c r="G99" i="11"/>
  <c r="F7" i="11"/>
  <c r="D15" i="11"/>
  <c r="D47" i="11"/>
  <c r="E55" i="11"/>
  <c r="E62" i="11"/>
  <c r="D64" i="11"/>
  <c r="H66" i="11"/>
  <c r="D76" i="11"/>
  <c r="D80" i="11"/>
  <c r="E93" i="11"/>
  <c r="D98" i="11"/>
  <c r="F100" i="11"/>
  <c r="D27" i="11"/>
  <c r="D32" i="11"/>
  <c r="G34" i="11"/>
  <c r="H7" i="11"/>
  <c r="N7" i="11" s="1"/>
  <c r="D9" i="11"/>
  <c r="F11" i="11"/>
  <c r="F55" i="11"/>
  <c r="H62" i="11"/>
  <c r="L62" i="11" s="1"/>
  <c r="E73" i="11"/>
  <c r="D79" i="11"/>
  <c r="E85" i="11"/>
  <c r="G93" i="11"/>
  <c r="F98" i="11"/>
  <c r="A98" i="11" s="1"/>
  <c r="J35" i="11"/>
  <c r="L54" i="11"/>
  <c r="S48" i="11"/>
  <c r="L48" i="11"/>
  <c r="K48" i="11"/>
  <c r="U48" i="11"/>
  <c r="J48" i="11"/>
  <c r="I48" i="11"/>
  <c r="U6" i="11"/>
  <c r="L46" i="11"/>
  <c r="I45" i="11"/>
  <c r="I53" i="11"/>
  <c r="I63" i="11"/>
  <c r="I91" i="11"/>
  <c r="I97" i="11"/>
  <c r="J45" i="11"/>
  <c r="J63" i="11"/>
  <c r="J91" i="11"/>
  <c r="K45" i="11"/>
  <c r="K53" i="11"/>
  <c r="K63" i="11"/>
  <c r="K97" i="11"/>
  <c r="L45" i="11"/>
  <c r="L63" i="11"/>
  <c r="L91" i="11"/>
  <c r="I24" i="11"/>
  <c r="I56" i="11"/>
  <c r="I94" i="11"/>
  <c r="I98" i="11"/>
  <c r="U63" i="11"/>
  <c r="J24" i="11"/>
  <c r="J56" i="11"/>
  <c r="J94" i="11"/>
  <c r="J96" i="11"/>
  <c r="K78" i="11"/>
  <c r="K94" i="11"/>
  <c r="K96" i="11"/>
  <c r="K98" i="11"/>
  <c r="L94" i="11"/>
  <c r="L96" i="11"/>
  <c r="L98" i="11"/>
  <c r="V2" i="11"/>
  <c r="R2" i="11"/>
  <c r="S2" i="11"/>
  <c r="T2" i="11"/>
  <c r="U2" i="11"/>
  <c r="U3" i="11"/>
  <c r="G6" i="11"/>
  <c r="S6" i="11"/>
  <c r="E10" i="11"/>
  <c r="E18" i="11"/>
  <c r="F20" i="11"/>
  <c r="H20" i="11"/>
  <c r="S20" i="11" s="1"/>
  <c r="T24" i="11"/>
  <c r="V24" i="11"/>
  <c r="E35" i="11"/>
  <c r="D35" i="11"/>
  <c r="H40" i="11"/>
  <c r="I40" i="11" s="1"/>
  <c r="E40" i="11"/>
  <c r="H51" i="11"/>
  <c r="N51" i="11" s="1"/>
  <c r="E51" i="11"/>
  <c r="V56" i="11"/>
  <c r="T6" i="11"/>
  <c r="F10" i="11"/>
  <c r="E11" i="11"/>
  <c r="H14" i="11"/>
  <c r="V14" i="11" s="1"/>
  <c r="D14" i="11"/>
  <c r="E23" i="11"/>
  <c r="F23" i="11"/>
  <c r="D23" i="11"/>
  <c r="F35" i="11"/>
  <c r="A35" i="11" s="1"/>
  <c r="D40" i="11"/>
  <c r="F44" i="11"/>
  <c r="A44" i="11" s="1"/>
  <c r="G44" i="11"/>
  <c r="E44" i="11"/>
  <c r="U45" i="11"/>
  <c r="T45" i="11"/>
  <c r="D51" i="11"/>
  <c r="G54" i="11"/>
  <c r="D54" i="11"/>
  <c r="F54" i="11"/>
  <c r="G61" i="11"/>
  <c r="E61" i="11"/>
  <c r="H61" i="11"/>
  <c r="R61" i="11" s="1"/>
  <c r="F61" i="11"/>
  <c r="D61" i="11"/>
  <c r="D4" i="11"/>
  <c r="V6" i="11"/>
  <c r="D17" i="11"/>
  <c r="U19" i="11"/>
  <c r="F28" i="11"/>
  <c r="G33" i="11"/>
  <c r="F33" i="11"/>
  <c r="H38" i="11"/>
  <c r="R38" i="11" s="1"/>
  <c r="F38" i="11"/>
  <c r="G41" i="11"/>
  <c r="H41" i="11"/>
  <c r="D41" i="11"/>
  <c r="G49" i="11"/>
  <c r="F49" i="11"/>
  <c r="F52" i="11"/>
  <c r="H52" i="11"/>
  <c r="D52" i="11"/>
  <c r="U53" i="11"/>
  <c r="T54" i="11"/>
  <c r="E4" i="11"/>
  <c r="E17" i="11"/>
  <c r="H22" i="11"/>
  <c r="T22" i="11" s="1"/>
  <c r="F22" i="11"/>
  <c r="E22" i="11"/>
  <c r="T48" i="11"/>
  <c r="V48" i="11"/>
  <c r="R48" i="11"/>
  <c r="F57" i="11"/>
  <c r="G57" i="11"/>
  <c r="G3" i="11"/>
  <c r="G4" i="11"/>
  <c r="D6" i="11"/>
  <c r="D22" i="11"/>
  <c r="E24" i="11"/>
  <c r="D24" i="11"/>
  <c r="E28" i="11"/>
  <c r="H30" i="11"/>
  <c r="J30" i="11" s="1"/>
  <c r="G30" i="11"/>
  <c r="D30" i="11"/>
  <c r="H33" i="11"/>
  <c r="E38" i="11"/>
  <c r="F41" i="11"/>
  <c r="R45" i="11"/>
  <c r="E49" i="11"/>
  <c r="G52" i="11"/>
  <c r="D57" i="11"/>
  <c r="G17" i="11"/>
  <c r="H4" i="11"/>
  <c r="S4" i="11" s="1"/>
  <c r="E6" i="11"/>
  <c r="D7" i="11"/>
  <c r="D8" i="11"/>
  <c r="H17" i="11"/>
  <c r="N17" i="11" s="1"/>
  <c r="V19" i="11"/>
  <c r="G22" i="11"/>
  <c r="F24" i="11"/>
  <c r="A24" i="11" s="1"/>
  <c r="G28" i="11"/>
  <c r="E30" i="11"/>
  <c r="D34" i="11"/>
  <c r="F34" i="11"/>
  <c r="E34" i="11"/>
  <c r="G38" i="11"/>
  <c r="E39" i="11"/>
  <c r="F39" i="11"/>
  <c r="S45" i="11"/>
  <c r="H49" i="11"/>
  <c r="R49" i="11" s="1"/>
  <c r="D50" i="11"/>
  <c r="R54" i="11"/>
  <c r="E57" i="11"/>
  <c r="F6" i="11"/>
  <c r="A6" i="11" s="1"/>
  <c r="G19" i="11"/>
  <c r="U24" i="11"/>
  <c r="H28" i="11"/>
  <c r="R28" i="11" s="1"/>
  <c r="V45" i="11"/>
  <c r="E50" i="11"/>
  <c r="R53" i="11"/>
  <c r="S54" i="11"/>
  <c r="H57" i="11"/>
  <c r="E60" i="11"/>
  <c r="H60" i="11"/>
  <c r="U60" i="11" s="1"/>
  <c r="F60" i="11"/>
  <c r="S78" i="11"/>
  <c r="U78" i="11"/>
  <c r="V78" i="11"/>
  <c r="R78" i="11"/>
  <c r="R63" i="11"/>
  <c r="H47" i="11"/>
  <c r="U47" i="11" s="1"/>
  <c r="G48" i="11"/>
  <c r="H59" i="11"/>
  <c r="F59" i="11"/>
  <c r="T63" i="11"/>
  <c r="H65" i="11"/>
  <c r="V65" i="11" s="1"/>
  <c r="G65" i="11"/>
  <c r="E65" i="11"/>
  <c r="D65" i="11"/>
  <c r="F71" i="11"/>
  <c r="G71" i="11"/>
  <c r="H71" i="11"/>
  <c r="O71" i="11" s="1"/>
  <c r="E71" i="11"/>
  <c r="D71" i="11"/>
  <c r="E66" i="11"/>
  <c r="G66" i="11"/>
  <c r="F66" i="11"/>
  <c r="H67" i="11"/>
  <c r="N67" i="11" s="1"/>
  <c r="G67" i="11"/>
  <c r="D66" i="11"/>
  <c r="D67" i="11"/>
  <c r="S63" i="11"/>
  <c r="D25" i="11"/>
  <c r="D36" i="11"/>
  <c r="F87" i="11"/>
  <c r="A87" i="11" s="1"/>
  <c r="G87" i="11"/>
  <c r="E87" i="11"/>
  <c r="D87" i="11"/>
  <c r="F73" i="11"/>
  <c r="E82" i="11"/>
  <c r="F82" i="11"/>
  <c r="H87" i="11"/>
  <c r="R87" i="11" s="1"/>
  <c r="D62" i="11"/>
  <c r="F63" i="11"/>
  <c r="A63" i="11" s="1"/>
  <c r="D63" i="11"/>
  <c r="D70" i="11"/>
  <c r="G73" i="11"/>
  <c r="D78" i="11"/>
  <c r="D82" i="11"/>
  <c r="G84" i="11"/>
  <c r="H84" i="11"/>
  <c r="N84" i="11" s="1"/>
  <c r="D84" i="11"/>
  <c r="D69" i="11"/>
  <c r="H69" i="11"/>
  <c r="K69" i="11" s="1"/>
  <c r="E70" i="11"/>
  <c r="E78" i="11"/>
  <c r="G82" i="11"/>
  <c r="F62" i="11"/>
  <c r="G63" i="11"/>
  <c r="E69" i="11"/>
  <c r="F70" i="11"/>
  <c r="G76" i="11"/>
  <c r="E77" i="11"/>
  <c r="F78" i="11"/>
  <c r="A78" i="11" s="1"/>
  <c r="H81" i="11"/>
  <c r="N81" i="11" s="1"/>
  <c r="F81" i="11"/>
  <c r="H82" i="11"/>
  <c r="I82" i="11" s="1"/>
  <c r="G78" i="11"/>
  <c r="H83" i="11"/>
  <c r="S83" i="11" s="1"/>
  <c r="E83" i="11"/>
  <c r="G77" i="11"/>
  <c r="D83" i="11"/>
  <c r="H73" i="11"/>
  <c r="L73" i="11" s="1"/>
  <c r="D73" i="11"/>
  <c r="H77" i="11"/>
  <c r="V77" i="11" s="1"/>
  <c r="G81" i="11"/>
  <c r="F83" i="11"/>
  <c r="A83" i="11" s="1"/>
  <c r="S94" i="11"/>
  <c r="V94" i="11"/>
  <c r="U94" i="11"/>
  <c r="T94" i="11"/>
  <c r="R94" i="11"/>
  <c r="H90" i="11"/>
  <c r="J90" i="11" s="1"/>
  <c r="F92" i="11"/>
  <c r="F93" i="11"/>
  <c r="E94" i="11"/>
  <c r="D95" i="11"/>
  <c r="S91" i="11"/>
  <c r="H92" i="11"/>
  <c r="K92" i="11" s="1"/>
  <c r="E95" i="11"/>
  <c r="U91" i="11"/>
  <c r="G95" i="11"/>
  <c r="V91" i="11"/>
  <c r="H95" i="11"/>
  <c r="K95" i="11" s="1"/>
  <c r="R96" i="11"/>
  <c r="T97" i="11"/>
  <c r="V97" i="11"/>
  <c r="U96" i="11"/>
  <c r="T96" i="11"/>
  <c r="D92" i="11"/>
  <c r="V96" i="11"/>
  <c r="T98" i="11"/>
  <c r="R98" i="11"/>
  <c r="U98" i="11"/>
  <c r="V98" i="11"/>
  <c r="H99" i="11"/>
  <c r="E100" i="11"/>
  <c r="E98" i="11"/>
  <c r="G100" i="11"/>
  <c r="H100" i="11"/>
  <c r="O100" i="11" s="1"/>
  <c r="Q115" i="9"/>
  <c r="Q117" i="9"/>
  <c r="Q116" i="9"/>
  <c r="Q99" i="9"/>
  <c r="Q95" i="9"/>
  <c r="Q120" i="9"/>
  <c r="Q119" i="9"/>
  <c r="Q108" i="9"/>
  <c r="Q106" i="9"/>
  <c r="Q105" i="9"/>
  <c r="Q104" i="9"/>
  <c r="Q103" i="9"/>
  <c r="Q98" i="9"/>
  <c r="Q107" i="9"/>
  <c r="Q118" i="9"/>
  <c r="Q110" i="9"/>
  <c r="Q121" i="9"/>
  <c r="Q96" i="9"/>
  <c r="Q88" i="9"/>
  <c r="Q84" i="9"/>
  <c r="Q81" i="9"/>
  <c r="Q94" i="9"/>
  <c r="Q87" i="9"/>
  <c r="Q83" i="9"/>
  <c r="Q114" i="9"/>
  <c r="Q109" i="9"/>
  <c r="Q97" i="9"/>
  <c r="Q86" i="9"/>
  <c r="Q93" i="9"/>
  <c r="Q72" i="9"/>
  <c r="Q85" i="9"/>
  <c r="Q77" i="9"/>
  <c r="Q76" i="9"/>
  <c r="Q63" i="9"/>
  <c r="Q61" i="9"/>
  <c r="Q60" i="9"/>
  <c r="Q40" i="9"/>
  <c r="Q38" i="9"/>
  <c r="Q53" i="9"/>
  <c r="Q49" i="9"/>
  <c r="Q48" i="9"/>
  <c r="Q82" i="9"/>
  <c r="Q66" i="9"/>
  <c r="Q62" i="9"/>
  <c r="Q59" i="9"/>
  <c r="Q43" i="9"/>
  <c r="Q39" i="9"/>
  <c r="Q27" i="9"/>
  <c r="Q52" i="9"/>
  <c r="Q44" i="9"/>
  <c r="Q75" i="9"/>
  <c r="Q71" i="9"/>
  <c r="Q70" i="9"/>
  <c r="Q65" i="9"/>
  <c r="Q42" i="9"/>
  <c r="Q37" i="9"/>
  <c r="Q55" i="9"/>
  <c r="Q51" i="9"/>
  <c r="Q64" i="9"/>
  <c r="Q41" i="9"/>
  <c r="Q33" i="9"/>
  <c r="Q50" i="9"/>
  <c r="Q92" i="9"/>
  <c r="Q28" i="9"/>
  <c r="Q73" i="9"/>
  <c r="BM12" i="9"/>
  <c r="AJ66" i="9"/>
  <c r="Q31" i="9"/>
  <c r="Q17" i="9"/>
  <c r="Q19" i="9"/>
  <c r="Q22" i="9"/>
  <c r="Q29" i="9"/>
  <c r="Q30" i="9"/>
  <c r="Q21" i="9"/>
  <c r="Q32" i="9"/>
  <c r="Q54" i="9"/>
  <c r="Q15" i="9"/>
  <c r="Q16" i="9"/>
  <c r="Q18" i="9"/>
  <c r="Q20" i="9"/>
  <c r="Q26" i="9"/>
  <c r="BM22" i="9"/>
  <c r="BM43" i="9"/>
  <c r="BM38" i="9"/>
  <c r="BM48" i="9"/>
  <c r="BM63" i="9"/>
  <c r="BM93" i="9"/>
  <c r="BM17" i="8"/>
  <c r="Q120" i="8"/>
  <c r="Q110" i="8"/>
  <c r="Q104" i="8"/>
  <c r="Q103" i="8"/>
  <c r="Q76" i="8"/>
  <c r="Q40" i="8"/>
  <c r="Q88" i="8"/>
  <c r="Q37" i="8"/>
  <c r="Q22" i="8"/>
  <c r="BM12" i="8"/>
  <c r="Q28" i="8"/>
  <c r="BM31" i="8"/>
  <c r="BM22" i="8"/>
  <c r="BM37" i="8"/>
  <c r="BM42" i="8"/>
  <c r="BM72" i="8"/>
  <c r="BM117" i="8"/>
  <c r="BM132" i="8"/>
  <c r="BL12" i="7"/>
  <c r="BM18" i="7"/>
  <c r="Q119" i="7"/>
  <c r="Q115" i="7"/>
  <c r="Q94" i="7"/>
  <c r="Q97" i="7"/>
  <c r="Q85" i="7"/>
  <c r="Q116" i="7"/>
  <c r="Q61" i="7"/>
  <c r="Q88" i="7"/>
  <c r="Q109" i="7"/>
  <c r="Q70" i="7"/>
  <c r="Q64" i="7"/>
  <c r="Q86" i="7"/>
  <c r="Q53" i="7"/>
  <c r="Q39" i="7"/>
  <c r="Q16" i="7"/>
  <c r="Q59" i="7"/>
  <c r="Q30" i="7"/>
  <c r="AO13" i="7"/>
  <c r="AW13" i="7" s="1"/>
  <c r="Q43" i="7"/>
  <c r="Q28" i="7"/>
  <c r="BM49" i="7"/>
  <c r="BM44" i="7"/>
  <c r="BM64" i="7"/>
  <c r="BM94" i="7"/>
  <c r="BM109" i="7"/>
  <c r="U44" i="11"/>
  <c r="T13" i="11"/>
  <c r="S44" i="11"/>
  <c r="V44" i="11"/>
  <c r="J44" i="11"/>
  <c r="I44" i="11"/>
  <c r="R44" i="11"/>
  <c r="L44" i="11"/>
  <c r="K44" i="11"/>
  <c r="K88" i="11"/>
  <c r="T88" i="11"/>
  <c r="N88" i="11"/>
  <c r="J88" i="11"/>
  <c r="I74" i="11"/>
  <c r="S74" i="11"/>
  <c r="N72" i="11"/>
  <c r="L72" i="11"/>
  <c r="I72" i="11"/>
  <c r="V74" i="11"/>
  <c r="R86" i="11"/>
  <c r="J86" i="11"/>
  <c r="U74" i="11"/>
  <c r="V88" i="11"/>
  <c r="T72" i="11"/>
  <c r="T74" i="11"/>
  <c r="S86" i="11"/>
  <c r="K74" i="11"/>
  <c r="R88" i="11"/>
  <c r="R74" i="11"/>
  <c r="N86" i="11"/>
  <c r="N74" i="11"/>
  <c r="U88" i="11"/>
  <c r="U72" i="11"/>
  <c r="K72" i="11"/>
  <c r="J74" i="11"/>
  <c r="V72" i="11"/>
  <c r="S72" i="11"/>
  <c r="U86" i="11"/>
  <c r="J72" i="11"/>
  <c r="I88" i="11"/>
  <c r="S88" i="11"/>
  <c r="I86" i="11"/>
  <c r="O72" i="11"/>
  <c r="O88" i="11"/>
  <c r="O44" i="11"/>
  <c r="O74" i="11"/>
  <c r="N44" i="11"/>
  <c r="S85" i="11"/>
  <c r="A67" i="11"/>
  <c r="AJ39" i="4"/>
  <c r="L58" i="11"/>
  <c r="S58" i="11"/>
  <c r="A58" i="11"/>
  <c r="R58" i="11"/>
  <c r="O58" i="11"/>
  <c r="V58" i="11"/>
  <c r="T58" i="11"/>
  <c r="U58" i="11"/>
  <c r="I58" i="11"/>
  <c r="J58" i="11"/>
  <c r="K58" i="11"/>
  <c r="I42" i="11"/>
  <c r="L27" i="11"/>
  <c r="A27" i="11"/>
  <c r="A5" i="11"/>
  <c r="S36" i="11"/>
  <c r="A36" i="11"/>
  <c r="K27" i="11"/>
  <c r="K25" i="11"/>
  <c r="J27" i="11"/>
  <c r="U80" i="11"/>
  <c r="U10" i="11"/>
  <c r="T79" i="11"/>
  <c r="J70" i="11"/>
  <c r="U70" i="11"/>
  <c r="O10" i="11"/>
  <c r="T5" i="11"/>
  <c r="S21" i="11"/>
  <c r="I25" i="11"/>
  <c r="O25" i="11"/>
  <c r="R10" i="11"/>
  <c r="V27" i="11"/>
  <c r="R27" i="11"/>
  <c r="U27" i="11"/>
  <c r="J36" i="11"/>
  <c r="U36" i="11"/>
  <c r="S80" i="11"/>
  <c r="T32" i="11"/>
  <c r="J80" i="11"/>
  <c r="K80" i="11"/>
  <c r="R55" i="11"/>
  <c r="I85" i="11"/>
  <c r="V75" i="11"/>
  <c r="K85" i="11"/>
  <c r="I55" i="11"/>
  <c r="N57" i="11"/>
  <c r="V39" i="11"/>
  <c r="N20" i="11"/>
  <c r="O75" i="11"/>
  <c r="N80" i="11"/>
  <c r="O79" i="11"/>
  <c r="N36" i="11"/>
  <c r="O36" i="11"/>
  <c r="N42" i="11"/>
  <c r="U42" i="11"/>
  <c r="R42" i="11"/>
  <c r="K65" i="11"/>
  <c r="J81" i="11"/>
  <c r="J87" i="11"/>
  <c r="I84" i="11"/>
  <c r="I59" i="11"/>
  <c r="I49" i="11"/>
  <c r="I73" i="11"/>
  <c r="K61" i="11"/>
  <c r="S73" i="11"/>
  <c r="V22" i="11"/>
  <c r="V92" i="11"/>
  <c r="T57" i="11"/>
  <c r="R52" i="11"/>
  <c r="U20" i="11"/>
  <c r="V49" i="11"/>
  <c r="Y12" i="6"/>
  <c r="X12" i="6"/>
  <c r="B77" i="1"/>
  <c r="A77" i="1"/>
  <c r="A100" i="4"/>
  <c r="A103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E3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D3" i="4"/>
  <c r="A59" i="4"/>
  <c r="A62" i="4"/>
  <c r="A74" i="4"/>
  <c r="A68" i="4"/>
  <c r="A83" i="4"/>
  <c r="A25" i="4"/>
  <c r="A82" i="4"/>
  <c r="A7" i="4"/>
  <c r="A3" i="4"/>
  <c r="A43" i="4"/>
  <c r="A94" i="4"/>
  <c r="A73" i="4"/>
  <c r="A81" i="4"/>
  <c r="A20" i="4"/>
  <c r="A12" i="4"/>
  <c r="A72" i="4"/>
  <c r="A71" i="4"/>
  <c r="A70" i="4"/>
  <c r="A69" i="4"/>
  <c r="A98" i="4"/>
  <c r="A22" i="4"/>
  <c r="A21" i="4"/>
  <c r="A42" i="4"/>
  <c r="A93" i="4"/>
  <c r="A67" i="4"/>
  <c r="A66" i="4"/>
  <c r="A97" i="4"/>
  <c r="A92" i="4"/>
  <c r="A65" i="4"/>
  <c r="A24" i="4"/>
  <c r="A23" i="4"/>
  <c r="A41" i="4"/>
  <c r="A91" i="4"/>
  <c r="A31" i="4"/>
  <c r="A30" i="4"/>
  <c r="A64" i="4"/>
  <c r="A63" i="4"/>
  <c r="A80" i="4"/>
  <c r="A18" i="4"/>
  <c r="A8" i="4"/>
  <c r="A17" i="4"/>
  <c r="A79" i="4"/>
  <c r="A40" i="4"/>
  <c r="A61" i="4"/>
  <c r="A60" i="4"/>
  <c r="A16" i="4"/>
  <c r="A15" i="4"/>
  <c r="A11" i="4"/>
  <c r="A78" i="4"/>
  <c r="A99" i="4"/>
  <c r="A77" i="4"/>
  <c r="A76" i="4"/>
  <c r="A39" i="4"/>
  <c r="A13" i="4"/>
  <c r="A38" i="4"/>
  <c r="A58" i="4"/>
  <c r="A14" i="4"/>
  <c r="A9" i="4"/>
  <c r="A37" i="4"/>
  <c r="A57" i="4"/>
  <c r="A56" i="4"/>
  <c r="A36" i="4"/>
  <c r="A5" i="4"/>
  <c r="A90" i="4"/>
  <c r="A89" i="4"/>
  <c r="A88" i="4"/>
  <c r="A55" i="4"/>
  <c r="A54" i="4"/>
  <c r="A96" i="4"/>
  <c r="A35" i="4"/>
  <c r="A53" i="4"/>
  <c r="A10" i="4"/>
  <c r="A34" i="4"/>
  <c r="A87" i="4"/>
  <c r="A86" i="4"/>
  <c r="A52" i="4"/>
  <c r="A29" i="4"/>
  <c r="A51" i="4"/>
  <c r="A50" i="4"/>
  <c r="A49" i="4"/>
  <c r="A33" i="4"/>
  <c r="A85" i="4"/>
  <c r="A28" i="4"/>
  <c r="A27" i="4"/>
  <c r="AG17" i="4"/>
  <c r="A95" i="4"/>
  <c r="AG16" i="4"/>
  <c r="A26" i="4"/>
  <c r="AG15" i="4"/>
  <c r="A48" i="4"/>
  <c r="AG11" i="4"/>
  <c r="A47" i="4"/>
  <c r="AG10" i="4"/>
  <c r="A46" i="4"/>
  <c r="AG9" i="4"/>
  <c r="A75" i="4"/>
  <c r="AG8" i="4"/>
  <c r="A32" i="4"/>
  <c r="AG7" i="4"/>
  <c r="A84" i="4"/>
  <c r="AG6" i="4"/>
  <c r="A19" i="4"/>
  <c r="AG5" i="4"/>
  <c r="A6" i="4"/>
  <c r="AG4" i="4"/>
  <c r="A45" i="4"/>
  <c r="AG3" i="4"/>
  <c r="A4" i="4"/>
  <c r="A44" i="4"/>
  <c r="C26" i="6"/>
  <c r="C27" i="6"/>
  <c r="C28" i="6"/>
  <c r="C29" i="6"/>
  <c r="C31" i="6"/>
  <c r="C30" i="6"/>
  <c r="C32" i="6"/>
  <c r="C33" i="6"/>
  <c r="AI27" i="4"/>
  <c r="B3" i="1"/>
  <c r="E3" i="1" s="1"/>
  <c r="B4" i="1"/>
  <c r="E4" i="1" s="1"/>
  <c r="B5" i="1"/>
  <c r="A5" i="1"/>
  <c r="B6" i="1"/>
  <c r="B7" i="1"/>
  <c r="B8" i="1"/>
  <c r="E8" i="1" s="1"/>
  <c r="A8" i="1"/>
  <c r="B9" i="1"/>
  <c r="C9" i="1" s="1"/>
  <c r="B10" i="1"/>
  <c r="B11" i="1"/>
  <c r="D11" i="1" s="1"/>
  <c r="A11" i="1"/>
  <c r="B12" i="1"/>
  <c r="A12" i="1"/>
  <c r="B13" i="1"/>
  <c r="A13" i="1"/>
  <c r="B14" i="1"/>
  <c r="G14" i="1" s="1"/>
  <c r="B15" i="1"/>
  <c r="A15" i="1"/>
  <c r="B16" i="1"/>
  <c r="B17" i="1"/>
  <c r="E17" i="1" s="1"/>
  <c r="B18" i="1"/>
  <c r="B19" i="1"/>
  <c r="D19" i="1" s="1"/>
  <c r="B20" i="1"/>
  <c r="A20" i="1"/>
  <c r="B21" i="1"/>
  <c r="B22" i="1"/>
  <c r="E22" i="1" s="1"/>
  <c r="B23" i="1"/>
  <c r="B24" i="1"/>
  <c r="B25" i="1"/>
  <c r="C25" i="1" s="1"/>
  <c r="B26" i="1"/>
  <c r="G26" i="1" s="1"/>
  <c r="U26" i="1" s="1"/>
  <c r="B27" i="1"/>
  <c r="C27" i="1" s="1"/>
  <c r="B28" i="1"/>
  <c r="A28" i="1" s="1"/>
  <c r="B29" i="1"/>
  <c r="B30" i="1"/>
  <c r="E30" i="1" s="1"/>
  <c r="B31" i="1"/>
  <c r="A31" i="1" s="1"/>
  <c r="B32" i="1"/>
  <c r="A32" i="1" s="1"/>
  <c r="B33" i="1"/>
  <c r="G33" i="1" s="1"/>
  <c r="Q33" i="1" s="1"/>
  <c r="A33" i="1"/>
  <c r="B34" i="1"/>
  <c r="B35" i="1"/>
  <c r="D35" i="1" s="1"/>
  <c r="B36" i="1"/>
  <c r="B37" i="1"/>
  <c r="B38" i="1"/>
  <c r="B39" i="1"/>
  <c r="B40" i="1"/>
  <c r="A40" i="1"/>
  <c r="B41" i="1"/>
  <c r="B42" i="1"/>
  <c r="B43" i="1"/>
  <c r="F43" i="1" s="1"/>
  <c r="B44" i="1"/>
  <c r="F44" i="1" s="1"/>
  <c r="B45" i="1"/>
  <c r="D45" i="1" s="1"/>
  <c r="A45" i="1"/>
  <c r="B46" i="1"/>
  <c r="B47" i="1"/>
  <c r="F47" i="1" s="1"/>
  <c r="A47" i="1"/>
  <c r="B48" i="1"/>
  <c r="B49" i="1"/>
  <c r="A49" i="1"/>
  <c r="B50" i="1"/>
  <c r="E50" i="1" s="1"/>
  <c r="B51" i="1"/>
  <c r="D51" i="1" s="1"/>
  <c r="B52" i="1"/>
  <c r="A52" i="1"/>
  <c r="B53" i="1"/>
  <c r="C53" i="1" s="1"/>
  <c r="B54" i="1"/>
  <c r="B55" i="1"/>
  <c r="A55" i="1"/>
  <c r="B56" i="1"/>
  <c r="A56" i="1"/>
  <c r="B57" i="1"/>
  <c r="A57" i="1"/>
  <c r="B58" i="1"/>
  <c r="B59" i="1"/>
  <c r="B60" i="1"/>
  <c r="D60" i="1" s="1"/>
  <c r="A60" i="1"/>
  <c r="B61" i="1"/>
  <c r="A61" i="1"/>
  <c r="B62" i="1"/>
  <c r="B63" i="1"/>
  <c r="A63" i="1" s="1"/>
  <c r="B64" i="1"/>
  <c r="A64" i="1"/>
  <c r="B65" i="1"/>
  <c r="B66" i="1"/>
  <c r="B67" i="1"/>
  <c r="A67" i="1" s="1"/>
  <c r="B68" i="1"/>
  <c r="A68" i="1"/>
  <c r="B69" i="1"/>
  <c r="A69" i="1"/>
  <c r="B70" i="1"/>
  <c r="B71" i="1"/>
  <c r="B72" i="1"/>
  <c r="B73" i="1"/>
  <c r="E73" i="1" s="1"/>
  <c r="A73" i="1"/>
  <c r="B74" i="1"/>
  <c r="B75" i="1"/>
  <c r="G75" i="1" s="1"/>
  <c r="M75" i="1" s="1"/>
  <c r="B76" i="1"/>
  <c r="A76" i="1"/>
  <c r="B78" i="1"/>
  <c r="F78" i="1" s="1"/>
  <c r="A78" i="1"/>
  <c r="B79" i="1"/>
  <c r="B80" i="1"/>
  <c r="A80" i="1"/>
  <c r="B81" i="1"/>
  <c r="B82" i="1"/>
  <c r="A82" i="1" s="1"/>
  <c r="B83" i="1"/>
  <c r="B84" i="1"/>
  <c r="E84" i="1" s="1"/>
  <c r="B85" i="1"/>
  <c r="A85" i="1"/>
  <c r="B86" i="1"/>
  <c r="A86" i="1" s="1"/>
  <c r="B87" i="1"/>
  <c r="B88" i="1"/>
  <c r="D88" i="1" s="1"/>
  <c r="B89" i="1"/>
  <c r="B90" i="1"/>
  <c r="E90" i="1" s="1"/>
  <c r="A90" i="1"/>
  <c r="B91" i="1"/>
  <c r="B92" i="1"/>
  <c r="C92" i="1" s="1"/>
  <c r="B93" i="1"/>
  <c r="A93" i="1"/>
  <c r="B94" i="1"/>
  <c r="B95" i="1"/>
  <c r="B96" i="1"/>
  <c r="B97" i="1"/>
  <c r="G97" i="1" s="1"/>
  <c r="B98" i="1"/>
  <c r="E98" i="1" s="1"/>
  <c r="B99" i="1"/>
  <c r="B100" i="1"/>
  <c r="G100" i="1" s="1"/>
  <c r="B2" i="1"/>
  <c r="G2" i="1" s="1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BW21" i="6"/>
  <c r="BW22" i="6"/>
  <c r="BW23" i="6"/>
  <c r="BW24" i="6"/>
  <c r="BW25" i="6"/>
  <c r="BW26" i="6"/>
  <c r="BW27" i="6"/>
  <c r="BW28" i="6"/>
  <c r="BW29" i="6"/>
  <c r="BW30" i="6"/>
  <c r="BW31" i="6"/>
  <c r="BW20" i="6"/>
  <c r="BU21" i="6"/>
  <c r="BU22" i="6"/>
  <c r="BU23" i="6"/>
  <c r="BU24" i="6"/>
  <c r="BU25" i="6"/>
  <c r="BU26" i="6"/>
  <c r="BU27" i="6"/>
  <c r="BU28" i="6"/>
  <c r="BU29" i="6"/>
  <c r="BU30" i="6"/>
  <c r="BU31" i="6"/>
  <c r="BU20" i="6"/>
  <c r="Y22" i="6"/>
  <c r="W4" i="4"/>
  <c r="W5" i="4"/>
  <c r="W6" i="4"/>
  <c r="W7" i="4"/>
  <c r="W8" i="4"/>
  <c r="W9" i="4"/>
  <c r="W10" i="4"/>
  <c r="W11" i="4"/>
  <c r="W12" i="4"/>
  <c r="W3" i="4"/>
  <c r="F64" i="1"/>
  <c r="F56" i="1"/>
  <c r="F40" i="1"/>
  <c r="F32" i="1"/>
  <c r="F24" i="1"/>
  <c r="F86" i="1"/>
  <c r="D79" i="1"/>
  <c r="D93" i="1"/>
  <c r="D85" i="1"/>
  <c r="D77" i="1"/>
  <c r="D69" i="1"/>
  <c r="D61" i="1"/>
  <c r="D21" i="1"/>
  <c r="F84" i="1"/>
  <c r="G76" i="1"/>
  <c r="M76" i="1" s="1"/>
  <c r="G68" i="1"/>
  <c r="J68" i="1" s="1"/>
  <c r="F60" i="1"/>
  <c r="G44" i="1"/>
  <c r="Q44" i="1" s="1"/>
  <c r="F20" i="1"/>
  <c r="G12" i="1"/>
  <c r="T12" i="1" s="1"/>
  <c r="D91" i="1"/>
  <c r="D67" i="1"/>
  <c r="Y19" i="4"/>
  <c r="AA16" i="4"/>
  <c r="Y14" i="4"/>
  <c r="Y12" i="4"/>
  <c r="Y10" i="4"/>
  <c r="Y8" i="4"/>
  <c r="Y6" i="4"/>
  <c r="Y4" i="4"/>
  <c r="AA13" i="4"/>
  <c r="AA9" i="4"/>
  <c r="AA5" i="4"/>
  <c r="Y7" i="4"/>
  <c r="Y16" i="4"/>
  <c r="Y1" i="4"/>
  <c r="Y17" i="4"/>
  <c r="AA18" i="4"/>
  <c r="Y18" i="4"/>
  <c r="AA11" i="4"/>
  <c r="AA7" i="4"/>
  <c r="Y9" i="4"/>
  <c r="AA15" i="4"/>
  <c r="AA14" i="4"/>
  <c r="AA12" i="4"/>
  <c r="AA8" i="4"/>
  <c r="AA4" i="4"/>
  <c r="Y15" i="4"/>
  <c r="Y13" i="4"/>
  <c r="Y11" i="4"/>
  <c r="Y5" i="4"/>
  <c r="AA20" i="4"/>
  <c r="AA17" i="4"/>
  <c r="AA19" i="4"/>
  <c r="AA10" i="4"/>
  <c r="AA6" i="4"/>
  <c r="F90" i="1"/>
  <c r="F42" i="1"/>
  <c r="C89" i="1"/>
  <c r="C81" i="1"/>
  <c r="C57" i="1"/>
  <c r="C49" i="1"/>
  <c r="C33" i="1"/>
  <c r="D13" i="1"/>
  <c r="G58" i="1"/>
  <c r="L58" i="1" s="1"/>
  <c r="D29" i="1"/>
  <c r="G20" i="1"/>
  <c r="S20" i="1" s="1"/>
  <c r="F36" i="1"/>
  <c r="G60" i="1"/>
  <c r="F12" i="1"/>
  <c r="G84" i="1"/>
  <c r="L84" i="1" s="1"/>
  <c r="AJ27" i="4"/>
  <c r="F76" i="1"/>
  <c r="F68" i="1"/>
  <c r="C73" i="1"/>
  <c r="G52" i="1"/>
  <c r="J52" i="1" s="1"/>
  <c r="G86" i="1"/>
  <c r="I86" i="1" s="1"/>
  <c r="G98" i="1"/>
  <c r="G90" i="1"/>
  <c r="U90" i="1" s="1"/>
  <c r="C64" i="1"/>
  <c r="C56" i="1"/>
  <c r="C40" i="1"/>
  <c r="C16" i="1"/>
  <c r="E96" i="1"/>
  <c r="E86" i="1"/>
  <c r="E80" i="1"/>
  <c r="E78" i="1"/>
  <c r="E76" i="1"/>
  <c r="E74" i="1"/>
  <c r="E72" i="1"/>
  <c r="E68" i="1"/>
  <c r="E64" i="1"/>
  <c r="E62" i="1"/>
  <c r="E60" i="1"/>
  <c r="E56" i="1"/>
  <c r="E54" i="1"/>
  <c r="E48" i="1"/>
  <c r="E46" i="1"/>
  <c r="E44" i="1"/>
  <c r="E40" i="1"/>
  <c r="E38" i="1"/>
  <c r="E26" i="1"/>
  <c r="E20" i="1"/>
  <c r="E16" i="1"/>
  <c r="E14" i="1"/>
  <c r="E12" i="1"/>
  <c r="C15" i="1"/>
  <c r="D98" i="1"/>
  <c r="D90" i="1"/>
  <c r="D84" i="1"/>
  <c r="D80" i="1"/>
  <c r="D78" i="1"/>
  <c r="D76" i="1"/>
  <c r="D68" i="1"/>
  <c r="D64" i="1"/>
  <c r="D56" i="1"/>
  <c r="D52" i="1"/>
  <c r="D40" i="1"/>
  <c r="D38" i="1"/>
  <c r="D32" i="1"/>
  <c r="D20" i="1"/>
  <c r="D16" i="1"/>
  <c r="D12" i="1"/>
  <c r="C86" i="1"/>
  <c r="C78" i="1"/>
  <c r="C70" i="1"/>
  <c r="C46" i="1"/>
  <c r="C14" i="1"/>
  <c r="G89" i="1"/>
  <c r="R89" i="1" s="1"/>
  <c r="G85" i="1"/>
  <c r="K85" i="1" s="1"/>
  <c r="G83" i="1"/>
  <c r="S83" i="1" s="1"/>
  <c r="G81" i="1"/>
  <c r="S81" i="1" s="1"/>
  <c r="G77" i="1"/>
  <c r="S77" i="1" s="1"/>
  <c r="G71" i="1"/>
  <c r="J71" i="1" s="1"/>
  <c r="G69" i="1"/>
  <c r="N69" i="1" s="1"/>
  <c r="G67" i="1"/>
  <c r="Q67" i="1" s="1"/>
  <c r="G61" i="1"/>
  <c r="L61" i="1" s="1"/>
  <c r="G57" i="1"/>
  <c r="I57" i="1" s="1"/>
  <c r="G51" i="1"/>
  <c r="J51" i="1" s="1"/>
  <c r="G49" i="1"/>
  <c r="Q49" i="1" s="1"/>
  <c r="G45" i="1"/>
  <c r="G41" i="1"/>
  <c r="J41" i="1" s="1"/>
  <c r="G35" i="1"/>
  <c r="T35" i="1" s="1"/>
  <c r="G29" i="1"/>
  <c r="G21" i="1"/>
  <c r="L21" i="1" s="1"/>
  <c r="G19" i="1"/>
  <c r="L19" i="1" s="1"/>
  <c r="G17" i="1"/>
  <c r="M17" i="1" s="1"/>
  <c r="G13" i="1"/>
  <c r="N13" i="1" s="1"/>
  <c r="C93" i="1"/>
  <c r="C85" i="1"/>
  <c r="C77" i="1"/>
  <c r="C69" i="1"/>
  <c r="C61" i="1"/>
  <c r="C45" i="1"/>
  <c r="C29" i="1"/>
  <c r="C13" i="1"/>
  <c r="F95" i="1"/>
  <c r="F93" i="1"/>
  <c r="F91" i="1"/>
  <c r="F89" i="1"/>
  <c r="F85" i="1"/>
  <c r="F77" i="1"/>
  <c r="F75" i="1"/>
  <c r="F73" i="1"/>
  <c r="F69" i="1"/>
  <c r="F63" i="1"/>
  <c r="F61" i="1"/>
  <c r="F57" i="1"/>
  <c r="F55" i="1"/>
  <c r="F49" i="1"/>
  <c r="F45" i="1"/>
  <c r="F33" i="1"/>
  <c r="F31" i="1"/>
  <c r="F29" i="1"/>
  <c r="F21" i="1"/>
  <c r="F15" i="1"/>
  <c r="F13" i="1"/>
  <c r="C84" i="1"/>
  <c r="C76" i="1"/>
  <c r="C68" i="1"/>
  <c r="C60" i="1"/>
  <c r="C44" i="1"/>
  <c r="C36" i="1"/>
  <c r="C20" i="1"/>
  <c r="C12" i="1"/>
  <c r="E95" i="1"/>
  <c r="E91" i="1"/>
  <c r="E89" i="1"/>
  <c r="E85" i="1"/>
  <c r="E81" i="1"/>
  <c r="E77" i="1"/>
  <c r="E75" i="1"/>
  <c r="E69" i="1"/>
  <c r="E63" i="1"/>
  <c r="E61" i="1"/>
  <c r="E57" i="1"/>
  <c r="E55" i="1"/>
  <c r="E53" i="1"/>
  <c r="E49" i="1"/>
  <c r="E47" i="1"/>
  <c r="E45" i="1"/>
  <c r="E41" i="1"/>
  <c r="E33" i="1"/>
  <c r="E31" i="1"/>
  <c r="E21" i="1"/>
  <c r="E15" i="1"/>
  <c r="E13" i="1"/>
  <c r="C91" i="1"/>
  <c r="C75" i="1"/>
  <c r="C51" i="1"/>
  <c r="C19" i="1"/>
  <c r="D2" i="1"/>
  <c r="D81" i="1"/>
  <c r="D73" i="1"/>
  <c r="D57" i="1"/>
  <c r="D49" i="1"/>
  <c r="D41" i="1"/>
  <c r="D33" i="1"/>
  <c r="C98" i="1"/>
  <c r="C90" i="1"/>
  <c r="C74" i="1"/>
  <c r="C42" i="1"/>
  <c r="C26" i="1"/>
  <c r="C18" i="1"/>
  <c r="G96" i="1"/>
  <c r="H96" i="1" s="1"/>
  <c r="G80" i="1"/>
  <c r="J80" i="1" s="1"/>
  <c r="G64" i="1"/>
  <c r="T64" i="1" s="1"/>
  <c r="G56" i="1"/>
  <c r="U56" i="1" s="1"/>
  <c r="G40" i="1"/>
  <c r="G24" i="1"/>
  <c r="T24" i="1" s="1"/>
  <c r="G16" i="1"/>
  <c r="U16" i="1" s="1"/>
  <c r="C2" i="1"/>
  <c r="E2" i="1"/>
  <c r="C5" i="1"/>
  <c r="D10" i="1"/>
  <c r="D8" i="1"/>
  <c r="D4" i="1"/>
  <c r="G11" i="1"/>
  <c r="R11" i="1" s="1"/>
  <c r="G5" i="1"/>
  <c r="N5" i="1" s="1"/>
  <c r="C4" i="1"/>
  <c r="C10" i="1"/>
  <c r="F11" i="1"/>
  <c r="F5" i="1"/>
  <c r="C11" i="1"/>
  <c r="C8" i="1"/>
  <c r="F2" i="1"/>
  <c r="E11" i="1"/>
  <c r="E7" i="1"/>
  <c r="E5" i="1"/>
  <c r="D5" i="1"/>
  <c r="G10" i="1"/>
  <c r="N10" i="1" s="1"/>
  <c r="G8" i="1"/>
  <c r="R8" i="1" s="1"/>
  <c r="G4" i="1"/>
  <c r="R4" i="1" s="1"/>
  <c r="F10" i="1"/>
  <c r="F8" i="1"/>
  <c r="F6" i="1"/>
  <c r="F4" i="1"/>
  <c r="S96" i="1"/>
  <c r="S10" i="1"/>
  <c r="S12" i="1"/>
  <c r="T44" i="1"/>
  <c r="N12" i="1"/>
  <c r="Q2" i="1"/>
  <c r="S2" i="1"/>
  <c r="U76" i="1"/>
  <c r="R33" i="1"/>
  <c r="T68" i="1"/>
  <c r="Q20" i="1"/>
  <c r="I76" i="1"/>
  <c r="J60" i="1"/>
  <c r="J44" i="1"/>
  <c r="J75" i="1"/>
  <c r="L67" i="1"/>
  <c r="L10" i="1"/>
  <c r="K33" i="1"/>
  <c r="K76" i="1"/>
  <c r="AE13" i="6"/>
  <c r="BE13" i="6" s="1"/>
  <c r="AE112" i="6"/>
  <c r="V112" i="6"/>
  <c r="V101" i="6"/>
  <c r="AE101" i="6"/>
  <c r="AE90" i="6"/>
  <c r="AE79" i="6"/>
  <c r="V79" i="6"/>
  <c r="V90" i="6"/>
  <c r="AE24" i="6"/>
  <c r="V35" i="6"/>
  <c r="AE35" i="6"/>
  <c r="AE68" i="6"/>
  <c r="V68" i="6"/>
  <c r="V46" i="6"/>
  <c r="AE46" i="6"/>
  <c r="AE57" i="6"/>
  <c r="V57" i="6"/>
  <c r="V24" i="6"/>
  <c r="AI112" i="6"/>
  <c r="AH112" i="6"/>
  <c r="AD112" i="6"/>
  <c r="AI101" i="6"/>
  <c r="AH101" i="6"/>
  <c r="AD101" i="6"/>
  <c r="AI90" i="6"/>
  <c r="AH90" i="6"/>
  <c r="AD90" i="6"/>
  <c r="AH79" i="6"/>
  <c r="AG79" i="6"/>
  <c r="AD79" i="6"/>
  <c r="AH68" i="6"/>
  <c r="AG68" i="6"/>
  <c r="AD68" i="6"/>
  <c r="AH57" i="6"/>
  <c r="AG57" i="6"/>
  <c r="AD57" i="6"/>
  <c r="AH46" i="6"/>
  <c r="AG46" i="6"/>
  <c r="AD46" i="6"/>
  <c r="AH35" i="6"/>
  <c r="AG35" i="6"/>
  <c r="AD35" i="6"/>
  <c r="AH24" i="6"/>
  <c r="AG24" i="6"/>
  <c r="AD24" i="6"/>
  <c r="AB14" i="6"/>
  <c r="AD13" i="6"/>
  <c r="BD13" i="6" s="1"/>
  <c r="AB13" i="6"/>
  <c r="AH12" i="6"/>
  <c r="BH12" i="6" s="1"/>
  <c r="BH18" i="6" s="1"/>
  <c r="AG12" i="6"/>
  <c r="BG12" i="6" s="1"/>
  <c r="V15" i="6"/>
  <c r="W15" i="6"/>
  <c r="X15" i="6"/>
  <c r="Y15" i="6"/>
  <c r="V16" i="6"/>
  <c r="W16" i="6"/>
  <c r="X16" i="6"/>
  <c r="Y16" i="6"/>
  <c r="V20" i="6"/>
  <c r="W20" i="6"/>
  <c r="X20" i="6"/>
  <c r="Y20" i="6"/>
  <c r="V21" i="6"/>
  <c r="W21" i="6"/>
  <c r="X21" i="6"/>
  <c r="Y21" i="6"/>
  <c r="V18" i="6"/>
  <c r="W18" i="6"/>
  <c r="X18" i="6"/>
  <c r="Y18" i="6"/>
  <c r="V19" i="6"/>
  <c r="W19" i="6"/>
  <c r="X19" i="6"/>
  <c r="Y19" i="6"/>
  <c r="V17" i="6"/>
  <c r="W17" i="6"/>
  <c r="X17" i="6"/>
  <c r="Y17" i="6"/>
  <c r="V22" i="6"/>
  <c r="W22" i="6"/>
  <c r="X22" i="6"/>
  <c r="U24" i="6"/>
  <c r="X24" i="6"/>
  <c r="Y24" i="6"/>
  <c r="V31" i="6"/>
  <c r="W31" i="6"/>
  <c r="X31" i="6"/>
  <c r="Y31" i="6"/>
  <c r="V26" i="6"/>
  <c r="W26" i="6"/>
  <c r="X26" i="6"/>
  <c r="Y26" i="6"/>
  <c r="V28" i="6"/>
  <c r="W28" i="6"/>
  <c r="X28" i="6"/>
  <c r="Y28" i="6"/>
  <c r="V30" i="6"/>
  <c r="W30" i="6"/>
  <c r="X30" i="6"/>
  <c r="Y30" i="6"/>
  <c r="V33" i="6"/>
  <c r="W33" i="6"/>
  <c r="X33" i="6"/>
  <c r="Y33" i="6"/>
  <c r="V32" i="6"/>
  <c r="W32" i="6"/>
  <c r="X32" i="6"/>
  <c r="Y32" i="6"/>
  <c r="V27" i="6"/>
  <c r="W27" i="6"/>
  <c r="X27" i="6"/>
  <c r="Y27" i="6"/>
  <c r="V29" i="6"/>
  <c r="W29" i="6"/>
  <c r="X29" i="6"/>
  <c r="Y29" i="6"/>
  <c r="U35" i="6"/>
  <c r="X35" i="6"/>
  <c r="Y35" i="6"/>
  <c r="V37" i="6"/>
  <c r="W37" i="6"/>
  <c r="X37" i="6"/>
  <c r="Y37" i="6"/>
  <c r="V38" i="6"/>
  <c r="W38" i="6"/>
  <c r="X38" i="6"/>
  <c r="Y38" i="6"/>
  <c r="V42" i="6"/>
  <c r="W42" i="6"/>
  <c r="X42" i="6"/>
  <c r="Y42" i="6"/>
  <c r="V39" i="6"/>
  <c r="W39" i="6"/>
  <c r="X39" i="6"/>
  <c r="Y39" i="6"/>
  <c r="V40" i="6"/>
  <c r="W40" i="6"/>
  <c r="X40" i="6"/>
  <c r="Y40" i="6"/>
  <c r="V43" i="6"/>
  <c r="W43" i="6"/>
  <c r="X43" i="6"/>
  <c r="Y43" i="6"/>
  <c r="V44" i="6"/>
  <c r="W44" i="6"/>
  <c r="X44" i="6"/>
  <c r="Y44" i="6"/>
  <c r="V41" i="6"/>
  <c r="W41" i="6"/>
  <c r="X41" i="6"/>
  <c r="Y41" i="6"/>
  <c r="U46" i="6"/>
  <c r="X46" i="6"/>
  <c r="Y46" i="6"/>
  <c r="V48" i="6"/>
  <c r="W48" i="6"/>
  <c r="X48" i="6"/>
  <c r="Y48" i="6"/>
  <c r="V54" i="6"/>
  <c r="W54" i="6"/>
  <c r="X54" i="6"/>
  <c r="Y54" i="6"/>
  <c r="V49" i="6"/>
  <c r="W49" i="6"/>
  <c r="X49" i="6"/>
  <c r="Y49" i="6"/>
  <c r="V55" i="6"/>
  <c r="W55" i="6"/>
  <c r="X55" i="6"/>
  <c r="Y55" i="6"/>
  <c r="V50" i="6"/>
  <c r="W50" i="6"/>
  <c r="X50" i="6"/>
  <c r="Y50" i="6"/>
  <c r="V51" i="6"/>
  <c r="W51" i="6"/>
  <c r="X51" i="6"/>
  <c r="Y51" i="6"/>
  <c r="V53" i="6"/>
  <c r="W53" i="6"/>
  <c r="X53" i="6"/>
  <c r="Y53" i="6"/>
  <c r="V52" i="6"/>
  <c r="W52" i="6"/>
  <c r="X52" i="6"/>
  <c r="Y52" i="6"/>
  <c r="U57" i="6"/>
  <c r="X57" i="6"/>
  <c r="Y57" i="6"/>
  <c r="V59" i="6"/>
  <c r="W59" i="6"/>
  <c r="X59" i="6"/>
  <c r="Y59" i="6"/>
  <c r="V60" i="6"/>
  <c r="W60" i="6"/>
  <c r="X60" i="6"/>
  <c r="Y60" i="6"/>
  <c r="V61" i="6"/>
  <c r="W61" i="6"/>
  <c r="X61" i="6"/>
  <c r="Y61" i="6"/>
  <c r="V64" i="6"/>
  <c r="W64" i="6"/>
  <c r="X64" i="6"/>
  <c r="Y64" i="6"/>
  <c r="V66" i="6"/>
  <c r="W66" i="6"/>
  <c r="X66" i="6"/>
  <c r="Y66" i="6"/>
  <c r="V63" i="6"/>
  <c r="W63" i="6"/>
  <c r="X63" i="6"/>
  <c r="Y63" i="6"/>
  <c r="V62" i="6"/>
  <c r="W62" i="6"/>
  <c r="X62" i="6"/>
  <c r="Y62" i="6"/>
  <c r="V65" i="6"/>
  <c r="W65" i="6"/>
  <c r="X65" i="6"/>
  <c r="Y65" i="6"/>
  <c r="U68" i="6"/>
  <c r="X68" i="6"/>
  <c r="Y68" i="6"/>
  <c r="V70" i="6"/>
  <c r="W70" i="6"/>
  <c r="X70" i="6"/>
  <c r="Y70" i="6"/>
  <c r="V71" i="6"/>
  <c r="W71" i="6"/>
  <c r="X71" i="6"/>
  <c r="Y71" i="6"/>
  <c r="V72" i="6"/>
  <c r="W72" i="6"/>
  <c r="X72" i="6"/>
  <c r="Y72" i="6"/>
  <c r="V73" i="6"/>
  <c r="W73" i="6"/>
  <c r="X73" i="6"/>
  <c r="Y73" i="6"/>
  <c r="V74" i="6"/>
  <c r="W74" i="6"/>
  <c r="X74" i="6"/>
  <c r="Y74" i="6"/>
  <c r="V75" i="6"/>
  <c r="W75" i="6"/>
  <c r="X75" i="6"/>
  <c r="Y75" i="6"/>
  <c r="V76" i="6"/>
  <c r="W76" i="6"/>
  <c r="X76" i="6"/>
  <c r="Y76" i="6"/>
  <c r="V77" i="6"/>
  <c r="W77" i="6"/>
  <c r="X77" i="6"/>
  <c r="Y77" i="6"/>
  <c r="U79" i="6"/>
  <c r="X79" i="6"/>
  <c r="Y79" i="6"/>
  <c r="V81" i="6"/>
  <c r="W81" i="6"/>
  <c r="X81" i="6"/>
  <c r="Y81" i="6"/>
  <c r="V82" i="6"/>
  <c r="W82" i="6"/>
  <c r="X82" i="6"/>
  <c r="Y82" i="6"/>
  <c r="V83" i="6"/>
  <c r="W83" i="6"/>
  <c r="X83" i="6"/>
  <c r="Y83" i="6"/>
  <c r="V84" i="6"/>
  <c r="W84" i="6"/>
  <c r="X84" i="6"/>
  <c r="Y84" i="6"/>
  <c r="V85" i="6"/>
  <c r="W85" i="6"/>
  <c r="X85" i="6"/>
  <c r="Y85" i="6"/>
  <c r="V86" i="6"/>
  <c r="W86" i="6"/>
  <c r="X86" i="6"/>
  <c r="Y86" i="6"/>
  <c r="V87" i="6"/>
  <c r="W87" i="6"/>
  <c r="X87" i="6"/>
  <c r="Y87" i="6"/>
  <c r="V88" i="6"/>
  <c r="W88" i="6"/>
  <c r="X88" i="6"/>
  <c r="Y88" i="6"/>
  <c r="X90" i="6"/>
  <c r="Y90" i="6"/>
  <c r="V92" i="6"/>
  <c r="W92" i="6"/>
  <c r="X92" i="6"/>
  <c r="Y92" i="6"/>
  <c r="V93" i="6"/>
  <c r="W93" i="6"/>
  <c r="X93" i="6"/>
  <c r="Y93" i="6"/>
  <c r="V94" i="6"/>
  <c r="W94" i="6"/>
  <c r="X94" i="6"/>
  <c r="Y94" i="6"/>
  <c r="V95" i="6"/>
  <c r="W95" i="6"/>
  <c r="X95" i="6"/>
  <c r="Y95" i="6"/>
  <c r="V96" i="6"/>
  <c r="W96" i="6"/>
  <c r="X96" i="6"/>
  <c r="Y96" i="6"/>
  <c r="V97" i="6"/>
  <c r="W97" i="6"/>
  <c r="X97" i="6"/>
  <c r="Y97" i="6"/>
  <c r="V98" i="6"/>
  <c r="W98" i="6"/>
  <c r="X98" i="6"/>
  <c r="Y98" i="6"/>
  <c r="V99" i="6"/>
  <c r="W99" i="6"/>
  <c r="X99" i="6"/>
  <c r="Y99" i="6"/>
  <c r="U101" i="6"/>
  <c r="X101" i="6"/>
  <c r="Y101" i="6"/>
  <c r="V103" i="6"/>
  <c r="W103" i="6"/>
  <c r="X103" i="6"/>
  <c r="Y103" i="6"/>
  <c r="V104" i="6"/>
  <c r="W104" i="6"/>
  <c r="X104" i="6"/>
  <c r="Y104" i="6"/>
  <c r="V105" i="6"/>
  <c r="W105" i="6"/>
  <c r="X105" i="6"/>
  <c r="Y105" i="6"/>
  <c r="V106" i="6"/>
  <c r="W106" i="6"/>
  <c r="X106" i="6"/>
  <c r="Y106" i="6"/>
  <c r="V107" i="6"/>
  <c r="W107" i="6"/>
  <c r="X107" i="6"/>
  <c r="Y107" i="6"/>
  <c r="V108" i="6"/>
  <c r="W108" i="6"/>
  <c r="X108" i="6"/>
  <c r="Y108" i="6"/>
  <c r="V109" i="6"/>
  <c r="W109" i="6"/>
  <c r="X109" i="6"/>
  <c r="Y109" i="6"/>
  <c r="V110" i="6"/>
  <c r="W110" i="6"/>
  <c r="X110" i="6"/>
  <c r="Y110" i="6"/>
  <c r="U112" i="6"/>
  <c r="X112" i="6"/>
  <c r="Y112" i="6"/>
  <c r="V114" i="6"/>
  <c r="W114" i="6"/>
  <c r="X114" i="6"/>
  <c r="Y114" i="6"/>
  <c r="V115" i="6"/>
  <c r="W115" i="6"/>
  <c r="X115" i="6"/>
  <c r="Y115" i="6"/>
  <c r="V116" i="6"/>
  <c r="W116" i="6"/>
  <c r="X116" i="6"/>
  <c r="Y116" i="6"/>
  <c r="V117" i="6"/>
  <c r="W117" i="6"/>
  <c r="X117" i="6"/>
  <c r="Y117" i="6"/>
  <c r="V118" i="6"/>
  <c r="W118" i="6"/>
  <c r="X118" i="6"/>
  <c r="Y118" i="6"/>
  <c r="V119" i="6"/>
  <c r="W119" i="6"/>
  <c r="X119" i="6"/>
  <c r="Y119" i="6"/>
  <c r="V120" i="6"/>
  <c r="W120" i="6"/>
  <c r="X120" i="6"/>
  <c r="Y120" i="6"/>
  <c r="V121" i="6"/>
  <c r="W121" i="6"/>
  <c r="X121" i="6"/>
  <c r="Y121" i="6"/>
  <c r="P112" i="6"/>
  <c r="O112" i="6"/>
  <c r="F112" i="6"/>
  <c r="E112" i="6"/>
  <c r="P101" i="6"/>
  <c r="O101" i="6"/>
  <c r="F101" i="6"/>
  <c r="E101" i="6"/>
  <c r="P90" i="6"/>
  <c r="O90" i="6"/>
  <c r="F90" i="6"/>
  <c r="E90" i="6"/>
  <c r="F79" i="6"/>
  <c r="E79" i="6"/>
  <c r="O79" i="6"/>
  <c r="N79" i="6"/>
  <c r="O68" i="6"/>
  <c r="N68" i="6"/>
  <c r="F68" i="6"/>
  <c r="E68" i="6"/>
  <c r="F57" i="6"/>
  <c r="E57" i="6"/>
  <c r="O57" i="6"/>
  <c r="N57" i="6"/>
  <c r="F46" i="6"/>
  <c r="E46" i="6"/>
  <c r="O46" i="6"/>
  <c r="N46" i="6"/>
  <c r="F35" i="6"/>
  <c r="E35" i="6"/>
  <c r="O35" i="6"/>
  <c r="N35" i="6"/>
  <c r="O24" i="6"/>
  <c r="N24" i="6"/>
  <c r="F24" i="6"/>
  <c r="E24" i="6"/>
  <c r="O12" i="6"/>
  <c r="AR12" i="6" s="1"/>
  <c r="N12" i="6"/>
  <c r="AQ12" i="6" s="1"/>
  <c r="K112" i="6"/>
  <c r="K101" i="6"/>
  <c r="K90" i="6"/>
  <c r="K79" i="6"/>
  <c r="K68" i="6"/>
  <c r="K57" i="6"/>
  <c r="K46" i="6"/>
  <c r="K35" i="6"/>
  <c r="K24" i="6"/>
  <c r="K13" i="6"/>
  <c r="AN13" i="6" s="1"/>
  <c r="B112" i="6"/>
  <c r="B101" i="6"/>
  <c r="B79" i="6"/>
  <c r="B68" i="6"/>
  <c r="B57" i="6"/>
  <c r="B46" i="6"/>
  <c r="B35" i="6"/>
  <c r="B24" i="6"/>
  <c r="F121" i="6"/>
  <c r="E121" i="6"/>
  <c r="D121" i="6"/>
  <c r="C121" i="6"/>
  <c r="F120" i="6"/>
  <c r="E120" i="6"/>
  <c r="D120" i="6"/>
  <c r="C120" i="6"/>
  <c r="F119" i="6"/>
  <c r="E119" i="6"/>
  <c r="D119" i="6"/>
  <c r="C119" i="6"/>
  <c r="F118" i="6"/>
  <c r="E118" i="6"/>
  <c r="D118" i="6"/>
  <c r="C118" i="6"/>
  <c r="F117" i="6"/>
  <c r="E117" i="6"/>
  <c r="D117" i="6"/>
  <c r="C117" i="6"/>
  <c r="F116" i="6"/>
  <c r="E116" i="6"/>
  <c r="D116" i="6"/>
  <c r="C116" i="6"/>
  <c r="F115" i="6"/>
  <c r="E115" i="6"/>
  <c r="D115" i="6"/>
  <c r="C115" i="6"/>
  <c r="F114" i="6"/>
  <c r="E114" i="6"/>
  <c r="D114" i="6"/>
  <c r="C114" i="6"/>
  <c r="F110" i="6"/>
  <c r="E110" i="6"/>
  <c r="D110" i="6"/>
  <c r="C110" i="6"/>
  <c r="F109" i="6"/>
  <c r="E109" i="6"/>
  <c r="D109" i="6"/>
  <c r="C109" i="6"/>
  <c r="F108" i="6"/>
  <c r="E108" i="6"/>
  <c r="D108" i="6"/>
  <c r="C108" i="6"/>
  <c r="F107" i="6"/>
  <c r="E107" i="6"/>
  <c r="D107" i="6"/>
  <c r="C107" i="6"/>
  <c r="F106" i="6"/>
  <c r="E106" i="6"/>
  <c r="D106" i="6"/>
  <c r="C106" i="6"/>
  <c r="F105" i="6"/>
  <c r="E105" i="6"/>
  <c r="D105" i="6"/>
  <c r="C105" i="6"/>
  <c r="F104" i="6"/>
  <c r="E104" i="6"/>
  <c r="D104" i="6"/>
  <c r="C104" i="6"/>
  <c r="F103" i="6"/>
  <c r="E103" i="6"/>
  <c r="D103" i="6"/>
  <c r="C103" i="6"/>
  <c r="F99" i="6"/>
  <c r="E99" i="6"/>
  <c r="D99" i="6"/>
  <c r="C99" i="6"/>
  <c r="F98" i="6"/>
  <c r="E98" i="6"/>
  <c r="D98" i="6"/>
  <c r="C98" i="6"/>
  <c r="F97" i="6"/>
  <c r="E97" i="6"/>
  <c r="D97" i="6"/>
  <c r="C97" i="6"/>
  <c r="F96" i="6"/>
  <c r="E96" i="6"/>
  <c r="D96" i="6"/>
  <c r="C96" i="6"/>
  <c r="F95" i="6"/>
  <c r="E95" i="6"/>
  <c r="D95" i="6"/>
  <c r="C95" i="6"/>
  <c r="F94" i="6"/>
  <c r="E94" i="6"/>
  <c r="D94" i="6"/>
  <c r="C94" i="6"/>
  <c r="F93" i="6"/>
  <c r="E93" i="6"/>
  <c r="D93" i="6"/>
  <c r="C93" i="6"/>
  <c r="F92" i="6"/>
  <c r="E92" i="6"/>
  <c r="D92" i="6"/>
  <c r="C92" i="6"/>
  <c r="F88" i="6"/>
  <c r="E88" i="6"/>
  <c r="D88" i="6"/>
  <c r="C88" i="6"/>
  <c r="F87" i="6"/>
  <c r="E87" i="6"/>
  <c r="D87" i="6"/>
  <c r="C87" i="6"/>
  <c r="F86" i="6"/>
  <c r="E86" i="6"/>
  <c r="D86" i="6"/>
  <c r="C86" i="6"/>
  <c r="F85" i="6"/>
  <c r="E85" i="6"/>
  <c r="D85" i="6"/>
  <c r="C85" i="6"/>
  <c r="F84" i="6"/>
  <c r="E84" i="6"/>
  <c r="D84" i="6"/>
  <c r="C84" i="6"/>
  <c r="F83" i="6"/>
  <c r="E83" i="6"/>
  <c r="D83" i="6"/>
  <c r="C83" i="6"/>
  <c r="F82" i="6"/>
  <c r="E82" i="6"/>
  <c r="D82" i="6"/>
  <c r="C82" i="6"/>
  <c r="F81" i="6"/>
  <c r="E81" i="6"/>
  <c r="D81" i="6"/>
  <c r="C81" i="6"/>
  <c r="F77" i="6"/>
  <c r="E77" i="6"/>
  <c r="D77" i="6"/>
  <c r="C77" i="6"/>
  <c r="F76" i="6"/>
  <c r="E76" i="6"/>
  <c r="D76" i="6"/>
  <c r="C76" i="6"/>
  <c r="F75" i="6"/>
  <c r="E75" i="6"/>
  <c r="D75" i="6"/>
  <c r="C75" i="6"/>
  <c r="F74" i="6"/>
  <c r="E74" i="6"/>
  <c r="D74" i="6"/>
  <c r="C74" i="6"/>
  <c r="F73" i="6"/>
  <c r="E73" i="6"/>
  <c r="D73" i="6"/>
  <c r="C73" i="6"/>
  <c r="F72" i="6"/>
  <c r="E72" i="6"/>
  <c r="D72" i="6"/>
  <c r="C72" i="6"/>
  <c r="F71" i="6"/>
  <c r="E71" i="6"/>
  <c r="D71" i="6"/>
  <c r="C71" i="6"/>
  <c r="F70" i="6"/>
  <c r="E70" i="6"/>
  <c r="D70" i="6"/>
  <c r="C70" i="6"/>
  <c r="F66" i="6"/>
  <c r="E66" i="6"/>
  <c r="D66" i="6"/>
  <c r="C66" i="6"/>
  <c r="F64" i="6"/>
  <c r="E64" i="6"/>
  <c r="D64" i="6"/>
  <c r="C64" i="6"/>
  <c r="F63" i="6"/>
  <c r="E63" i="6"/>
  <c r="D63" i="6"/>
  <c r="C63" i="6"/>
  <c r="F65" i="6"/>
  <c r="E65" i="6"/>
  <c r="D65" i="6"/>
  <c r="C65" i="6"/>
  <c r="F62" i="6"/>
  <c r="E62" i="6"/>
  <c r="D62" i="6"/>
  <c r="C62" i="6"/>
  <c r="F61" i="6"/>
  <c r="E61" i="6"/>
  <c r="D61" i="6"/>
  <c r="C61" i="6"/>
  <c r="F60" i="6"/>
  <c r="E60" i="6"/>
  <c r="D60" i="6"/>
  <c r="C60" i="6"/>
  <c r="F59" i="6"/>
  <c r="E59" i="6"/>
  <c r="D59" i="6"/>
  <c r="C59" i="6"/>
  <c r="F52" i="6"/>
  <c r="E52" i="6"/>
  <c r="D52" i="6"/>
  <c r="C52" i="6"/>
  <c r="F55" i="6"/>
  <c r="E55" i="6"/>
  <c r="D55" i="6"/>
  <c r="C55" i="6"/>
  <c r="F51" i="6"/>
  <c r="E51" i="6"/>
  <c r="D51" i="6"/>
  <c r="C51" i="6"/>
  <c r="F54" i="6"/>
  <c r="E54" i="6"/>
  <c r="D54" i="6"/>
  <c r="C54" i="6"/>
  <c r="F50" i="6"/>
  <c r="E50" i="6"/>
  <c r="D50" i="6"/>
  <c r="C50" i="6"/>
  <c r="F53" i="6"/>
  <c r="E53" i="6"/>
  <c r="D53" i="6"/>
  <c r="C53" i="6"/>
  <c r="F49" i="6"/>
  <c r="E49" i="6"/>
  <c r="D49" i="6"/>
  <c r="C49" i="6"/>
  <c r="F48" i="6"/>
  <c r="E48" i="6"/>
  <c r="D48" i="6"/>
  <c r="C48" i="6"/>
  <c r="F44" i="6"/>
  <c r="E44" i="6"/>
  <c r="D44" i="6"/>
  <c r="C44" i="6"/>
  <c r="F43" i="6"/>
  <c r="E43" i="6"/>
  <c r="D43" i="6"/>
  <c r="C43" i="6"/>
  <c r="F42" i="6"/>
  <c r="E42" i="6"/>
  <c r="D42" i="6"/>
  <c r="C42" i="6"/>
  <c r="F41" i="6"/>
  <c r="E41" i="6"/>
  <c r="D41" i="6"/>
  <c r="C41" i="6"/>
  <c r="F40" i="6"/>
  <c r="E40" i="6"/>
  <c r="D40" i="6"/>
  <c r="C40" i="6"/>
  <c r="F39" i="6"/>
  <c r="E39" i="6"/>
  <c r="D39" i="6"/>
  <c r="C39" i="6"/>
  <c r="F38" i="6"/>
  <c r="E38" i="6"/>
  <c r="D38" i="6"/>
  <c r="C38" i="6"/>
  <c r="F37" i="6"/>
  <c r="E37" i="6"/>
  <c r="D37" i="6"/>
  <c r="C37" i="6"/>
  <c r="F33" i="6"/>
  <c r="E33" i="6"/>
  <c r="D33" i="6"/>
  <c r="F32" i="6"/>
  <c r="E32" i="6"/>
  <c r="D32" i="6"/>
  <c r="F28" i="6"/>
  <c r="E28" i="6"/>
  <c r="D28" i="6"/>
  <c r="F29" i="6"/>
  <c r="E29" i="6"/>
  <c r="D29" i="6"/>
  <c r="F31" i="6"/>
  <c r="E31" i="6"/>
  <c r="D31" i="6"/>
  <c r="F27" i="6"/>
  <c r="E27" i="6"/>
  <c r="D27" i="6"/>
  <c r="F30" i="6"/>
  <c r="E30" i="6"/>
  <c r="D30" i="6"/>
  <c r="F26" i="6"/>
  <c r="E26" i="6"/>
  <c r="D26" i="6"/>
  <c r="C16" i="6"/>
  <c r="D16" i="6"/>
  <c r="E16" i="6"/>
  <c r="F16" i="6"/>
  <c r="C17" i="6"/>
  <c r="D17" i="6"/>
  <c r="E17" i="6"/>
  <c r="F17" i="6"/>
  <c r="C18" i="6"/>
  <c r="D18" i="6"/>
  <c r="E18" i="6"/>
  <c r="F18" i="6"/>
  <c r="C19" i="6"/>
  <c r="D19" i="6"/>
  <c r="E19" i="6"/>
  <c r="F19" i="6"/>
  <c r="C22" i="6"/>
  <c r="D22" i="6"/>
  <c r="E22" i="6"/>
  <c r="F22" i="6"/>
  <c r="C20" i="6"/>
  <c r="D20" i="6"/>
  <c r="E20" i="6"/>
  <c r="F20" i="6"/>
  <c r="C21" i="6"/>
  <c r="D21" i="6"/>
  <c r="E21" i="6"/>
  <c r="F21" i="6"/>
  <c r="F15" i="6"/>
  <c r="E15" i="6"/>
  <c r="D15" i="6"/>
  <c r="C15" i="6"/>
  <c r="L112" i="6"/>
  <c r="L101" i="6"/>
  <c r="L79" i="6"/>
  <c r="L90" i="6"/>
  <c r="L68" i="6"/>
  <c r="L57" i="6"/>
  <c r="L46" i="6"/>
  <c r="L35" i="6"/>
  <c r="L24" i="6"/>
  <c r="L13" i="6"/>
  <c r="Q118" i="6" s="1"/>
  <c r="C112" i="6"/>
  <c r="C101" i="6"/>
  <c r="C90" i="6"/>
  <c r="C79" i="6"/>
  <c r="C68" i="6"/>
  <c r="C57" i="6"/>
  <c r="C46" i="6"/>
  <c r="C35" i="6"/>
  <c r="C24" i="6"/>
  <c r="BJ125" i="6"/>
  <c r="AT126" i="6"/>
  <c r="BJ124" i="6"/>
  <c r="AT125" i="6"/>
  <c r="AW124" i="6"/>
  <c r="BJ110" i="6"/>
  <c r="AT111" i="6"/>
  <c r="BJ109" i="6"/>
  <c r="AT110" i="6"/>
  <c r="BM108" i="6"/>
  <c r="AW109" i="6"/>
  <c r="BJ95" i="6"/>
  <c r="AT96" i="6"/>
  <c r="BJ94" i="6"/>
  <c r="AT95" i="6"/>
  <c r="BM93" i="6"/>
  <c r="AW94" i="6"/>
  <c r="BJ80" i="6"/>
  <c r="AT81" i="6"/>
  <c r="BJ79" i="6"/>
  <c r="AT80" i="6"/>
  <c r="AW79" i="6"/>
  <c r="BJ65" i="6"/>
  <c r="AT66" i="6"/>
  <c r="BJ64" i="6"/>
  <c r="AT65" i="6"/>
  <c r="BM63" i="6"/>
  <c r="AW64" i="6"/>
  <c r="BJ50" i="6"/>
  <c r="AT51" i="6"/>
  <c r="BJ49" i="6"/>
  <c r="AT50" i="6"/>
  <c r="AW49" i="6"/>
  <c r="BJ45" i="6"/>
  <c r="AT46" i="6"/>
  <c r="BJ44" i="6"/>
  <c r="AT45" i="6"/>
  <c r="AW44" i="6"/>
  <c r="BJ40" i="6"/>
  <c r="AT41" i="6"/>
  <c r="BJ39" i="6"/>
  <c r="AT40" i="6"/>
  <c r="BM38" i="6"/>
  <c r="AW39" i="6"/>
  <c r="BJ34" i="6"/>
  <c r="AT34" i="6"/>
  <c r="BJ33" i="6"/>
  <c r="AT33" i="6"/>
  <c r="AW32" i="6"/>
  <c r="BJ25" i="6"/>
  <c r="AT26" i="6"/>
  <c r="BJ24" i="6"/>
  <c r="AT25" i="6"/>
  <c r="BM23" i="6"/>
  <c r="AW24" i="6"/>
  <c r="BJ20" i="6"/>
  <c r="AT20" i="6"/>
  <c r="BJ19" i="6"/>
  <c r="AT19" i="6"/>
  <c r="AW18" i="6"/>
  <c r="BJ17" i="6"/>
  <c r="AT17" i="6"/>
  <c r="I14" i="6"/>
  <c r="I13" i="6"/>
  <c r="BD12" i="6"/>
  <c r="BD18" i="6" s="1"/>
  <c r="AN12" i="6"/>
  <c r="AN18" i="6" s="1"/>
  <c r="BM12" i="6"/>
  <c r="BM18" i="6"/>
  <c r="BM32" i="6"/>
  <c r="BM43" i="6"/>
  <c r="AS113" i="6" a="1"/>
  <c r="AS113" i="6" s="1"/>
  <c r="H29" i="1"/>
  <c r="U11" i="1" l="1"/>
  <c r="H86" i="1"/>
  <c r="J64" i="1"/>
  <c r="R13" i="1"/>
  <c r="H81" i="1"/>
  <c r="R10" i="1"/>
  <c r="Q96" i="1"/>
  <c r="H61" i="1"/>
  <c r="K67" i="1"/>
  <c r="I96" i="1"/>
  <c r="Q61" i="1"/>
  <c r="K52" i="1"/>
  <c r="M67" i="1"/>
  <c r="R96" i="1"/>
  <c r="M90" i="1"/>
  <c r="N90" i="1"/>
  <c r="T16" i="1"/>
  <c r="I90" i="1"/>
  <c r="Q90" i="1"/>
  <c r="H64" i="1"/>
  <c r="L64" i="1"/>
  <c r="L13" i="1"/>
  <c r="H57" i="1"/>
  <c r="L49" i="1"/>
  <c r="T8" i="1"/>
  <c r="R5" i="1"/>
  <c r="S11" i="1"/>
  <c r="H56" i="1"/>
  <c r="M16" i="1"/>
  <c r="R35" i="1"/>
  <c r="N35" i="1"/>
  <c r="K49" i="1"/>
  <c r="M52" i="1"/>
  <c r="Q10" i="1"/>
  <c r="N51" i="1"/>
  <c r="H35" i="1"/>
  <c r="K51" i="1"/>
  <c r="H69" i="1"/>
  <c r="H52" i="1"/>
  <c r="L5" i="1"/>
  <c r="K35" i="1"/>
  <c r="I69" i="1"/>
  <c r="M10" i="1"/>
  <c r="T77" i="1"/>
  <c r="R71" i="1"/>
  <c r="BE13" i="8"/>
  <c r="BE18" i="8" s="1"/>
  <c r="AJ53" i="8"/>
  <c r="AJ77" i="8"/>
  <c r="AJ121" i="8"/>
  <c r="AJ60" i="9"/>
  <c r="AN17" i="9"/>
  <c r="AN22" i="9" s="1"/>
  <c r="AN38" i="9" s="1"/>
  <c r="AJ41" i="9"/>
  <c r="AJ72" i="9"/>
  <c r="AJ87" i="9"/>
  <c r="AJ115" i="9"/>
  <c r="AJ103" i="9"/>
  <c r="AJ51" i="9"/>
  <c r="AJ31" i="9"/>
  <c r="AJ27" i="9"/>
  <c r="AJ33" i="9"/>
  <c r="AJ55" i="9"/>
  <c r="AJ44" i="9"/>
  <c r="AJ49" i="9"/>
  <c r="AJ61" i="9"/>
  <c r="AJ92" i="9"/>
  <c r="AJ95" i="9"/>
  <c r="AJ107" i="9"/>
  <c r="AJ109" i="9"/>
  <c r="AJ81" i="9"/>
  <c r="AJ52" i="9"/>
  <c r="AJ53" i="9"/>
  <c r="AJ63" i="9"/>
  <c r="AJ74" i="9"/>
  <c r="AJ96" i="9"/>
  <c r="AJ94" i="9"/>
  <c r="AJ116" i="9"/>
  <c r="BL12" i="9"/>
  <c r="AJ22" i="9"/>
  <c r="AJ88" i="9"/>
  <c r="AJ70" i="9"/>
  <c r="AJ73" i="9"/>
  <c r="AJ48" i="9"/>
  <c r="AJ75" i="9"/>
  <c r="AJ99" i="9"/>
  <c r="AJ98" i="9"/>
  <c r="AJ118" i="9"/>
  <c r="AJ20" i="9"/>
  <c r="AJ19" i="9"/>
  <c r="AJ42" i="9"/>
  <c r="AJ37" i="9"/>
  <c r="AJ32" i="9"/>
  <c r="AJ50" i="9"/>
  <c r="AJ76" i="9"/>
  <c r="AJ110" i="9"/>
  <c r="AJ104" i="9"/>
  <c r="AJ117" i="9"/>
  <c r="AJ18" i="9"/>
  <c r="AJ17" i="9"/>
  <c r="AJ65" i="9"/>
  <c r="AJ39" i="9"/>
  <c r="AJ38" i="9"/>
  <c r="AJ54" i="9"/>
  <c r="AJ82" i="9"/>
  <c r="AJ114" i="9"/>
  <c r="AJ105" i="9"/>
  <c r="AJ119" i="9"/>
  <c r="AJ16" i="9"/>
  <c r="AJ21" i="9"/>
  <c r="AJ28" i="9"/>
  <c r="AJ71" i="9"/>
  <c r="AJ43" i="9"/>
  <c r="AJ40" i="9"/>
  <c r="AJ84" i="9"/>
  <c r="AJ86" i="9"/>
  <c r="AJ93" i="9"/>
  <c r="AJ106" i="9"/>
  <c r="AJ120" i="9"/>
  <c r="AJ26" i="9"/>
  <c r="AJ64" i="9"/>
  <c r="AJ29" i="9"/>
  <c r="AJ77" i="9"/>
  <c r="AJ62" i="9"/>
  <c r="AJ59" i="9"/>
  <c r="AJ85" i="9"/>
  <c r="AJ83" i="9"/>
  <c r="AJ97" i="9"/>
  <c r="AJ108" i="9"/>
  <c r="AJ121" i="9"/>
  <c r="AJ15" i="9"/>
  <c r="AY12" i="9"/>
  <c r="AQ17" i="9"/>
  <c r="BO12" i="9"/>
  <c r="BG17" i="9"/>
  <c r="Q74" i="9"/>
  <c r="AJ30" i="9"/>
  <c r="BH17" i="9"/>
  <c r="BP12" i="9"/>
  <c r="AW13" i="9"/>
  <c r="AO18" i="9"/>
  <c r="BM13" i="9"/>
  <c r="BE18" i="9"/>
  <c r="AV22" i="9"/>
  <c r="AN18" i="9"/>
  <c r="AV13" i="9"/>
  <c r="AZ17" i="9"/>
  <c r="AR22" i="9"/>
  <c r="BL13" i="9"/>
  <c r="BD18" i="9"/>
  <c r="BD22" i="9"/>
  <c r="BL17" i="9"/>
  <c r="AZ12" i="9"/>
  <c r="AJ19" i="8"/>
  <c r="AJ115" i="8"/>
  <c r="AJ28" i="8"/>
  <c r="AJ37" i="8"/>
  <c r="AJ61" i="8"/>
  <c r="AV12" i="8"/>
  <c r="AJ92" i="8"/>
  <c r="AJ105" i="8"/>
  <c r="AN18" i="8"/>
  <c r="AV13" i="8"/>
  <c r="BE23" i="8"/>
  <c r="BM23" i="8" s="1"/>
  <c r="BM18" i="8"/>
  <c r="AN25" i="8"/>
  <c r="AV17" i="8"/>
  <c r="AJ18" i="8"/>
  <c r="AJ39" i="8"/>
  <c r="AJ33" i="8"/>
  <c r="AJ96" i="8"/>
  <c r="AJ17" i="8"/>
  <c r="AJ32" i="8"/>
  <c r="AJ63" i="8"/>
  <c r="AJ81" i="8"/>
  <c r="AJ116" i="8"/>
  <c r="AJ110" i="8"/>
  <c r="AJ15" i="8"/>
  <c r="AJ27" i="8"/>
  <c r="AJ20" i="8"/>
  <c r="AJ42" i="8"/>
  <c r="AJ43" i="8"/>
  <c r="AJ71" i="8"/>
  <c r="AJ41" i="8"/>
  <c r="AJ85" i="8"/>
  <c r="AJ83" i="8"/>
  <c r="AJ109" i="8"/>
  <c r="AJ114" i="8"/>
  <c r="AJ118" i="8"/>
  <c r="AJ86" i="8"/>
  <c r="AJ29" i="8"/>
  <c r="AJ44" i="8"/>
  <c r="AJ66" i="8"/>
  <c r="AJ50" i="8"/>
  <c r="AJ72" i="8"/>
  <c r="AJ103" i="8"/>
  <c r="AJ97" i="8"/>
  <c r="AJ108" i="8"/>
  <c r="AJ49" i="8"/>
  <c r="AJ73" i="8"/>
  <c r="AJ62" i="8"/>
  <c r="AJ64" i="8"/>
  <c r="AJ87" i="8"/>
  <c r="AJ107" i="8"/>
  <c r="BM13" i="8"/>
  <c r="AJ16" i="8"/>
  <c r="AJ22" i="8"/>
  <c r="AJ31" i="8"/>
  <c r="AJ52" i="8"/>
  <c r="AJ70" i="8"/>
  <c r="AJ54" i="8"/>
  <c r="AJ51" i="8"/>
  <c r="AJ106" i="8"/>
  <c r="AJ84" i="8"/>
  <c r="AJ117" i="8"/>
  <c r="AJ65" i="8"/>
  <c r="AJ94" i="8"/>
  <c r="AJ21" i="8"/>
  <c r="AJ40" i="8"/>
  <c r="AJ82" i="8"/>
  <c r="AJ59" i="8"/>
  <c r="AJ75" i="8"/>
  <c r="AJ55" i="8"/>
  <c r="AJ99" i="8"/>
  <c r="AJ88" i="8"/>
  <c r="AJ119" i="8"/>
  <c r="AJ48" i="8"/>
  <c r="AJ30" i="8"/>
  <c r="AJ38" i="8"/>
  <c r="AJ26" i="8"/>
  <c r="AJ93" i="8"/>
  <c r="AJ60" i="8"/>
  <c r="AJ76" i="8"/>
  <c r="AJ74" i="8"/>
  <c r="AJ104" i="8"/>
  <c r="AJ98" i="8"/>
  <c r="AJ120" i="8"/>
  <c r="BL12" i="8"/>
  <c r="BE38" i="8"/>
  <c r="BE32" i="8"/>
  <c r="BM32" i="8" s="1"/>
  <c r="AY12" i="8"/>
  <c r="AQ17" i="8"/>
  <c r="BD18" i="8"/>
  <c r="BL13" i="8"/>
  <c r="AR17" i="8"/>
  <c r="AZ12" i="8"/>
  <c r="BL17" i="8"/>
  <c r="BD22" i="8"/>
  <c r="BO12" i="8"/>
  <c r="BG17" i="8"/>
  <c r="BP12" i="8"/>
  <c r="BH17" i="8"/>
  <c r="AO13" i="8"/>
  <c r="Q19" i="8"/>
  <c r="Q66" i="8"/>
  <c r="Q52" i="8"/>
  <c r="Q38" i="8"/>
  <c r="Q75" i="8"/>
  <c r="Q94" i="8"/>
  <c r="Q108" i="8"/>
  <c r="Q99" i="8"/>
  <c r="Q119" i="8"/>
  <c r="Q51" i="8"/>
  <c r="Q43" i="8"/>
  <c r="Q21" i="8"/>
  <c r="Q42" i="8"/>
  <c r="Q48" i="8"/>
  <c r="Q60" i="8"/>
  <c r="Q98" i="8"/>
  <c r="Q82" i="8"/>
  <c r="Q105" i="8"/>
  <c r="Q96" i="8"/>
  <c r="Q121" i="8"/>
  <c r="Q18" i="8"/>
  <c r="Q59" i="8"/>
  <c r="Q39" i="8"/>
  <c r="Q65" i="8"/>
  <c r="Q49" i="8"/>
  <c r="Q61" i="8"/>
  <c r="Q33" i="8"/>
  <c r="Q86" i="8"/>
  <c r="Q118" i="8"/>
  <c r="Q109" i="8"/>
  <c r="Q29" i="8"/>
  <c r="Q74" i="8"/>
  <c r="Q62" i="8"/>
  <c r="Q70" i="8"/>
  <c r="Q53" i="8"/>
  <c r="Q63" i="8"/>
  <c r="Q41" i="8"/>
  <c r="Q106" i="8"/>
  <c r="Q97" i="8"/>
  <c r="Q115" i="8"/>
  <c r="Q16" i="8"/>
  <c r="Q17" i="8"/>
  <c r="Q27" i="8"/>
  <c r="Q20" i="8"/>
  <c r="Q73" i="8"/>
  <c r="Q81" i="8"/>
  <c r="Q71" i="8"/>
  <c r="Q64" i="8"/>
  <c r="Q93" i="8"/>
  <c r="Q107" i="8"/>
  <c r="Q116" i="8"/>
  <c r="Q15" i="8"/>
  <c r="Q55" i="8"/>
  <c r="Q26" i="8"/>
  <c r="Q77" i="8"/>
  <c r="Q30" i="8"/>
  <c r="Q50" i="8"/>
  <c r="Q72" i="8"/>
  <c r="Q83" i="8"/>
  <c r="Q92" i="8"/>
  <c r="Q114" i="8"/>
  <c r="Q84" i="8"/>
  <c r="Q31" i="8"/>
  <c r="Q44" i="8"/>
  <c r="Q32" i="8"/>
  <c r="Q54" i="8"/>
  <c r="Q85" i="8"/>
  <c r="Q87" i="8"/>
  <c r="Q95" i="8"/>
  <c r="AJ62" i="7"/>
  <c r="Q22" i="7"/>
  <c r="Q32" i="7"/>
  <c r="Q18" i="7"/>
  <c r="Q52" i="7"/>
  <c r="Q74" i="7"/>
  <c r="Q83" i="7"/>
  <c r="Q63" i="7"/>
  <c r="Q93" i="7"/>
  <c r="Q98" i="7"/>
  <c r="Q117" i="7"/>
  <c r="Q29" i="7"/>
  <c r="Q37" i="7"/>
  <c r="Q20" i="7"/>
  <c r="Q76" i="7"/>
  <c r="Q66" i="7"/>
  <c r="Q87" i="7"/>
  <c r="Q71" i="7"/>
  <c r="Q110" i="7"/>
  <c r="Q103" i="7"/>
  <c r="Q42" i="7"/>
  <c r="Q48" i="7"/>
  <c r="Q38" i="7"/>
  <c r="Q26" i="7"/>
  <c r="Q99" i="7"/>
  <c r="Q51" i="7"/>
  <c r="Q105" i="7"/>
  <c r="Q92" i="7"/>
  <c r="Q96" i="7"/>
  <c r="Q104" i="7"/>
  <c r="Q17" i="7"/>
  <c r="Q54" i="7"/>
  <c r="Q40" i="7"/>
  <c r="Q27" i="7"/>
  <c r="Q72" i="7"/>
  <c r="Q55" i="7"/>
  <c r="Q81" i="7"/>
  <c r="Q95" i="7"/>
  <c r="Q114" i="7"/>
  <c r="Q120" i="7"/>
  <c r="Q31" i="7"/>
  <c r="Q19" i="7"/>
  <c r="Q82" i="7"/>
  <c r="Q50" i="7"/>
  <c r="Q33" i="7"/>
  <c r="Q75" i="7"/>
  <c r="Q65" i="7"/>
  <c r="Q84" i="7"/>
  <c r="Q106" i="7"/>
  <c r="Q121" i="7"/>
  <c r="Q107" i="7"/>
  <c r="Q49" i="7"/>
  <c r="Q21" i="7"/>
  <c r="Q15" i="7"/>
  <c r="Q41" i="7"/>
  <c r="Q62" i="7"/>
  <c r="Q73" i="7"/>
  <c r="Q60" i="7"/>
  <c r="Q77" i="7"/>
  <c r="Q108" i="7"/>
  <c r="Q118" i="7"/>
  <c r="AJ74" i="7"/>
  <c r="AJ107" i="7"/>
  <c r="AJ44" i="7"/>
  <c r="AJ73" i="7"/>
  <c r="AJ60" i="7"/>
  <c r="AJ98" i="7"/>
  <c r="AJ49" i="7"/>
  <c r="AJ117" i="7"/>
  <c r="AJ37" i="7"/>
  <c r="AJ120" i="7"/>
  <c r="AY12" i="7"/>
  <c r="AQ18" i="7"/>
  <c r="BH18" i="7"/>
  <c r="BP12" i="7"/>
  <c r="AO19" i="7"/>
  <c r="BD23" i="7"/>
  <c r="AN18" i="7"/>
  <c r="BO12" i="7"/>
  <c r="BO18" i="7"/>
  <c r="BJ18" i="7" s="1"/>
  <c r="BG23" i="7"/>
  <c r="BL13" i="7"/>
  <c r="BD19" i="7"/>
  <c r="AZ12" i="7"/>
  <c r="AR18" i="7"/>
  <c r="AJ39" i="7"/>
  <c r="AJ16" i="7"/>
  <c r="AJ21" i="7"/>
  <c r="AJ86" i="7"/>
  <c r="AJ82" i="7"/>
  <c r="AJ59" i="7"/>
  <c r="AJ85" i="7"/>
  <c r="AJ109" i="7"/>
  <c r="AJ119" i="7"/>
  <c r="AJ31" i="7"/>
  <c r="AJ42" i="7"/>
  <c r="AJ28" i="7"/>
  <c r="AJ33" i="7"/>
  <c r="AJ64" i="7"/>
  <c r="AJ54" i="7"/>
  <c r="AJ65" i="7"/>
  <c r="AJ83" i="7"/>
  <c r="AJ61" i="7"/>
  <c r="AJ92" i="7"/>
  <c r="AJ115" i="7"/>
  <c r="AJ121" i="7"/>
  <c r="AJ26" i="7"/>
  <c r="AJ27" i="7"/>
  <c r="AJ50" i="7"/>
  <c r="AJ29" i="7"/>
  <c r="AJ66" i="7"/>
  <c r="AJ87" i="7"/>
  <c r="AJ63" i="7"/>
  <c r="AJ97" i="7"/>
  <c r="AJ104" i="7"/>
  <c r="BE13" i="7"/>
  <c r="AJ43" i="7"/>
  <c r="AJ19" i="7"/>
  <c r="AJ53" i="7"/>
  <c r="AJ40" i="7"/>
  <c r="AJ22" i="7"/>
  <c r="AJ94" i="7"/>
  <c r="AJ103" i="7"/>
  <c r="AJ71" i="7"/>
  <c r="AJ99" i="7"/>
  <c r="AJ105" i="7"/>
  <c r="AJ52" i="7"/>
  <c r="AJ51" i="7"/>
  <c r="AJ17" i="7"/>
  <c r="AJ48" i="7"/>
  <c r="AJ38" i="7"/>
  <c r="AJ70" i="7"/>
  <c r="AJ55" i="7"/>
  <c r="AJ84" i="7"/>
  <c r="AJ93" i="7"/>
  <c r="AJ114" i="7"/>
  <c r="AJ106" i="7"/>
  <c r="AJ15" i="7"/>
  <c r="AJ20" i="7"/>
  <c r="AJ32" i="7"/>
  <c r="AJ72" i="7"/>
  <c r="AJ76" i="7"/>
  <c r="AJ88" i="7"/>
  <c r="AJ77" i="7"/>
  <c r="AJ118" i="7"/>
  <c r="AJ108" i="7"/>
  <c r="AN19" i="7"/>
  <c r="AC48" i="7" a="1"/>
  <c r="AA55" i="7" s="1"/>
  <c r="AJ41" i="7"/>
  <c r="AJ18" i="7"/>
  <c r="AJ30" i="7"/>
  <c r="AJ75" i="7"/>
  <c r="AJ96" i="7"/>
  <c r="AJ95" i="7"/>
  <c r="AJ81" i="7"/>
  <c r="AJ110" i="7"/>
  <c r="Q43" i="6"/>
  <c r="Q77" i="6"/>
  <c r="AJ61" i="6"/>
  <c r="AJ85" i="6"/>
  <c r="AJ21" i="6"/>
  <c r="Q39" i="6"/>
  <c r="AJ33" i="6"/>
  <c r="AJ72" i="6"/>
  <c r="AJ120" i="6"/>
  <c r="AJ55" i="6"/>
  <c r="AJ29" i="6"/>
  <c r="AJ99" i="6"/>
  <c r="AJ116" i="6"/>
  <c r="AJ22" i="6"/>
  <c r="AJ37" i="6"/>
  <c r="AJ43" i="6"/>
  <c r="AJ48" i="6"/>
  <c r="AJ62" i="6"/>
  <c r="AJ73" i="6"/>
  <c r="AJ86" i="6"/>
  <c r="AJ92" i="6"/>
  <c r="AJ103" i="6"/>
  <c r="AJ106" i="6"/>
  <c r="AJ117" i="6"/>
  <c r="AJ15" i="6"/>
  <c r="AJ26" i="6"/>
  <c r="AJ38" i="6"/>
  <c r="AJ49" i="6"/>
  <c r="AJ59" i="6"/>
  <c r="AJ63" i="6"/>
  <c r="AJ76" i="6"/>
  <c r="AJ87" i="6"/>
  <c r="AJ93" i="6"/>
  <c r="AJ107" i="6"/>
  <c r="AJ118" i="6"/>
  <c r="AJ16" i="6"/>
  <c r="AJ27" i="6"/>
  <c r="AJ30" i="6"/>
  <c r="AJ50" i="6"/>
  <c r="AJ64" i="6"/>
  <c r="AJ77" i="6"/>
  <c r="AJ88" i="6"/>
  <c r="AJ94" i="6"/>
  <c r="AJ104" i="6"/>
  <c r="AJ108" i="6"/>
  <c r="AJ121" i="6"/>
  <c r="AJ17" i="6"/>
  <c r="AJ39" i="6"/>
  <c r="AJ44" i="6"/>
  <c r="AJ51" i="6"/>
  <c r="AJ65" i="6"/>
  <c r="AJ74" i="6"/>
  <c r="AJ81" i="6"/>
  <c r="AJ95" i="6"/>
  <c r="AJ109" i="6"/>
  <c r="AJ18" i="6"/>
  <c r="AJ40" i="6"/>
  <c r="AJ52" i="6"/>
  <c r="AJ60" i="6"/>
  <c r="AJ66" i="6"/>
  <c r="AJ82" i="6"/>
  <c r="AJ96" i="6"/>
  <c r="AJ110" i="6"/>
  <c r="AJ119" i="6"/>
  <c r="AJ19" i="6"/>
  <c r="AJ28" i="6"/>
  <c r="AJ31" i="6"/>
  <c r="AJ41" i="6"/>
  <c r="AJ53" i="6"/>
  <c r="AJ70" i="6"/>
  <c r="AJ83" i="6"/>
  <c r="AJ97" i="6"/>
  <c r="AJ105" i="6"/>
  <c r="AJ114" i="6"/>
  <c r="AJ20" i="6"/>
  <c r="AJ32" i="6"/>
  <c r="AJ42" i="6"/>
  <c r="AJ54" i="6"/>
  <c r="AJ71" i="6"/>
  <c r="AJ75" i="6"/>
  <c r="AJ84" i="6"/>
  <c r="AJ98" i="6"/>
  <c r="AJ115" i="6"/>
  <c r="BL12" i="6"/>
  <c r="Q32" i="6"/>
  <c r="Q55" i="6"/>
  <c r="Q115" i="6"/>
  <c r="Q96" i="6"/>
  <c r="Q51" i="6"/>
  <c r="Q76" i="6"/>
  <c r="Q17" i="6"/>
  <c r="Q106" i="6"/>
  <c r="Q88" i="6"/>
  <c r="Q82" i="6"/>
  <c r="Q16" i="6"/>
  <c r="Q20" i="6"/>
  <c r="Q27" i="6"/>
  <c r="Q60" i="6"/>
  <c r="Q63" i="6"/>
  <c r="Q70" i="6"/>
  <c r="Q84" i="6"/>
  <c r="Q94" i="6"/>
  <c r="Q119" i="6"/>
  <c r="Q21" i="6"/>
  <c r="Q85" i="6"/>
  <c r="Q109" i="6"/>
  <c r="Q120" i="6"/>
  <c r="Q30" i="6"/>
  <c r="Q33" i="6"/>
  <c r="Q40" i="6"/>
  <c r="Q48" i="6"/>
  <c r="Q52" i="6"/>
  <c r="Q107" i="6"/>
  <c r="Q71" i="6"/>
  <c r="Q103" i="6"/>
  <c r="Q116" i="6"/>
  <c r="Q18" i="6"/>
  <c r="Q22" i="6"/>
  <c r="Q28" i="6"/>
  <c r="Q59" i="6"/>
  <c r="Q61" i="6"/>
  <c r="Q65" i="6"/>
  <c r="Q72" i="6"/>
  <c r="Q81" i="6"/>
  <c r="Q86" i="6"/>
  <c r="Q117" i="6"/>
  <c r="Q64" i="6"/>
  <c r="Q114" i="6"/>
  <c r="Q108" i="6"/>
  <c r="Q37" i="6"/>
  <c r="Q41" i="6"/>
  <c r="Q44" i="6"/>
  <c r="Q49" i="6"/>
  <c r="Q53" i="6"/>
  <c r="Q75" i="6"/>
  <c r="Q74" i="6"/>
  <c r="Q95" i="6"/>
  <c r="Q62" i="6"/>
  <c r="Q66" i="6"/>
  <c r="Q73" i="6"/>
  <c r="Q93" i="6"/>
  <c r="Q98" i="6"/>
  <c r="Q105" i="6"/>
  <c r="Q121" i="6"/>
  <c r="Q104" i="6"/>
  <c r="Q15" i="6"/>
  <c r="Q19" i="6"/>
  <c r="Q26" i="6"/>
  <c r="Q97" i="6"/>
  <c r="Q99" i="6"/>
  <c r="Q29" i="6"/>
  <c r="Q31" i="6"/>
  <c r="Q38" i="6"/>
  <c r="Q42" i="6"/>
  <c r="Q50" i="6"/>
  <c r="Q54" i="6"/>
  <c r="AV18" i="6"/>
  <c r="AN24" i="6"/>
  <c r="AN39" i="6" s="1"/>
  <c r="AN44" i="6" s="1"/>
  <c r="BL13" i="6"/>
  <c r="BD19" i="6"/>
  <c r="AV12" i="6"/>
  <c r="BM13" i="6"/>
  <c r="BE19" i="6"/>
  <c r="BD23" i="6"/>
  <c r="BL18" i="6"/>
  <c r="AN19" i="6"/>
  <c r="AV13" i="6"/>
  <c r="AY12" i="6"/>
  <c r="AQ18" i="6"/>
  <c r="BP12" i="6"/>
  <c r="Q110" i="6"/>
  <c r="Q83" i="6"/>
  <c r="Q87" i="6"/>
  <c r="Q92" i="6"/>
  <c r="AO13" i="6"/>
  <c r="J59" i="8" a="1"/>
  <c r="H63" i="8" s="1"/>
  <c r="AC70" i="8" a="1"/>
  <c r="AA77" i="8" s="1"/>
  <c r="AC103" i="8" a="1"/>
  <c r="AA110" i="8" s="1"/>
  <c r="AC15" i="8" a="1"/>
  <c r="AA18" i="8" s="1"/>
  <c r="A29" i="11"/>
  <c r="T28" i="11"/>
  <c r="R81" i="11"/>
  <c r="T55" i="11"/>
  <c r="J29" i="11"/>
  <c r="T53" i="11"/>
  <c r="J53" i="11"/>
  <c r="S60" i="11"/>
  <c r="K28" i="11"/>
  <c r="O39" i="11"/>
  <c r="A81" i="11"/>
  <c r="A52" i="11"/>
  <c r="A68" i="11"/>
  <c r="A13" i="11"/>
  <c r="S67" i="11"/>
  <c r="K67" i="11"/>
  <c r="O4" i="11"/>
  <c r="O60" i="11"/>
  <c r="H71" i="1"/>
  <c r="H90" i="1"/>
  <c r="H89" i="1"/>
  <c r="L51" i="1"/>
  <c r="K26" i="1"/>
  <c r="L20" i="1"/>
  <c r="I58" i="1"/>
  <c r="M12" i="1"/>
  <c r="U12" i="1"/>
  <c r="Q81" i="1"/>
  <c r="T11" i="1"/>
  <c r="R51" i="1"/>
  <c r="R21" i="1"/>
  <c r="Q5" i="1"/>
  <c r="N19" i="1"/>
  <c r="T51" i="1"/>
  <c r="AA3" i="4"/>
  <c r="Y3" i="4"/>
  <c r="V67" i="11"/>
  <c r="V73" i="11"/>
  <c r="L67" i="11"/>
  <c r="O68" i="11"/>
  <c r="U89" i="1"/>
  <c r="S82" i="11"/>
  <c r="U100" i="11"/>
  <c r="J26" i="1"/>
  <c r="U80" i="1"/>
  <c r="U75" i="1"/>
  <c r="N89" i="1"/>
  <c r="S41" i="1"/>
  <c r="H26" i="1"/>
  <c r="L75" i="1"/>
  <c r="M26" i="1"/>
  <c r="M11" i="1"/>
  <c r="Q41" i="1"/>
  <c r="R75" i="1"/>
  <c r="H49" i="1"/>
  <c r="K24" i="1"/>
  <c r="L12" i="1"/>
  <c r="I56" i="1"/>
  <c r="M56" i="1"/>
  <c r="M13" i="1"/>
  <c r="R56" i="1"/>
  <c r="U49" i="1"/>
  <c r="R12" i="1"/>
  <c r="T75" i="1"/>
  <c r="H41" i="1"/>
  <c r="K81" i="1"/>
  <c r="K89" i="1"/>
  <c r="I51" i="1"/>
  <c r="M51" i="1"/>
  <c r="M24" i="1"/>
  <c r="T20" i="1"/>
  <c r="N75" i="1"/>
  <c r="T26" i="1"/>
  <c r="H24" i="1"/>
  <c r="H51" i="1"/>
  <c r="L4" i="1"/>
  <c r="K41" i="1"/>
  <c r="K75" i="1"/>
  <c r="L8" i="1"/>
  <c r="I52" i="1"/>
  <c r="M20" i="1"/>
  <c r="U20" i="1"/>
  <c r="Q12" i="1"/>
  <c r="Q89" i="1"/>
  <c r="N20" i="1"/>
  <c r="L52" i="1"/>
  <c r="J24" i="1"/>
  <c r="M89" i="1"/>
  <c r="U41" i="1"/>
  <c r="Q80" i="1"/>
  <c r="T41" i="1"/>
  <c r="R20" i="1"/>
  <c r="Q75" i="1"/>
  <c r="N24" i="1"/>
  <c r="U84" i="11"/>
  <c r="R73" i="11"/>
  <c r="H76" i="1"/>
  <c r="L76" i="1"/>
  <c r="K69" i="1"/>
  <c r="K84" i="1"/>
  <c r="L41" i="1"/>
  <c r="J89" i="1"/>
  <c r="J33" i="1"/>
  <c r="J67" i="1"/>
  <c r="M21" i="1"/>
  <c r="U67" i="1"/>
  <c r="U19" i="1"/>
  <c r="T90" i="1"/>
  <c r="R44" i="1"/>
  <c r="U58" i="1"/>
  <c r="R90" i="1"/>
  <c r="S35" i="1"/>
  <c r="Q86" i="1"/>
  <c r="N4" i="1"/>
  <c r="N21" i="1"/>
  <c r="T4" i="1"/>
  <c r="V87" i="11"/>
  <c r="R92" i="11"/>
  <c r="V100" i="11"/>
  <c r="J73" i="11"/>
  <c r="L87" i="11"/>
  <c r="O32" i="11"/>
  <c r="O81" i="11"/>
  <c r="L32" i="11"/>
  <c r="I64" i="11"/>
  <c r="J64" i="11"/>
  <c r="L93" i="11"/>
  <c r="R25" i="11"/>
  <c r="A84" i="11"/>
  <c r="R34" i="11"/>
  <c r="K34" i="11"/>
  <c r="U34" i="11"/>
  <c r="H77" i="1"/>
  <c r="H58" i="1"/>
  <c r="H84" i="1"/>
  <c r="L35" i="1"/>
  <c r="L86" i="1"/>
  <c r="K96" i="1"/>
  <c r="L90" i="1"/>
  <c r="J86" i="1"/>
  <c r="I41" i="1"/>
  <c r="M96" i="1"/>
  <c r="U5" i="1"/>
  <c r="U44" i="1"/>
  <c r="S44" i="1"/>
  <c r="N44" i="1"/>
  <c r="N96" i="1"/>
  <c r="T14" i="11"/>
  <c r="T92" i="11"/>
  <c r="U81" i="11"/>
  <c r="I81" i="11"/>
  <c r="N32" i="11"/>
  <c r="L68" i="11"/>
  <c r="U68" i="11"/>
  <c r="U45" i="1"/>
  <c r="M45" i="1"/>
  <c r="M86" i="1"/>
  <c r="K86" i="1"/>
  <c r="L60" i="1"/>
  <c r="K60" i="1"/>
  <c r="N2" i="1"/>
  <c r="T2" i="1"/>
  <c r="T33" i="1"/>
  <c r="N33" i="1"/>
  <c r="U33" i="1"/>
  <c r="I33" i="1"/>
  <c r="V34" i="11"/>
  <c r="K64" i="11"/>
  <c r="S64" i="11"/>
  <c r="O64" i="11"/>
  <c r="A64" i="11"/>
  <c r="H60" i="1"/>
  <c r="K77" i="1"/>
  <c r="M4" i="1"/>
  <c r="U77" i="1"/>
  <c r="Q60" i="1"/>
  <c r="T60" i="1"/>
  <c r="U2" i="1"/>
  <c r="S4" i="1"/>
  <c r="T86" i="1"/>
  <c r="N80" i="1"/>
  <c r="H80" i="1"/>
  <c r="Q85" i="1"/>
  <c r="N85" i="1"/>
  <c r="R85" i="1"/>
  <c r="H85" i="1"/>
  <c r="T85" i="1"/>
  <c r="I100" i="11"/>
  <c r="V93" i="11"/>
  <c r="J93" i="11"/>
  <c r="R93" i="11"/>
  <c r="K93" i="11"/>
  <c r="L44" i="1"/>
  <c r="L2" i="1"/>
  <c r="L80" i="1"/>
  <c r="J57" i="1"/>
  <c r="I85" i="1"/>
  <c r="M60" i="1"/>
  <c r="Q77" i="1"/>
  <c r="R86" i="1"/>
  <c r="R45" i="1"/>
  <c r="U86" i="1"/>
  <c r="S85" i="1"/>
  <c r="S21" i="1"/>
  <c r="Q21" i="1"/>
  <c r="U21" i="1"/>
  <c r="I89" i="1"/>
  <c r="L89" i="1"/>
  <c r="T89" i="1"/>
  <c r="V82" i="11"/>
  <c r="V38" i="11"/>
  <c r="S95" i="11"/>
  <c r="K100" i="11"/>
  <c r="K84" i="11"/>
  <c r="O93" i="11"/>
  <c r="N34" i="11"/>
  <c r="N47" i="11"/>
  <c r="I32" i="11"/>
  <c r="N68" i="11"/>
  <c r="U99" i="11"/>
  <c r="K99" i="11"/>
  <c r="V99" i="11"/>
  <c r="T87" i="11"/>
  <c r="S87" i="11"/>
  <c r="H33" i="1"/>
  <c r="H44" i="1"/>
  <c r="L33" i="1"/>
  <c r="K80" i="1"/>
  <c r="I60" i="1"/>
  <c r="M57" i="1"/>
  <c r="M33" i="1"/>
  <c r="M19" i="1"/>
  <c r="T80" i="1"/>
  <c r="R77" i="1"/>
  <c r="R60" i="1"/>
  <c r="S45" i="1"/>
  <c r="N60" i="1"/>
  <c r="S60" i="1"/>
  <c r="R67" i="1"/>
  <c r="S67" i="1"/>
  <c r="Q68" i="1"/>
  <c r="K68" i="1"/>
  <c r="R77" i="11"/>
  <c r="L100" i="11"/>
  <c r="K77" i="11"/>
  <c r="N93" i="11"/>
  <c r="U64" i="11"/>
  <c r="N64" i="11"/>
  <c r="T93" i="11"/>
  <c r="A32" i="11"/>
  <c r="K73" i="11"/>
  <c r="N73" i="11"/>
  <c r="U73" i="11"/>
  <c r="O73" i="11"/>
  <c r="T73" i="11"/>
  <c r="V81" i="11"/>
  <c r="L81" i="11"/>
  <c r="T81" i="11"/>
  <c r="K81" i="11"/>
  <c r="S81" i="11"/>
  <c r="A82" i="11"/>
  <c r="V51" i="11"/>
  <c r="K51" i="11"/>
  <c r="J51" i="11"/>
  <c r="A20" i="11"/>
  <c r="N25" i="11"/>
  <c r="V25" i="11"/>
  <c r="L57" i="1"/>
  <c r="K57" i="1"/>
  <c r="L77" i="1"/>
  <c r="J85" i="1"/>
  <c r="I80" i="1"/>
  <c r="J96" i="1"/>
  <c r="M85" i="1"/>
  <c r="U60" i="1"/>
  <c r="T96" i="1"/>
  <c r="T21" i="1"/>
  <c r="R2" i="1"/>
  <c r="U4" i="1"/>
  <c r="R80" i="1"/>
  <c r="R19" i="1"/>
  <c r="S89" i="1"/>
  <c r="Q4" i="1"/>
  <c r="N86" i="1"/>
  <c r="N67" i="1"/>
  <c r="T45" i="1"/>
  <c r="S80" i="1"/>
  <c r="R69" i="1"/>
  <c r="J69" i="1"/>
  <c r="S76" i="1"/>
  <c r="J76" i="1"/>
  <c r="R47" i="11"/>
  <c r="R99" i="11"/>
  <c r="U51" i="11"/>
  <c r="U90" i="11"/>
  <c r="I38" i="11"/>
  <c r="O99" i="11"/>
  <c r="V64" i="11"/>
  <c r="R32" i="11"/>
  <c r="J25" i="11"/>
  <c r="M25" i="11" s="1"/>
  <c r="K32" i="11"/>
  <c r="A57" i="11"/>
  <c r="S27" i="11"/>
  <c r="N27" i="11"/>
  <c r="O27" i="11"/>
  <c r="L36" i="11"/>
  <c r="V36" i="11"/>
  <c r="H67" i="1"/>
  <c r="H68" i="1"/>
  <c r="H45" i="1"/>
  <c r="L85" i="1"/>
  <c r="K44" i="1"/>
  <c r="L96" i="1"/>
  <c r="J45" i="1"/>
  <c r="J35" i="1"/>
  <c r="I67" i="1"/>
  <c r="J77" i="1"/>
  <c r="I44" i="1"/>
  <c r="M5" i="1"/>
  <c r="M44" i="1"/>
  <c r="M77" i="1"/>
  <c r="U96" i="1"/>
  <c r="T67" i="1"/>
  <c r="R76" i="1"/>
  <c r="U85" i="1"/>
  <c r="S86" i="1"/>
  <c r="Q76" i="1"/>
  <c r="N76" i="1"/>
  <c r="T76" i="1"/>
  <c r="N11" i="1"/>
  <c r="L11" i="1"/>
  <c r="R24" i="1"/>
  <c r="I24" i="1"/>
  <c r="M41" i="1"/>
  <c r="N41" i="1"/>
  <c r="R41" i="1"/>
  <c r="S75" i="1"/>
  <c r="I75" i="1"/>
  <c r="H75" i="1"/>
  <c r="R84" i="11"/>
  <c r="S51" i="11"/>
  <c r="T100" i="11"/>
  <c r="I51" i="11"/>
  <c r="I87" i="11"/>
  <c r="I27" i="11"/>
  <c r="M27" i="11" s="1"/>
  <c r="U93" i="11"/>
  <c r="I93" i="11"/>
  <c r="T25" i="11"/>
  <c r="N15" i="11"/>
  <c r="R15" i="11"/>
  <c r="T34" i="11"/>
  <c r="R5" i="11"/>
  <c r="V5" i="11"/>
  <c r="A72" i="11"/>
  <c r="J15" i="7" a="1"/>
  <c r="J48" i="7" a="1"/>
  <c r="J59" i="7" a="1"/>
  <c r="H63" i="7" s="1"/>
  <c r="J70" i="7" a="1"/>
  <c r="H75" i="7" s="1"/>
  <c r="J81" i="7" a="1"/>
  <c r="J92" i="7" a="1"/>
  <c r="J92" i="7" s="1"/>
  <c r="H92" i="7" s="1"/>
  <c r="J103" i="7" a="1"/>
  <c r="H104" i="7" s="1"/>
  <c r="J114" i="7" a="1"/>
  <c r="H117" i="7" s="1"/>
  <c r="AC15" i="7" a="1"/>
  <c r="AB23" i="7" s="1"/>
  <c r="AC26" i="7" a="1"/>
  <c r="AA28" i="7" s="1"/>
  <c r="AC37" i="7" a="1"/>
  <c r="AA43" i="7" s="1"/>
  <c r="AC70" i="7" a="1"/>
  <c r="AA73" i="7" s="1"/>
  <c r="AC81" i="7" a="1"/>
  <c r="AC92" i="7" a="1"/>
  <c r="AA99" i="7" s="1"/>
  <c r="AC103" i="7" a="1"/>
  <c r="AA107" i="7" s="1"/>
  <c r="AC114" i="7" a="1"/>
  <c r="AA117" i="7" s="1"/>
  <c r="J37" i="8" a="1"/>
  <c r="J37" i="8" s="1"/>
  <c r="H37" i="8" s="1"/>
  <c r="J70" i="8" a="1"/>
  <c r="J70" i="8" s="1"/>
  <c r="H70" i="8" s="1"/>
  <c r="J81" i="8" a="1"/>
  <c r="J81" i="8" s="1"/>
  <c r="H81" i="8" s="1"/>
  <c r="J92" i="8" a="1"/>
  <c r="H95" i="8" s="1"/>
  <c r="J103" i="8" a="1"/>
  <c r="H110" i="8" s="1"/>
  <c r="J114" i="8" a="1"/>
  <c r="H115" i="8" s="1"/>
  <c r="AC26" i="8" a="1"/>
  <c r="AC37" i="8" a="1"/>
  <c r="AA41" i="8" s="1"/>
  <c r="AC48" i="8" a="1"/>
  <c r="AA49" i="8" s="1"/>
  <c r="AC59" i="8" a="1"/>
  <c r="AC81" i="8" a="1"/>
  <c r="AA85" i="8" s="1"/>
  <c r="AC92" i="8" a="1"/>
  <c r="AA94" i="8" s="1"/>
  <c r="AC114" i="8" a="1"/>
  <c r="AA118" i="8" s="1"/>
  <c r="J48" i="9" a="1"/>
  <c r="H55" i="9" s="1"/>
  <c r="J59" i="9" a="1"/>
  <c r="H66" i="9" s="1"/>
  <c r="J70" i="9" a="1"/>
  <c r="J81" i="9" a="1"/>
  <c r="H87" i="9" s="1"/>
  <c r="J103" i="9" a="1"/>
  <c r="J114" i="9" a="1"/>
  <c r="H116" i="9" s="1"/>
  <c r="AC37" i="9" a="1"/>
  <c r="AA42" i="9" s="1"/>
  <c r="AC48" i="9" a="1"/>
  <c r="AA55" i="9" s="1"/>
  <c r="AC59" i="9" a="1"/>
  <c r="AA63" i="9" s="1"/>
  <c r="AC70" i="9" a="1"/>
  <c r="AC70" i="9" s="1"/>
  <c r="AA70" i="9" s="1"/>
  <c r="AC81" i="9" a="1"/>
  <c r="AA85" i="9" s="1"/>
  <c r="AC92" i="9" a="1"/>
  <c r="AA99" i="9" s="1"/>
  <c r="AC103" i="9" a="1"/>
  <c r="AA105" i="9" s="1"/>
  <c r="AC114" i="9" a="1"/>
  <c r="AA120" i="9" s="1"/>
  <c r="K86" i="11"/>
  <c r="M86" i="11" s="1"/>
  <c r="A93" i="11"/>
  <c r="A70" i="11"/>
  <c r="A10" i="11"/>
  <c r="M8" i="1"/>
  <c r="M81" i="1"/>
  <c r="Q8" i="1"/>
  <c r="T13" i="1"/>
  <c r="V86" i="11"/>
  <c r="AC15" i="9" a="1"/>
  <c r="AB21" i="9" s="1"/>
  <c r="J37" i="9" a="1"/>
  <c r="H42" i="9" s="1"/>
  <c r="J26" i="9" a="1"/>
  <c r="H27" i="9" s="1"/>
  <c r="J15" i="9" a="1"/>
  <c r="I15" i="9" s="1"/>
  <c r="J26" i="8" a="1"/>
  <c r="H31" i="8" s="1"/>
  <c r="J15" i="8" a="1"/>
  <c r="H19" i="8" s="1"/>
  <c r="J26" i="7" a="1"/>
  <c r="H27" i="7" s="1"/>
  <c r="J37" i="7" a="1"/>
  <c r="AC37" i="6" a="1"/>
  <c r="AA40" i="6" s="1"/>
  <c r="AA29" i="8"/>
  <c r="H51" i="7"/>
  <c r="H86" i="7"/>
  <c r="H84" i="7"/>
  <c r="H87" i="7"/>
  <c r="AA17" i="7"/>
  <c r="AB15" i="7"/>
  <c r="BH52" i="7" s="1"/>
  <c r="BI52" i="7" s="1" a="1"/>
  <c r="BI52" i="7" s="1"/>
  <c r="AA82" i="7"/>
  <c r="AC81" i="7"/>
  <c r="AA81" i="7" s="1"/>
  <c r="AA85" i="7"/>
  <c r="AA83" i="7"/>
  <c r="AA88" i="7"/>
  <c r="AA84" i="7"/>
  <c r="AA87" i="7"/>
  <c r="AA86" i="7"/>
  <c r="AC59" i="7" a="1"/>
  <c r="H73" i="9"/>
  <c r="H76" i="9"/>
  <c r="J70" i="9"/>
  <c r="H70" i="9" s="1"/>
  <c r="H71" i="9"/>
  <c r="H108" i="9"/>
  <c r="H110" i="9"/>
  <c r="H106" i="9"/>
  <c r="AA83" i="9"/>
  <c r="AC81" i="9"/>
  <c r="AA81" i="9" s="1"/>
  <c r="AA86" i="9"/>
  <c r="AC26" i="9" a="1"/>
  <c r="AA32" i="9" s="1"/>
  <c r="M44" i="11"/>
  <c r="H53" i="7"/>
  <c r="H72" i="9"/>
  <c r="J103" i="9"/>
  <c r="H103" i="9" s="1"/>
  <c r="J37" i="6" a="1"/>
  <c r="H44" i="6" s="1"/>
  <c r="AC26" i="6" a="1"/>
  <c r="AA32" i="6" s="1"/>
  <c r="AC15" i="6" a="1"/>
  <c r="AA22" i="6" s="1"/>
  <c r="AA30" i="7"/>
  <c r="H105" i="9"/>
  <c r="H55" i="7"/>
  <c r="J81" i="7"/>
  <c r="H81" i="7" s="1"/>
  <c r="H52" i="7"/>
  <c r="H82" i="7"/>
  <c r="R100" i="1"/>
  <c r="L100" i="1"/>
  <c r="I100" i="1"/>
  <c r="K100" i="1"/>
  <c r="H100" i="1"/>
  <c r="J100" i="1"/>
  <c r="U100" i="1"/>
  <c r="T100" i="1"/>
  <c r="Q100" i="1"/>
  <c r="S100" i="1"/>
  <c r="M100" i="1"/>
  <c r="N100" i="1"/>
  <c r="U97" i="1"/>
  <c r="S97" i="1"/>
  <c r="R97" i="1"/>
  <c r="L97" i="1"/>
  <c r="J97" i="1"/>
  <c r="H97" i="1"/>
  <c r="N97" i="1"/>
  <c r="Q97" i="1"/>
  <c r="I97" i="1"/>
  <c r="K97" i="1"/>
  <c r="T97" i="1"/>
  <c r="M97" i="1"/>
  <c r="J40" i="1"/>
  <c r="K40" i="1"/>
  <c r="J15" i="6" a="1"/>
  <c r="H19" i="6" s="1"/>
  <c r="H83" i="1"/>
  <c r="R16" i="1"/>
  <c r="Q16" i="1"/>
  <c r="J49" i="1"/>
  <c r="T49" i="1"/>
  <c r="D50" i="1"/>
  <c r="Q52" i="1"/>
  <c r="R52" i="1"/>
  <c r="T52" i="1"/>
  <c r="N52" i="1"/>
  <c r="S52" i="1"/>
  <c r="C72" i="1"/>
  <c r="F72" i="1"/>
  <c r="G72" i="1"/>
  <c r="A72" i="1"/>
  <c r="A37" i="1"/>
  <c r="D37" i="1"/>
  <c r="C37" i="1"/>
  <c r="F37" i="1"/>
  <c r="E37" i="1"/>
  <c r="G37" i="1"/>
  <c r="T37" i="1" s="1"/>
  <c r="D23" i="1"/>
  <c r="E23" i="1"/>
  <c r="F23" i="1"/>
  <c r="A23" i="1"/>
  <c r="A16" i="1"/>
  <c r="F16" i="1"/>
  <c r="N52" i="11"/>
  <c r="U52" i="11"/>
  <c r="S52" i="11"/>
  <c r="O52" i="11"/>
  <c r="J52" i="11"/>
  <c r="L52" i="11"/>
  <c r="V52" i="11"/>
  <c r="K52" i="11"/>
  <c r="I52" i="11"/>
  <c r="T52" i="11"/>
  <c r="N38" i="11"/>
  <c r="L38" i="11"/>
  <c r="S38" i="11"/>
  <c r="J38" i="11"/>
  <c r="U38" i="11"/>
  <c r="O38" i="11"/>
  <c r="K38" i="11"/>
  <c r="T38" i="11"/>
  <c r="U8" i="1"/>
  <c r="Q40" i="1"/>
  <c r="S49" i="1"/>
  <c r="N49" i="1"/>
  <c r="N56" i="1"/>
  <c r="Q56" i="1"/>
  <c r="J56" i="1"/>
  <c r="T56" i="1"/>
  <c r="S56" i="1"/>
  <c r="A94" i="1"/>
  <c r="G94" i="1"/>
  <c r="D94" i="1"/>
  <c r="E94" i="1"/>
  <c r="F94" i="1"/>
  <c r="C94" i="1"/>
  <c r="A88" i="1"/>
  <c r="G48" i="1"/>
  <c r="U48" i="1" s="1"/>
  <c r="C48" i="1"/>
  <c r="A48" i="1"/>
  <c r="F48" i="1"/>
  <c r="D48" i="1"/>
  <c r="N61" i="1"/>
  <c r="S61" i="1"/>
  <c r="R61" i="1"/>
  <c r="J61" i="1"/>
  <c r="T61" i="1"/>
  <c r="M61" i="1"/>
  <c r="K61" i="1"/>
  <c r="D82" i="1"/>
  <c r="C82" i="1"/>
  <c r="G82" i="1"/>
  <c r="A53" i="1"/>
  <c r="F53" i="1"/>
  <c r="D53" i="1"/>
  <c r="G53" i="1"/>
  <c r="D28" i="1"/>
  <c r="F28" i="1"/>
  <c r="C28" i="1"/>
  <c r="A9" i="1"/>
  <c r="F9" i="1"/>
  <c r="E9" i="1"/>
  <c r="G9" i="1"/>
  <c r="R9" i="1" s="1"/>
  <c r="D9" i="1"/>
  <c r="A3" i="1"/>
  <c r="F3" i="1"/>
  <c r="C3" i="1"/>
  <c r="D3" i="1"/>
  <c r="Q83" i="1"/>
  <c r="R83" i="1"/>
  <c r="J83" i="1"/>
  <c r="U83" i="1"/>
  <c r="L40" i="1"/>
  <c r="E28" i="1"/>
  <c r="F82" i="1"/>
  <c r="G28" i="1"/>
  <c r="F100" i="1"/>
  <c r="D100" i="1"/>
  <c r="C100" i="1"/>
  <c r="U7" i="11"/>
  <c r="O7" i="11"/>
  <c r="R7" i="11"/>
  <c r="N12" i="11"/>
  <c r="V12" i="11"/>
  <c r="U12" i="11"/>
  <c r="U17" i="1"/>
  <c r="R17" i="1"/>
  <c r="T17" i="1"/>
  <c r="C65" i="1"/>
  <c r="A65" i="1"/>
  <c r="D65" i="1"/>
  <c r="E65" i="1"/>
  <c r="G65" i="1"/>
  <c r="L16" i="1"/>
  <c r="I83" i="1"/>
  <c r="M83" i="1"/>
  <c r="U61" i="1"/>
  <c r="U68" i="1"/>
  <c r="U52" i="1"/>
  <c r="S17" i="1"/>
  <c r="N17" i="1"/>
  <c r="G88" i="1"/>
  <c r="F65" i="1"/>
  <c r="Q35" i="1"/>
  <c r="I35" i="1"/>
  <c r="U35" i="1"/>
  <c r="M35" i="1"/>
  <c r="U69" i="1"/>
  <c r="T69" i="1"/>
  <c r="Q69" i="1"/>
  <c r="M69" i="1"/>
  <c r="L69" i="1"/>
  <c r="S69" i="1"/>
  <c r="D72" i="1"/>
  <c r="C23" i="1"/>
  <c r="S90" i="1"/>
  <c r="J90" i="1"/>
  <c r="K90" i="1"/>
  <c r="I84" i="1"/>
  <c r="M84" i="1"/>
  <c r="R12" i="11"/>
  <c r="U71" i="11"/>
  <c r="K71" i="11"/>
  <c r="S71" i="11"/>
  <c r="J66" i="11"/>
  <c r="U66" i="11"/>
  <c r="L17" i="1"/>
  <c r="I49" i="1"/>
  <c r="M49" i="1"/>
  <c r="R49" i="1"/>
  <c r="R40" i="1"/>
  <c r="N83" i="1"/>
  <c r="G3" i="1"/>
  <c r="L3" i="1" s="1"/>
  <c r="T71" i="1"/>
  <c r="I71" i="1"/>
  <c r="M71" i="1"/>
  <c r="U71" i="1"/>
  <c r="S71" i="1"/>
  <c r="C63" i="1"/>
  <c r="E82" i="1"/>
  <c r="R98" i="1"/>
  <c r="T98" i="1"/>
  <c r="D25" i="1"/>
  <c r="A25" i="1"/>
  <c r="E25" i="1"/>
  <c r="G25" i="1"/>
  <c r="F25" i="1"/>
  <c r="A43" i="1"/>
  <c r="C43" i="1"/>
  <c r="H40" i="1"/>
  <c r="J26" i="6" a="1"/>
  <c r="H32" i="6" s="1"/>
  <c r="J48" i="6" a="1"/>
  <c r="H55" i="6" s="1"/>
  <c r="J59" i="6" a="1"/>
  <c r="J92" i="6" a="1"/>
  <c r="H94" i="6" s="1"/>
  <c r="AC70" i="6" a="1"/>
  <c r="AA72" i="6" s="1"/>
  <c r="L83" i="1"/>
  <c r="K83" i="1"/>
  <c r="I61" i="1"/>
  <c r="N8" i="1"/>
  <c r="S8" i="1"/>
  <c r="N16" i="1"/>
  <c r="S16" i="1"/>
  <c r="E43" i="1"/>
  <c r="N45" i="1"/>
  <c r="K45" i="1"/>
  <c r="I45" i="1"/>
  <c r="L45" i="1"/>
  <c r="M68" i="1"/>
  <c r="I68" i="1"/>
  <c r="L68" i="1"/>
  <c r="N68" i="1"/>
  <c r="R68" i="1"/>
  <c r="S68" i="1"/>
  <c r="C97" i="1"/>
  <c r="A97" i="1"/>
  <c r="F97" i="1"/>
  <c r="E97" i="1"/>
  <c r="D97" i="1"/>
  <c r="C79" i="1"/>
  <c r="F79" i="1"/>
  <c r="E79" i="1"/>
  <c r="A50" i="1"/>
  <c r="C50" i="1"/>
  <c r="F50" i="1"/>
  <c r="G50" i="1"/>
  <c r="R50" i="1" s="1"/>
  <c r="F17" i="1"/>
  <c r="C17" i="1"/>
  <c r="A17" i="1"/>
  <c r="D17" i="1"/>
  <c r="A6" i="1"/>
  <c r="E6" i="1"/>
  <c r="G6" i="1"/>
  <c r="Q6" i="1" s="1"/>
  <c r="C6" i="1"/>
  <c r="D6" i="1"/>
  <c r="C96" i="1"/>
  <c r="A96" i="1"/>
  <c r="G42" i="1"/>
  <c r="T42" i="1" s="1"/>
  <c r="E42" i="1"/>
  <c r="A36" i="1"/>
  <c r="E36" i="1"/>
  <c r="D36" i="1"/>
  <c r="A24" i="1"/>
  <c r="E24" i="1"/>
  <c r="D18" i="1"/>
  <c r="E18" i="1"/>
  <c r="BH82" i="7"/>
  <c r="BI82" i="7" s="1" a="1"/>
  <c r="BI82" i="7" s="1"/>
  <c r="AA29" i="7"/>
  <c r="AB31" i="7"/>
  <c r="AA33" i="7"/>
  <c r="L85" i="11"/>
  <c r="N85" i="11"/>
  <c r="V85" i="11"/>
  <c r="A15" i="11"/>
  <c r="U24" i="1"/>
  <c r="Q24" i="1"/>
  <c r="R81" i="1"/>
  <c r="S24" i="1"/>
  <c r="G32" i="1"/>
  <c r="A89" i="1"/>
  <c r="D89" i="1"/>
  <c r="F83" i="1"/>
  <c r="C83" i="1"/>
  <c r="C52" i="1"/>
  <c r="F52" i="1"/>
  <c r="E52" i="1"/>
  <c r="C41" i="1"/>
  <c r="F41" i="1"/>
  <c r="A41" i="1"/>
  <c r="A29" i="1"/>
  <c r="E29" i="1"/>
  <c r="M58" i="11"/>
  <c r="H50" i="7"/>
  <c r="J48" i="7"/>
  <c r="H48" i="7" s="1"/>
  <c r="H54" i="7"/>
  <c r="H49" i="7"/>
  <c r="H74" i="9"/>
  <c r="H75" i="9"/>
  <c r="H77" i="9"/>
  <c r="AA40" i="9"/>
  <c r="N100" i="11"/>
  <c r="S100" i="11"/>
  <c r="J100" i="11"/>
  <c r="R100" i="11"/>
  <c r="H20" i="7"/>
  <c r="O54" i="11"/>
  <c r="N54" i="11"/>
  <c r="U54" i="11"/>
  <c r="L24" i="1"/>
  <c r="I81" i="1"/>
  <c r="M2" i="1"/>
  <c r="M80" i="1"/>
  <c r="U13" i="1"/>
  <c r="C35" i="1"/>
  <c r="G73" i="1"/>
  <c r="D24" i="1"/>
  <c r="D86" i="1"/>
  <c r="F18" i="1"/>
  <c r="C24" i="1"/>
  <c r="G78" i="1"/>
  <c r="R78" i="1" s="1"/>
  <c r="F98" i="1"/>
  <c r="G36" i="1"/>
  <c r="A4" i="1"/>
  <c r="A98" i="1"/>
  <c r="E93" i="1"/>
  <c r="G93" i="1"/>
  <c r="T93" i="1" s="1"/>
  <c r="F81" i="1"/>
  <c r="A81" i="1"/>
  <c r="A75" i="1"/>
  <c r="A70" i="1"/>
  <c r="D70" i="1"/>
  <c r="E70" i="1"/>
  <c r="D55" i="1"/>
  <c r="G55" i="1"/>
  <c r="T55" i="1" s="1"/>
  <c r="C21" i="1"/>
  <c r="A21" i="1"/>
  <c r="U67" i="11"/>
  <c r="O67" i="11"/>
  <c r="J67" i="11"/>
  <c r="T67" i="11"/>
  <c r="K60" i="11"/>
  <c r="I60" i="11"/>
  <c r="T60" i="11"/>
  <c r="K49" i="11"/>
  <c r="S49" i="11"/>
  <c r="I54" i="11"/>
  <c r="Q11" i="1"/>
  <c r="T10" i="1"/>
  <c r="E32" i="1"/>
  <c r="C32" i="1"/>
  <c r="A2" i="1"/>
  <c r="A44" i="1"/>
  <c r="D44" i="1"/>
  <c r="M72" i="11"/>
  <c r="H88" i="7"/>
  <c r="H83" i="7"/>
  <c r="H104" i="9"/>
  <c r="H109" i="9"/>
  <c r="J84" i="11"/>
  <c r="S84" i="11"/>
  <c r="L84" i="11"/>
  <c r="J54" i="11"/>
  <c r="R36" i="11"/>
  <c r="T36" i="11"/>
  <c r="I36" i="11"/>
  <c r="C58" i="1"/>
  <c r="F58" i="1"/>
  <c r="E58" i="1"/>
  <c r="K54" i="11"/>
  <c r="A21" i="11"/>
  <c r="V21" i="11"/>
  <c r="L24" i="11"/>
  <c r="S24" i="11"/>
  <c r="R24" i="11"/>
  <c r="M94" i="11"/>
  <c r="O53" i="11"/>
  <c r="N6" i="11"/>
  <c r="R6" i="11"/>
  <c r="N87" i="11"/>
  <c r="O87" i="11"/>
  <c r="K87" i="11"/>
  <c r="U87" i="11"/>
  <c r="S57" i="11"/>
  <c r="I57" i="11"/>
  <c r="S53" i="11"/>
  <c r="I24" i="9"/>
  <c r="R29" i="11"/>
  <c r="N29" i="11"/>
  <c r="V68" i="11"/>
  <c r="K68" i="11"/>
  <c r="T68" i="11"/>
  <c r="J48" i="8" a="1"/>
  <c r="O2" i="11"/>
  <c r="G12" i="11"/>
  <c r="D12" i="11"/>
  <c r="H37" i="11"/>
  <c r="N37" i="11" s="1"/>
  <c r="J92" i="9" a="1"/>
  <c r="H8" i="11"/>
  <c r="U8" i="11" s="1"/>
  <c r="H89" i="11"/>
  <c r="A89" i="11" s="1"/>
  <c r="A73" i="11"/>
  <c r="A38" i="11"/>
  <c r="H31" i="11"/>
  <c r="A31" i="11" s="1"/>
  <c r="A2" i="11"/>
  <c r="B2" i="11" s="1"/>
  <c r="A25" i="11"/>
  <c r="A86" i="11"/>
  <c r="A51" i="11"/>
  <c r="AC103" i="6" a="1"/>
  <c r="S29" i="1"/>
  <c r="R29" i="1"/>
  <c r="N29" i="1"/>
  <c r="L29" i="1"/>
  <c r="K29" i="1"/>
  <c r="J29" i="1"/>
  <c r="I29" i="1"/>
  <c r="T29" i="1"/>
  <c r="Q29" i="1"/>
  <c r="M29" i="1"/>
  <c r="T14" i="1"/>
  <c r="N14" i="1"/>
  <c r="U14" i="1"/>
  <c r="R14" i="1"/>
  <c r="Q14" i="1"/>
  <c r="M14" i="1"/>
  <c r="L14" i="1"/>
  <c r="S14" i="1"/>
  <c r="J114" i="6" a="1"/>
  <c r="AC59" i="6" a="1"/>
  <c r="AC48" i="6" a="1"/>
  <c r="AC81" i="6" a="1"/>
  <c r="AC114" i="6" a="1"/>
  <c r="AC92" i="6" a="1"/>
  <c r="J103" i="6" a="1"/>
  <c r="J70" i="6" a="1"/>
  <c r="J81" i="6" a="1"/>
  <c r="U29" i="1"/>
  <c r="Q9" i="1"/>
  <c r="M98" i="1"/>
  <c r="S57" i="1"/>
  <c r="R57" i="1"/>
  <c r="N57" i="1"/>
  <c r="U57" i="1"/>
  <c r="T57" i="1"/>
  <c r="Q57" i="1"/>
  <c r="J81" i="1"/>
  <c r="L81" i="1"/>
  <c r="T81" i="1"/>
  <c r="U81" i="1"/>
  <c r="N81" i="1"/>
  <c r="N84" i="1"/>
  <c r="U84" i="1"/>
  <c r="R84" i="1"/>
  <c r="J84" i="1"/>
  <c r="S84" i="1"/>
  <c r="T84" i="1"/>
  <c r="Q84" i="1"/>
  <c r="T58" i="1"/>
  <c r="R58" i="1"/>
  <c r="J58" i="1"/>
  <c r="N58" i="1"/>
  <c r="Q58" i="1"/>
  <c r="M58" i="1"/>
  <c r="K58" i="1"/>
  <c r="S58" i="1"/>
  <c r="D99" i="1"/>
  <c r="A99" i="1"/>
  <c r="C99" i="1"/>
  <c r="F99" i="1"/>
  <c r="E99" i="1"/>
  <c r="G99" i="1"/>
  <c r="D59" i="1"/>
  <c r="G59" i="1"/>
  <c r="F59" i="1"/>
  <c r="E59" i="1"/>
  <c r="A59" i="1"/>
  <c r="C59" i="1"/>
  <c r="F54" i="1"/>
  <c r="C54" i="1"/>
  <c r="A54" i="1"/>
  <c r="G54" i="1"/>
  <c r="D54" i="1"/>
  <c r="F34" i="1"/>
  <c r="G34" i="1"/>
  <c r="A34" i="1"/>
  <c r="E34" i="1"/>
  <c r="D34" i="1"/>
  <c r="C34" i="1"/>
  <c r="D39" i="1"/>
  <c r="F39" i="1"/>
  <c r="E39" i="1"/>
  <c r="C39" i="1"/>
  <c r="G39" i="1"/>
  <c r="A39" i="1"/>
  <c r="U98" i="1"/>
  <c r="I98" i="1"/>
  <c r="S98" i="1"/>
  <c r="N98" i="1"/>
  <c r="K98" i="1"/>
  <c r="H98" i="1"/>
  <c r="J98" i="1"/>
  <c r="L98" i="1"/>
  <c r="Q98" i="1"/>
  <c r="V33" i="11"/>
  <c r="L33" i="11"/>
  <c r="T33" i="11"/>
  <c r="N33" i="11"/>
  <c r="J33" i="11"/>
  <c r="U33" i="11"/>
  <c r="O33" i="11"/>
  <c r="K33" i="11"/>
  <c r="I33" i="11"/>
  <c r="R33" i="11"/>
  <c r="S33" i="11"/>
  <c r="T19" i="1"/>
  <c r="Q19" i="1"/>
  <c r="S19" i="1"/>
  <c r="N40" i="1"/>
  <c r="U40" i="1"/>
  <c r="M40" i="1"/>
  <c r="T40" i="1"/>
  <c r="S40" i="1"/>
  <c r="I40" i="1"/>
  <c r="E92" i="1"/>
  <c r="G92" i="1"/>
  <c r="A92" i="1"/>
  <c r="D92" i="1"/>
  <c r="F92" i="1"/>
  <c r="D87" i="1"/>
  <c r="A87" i="1"/>
  <c r="C87" i="1"/>
  <c r="F87" i="1"/>
  <c r="E87" i="1"/>
  <c r="G87" i="1"/>
  <c r="G66" i="1"/>
  <c r="A66" i="1"/>
  <c r="D66" i="1"/>
  <c r="E66" i="1"/>
  <c r="C66" i="1"/>
  <c r="F66" i="1"/>
  <c r="F27" i="1"/>
  <c r="E27" i="1"/>
  <c r="A27" i="1"/>
  <c r="G27" i="1"/>
  <c r="G22" i="1"/>
  <c r="A22" i="1"/>
  <c r="D22" i="1"/>
  <c r="F22" i="1"/>
  <c r="C22" i="1"/>
  <c r="U64" i="1"/>
  <c r="U51" i="1"/>
  <c r="S51" i="1"/>
  <c r="Q51" i="1"/>
  <c r="K71" i="1"/>
  <c r="N71" i="1"/>
  <c r="Q71" i="1"/>
  <c r="L71" i="1"/>
  <c r="D27" i="1"/>
  <c r="D71" i="1"/>
  <c r="C71" i="1"/>
  <c r="F71" i="1"/>
  <c r="E71" i="1"/>
  <c r="A71" i="1"/>
  <c r="N26" i="1"/>
  <c r="I26" i="1"/>
  <c r="L26" i="1"/>
  <c r="S26" i="1"/>
  <c r="R26" i="1"/>
  <c r="Q26" i="1"/>
  <c r="D7" i="1"/>
  <c r="C7" i="1"/>
  <c r="A7" i="1"/>
  <c r="G7" i="1"/>
  <c r="F7" i="1"/>
  <c r="V23" i="11"/>
  <c r="R23" i="11"/>
  <c r="O23" i="11"/>
  <c r="T23" i="11"/>
  <c r="S23" i="11"/>
  <c r="U23" i="11"/>
  <c r="N23" i="11"/>
  <c r="A23" i="11"/>
  <c r="R64" i="1"/>
  <c r="M64" i="1"/>
  <c r="K64" i="1"/>
  <c r="S64" i="1"/>
  <c r="Q64" i="1"/>
  <c r="I64" i="1"/>
  <c r="N64" i="1"/>
  <c r="G95" i="1"/>
  <c r="C95" i="1"/>
  <c r="A95" i="1"/>
  <c r="D62" i="1"/>
  <c r="A62" i="1"/>
  <c r="G30" i="1"/>
  <c r="D30" i="1"/>
  <c r="F30" i="1"/>
  <c r="A30" i="1"/>
  <c r="I26" i="11"/>
  <c r="K26" i="11"/>
  <c r="J26" i="11"/>
  <c r="U26" i="11"/>
  <c r="L26" i="11"/>
  <c r="R26" i="11"/>
  <c r="T26" i="11"/>
  <c r="N26" i="11"/>
  <c r="S26" i="11"/>
  <c r="V26" i="11"/>
  <c r="I17" i="7"/>
  <c r="I20" i="7"/>
  <c r="H16" i="7"/>
  <c r="H21" i="7"/>
  <c r="D43" i="1"/>
  <c r="G43" i="1"/>
  <c r="G38" i="1"/>
  <c r="F38" i="1"/>
  <c r="C38" i="1"/>
  <c r="A38" i="1"/>
  <c r="K41" i="11"/>
  <c r="R41" i="11"/>
  <c r="I41" i="11"/>
  <c r="T41" i="11"/>
  <c r="U41" i="11"/>
  <c r="V18" i="11"/>
  <c r="R18" i="11"/>
  <c r="S18" i="11"/>
  <c r="U18" i="11"/>
  <c r="N18" i="11"/>
  <c r="O18" i="11"/>
  <c r="T18" i="11"/>
  <c r="L56" i="1"/>
  <c r="K56" i="1"/>
  <c r="I77" i="1"/>
  <c r="U10" i="1"/>
  <c r="Q13" i="1"/>
  <c r="S5" i="1"/>
  <c r="Q17" i="1"/>
  <c r="Q45" i="1"/>
  <c r="T5" i="1"/>
  <c r="T83" i="1"/>
  <c r="C67" i="1"/>
  <c r="E19" i="1"/>
  <c r="E35" i="1"/>
  <c r="E51" i="1"/>
  <c r="E67" i="1"/>
  <c r="E83" i="1"/>
  <c r="F19" i="1"/>
  <c r="F35" i="1"/>
  <c r="F51" i="1"/>
  <c r="F67" i="1"/>
  <c r="G23" i="1"/>
  <c r="C30" i="1"/>
  <c r="C55" i="1"/>
  <c r="E100" i="1"/>
  <c r="G70" i="1"/>
  <c r="D75" i="1"/>
  <c r="A84" i="1"/>
  <c r="F80" i="1"/>
  <c r="C80" i="1"/>
  <c r="G74" i="1"/>
  <c r="D74" i="1"/>
  <c r="F74" i="1"/>
  <c r="A74" i="1"/>
  <c r="A51" i="1"/>
  <c r="D47" i="1"/>
  <c r="C47" i="1"/>
  <c r="G47" i="1"/>
  <c r="D42" i="1"/>
  <c r="A42" i="1"/>
  <c r="A19" i="1"/>
  <c r="G15" i="1"/>
  <c r="D15" i="1"/>
  <c r="E10" i="1"/>
  <c r="A10" i="1"/>
  <c r="N77" i="1"/>
  <c r="S13" i="1"/>
  <c r="D95" i="1"/>
  <c r="F62" i="1"/>
  <c r="G79" i="1"/>
  <c r="A79" i="1"/>
  <c r="D46" i="1"/>
  <c r="F46" i="1"/>
  <c r="G46" i="1"/>
  <c r="A46" i="1"/>
  <c r="D14" i="1"/>
  <c r="A14" i="1"/>
  <c r="F14" i="1"/>
  <c r="H119" i="8"/>
  <c r="H117" i="8"/>
  <c r="H118" i="8"/>
  <c r="H39" i="8"/>
  <c r="AC26" i="8"/>
  <c r="AA26" i="8" s="1"/>
  <c r="AA27" i="8"/>
  <c r="AA31" i="8"/>
  <c r="AA30" i="8"/>
  <c r="AA33" i="8"/>
  <c r="AA32" i="8"/>
  <c r="AA28" i="8"/>
  <c r="J48" i="9"/>
  <c r="H48" i="9" s="1"/>
  <c r="H51" i="9"/>
  <c r="I90" i="11"/>
  <c r="R90" i="11"/>
  <c r="N90" i="11"/>
  <c r="L90" i="11"/>
  <c r="V90" i="11"/>
  <c r="K90" i="11"/>
  <c r="S90" i="11"/>
  <c r="T90" i="11"/>
  <c r="O90" i="11"/>
  <c r="L59" i="11"/>
  <c r="T59" i="11"/>
  <c r="J59" i="11"/>
  <c r="U59" i="11"/>
  <c r="N59" i="11"/>
  <c r="V59" i="11"/>
  <c r="K59" i="11"/>
  <c r="O59" i="11"/>
  <c r="S59" i="11"/>
  <c r="R59" i="11"/>
  <c r="A17" i="11"/>
  <c r="V17" i="11"/>
  <c r="T17" i="11"/>
  <c r="R17" i="11"/>
  <c r="O17" i="11"/>
  <c r="U17" i="11"/>
  <c r="S17" i="11"/>
  <c r="A30" i="11"/>
  <c r="N30" i="11"/>
  <c r="T30" i="11"/>
  <c r="V30" i="11"/>
  <c r="I30" i="11"/>
  <c r="S30" i="11"/>
  <c r="K30" i="11"/>
  <c r="R30" i="11"/>
  <c r="O30" i="11"/>
  <c r="U30" i="11"/>
  <c r="L30" i="11"/>
  <c r="S33" i="1"/>
  <c r="C62" i="1"/>
  <c r="D96" i="1"/>
  <c r="G62" i="1"/>
  <c r="F96" i="1"/>
  <c r="F70" i="1"/>
  <c r="F88" i="1"/>
  <c r="C88" i="1"/>
  <c r="E88" i="1"/>
  <c r="A83" i="1"/>
  <c r="D83" i="1"/>
  <c r="G18" i="1"/>
  <c r="A18" i="1"/>
  <c r="U16" i="11"/>
  <c r="N16" i="11"/>
  <c r="V16" i="11"/>
  <c r="T16" i="11"/>
  <c r="S16" i="11"/>
  <c r="R16" i="11"/>
  <c r="O16" i="11"/>
  <c r="A26" i="11"/>
  <c r="A100" i="1"/>
  <c r="G91" i="1"/>
  <c r="A91" i="1"/>
  <c r="D63" i="1"/>
  <c r="G63" i="1"/>
  <c r="D58" i="1"/>
  <c r="A58" i="1"/>
  <c r="A35" i="1"/>
  <c r="G31" i="1"/>
  <c r="D31" i="1"/>
  <c r="C31" i="1"/>
  <c r="F26" i="1"/>
  <c r="D26" i="1"/>
  <c r="A26" i="1"/>
  <c r="V11" i="11"/>
  <c r="N11" i="11"/>
  <c r="T11" i="11"/>
  <c r="R11" i="11"/>
  <c r="S11" i="11"/>
  <c r="U11" i="11"/>
  <c r="A11" i="11"/>
  <c r="O11" i="11"/>
  <c r="AA51" i="7"/>
  <c r="K83" i="11"/>
  <c r="R83" i="11"/>
  <c r="O83" i="11"/>
  <c r="I83" i="11"/>
  <c r="L71" i="11"/>
  <c r="J71" i="11"/>
  <c r="R71" i="11"/>
  <c r="N71" i="11"/>
  <c r="T71" i="11"/>
  <c r="V71" i="11"/>
  <c r="I71" i="11"/>
  <c r="A59" i="11"/>
  <c r="N40" i="11"/>
  <c r="T40" i="11"/>
  <c r="K40" i="11"/>
  <c r="S40" i="11"/>
  <c r="S79" i="11"/>
  <c r="J79" i="11"/>
  <c r="N79" i="11"/>
  <c r="L79" i="11"/>
  <c r="K79" i="11"/>
  <c r="U79" i="11"/>
  <c r="I79" i="11"/>
  <c r="V79" i="11"/>
  <c r="R79" i="11"/>
  <c r="S75" i="11"/>
  <c r="U75" i="11"/>
  <c r="J75" i="11"/>
  <c r="I75" i="11"/>
  <c r="K75" i="11"/>
  <c r="T75" i="11"/>
  <c r="N75" i="11"/>
  <c r="L75" i="11"/>
  <c r="L47" i="11"/>
  <c r="S47" i="11"/>
  <c r="K47" i="11"/>
  <c r="I47" i="11"/>
  <c r="J47" i="11"/>
  <c r="V47" i="11"/>
  <c r="O47" i="11"/>
  <c r="T47" i="11"/>
  <c r="A33" i="11"/>
  <c r="AA104" i="9"/>
  <c r="AA109" i="9"/>
  <c r="AA106" i="9"/>
  <c r="AA108" i="9"/>
  <c r="AA110" i="9"/>
  <c r="J62" i="11"/>
  <c r="K62" i="11"/>
  <c r="O19" i="11"/>
  <c r="N19" i="11"/>
  <c r="S19" i="11"/>
  <c r="T19" i="11"/>
  <c r="R19" i="11"/>
  <c r="N35" i="11"/>
  <c r="T35" i="11"/>
  <c r="V35" i="11"/>
  <c r="S35" i="11"/>
  <c r="K35" i="11"/>
  <c r="L35" i="11"/>
  <c r="U35" i="11"/>
  <c r="I35" i="11"/>
  <c r="O35" i="11"/>
  <c r="L61" i="11"/>
  <c r="V61" i="11"/>
  <c r="J61" i="11"/>
  <c r="S61" i="11"/>
  <c r="N61" i="11"/>
  <c r="T61" i="11"/>
  <c r="I61" i="11"/>
  <c r="U61" i="11"/>
  <c r="O61" i="11"/>
  <c r="M45" i="11"/>
  <c r="K70" i="11"/>
  <c r="L70" i="11"/>
  <c r="T70" i="11"/>
  <c r="S70" i="11"/>
  <c r="R70" i="11"/>
  <c r="I70" i="11"/>
  <c r="M74" i="11"/>
  <c r="O20" i="11"/>
  <c r="T20" i="11"/>
  <c r="R20" i="11"/>
  <c r="V20" i="11"/>
  <c r="M48" i="11"/>
  <c r="AA32" i="7"/>
  <c r="AA27" i="7"/>
  <c r="AB33" i="7"/>
  <c r="AB30" i="7"/>
  <c r="AB36" i="7"/>
  <c r="AB27" i="7"/>
  <c r="A61" i="11"/>
  <c r="K46" i="11"/>
  <c r="AA84" i="9"/>
  <c r="AA82" i="9"/>
  <c r="AA87" i="9"/>
  <c r="A46" i="11"/>
  <c r="N3" i="11"/>
  <c r="O3" i="11"/>
  <c r="S3" i="11"/>
  <c r="V3" i="11"/>
  <c r="T3" i="11"/>
  <c r="T69" i="11"/>
  <c r="O69" i="11"/>
  <c r="I69" i="11"/>
  <c r="R3" i="11"/>
  <c r="M63" i="11"/>
  <c r="T7" i="11"/>
  <c r="S7" i="11"/>
  <c r="V7" i="11"/>
  <c r="J39" i="11"/>
  <c r="A39" i="11"/>
  <c r="V46" i="11"/>
  <c r="I46" i="11"/>
  <c r="T46" i="11"/>
  <c r="N46" i="11"/>
  <c r="S46" i="11"/>
  <c r="J46" i="11"/>
  <c r="H77" i="7"/>
  <c r="H107" i="9"/>
  <c r="AA66" i="9"/>
  <c r="AC59" i="9"/>
  <c r="AA59" i="9" s="1"/>
  <c r="N99" i="11"/>
  <c r="L99" i="11"/>
  <c r="T99" i="11"/>
  <c r="J99" i="11"/>
  <c r="S99" i="11"/>
  <c r="I99" i="11"/>
  <c r="I20" i="9"/>
  <c r="I36" i="9"/>
  <c r="I19" i="9"/>
  <c r="H17" i="9"/>
  <c r="I23" i="9"/>
  <c r="I22" i="9"/>
  <c r="U85" i="11"/>
  <c r="R85" i="11"/>
  <c r="J85" i="11"/>
  <c r="O85" i="11"/>
  <c r="T85" i="11"/>
  <c r="S34" i="11"/>
  <c r="L34" i="11"/>
  <c r="I34" i="11"/>
  <c r="O34" i="11"/>
  <c r="J34" i="11"/>
  <c r="A34" i="11"/>
  <c r="N10" i="11"/>
  <c r="V10" i="11"/>
  <c r="S10" i="11"/>
  <c r="L42" i="11"/>
  <c r="O42" i="11"/>
  <c r="T42" i="11"/>
  <c r="A42" i="11"/>
  <c r="S42" i="11"/>
  <c r="J42" i="11"/>
  <c r="V84" i="11"/>
  <c r="O84" i="11"/>
  <c r="T84" i="11"/>
  <c r="I67" i="11"/>
  <c r="R67" i="11"/>
  <c r="A71" i="11"/>
  <c r="S56" i="11"/>
  <c r="K56" i="11"/>
  <c r="I78" i="11"/>
  <c r="K91" i="11"/>
  <c r="M91" i="11" s="1"/>
  <c r="M88" i="11"/>
  <c r="O51" i="11"/>
  <c r="T51" i="11"/>
  <c r="L51" i="11"/>
  <c r="R51" i="11"/>
  <c r="A90" i="11"/>
  <c r="L56" i="11"/>
  <c r="T56" i="11"/>
  <c r="U56" i="11"/>
  <c r="R56" i="11"/>
  <c r="L78" i="11"/>
  <c r="N78" i="11"/>
  <c r="T78" i="11"/>
  <c r="O78" i="11"/>
  <c r="R91" i="11"/>
  <c r="O91" i="11"/>
  <c r="N91" i="11"/>
  <c r="R97" i="11"/>
  <c r="A75" i="11"/>
  <c r="R68" i="11"/>
  <c r="J68" i="11"/>
  <c r="S68" i="11"/>
  <c r="S98" i="11"/>
  <c r="J98" i="11"/>
  <c r="M98" i="11" s="1"/>
  <c r="A7" i="11"/>
  <c r="S25" i="11"/>
  <c r="U25" i="11"/>
  <c r="T37" i="11"/>
  <c r="S96" i="11"/>
  <c r="O96" i="11"/>
  <c r="N96" i="11"/>
  <c r="I96" i="11"/>
  <c r="M96" i="11" s="1"/>
  <c r="L97" i="11"/>
  <c r="J97" i="11"/>
  <c r="U97" i="11"/>
  <c r="S97" i="11"/>
  <c r="O86" i="11"/>
  <c r="T86" i="11"/>
  <c r="F50" i="11"/>
  <c r="F19" i="11"/>
  <c r="A19" i="11" s="1"/>
  <c r="E19" i="11"/>
  <c r="V54" i="11"/>
  <c r="E33" i="11"/>
  <c r="A54" i="11"/>
  <c r="K24" i="11"/>
  <c r="L53" i="11"/>
  <c r="M53" i="11" s="1"/>
  <c r="G15" i="11"/>
  <c r="E16" i="11"/>
  <c r="H43" i="11"/>
  <c r="A43" i="11" s="1"/>
  <c r="H9" i="11"/>
  <c r="T9" i="11" s="1"/>
  <c r="N63" i="11"/>
  <c r="N53" i="11"/>
  <c r="F91" i="11"/>
  <c r="A91" i="11" s="1"/>
  <c r="E91" i="11"/>
  <c r="E42" i="11"/>
  <c r="D90" i="11"/>
  <c r="F12" i="11"/>
  <c r="A12" i="11" s="1"/>
  <c r="G16" i="11"/>
  <c r="G20" i="11"/>
  <c r="D42" i="11"/>
  <c r="H50" i="11"/>
  <c r="A18" i="11"/>
  <c r="F3" i="11"/>
  <c r="A3" i="11" s="1"/>
  <c r="D26" i="11"/>
  <c r="G68" i="11"/>
  <c r="A47" i="11"/>
  <c r="N24" i="11"/>
  <c r="AC70" i="7"/>
  <c r="AA70" i="7" s="1"/>
  <c r="I80" i="11"/>
  <c r="R80" i="11"/>
  <c r="O80" i="11"/>
  <c r="L80" i="11"/>
  <c r="V80" i="11"/>
  <c r="T80" i="11"/>
  <c r="V9" i="11"/>
  <c r="O9" i="11"/>
  <c r="A9" i="11"/>
  <c r="U21" i="11"/>
  <c r="N21" i="11"/>
  <c r="T21" i="11"/>
  <c r="O21" i="11"/>
  <c r="R21" i="11"/>
  <c r="A76" i="11"/>
  <c r="AB35" i="7"/>
  <c r="AB28" i="7"/>
  <c r="AB26" i="7"/>
  <c r="A65" i="11"/>
  <c r="L65" i="11"/>
  <c r="R65" i="11"/>
  <c r="N65" i="11"/>
  <c r="J65" i="11"/>
  <c r="T65" i="11"/>
  <c r="O65" i="11"/>
  <c r="I65" i="11"/>
  <c r="U65" i="11"/>
  <c r="S65" i="11"/>
  <c r="O57" i="11"/>
  <c r="R57" i="11"/>
  <c r="L57" i="11"/>
  <c r="K57" i="11"/>
  <c r="J57" i="11"/>
  <c r="V57" i="11"/>
  <c r="U57" i="11"/>
  <c r="O49" i="11"/>
  <c r="N49" i="11"/>
  <c r="J49" i="11"/>
  <c r="T49" i="11"/>
  <c r="A49" i="11"/>
  <c r="L49" i="11"/>
  <c r="U49" i="11"/>
  <c r="O41" i="11"/>
  <c r="N41" i="11"/>
  <c r="V41" i="11"/>
  <c r="A41" i="11"/>
  <c r="L41" i="11"/>
  <c r="J41" i="11"/>
  <c r="S41" i="11"/>
  <c r="O14" i="11"/>
  <c r="A14" i="11"/>
  <c r="U14" i="11"/>
  <c r="S14" i="11"/>
  <c r="N14" i="11"/>
  <c r="R14" i="11"/>
  <c r="V69" i="11"/>
  <c r="S69" i="11"/>
  <c r="N69" i="11"/>
  <c r="L69" i="11"/>
  <c r="U69" i="11"/>
  <c r="J69" i="11"/>
  <c r="R69" i="11"/>
  <c r="I20" i="8"/>
  <c r="O15" i="11"/>
  <c r="V15" i="11"/>
  <c r="U15" i="11"/>
  <c r="S15" i="11"/>
  <c r="T15" i="11"/>
  <c r="A69" i="11"/>
  <c r="L92" i="11"/>
  <c r="S92" i="11"/>
  <c r="N92" i="11"/>
  <c r="J92" i="11"/>
  <c r="O92" i="11"/>
  <c r="I92" i="11"/>
  <c r="U92" i="11"/>
  <c r="A92" i="11"/>
  <c r="U83" i="11"/>
  <c r="V83" i="11"/>
  <c r="N83" i="11"/>
  <c r="L83" i="11"/>
  <c r="J83" i="11"/>
  <c r="T83" i="11"/>
  <c r="A22" i="11"/>
  <c r="S22" i="11"/>
  <c r="N22" i="11"/>
  <c r="O22" i="11"/>
  <c r="R22" i="11"/>
  <c r="U22" i="11"/>
  <c r="N39" i="11"/>
  <c r="T39" i="11"/>
  <c r="I39" i="11"/>
  <c r="L39" i="11"/>
  <c r="S39" i="11"/>
  <c r="R39" i="11"/>
  <c r="K39" i="11"/>
  <c r="A77" i="11"/>
  <c r="K55" i="11"/>
  <c r="L55" i="11"/>
  <c r="V55" i="11"/>
  <c r="J55" i="11"/>
  <c r="N55" i="11"/>
  <c r="O55" i="11"/>
  <c r="U55" i="11"/>
  <c r="A55" i="11"/>
  <c r="A4" i="11"/>
  <c r="T4" i="11"/>
  <c r="R4" i="11"/>
  <c r="V4" i="11"/>
  <c r="N4" i="11"/>
  <c r="U4" i="11"/>
  <c r="L66" i="11"/>
  <c r="K66" i="11"/>
  <c r="V66" i="11"/>
  <c r="A66" i="11"/>
  <c r="I66" i="11"/>
  <c r="T66" i="11"/>
  <c r="S66" i="11"/>
  <c r="N66" i="11"/>
  <c r="R66" i="11"/>
  <c r="O66" i="11"/>
  <c r="K29" i="11"/>
  <c r="V29" i="11"/>
  <c r="U29" i="11"/>
  <c r="L29" i="11"/>
  <c r="S29" i="11"/>
  <c r="I29" i="11"/>
  <c r="O29" i="11"/>
  <c r="O95" i="11"/>
  <c r="L95" i="11"/>
  <c r="J95" i="11"/>
  <c r="V95" i="11"/>
  <c r="I95" i="11"/>
  <c r="U95" i="11"/>
  <c r="N95" i="11"/>
  <c r="T95" i="11"/>
  <c r="A95" i="11"/>
  <c r="R95" i="11"/>
  <c r="L77" i="11"/>
  <c r="J77" i="11"/>
  <c r="U77" i="11"/>
  <c r="N77" i="11"/>
  <c r="I77" i="11"/>
  <c r="T77" i="11"/>
  <c r="O77" i="11"/>
  <c r="S77" i="11"/>
  <c r="U82" i="11"/>
  <c r="N82" i="11"/>
  <c r="L82" i="11"/>
  <c r="R82" i="11"/>
  <c r="O82" i="11"/>
  <c r="K82" i="11"/>
  <c r="J82" i="11"/>
  <c r="T82" i="11"/>
  <c r="J40" i="11"/>
  <c r="U40" i="11"/>
  <c r="A40" i="11"/>
  <c r="O40" i="11"/>
  <c r="V40" i="11"/>
  <c r="R40" i="11"/>
  <c r="L40" i="11"/>
  <c r="I23" i="7"/>
  <c r="I18" i="7"/>
  <c r="I19" i="7"/>
  <c r="H18" i="7"/>
  <c r="I25" i="7"/>
  <c r="H19" i="7"/>
  <c r="I16" i="7"/>
  <c r="H22" i="7"/>
  <c r="I15" i="7"/>
  <c r="I22" i="7"/>
  <c r="I24" i="7"/>
  <c r="J15" i="7"/>
  <c r="H15" i="7" s="1"/>
  <c r="I21" i="7"/>
  <c r="H17" i="7"/>
  <c r="I62" i="11"/>
  <c r="A62" i="11"/>
  <c r="T62" i="11"/>
  <c r="R62" i="11"/>
  <c r="S62" i="11"/>
  <c r="N62" i="11"/>
  <c r="O62" i="11"/>
  <c r="U62" i="11"/>
  <c r="V62" i="11"/>
  <c r="T76" i="11"/>
  <c r="L76" i="11"/>
  <c r="V76" i="11"/>
  <c r="S76" i="11"/>
  <c r="U76" i="11"/>
  <c r="K76" i="11"/>
  <c r="R76" i="11"/>
  <c r="I76" i="11"/>
  <c r="N76" i="11"/>
  <c r="J76" i="11"/>
  <c r="O76" i="11"/>
  <c r="A80" i="11"/>
  <c r="H85" i="7"/>
  <c r="R60" i="11"/>
  <c r="A60" i="11"/>
  <c r="L60" i="11"/>
  <c r="N60" i="11"/>
  <c r="J60" i="11"/>
  <c r="V60" i="11"/>
  <c r="N28" i="11"/>
  <c r="O28" i="11"/>
  <c r="L28" i="11"/>
  <c r="J28" i="11"/>
  <c r="I28" i="11"/>
  <c r="V28" i="11"/>
  <c r="A28" i="11"/>
  <c r="U28" i="11"/>
  <c r="S28" i="11"/>
  <c r="N13" i="11"/>
  <c r="U13" i="11"/>
  <c r="N5" i="11"/>
  <c r="U5" i="11"/>
  <c r="V13" i="11"/>
  <c r="A99" i="11"/>
  <c r="T64" i="11"/>
  <c r="R64" i="11"/>
  <c r="J32" i="11"/>
  <c r="S32" i="11"/>
  <c r="U32" i="11"/>
  <c r="R13" i="11"/>
  <c r="AA107" i="9"/>
  <c r="AC103" i="9"/>
  <c r="AA103" i="9" s="1"/>
  <c r="H22" i="9"/>
  <c r="I16" i="9"/>
  <c r="A100" i="11"/>
  <c r="T12" i="11"/>
  <c r="O12" i="11"/>
  <c r="S12" i="11"/>
  <c r="O5" i="11"/>
  <c r="S5" i="11"/>
  <c r="S13" i="11"/>
  <c r="O13" i="11"/>
  <c r="N70" i="11"/>
  <c r="O70" i="11"/>
  <c r="V70" i="11"/>
  <c r="BP18" i="6"/>
  <c r="BH23" i="6"/>
  <c r="AR18" i="6"/>
  <c r="AZ12" i="6"/>
  <c r="BO12" i="6"/>
  <c r="BG18" i="6"/>
  <c r="N48" i="1" l="1"/>
  <c r="S3" i="1"/>
  <c r="I48" i="1"/>
  <c r="S9" i="1"/>
  <c r="N93" i="1"/>
  <c r="Q48" i="1"/>
  <c r="N9" i="1"/>
  <c r="R93" i="1"/>
  <c r="U3" i="1"/>
  <c r="R3" i="1"/>
  <c r="H66" i="8"/>
  <c r="I19" i="8"/>
  <c r="H64" i="8"/>
  <c r="AA84" i="8"/>
  <c r="H20" i="8"/>
  <c r="I17" i="8"/>
  <c r="AB31" i="8"/>
  <c r="AB33" i="8"/>
  <c r="AB35" i="8"/>
  <c r="AB22" i="8"/>
  <c r="AB32" i="8"/>
  <c r="AB15" i="8"/>
  <c r="AB36" i="8"/>
  <c r="AB28" i="8"/>
  <c r="AB23" i="8"/>
  <c r="AB16" i="8"/>
  <c r="AA17" i="8"/>
  <c r="AA16" i="8"/>
  <c r="AB27" i="8"/>
  <c r="AB24" i="8"/>
  <c r="AB25" i="8"/>
  <c r="AB29" i="8"/>
  <c r="AB19" i="8"/>
  <c r="BH65" i="8" s="1"/>
  <c r="BI65" i="8" s="1" a="1"/>
  <c r="BI65" i="8" s="1"/>
  <c r="AB21" i="8"/>
  <c r="AV17" i="9"/>
  <c r="I72" i="9"/>
  <c r="H64" i="9"/>
  <c r="AN31" i="9"/>
  <c r="AV31" i="9" s="1"/>
  <c r="J114" i="9"/>
  <c r="H114" i="9" s="1"/>
  <c r="AA117" i="9"/>
  <c r="AA88" i="9"/>
  <c r="AA116" i="9"/>
  <c r="AA118" i="9"/>
  <c r="H115" i="9"/>
  <c r="AA121" i="9"/>
  <c r="H118" i="9"/>
  <c r="AA119" i="9"/>
  <c r="H120" i="9"/>
  <c r="AC114" i="9"/>
  <c r="AA114" i="9" s="1"/>
  <c r="H121" i="9"/>
  <c r="AA115" i="9"/>
  <c r="H117" i="9"/>
  <c r="H119" i="9"/>
  <c r="AA38" i="9"/>
  <c r="I81" i="9"/>
  <c r="AA44" i="9"/>
  <c r="AA39" i="9"/>
  <c r="AA41" i="9"/>
  <c r="H85" i="9"/>
  <c r="AC37" i="9"/>
  <c r="AA37" i="9" s="1"/>
  <c r="AA43" i="9"/>
  <c r="AB22" i="9"/>
  <c r="AB16" i="9"/>
  <c r="AA54" i="9"/>
  <c r="AA21" i="9"/>
  <c r="AB15" i="9"/>
  <c r="BH81" i="9" s="1"/>
  <c r="BI81" i="9" s="1" a="1"/>
  <c r="BI81" i="9" s="1"/>
  <c r="AB54" i="9"/>
  <c r="AC48" i="9"/>
  <c r="AA48" i="9" s="1"/>
  <c r="AB19" i="9"/>
  <c r="AB25" i="9"/>
  <c r="AA53" i="9"/>
  <c r="AA16" i="9"/>
  <c r="AB20" i="9"/>
  <c r="AB17" i="9"/>
  <c r="AA50" i="9"/>
  <c r="AB23" i="9"/>
  <c r="AA20" i="9"/>
  <c r="AA49" i="9"/>
  <c r="AA52" i="9"/>
  <c r="AB24" i="9"/>
  <c r="AB31" i="9"/>
  <c r="AB48" i="9"/>
  <c r="AA51" i="9"/>
  <c r="AA17" i="9"/>
  <c r="AB57" i="9"/>
  <c r="AB80" i="9"/>
  <c r="H82" i="9"/>
  <c r="H83" i="9"/>
  <c r="AA96" i="9"/>
  <c r="H84" i="9"/>
  <c r="AA97" i="9"/>
  <c r="AA94" i="9"/>
  <c r="AA98" i="9"/>
  <c r="BG22" i="9"/>
  <c r="BO17" i="9"/>
  <c r="BJ17" i="9" s="1"/>
  <c r="AC92" i="9"/>
  <c r="AA92" i="9" s="1"/>
  <c r="J81" i="9"/>
  <c r="H81" i="9" s="1"/>
  <c r="AA95" i="9"/>
  <c r="AA93" i="9"/>
  <c r="H86" i="9"/>
  <c r="AQ22" i="9"/>
  <c r="AY17" i="9"/>
  <c r="AT17" i="9" s="1"/>
  <c r="H88" i="9"/>
  <c r="AN43" i="9"/>
  <c r="AV38" i="9"/>
  <c r="I34" i="9"/>
  <c r="AA74" i="9"/>
  <c r="I33" i="9"/>
  <c r="AA64" i="9"/>
  <c r="H49" i="9"/>
  <c r="I62" i="9"/>
  <c r="H63" i="9"/>
  <c r="AA65" i="9"/>
  <c r="AA75" i="9"/>
  <c r="BM18" i="9"/>
  <c r="BE23" i="9"/>
  <c r="BD31" i="9"/>
  <c r="BL22" i="9"/>
  <c r="I30" i="9"/>
  <c r="H33" i="9"/>
  <c r="BL18" i="9"/>
  <c r="BD23" i="9"/>
  <c r="AA71" i="9"/>
  <c r="H40" i="9"/>
  <c r="I52" i="9"/>
  <c r="H60" i="9"/>
  <c r="AA72" i="9"/>
  <c r="AR38" i="9"/>
  <c r="AZ22" i="9"/>
  <c r="AR31" i="9"/>
  <c r="AZ31" i="9" s="1"/>
  <c r="H62" i="9"/>
  <c r="AB94" i="9"/>
  <c r="I91" i="9"/>
  <c r="I60" i="9"/>
  <c r="AB115" i="9"/>
  <c r="I116" i="9"/>
  <c r="AA62" i="9"/>
  <c r="H50" i="9"/>
  <c r="AA73" i="9"/>
  <c r="AO23" i="9"/>
  <c r="AW18" i="9"/>
  <c r="AA76" i="9"/>
  <c r="I31" i="9"/>
  <c r="AA77" i="9"/>
  <c r="AB101" i="9"/>
  <c r="H53" i="9"/>
  <c r="H65" i="9"/>
  <c r="AA61" i="9"/>
  <c r="J59" i="9"/>
  <c r="H59" i="9" s="1"/>
  <c r="I67" i="9"/>
  <c r="I57" i="9"/>
  <c r="H54" i="9"/>
  <c r="H61" i="9"/>
  <c r="AA60" i="9"/>
  <c r="H43" i="9"/>
  <c r="AN23" i="9"/>
  <c r="AV18" i="9"/>
  <c r="J26" i="9"/>
  <c r="H26" i="9" s="1"/>
  <c r="I35" i="9"/>
  <c r="AB87" i="9"/>
  <c r="AB106" i="9"/>
  <c r="H52" i="9"/>
  <c r="I85" i="9"/>
  <c r="H29" i="9"/>
  <c r="BP17" i="9"/>
  <c r="BH22" i="9"/>
  <c r="M36" i="11"/>
  <c r="H116" i="8"/>
  <c r="AA20" i="8"/>
  <c r="CP16" i="8" s="1"/>
  <c r="AA19" i="8"/>
  <c r="H121" i="8"/>
  <c r="AB17" i="8"/>
  <c r="J114" i="8"/>
  <c r="H114" i="8" s="1"/>
  <c r="AB20" i="8"/>
  <c r="H120" i="8"/>
  <c r="AC15" i="8"/>
  <c r="AA15" i="8" s="1"/>
  <c r="AA21" i="8"/>
  <c r="AA22" i="8"/>
  <c r="H104" i="8"/>
  <c r="AA121" i="8"/>
  <c r="AC103" i="8"/>
  <c r="AA103" i="8" s="1"/>
  <c r="AA108" i="8"/>
  <c r="AC114" i="8"/>
  <c r="AA114" i="8" s="1"/>
  <c r="AA104" i="8"/>
  <c r="H106" i="8"/>
  <c r="AA109" i="8"/>
  <c r="AA106" i="8"/>
  <c r="AA119" i="8"/>
  <c r="AA107" i="8"/>
  <c r="J103" i="8"/>
  <c r="H103" i="8" s="1"/>
  <c r="H105" i="8"/>
  <c r="AA105" i="8"/>
  <c r="H108" i="8"/>
  <c r="AB42" i="8"/>
  <c r="AB38" i="8"/>
  <c r="AB49" i="8"/>
  <c r="AB44" i="8"/>
  <c r="AB41" i="8"/>
  <c r="AA40" i="8"/>
  <c r="AA43" i="8"/>
  <c r="AB40" i="8"/>
  <c r="AA39" i="8"/>
  <c r="AB37" i="8"/>
  <c r="AC37" i="8"/>
  <c r="AA37" i="8" s="1"/>
  <c r="AB46" i="8"/>
  <c r="AA42" i="8"/>
  <c r="H109" i="8"/>
  <c r="AA44" i="8"/>
  <c r="AB39" i="8"/>
  <c r="AB43" i="8"/>
  <c r="AA115" i="8"/>
  <c r="AB47" i="8"/>
  <c r="AA117" i="8"/>
  <c r="AA38" i="8"/>
  <c r="AA75" i="8"/>
  <c r="H97" i="8"/>
  <c r="H87" i="8"/>
  <c r="AA93" i="8"/>
  <c r="H93" i="8"/>
  <c r="AC81" i="8"/>
  <c r="AA81" i="8" s="1"/>
  <c r="H84" i="8"/>
  <c r="AC92" i="8"/>
  <c r="AA92" i="8" s="1"/>
  <c r="AA96" i="8"/>
  <c r="AA76" i="8"/>
  <c r="AB85" i="8"/>
  <c r="H96" i="8"/>
  <c r="H99" i="8"/>
  <c r="H83" i="8"/>
  <c r="AN37" i="8"/>
  <c r="AV25" i="8"/>
  <c r="AN32" i="8"/>
  <c r="AV32" i="8" s="1"/>
  <c r="AA97" i="8"/>
  <c r="AA74" i="8"/>
  <c r="AA87" i="8"/>
  <c r="J59" i="8"/>
  <c r="H59" i="8" s="1"/>
  <c r="J92" i="8"/>
  <c r="H92" i="8" s="1"/>
  <c r="H85" i="8"/>
  <c r="H94" i="8"/>
  <c r="AA88" i="8"/>
  <c r="H82" i="8"/>
  <c r="H61" i="8"/>
  <c r="H62" i="8"/>
  <c r="AA120" i="8"/>
  <c r="AA71" i="8"/>
  <c r="H86" i="8"/>
  <c r="H65" i="8"/>
  <c r="H98" i="8"/>
  <c r="AC70" i="8"/>
  <c r="AA70" i="8" s="1"/>
  <c r="AA99" i="8"/>
  <c r="AA73" i="8"/>
  <c r="AB103" i="8"/>
  <c r="AA72" i="8"/>
  <c r="H88" i="8"/>
  <c r="H60" i="8"/>
  <c r="AA98" i="8"/>
  <c r="AV18" i="8"/>
  <c r="AN26" i="8"/>
  <c r="AZ17" i="8"/>
  <c r="AR25" i="8"/>
  <c r="AB50" i="8"/>
  <c r="AA53" i="8"/>
  <c r="H44" i="8"/>
  <c r="AB80" i="8"/>
  <c r="AA83" i="8"/>
  <c r="AC48" i="8"/>
  <c r="AA48" i="8" s="1"/>
  <c r="AA95" i="8"/>
  <c r="H107" i="8"/>
  <c r="BH22" i="8"/>
  <c r="BP17" i="8"/>
  <c r="AA51" i="8"/>
  <c r="AA55" i="8"/>
  <c r="H40" i="8"/>
  <c r="AB84" i="8"/>
  <c r="AA86" i="8"/>
  <c r="BD23" i="8"/>
  <c r="BL18" i="8"/>
  <c r="I31" i="8"/>
  <c r="AB52" i="8"/>
  <c r="H41" i="8"/>
  <c r="AB57" i="8"/>
  <c r="BG22" i="8"/>
  <c r="BO17" i="8"/>
  <c r="BJ17" i="8" s="1"/>
  <c r="AY17" i="8"/>
  <c r="AT17" i="8" s="1"/>
  <c r="AQ25" i="8"/>
  <c r="AB53" i="8"/>
  <c r="I60" i="8"/>
  <c r="AB55" i="8"/>
  <c r="AB89" i="8"/>
  <c r="H29" i="8"/>
  <c r="AB54" i="8"/>
  <c r="H38" i="8"/>
  <c r="AB112" i="8"/>
  <c r="AB119" i="8"/>
  <c r="AB100" i="8"/>
  <c r="H27" i="8"/>
  <c r="BD31" i="8"/>
  <c r="BL22" i="8"/>
  <c r="AB73" i="8"/>
  <c r="AB48" i="8"/>
  <c r="H42" i="8"/>
  <c r="AB56" i="8"/>
  <c r="AB58" i="8"/>
  <c r="AA52" i="8"/>
  <c r="H43" i="8"/>
  <c r="AB120" i="8"/>
  <c r="AB94" i="8"/>
  <c r="AB121" i="8"/>
  <c r="AW13" i="8"/>
  <c r="AO18" i="8"/>
  <c r="BM38" i="8"/>
  <c r="BE43" i="8"/>
  <c r="AA77" i="7"/>
  <c r="J70" i="7"/>
  <c r="H70" i="7" s="1"/>
  <c r="H72" i="7"/>
  <c r="AA71" i="7"/>
  <c r="AA72" i="7"/>
  <c r="H76" i="7"/>
  <c r="H73" i="7"/>
  <c r="AA75" i="7"/>
  <c r="H71" i="7"/>
  <c r="H74" i="7"/>
  <c r="AA74" i="7"/>
  <c r="AA76" i="7"/>
  <c r="AA119" i="7"/>
  <c r="AA31" i="7"/>
  <c r="AA116" i="7"/>
  <c r="AC26" i="7"/>
  <c r="AA26" i="7" s="1"/>
  <c r="AA121" i="7"/>
  <c r="H116" i="7"/>
  <c r="AA120" i="7"/>
  <c r="AC114" i="7"/>
  <c r="AA114" i="7" s="1"/>
  <c r="AA115" i="7"/>
  <c r="J114" i="7"/>
  <c r="H114" i="7" s="1"/>
  <c r="H115" i="7"/>
  <c r="H121" i="7"/>
  <c r="AA118" i="7"/>
  <c r="H119" i="7"/>
  <c r="H118" i="7"/>
  <c r="H120" i="7"/>
  <c r="AB41" i="7"/>
  <c r="AB44" i="7"/>
  <c r="AA40" i="7"/>
  <c r="I32" i="7"/>
  <c r="I28" i="7"/>
  <c r="AB37" i="7"/>
  <c r="AA52" i="7"/>
  <c r="AB52" i="7"/>
  <c r="I29" i="7"/>
  <c r="AB49" i="7"/>
  <c r="AA49" i="7"/>
  <c r="AA41" i="7"/>
  <c r="AB88" i="7"/>
  <c r="AB105" i="7"/>
  <c r="AB54" i="7"/>
  <c r="I27" i="7"/>
  <c r="I30" i="7"/>
  <c r="AB58" i="7"/>
  <c r="AA44" i="7"/>
  <c r="AB57" i="7"/>
  <c r="AB55" i="7"/>
  <c r="I26" i="7"/>
  <c r="AA54" i="7"/>
  <c r="AB56" i="7"/>
  <c r="I33" i="7"/>
  <c r="AA50" i="7"/>
  <c r="AB47" i="7"/>
  <c r="AB46" i="7"/>
  <c r="H60" i="7"/>
  <c r="AC48" i="7"/>
  <c r="AA48" i="7" s="1"/>
  <c r="I36" i="7"/>
  <c r="H62" i="7"/>
  <c r="AB50" i="7"/>
  <c r="J59" i="7"/>
  <c r="H59" i="7" s="1"/>
  <c r="H61" i="7"/>
  <c r="AB74" i="7"/>
  <c r="AB21" i="7"/>
  <c r="AB79" i="7"/>
  <c r="H64" i="7"/>
  <c r="AB51" i="7"/>
  <c r="I31" i="7"/>
  <c r="AB53" i="7"/>
  <c r="AB48" i="7"/>
  <c r="AA53" i="7"/>
  <c r="I35" i="7"/>
  <c r="AA21" i="7"/>
  <c r="AA106" i="7"/>
  <c r="H110" i="7"/>
  <c r="AA110" i="7"/>
  <c r="AC37" i="7"/>
  <c r="AA37" i="7" s="1"/>
  <c r="AV18" i="7"/>
  <c r="AN23" i="7"/>
  <c r="H33" i="7"/>
  <c r="AC103" i="7"/>
  <c r="AA103" i="7" s="1"/>
  <c r="H65" i="7"/>
  <c r="BD32" i="7"/>
  <c r="BL23" i="7"/>
  <c r="AA105" i="7"/>
  <c r="AW19" i="7"/>
  <c r="AO24" i="7"/>
  <c r="AA109" i="7"/>
  <c r="H109" i="7"/>
  <c r="H108" i="7"/>
  <c r="H107" i="7"/>
  <c r="BH23" i="7"/>
  <c r="BP18" i="7"/>
  <c r="AA108" i="7"/>
  <c r="H105" i="7"/>
  <c r="J103" i="7"/>
  <c r="H103" i="7" s="1"/>
  <c r="AA104" i="7"/>
  <c r="AQ23" i="7"/>
  <c r="AY18" i="7"/>
  <c r="AT18" i="7" s="1"/>
  <c r="H106" i="7"/>
  <c r="AA38" i="7"/>
  <c r="M64" i="11"/>
  <c r="AB95" i="7"/>
  <c r="AB87" i="7"/>
  <c r="AB109" i="7"/>
  <c r="AB97" i="7"/>
  <c r="H93" i="7"/>
  <c r="AB91" i="7"/>
  <c r="AB90" i="7"/>
  <c r="AB65" i="7"/>
  <c r="AA60" i="7"/>
  <c r="AB118" i="7"/>
  <c r="AB99" i="7"/>
  <c r="AB62" i="7"/>
  <c r="H94" i="7"/>
  <c r="H66" i="7"/>
  <c r="BD24" i="7"/>
  <c r="BL19" i="7"/>
  <c r="AA94" i="7"/>
  <c r="AA64" i="7"/>
  <c r="AB86" i="7"/>
  <c r="AA95" i="7"/>
  <c r="AB69" i="7"/>
  <c r="AB96" i="7"/>
  <c r="AB76" i="7"/>
  <c r="AB60" i="7"/>
  <c r="AB92" i="7"/>
  <c r="AB108" i="7"/>
  <c r="AA39" i="7"/>
  <c r="H95" i="7"/>
  <c r="BG39" i="7"/>
  <c r="BG32" i="7"/>
  <c r="BO32" i="7" s="1"/>
  <c r="BJ32" i="7" s="1"/>
  <c r="BO23" i="7"/>
  <c r="BJ23" i="7" s="1"/>
  <c r="AB110" i="7"/>
  <c r="AB93" i="7"/>
  <c r="AC92" i="7"/>
  <c r="AA92" i="7" s="1"/>
  <c r="AB121" i="7"/>
  <c r="AB73" i="7"/>
  <c r="AB104" i="7"/>
  <c r="AB103" i="7"/>
  <c r="AB115" i="7"/>
  <c r="AB63" i="7"/>
  <c r="AB89" i="7"/>
  <c r="H98" i="7"/>
  <c r="AB71" i="7"/>
  <c r="AA96" i="7"/>
  <c r="AB116" i="7"/>
  <c r="AB70" i="7"/>
  <c r="AB119" i="7"/>
  <c r="AB100" i="7"/>
  <c r="AB61" i="7"/>
  <c r="AB98" i="7"/>
  <c r="AZ18" i="7"/>
  <c r="AR23" i="7"/>
  <c r="AB122" i="7"/>
  <c r="AA66" i="7"/>
  <c r="H96" i="7"/>
  <c r="AB101" i="7"/>
  <c r="AB68" i="7"/>
  <c r="AA93" i="7"/>
  <c r="AB120" i="7"/>
  <c r="H97" i="7"/>
  <c r="AB107" i="7"/>
  <c r="AB112" i="7"/>
  <c r="AB77" i="7"/>
  <c r="AB82" i="7"/>
  <c r="AB59" i="7"/>
  <c r="AB113" i="7"/>
  <c r="AA42" i="7"/>
  <c r="AV19" i="7"/>
  <c r="AN24" i="7"/>
  <c r="AA62" i="7"/>
  <c r="AB66" i="7"/>
  <c r="AB83" i="7"/>
  <c r="AB78" i="7"/>
  <c r="AA97" i="7"/>
  <c r="H99" i="7"/>
  <c r="AB85" i="7"/>
  <c r="AB64" i="7"/>
  <c r="AB75" i="7"/>
  <c r="AA63" i="7"/>
  <c r="AB117" i="7"/>
  <c r="BE19" i="7"/>
  <c r="BM13" i="7"/>
  <c r="AC59" i="7"/>
  <c r="AA59" i="7" s="1"/>
  <c r="AB94" i="7"/>
  <c r="AB111" i="7"/>
  <c r="AA98" i="7"/>
  <c r="AB114" i="7"/>
  <c r="AB67" i="7"/>
  <c r="AB80" i="7"/>
  <c r="AB72" i="7"/>
  <c r="AA65" i="7"/>
  <c r="AA61" i="7"/>
  <c r="AB17" i="7"/>
  <c r="AN32" i="6"/>
  <c r="AV32" i="6" s="1"/>
  <c r="H17" i="6"/>
  <c r="H22" i="6"/>
  <c r="H38" i="6"/>
  <c r="AV39" i="6"/>
  <c r="AV24" i="6"/>
  <c r="M100" i="11"/>
  <c r="M32" i="11"/>
  <c r="BD24" i="6"/>
  <c r="BL19" i="6"/>
  <c r="AA74" i="6"/>
  <c r="AA71" i="6"/>
  <c r="AV19" i="6"/>
  <c r="AN25" i="6"/>
  <c r="AA75" i="6"/>
  <c r="AC70" i="6"/>
  <c r="AA70" i="6" s="1"/>
  <c r="AA77" i="6"/>
  <c r="AO19" i="6"/>
  <c r="AW13" i="6"/>
  <c r="AV44" i="6"/>
  <c r="AN49" i="6"/>
  <c r="AA76" i="6"/>
  <c r="BD32" i="6"/>
  <c r="BL23" i="6"/>
  <c r="AA73" i="6"/>
  <c r="AY18" i="6"/>
  <c r="AT18" i="6" s="1"/>
  <c r="AQ24" i="6"/>
  <c r="BE24" i="6"/>
  <c r="BM19" i="6"/>
  <c r="AB78" i="8"/>
  <c r="AB74" i="8"/>
  <c r="AB75" i="8"/>
  <c r="AB86" i="8"/>
  <c r="AB99" i="8"/>
  <c r="H71" i="8"/>
  <c r="AA65" i="8"/>
  <c r="AB92" i="8"/>
  <c r="AB87" i="8"/>
  <c r="I40" i="8"/>
  <c r="I44" i="8"/>
  <c r="I24" i="8"/>
  <c r="I27" i="8"/>
  <c r="AB104" i="8"/>
  <c r="AB59" i="8"/>
  <c r="AB62" i="8"/>
  <c r="AB97" i="8"/>
  <c r="AB61" i="8"/>
  <c r="AC59" i="8"/>
  <c r="AA59" i="8" s="1"/>
  <c r="H74" i="8"/>
  <c r="AA50" i="8"/>
  <c r="I37" i="8"/>
  <c r="AB63" i="8"/>
  <c r="H75" i="8"/>
  <c r="AB109" i="8"/>
  <c r="I33" i="8"/>
  <c r="I35" i="8"/>
  <c r="I25" i="8"/>
  <c r="I16" i="8"/>
  <c r="AB65" i="8"/>
  <c r="AB101" i="8"/>
  <c r="AB105" i="8"/>
  <c r="AB110" i="8"/>
  <c r="AB67" i="8"/>
  <c r="AA60" i="8"/>
  <c r="AA54" i="8"/>
  <c r="AA116" i="8"/>
  <c r="AA63" i="8"/>
  <c r="AA82" i="8"/>
  <c r="AB96" i="8"/>
  <c r="H22" i="8"/>
  <c r="I36" i="8"/>
  <c r="AB117" i="8"/>
  <c r="I30" i="8"/>
  <c r="AB79" i="8"/>
  <c r="AB118" i="8"/>
  <c r="I87" i="8"/>
  <c r="AB69" i="8"/>
  <c r="AA61" i="8"/>
  <c r="AB51" i="8"/>
  <c r="AA66" i="8"/>
  <c r="AB77" i="8"/>
  <c r="I34" i="8"/>
  <c r="I22" i="8"/>
  <c r="H73" i="8"/>
  <c r="AB111" i="8"/>
  <c r="AB107" i="8"/>
  <c r="I42" i="8"/>
  <c r="I15" i="8"/>
  <c r="H77" i="8"/>
  <c r="I28" i="8"/>
  <c r="AB72" i="8"/>
  <c r="AB113" i="8"/>
  <c r="AB68" i="8"/>
  <c r="AB82" i="8"/>
  <c r="AB122" i="8"/>
  <c r="AB76" i="8"/>
  <c r="AA62" i="8"/>
  <c r="M81" i="11"/>
  <c r="AB70" i="8"/>
  <c r="I45" i="8"/>
  <c r="I46" i="8"/>
  <c r="H76" i="8"/>
  <c r="J15" i="8"/>
  <c r="H15" i="8" s="1"/>
  <c r="AB95" i="8"/>
  <c r="H16" i="8"/>
  <c r="H17" i="8"/>
  <c r="I23" i="8"/>
  <c r="AB64" i="8"/>
  <c r="AB91" i="8"/>
  <c r="AB102" i="8"/>
  <c r="AB88" i="8"/>
  <c r="AB66" i="8"/>
  <c r="AA64" i="8"/>
  <c r="H72" i="8"/>
  <c r="AB83" i="8"/>
  <c r="I21" i="8"/>
  <c r="I18" i="8"/>
  <c r="AB98" i="8"/>
  <c r="H21" i="8"/>
  <c r="I41" i="8"/>
  <c r="I39" i="8"/>
  <c r="AB108" i="8"/>
  <c r="AB93" i="8"/>
  <c r="AB90" i="8"/>
  <c r="AB115" i="8"/>
  <c r="AB60" i="8"/>
  <c r="AB114" i="8"/>
  <c r="AB34" i="8"/>
  <c r="AB116" i="8"/>
  <c r="AB18" i="8"/>
  <c r="AB81" i="8"/>
  <c r="AB30" i="8"/>
  <c r="M93" i="11"/>
  <c r="M73" i="11"/>
  <c r="AB106" i="8"/>
  <c r="AB26" i="8"/>
  <c r="AB45" i="8"/>
  <c r="AB71" i="8"/>
  <c r="AC15" i="7"/>
  <c r="AA15" i="7" s="1"/>
  <c r="CK14" i="7" s="1"/>
  <c r="AB25" i="7"/>
  <c r="AB39" i="7"/>
  <c r="AB29" i="7"/>
  <c r="AB106" i="7"/>
  <c r="AB38" i="7"/>
  <c r="AB24" i="7"/>
  <c r="AB22" i="7"/>
  <c r="AA16" i="7"/>
  <c r="AA20" i="7"/>
  <c r="AB18" i="7"/>
  <c r="AB34" i="7"/>
  <c r="AB81" i="7"/>
  <c r="AB45" i="7"/>
  <c r="AB40" i="7"/>
  <c r="AA19" i="7"/>
  <c r="AB19" i="7"/>
  <c r="AA18" i="7"/>
  <c r="AB43" i="7"/>
  <c r="AB32" i="7"/>
  <c r="AA22" i="7"/>
  <c r="AB20" i="7"/>
  <c r="AB84" i="7"/>
  <c r="AB42" i="7"/>
  <c r="AB16" i="7"/>
  <c r="M51" i="11"/>
  <c r="M87" i="11"/>
  <c r="H30" i="8"/>
  <c r="S55" i="1"/>
  <c r="Q50" i="1"/>
  <c r="H99" i="6"/>
  <c r="I58" i="8"/>
  <c r="I93" i="8"/>
  <c r="I115" i="9"/>
  <c r="I112" i="8"/>
  <c r="I121" i="8"/>
  <c r="I117" i="9"/>
  <c r="I100" i="9"/>
  <c r="I72" i="8"/>
  <c r="I98" i="8"/>
  <c r="I104" i="8"/>
  <c r="I48" i="8"/>
  <c r="I114" i="8"/>
  <c r="I77" i="8"/>
  <c r="I80" i="8"/>
  <c r="I103" i="8"/>
  <c r="I92" i="8"/>
  <c r="H53" i="6"/>
  <c r="I71" i="8"/>
  <c r="I99" i="8"/>
  <c r="I76" i="8"/>
  <c r="I51" i="8"/>
  <c r="H30" i="6"/>
  <c r="H52" i="6"/>
  <c r="I59" i="8"/>
  <c r="I61" i="8"/>
  <c r="I91" i="8"/>
  <c r="I66" i="8"/>
  <c r="I100" i="8"/>
  <c r="I74" i="8"/>
  <c r="I50" i="8"/>
  <c r="I90" i="8"/>
  <c r="I69" i="8"/>
  <c r="I89" i="8"/>
  <c r="U37" i="1"/>
  <c r="H98" i="6"/>
  <c r="L50" i="1"/>
  <c r="S93" i="1"/>
  <c r="I50" i="1"/>
  <c r="H96" i="6"/>
  <c r="J48" i="6"/>
  <c r="H48" i="6" s="1"/>
  <c r="J92" i="6"/>
  <c r="H92" i="6" s="1"/>
  <c r="I79" i="8"/>
  <c r="I52" i="8"/>
  <c r="I67" i="8"/>
  <c r="I86" i="8"/>
  <c r="I94" i="8"/>
  <c r="I102" i="8"/>
  <c r="I93" i="1"/>
  <c r="S50" i="1"/>
  <c r="R6" i="1"/>
  <c r="H95" i="6"/>
  <c r="I119" i="8"/>
  <c r="I120" i="8"/>
  <c r="I83" i="8"/>
  <c r="S9" i="11"/>
  <c r="B3" i="11"/>
  <c r="I85" i="8"/>
  <c r="I122" i="8"/>
  <c r="I106" i="8"/>
  <c r="Q37" i="1"/>
  <c r="S6" i="1"/>
  <c r="H93" i="6"/>
  <c r="S37" i="1"/>
  <c r="J31" i="11"/>
  <c r="H97" i="6"/>
  <c r="U55" i="1"/>
  <c r="I49" i="8"/>
  <c r="I84" i="8"/>
  <c r="I65" i="8"/>
  <c r="I116" i="8"/>
  <c r="U93" i="1"/>
  <c r="M50" i="1"/>
  <c r="M6" i="1"/>
  <c r="H51" i="6"/>
  <c r="M62" i="11"/>
  <c r="I113" i="8"/>
  <c r="I108" i="8"/>
  <c r="I82" i="8"/>
  <c r="I63" i="8"/>
  <c r="I105" i="8"/>
  <c r="I62" i="8"/>
  <c r="I117" i="8"/>
  <c r="H49" i="6"/>
  <c r="I96" i="9"/>
  <c r="I78" i="9"/>
  <c r="H39" i="9"/>
  <c r="I99" i="9"/>
  <c r="I77" i="9"/>
  <c r="I109" i="9"/>
  <c r="I63" i="9"/>
  <c r="I61" i="9"/>
  <c r="I75" i="9"/>
  <c r="I90" i="9"/>
  <c r="I40" i="9"/>
  <c r="I70" i="9"/>
  <c r="I48" i="9"/>
  <c r="I76" i="9"/>
  <c r="I66" i="9"/>
  <c r="I83" i="9"/>
  <c r="I89" i="9"/>
  <c r="I107" i="9"/>
  <c r="I68" i="9"/>
  <c r="I49" i="9"/>
  <c r="I80" i="9"/>
  <c r="I55" i="9"/>
  <c r="I92" i="9"/>
  <c r="I54" i="9"/>
  <c r="I84" i="9"/>
  <c r="I113" i="9"/>
  <c r="I71" i="9"/>
  <c r="I53" i="9"/>
  <c r="I118" i="9"/>
  <c r="I69" i="9"/>
  <c r="I87" i="9"/>
  <c r="I79" i="9"/>
  <c r="I51" i="9"/>
  <c r="I65" i="9"/>
  <c r="I110" i="9"/>
  <c r="I94" i="9"/>
  <c r="I86" i="9"/>
  <c r="I42" i="9"/>
  <c r="I74" i="9"/>
  <c r="I88" i="9"/>
  <c r="I93" i="9"/>
  <c r="AA22" i="9"/>
  <c r="AA19" i="9"/>
  <c r="AB44" i="9"/>
  <c r="AC15" i="9"/>
  <c r="AA15" i="9" s="1"/>
  <c r="AA18" i="9"/>
  <c r="AB82" i="9"/>
  <c r="AB18" i="9"/>
  <c r="AB36" i="9"/>
  <c r="AB38" i="9"/>
  <c r="AA27" i="9"/>
  <c r="AB102" i="9"/>
  <c r="AB35" i="9"/>
  <c r="AB61" i="9"/>
  <c r="AB83" i="9"/>
  <c r="AB33" i="9"/>
  <c r="AB118" i="9"/>
  <c r="AB110" i="9"/>
  <c r="AB46" i="9"/>
  <c r="AB53" i="9"/>
  <c r="AA28" i="9"/>
  <c r="AB70" i="9"/>
  <c r="AB66" i="9"/>
  <c r="AB81" i="9"/>
  <c r="AB72" i="9"/>
  <c r="AB112" i="9"/>
  <c r="AB30" i="9"/>
  <c r="AB93" i="9"/>
  <c r="AB121" i="9"/>
  <c r="AB51" i="9"/>
  <c r="AB84" i="9"/>
  <c r="AB108" i="9"/>
  <c r="AB56" i="9"/>
  <c r="AB40" i="9"/>
  <c r="AB32" i="9"/>
  <c r="AB98" i="9"/>
  <c r="AB99" i="9"/>
  <c r="AB114" i="9"/>
  <c r="AB69" i="9"/>
  <c r="AB77" i="9"/>
  <c r="AB60" i="9"/>
  <c r="AB78" i="9"/>
  <c r="AB103" i="9"/>
  <c r="AB29" i="9"/>
  <c r="AB89" i="9"/>
  <c r="AB39" i="9"/>
  <c r="AB88" i="9"/>
  <c r="AB27" i="9"/>
  <c r="AB62" i="9"/>
  <c r="AA33" i="9"/>
  <c r="AB105" i="9"/>
  <c r="AB116" i="9"/>
  <c r="AB86" i="9"/>
  <c r="AB43" i="9"/>
  <c r="AB49" i="9"/>
  <c r="AB119" i="9"/>
  <c r="AB58" i="9"/>
  <c r="AB73" i="9"/>
  <c r="AB41" i="9"/>
  <c r="AB65" i="9"/>
  <c r="AB85" i="9"/>
  <c r="AB42" i="9"/>
  <c r="AB71" i="9"/>
  <c r="AA29" i="9"/>
  <c r="AB95" i="9"/>
  <c r="AB122" i="9"/>
  <c r="AB117" i="9"/>
  <c r="AB97" i="9"/>
  <c r="AB74" i="9"/>
  <c r="AB26" i="9"/>
  <c r="AB37" i="9"/>
  <c r="AB34" i="9"/>
  <c r="AB90" i="9"/>
  <c r="AA30" i="9"/>
  <c r="AB92" i="9"/>
  <c r="AB109" i="9"/>
  <c r="AB120" i="9"/>
  <c r="AB52" i="9"/>
  <c r="AB67" i="9"/>
  <c r="AB75" i="9"/>
  <c r="AB45" i="9"/>
  <c r="AB111" i="9"/>
  <c r="AB63" i="9"/>
  <c r="AB79" i="9"/>
  <c r="AA31" i="9"/>
  <c r="AB50" i="9"/>
  <c r="AB107" i="9"/>
  <c r="AB76" i="9"/>
  <c r="AB64" i="9"/>
  <c r="AB55" i="9"/>
  <c r="AB100" i="9"/>
  <c r="AB91" i="9"/>
  <c r="AB104" i="9"/>
  <c r="I17" i="9"/>
  <c r="H38" i="9"/>
  <c r="H44" i="9"/>
  <c r="I39" i="9"/>
  <c r="I41" i="9"/>
  <c r="I46" i="9"/>
  <c r="J37" i="9"/>
  <c r="H37" i="9" s="1"/>
  <c r="I43" i="9"/>
  <c r="H41" i="9"/>
  <c r="I21" i="9"/>
  <c r="M24" i="11"/>
  <c r="H31" i="9"/>
  <c r="I32" i="9"/>
  <c r="H32" i="9"/>
  <c r="I29" i="9"/>
  <c r="H28" i="9"/>
  <c r="H30" i="9"/>
  <c r="M97" i="11"/>
  <c r="M38" i="11"/>
  <c r="I50" i="9"/>
  <c r="H19" i="9"/>
  <c r="I82" i="9"/>
  <c r="I59" i="9"/>
  <c r="J15" i="9"/>
  <c r="H15" i="9" s="1"/>
  <c r="I44" i="9"/>
  <c r="I64" i="9"/>
  <c r="I56" i="9"/>
  <c r="I47" i="9"/>
  <c r="I58" i="9"/>
  <c r="I28" i="9"/>
  <c r="H20" i="9"/>
  <c r="H21" i="9"/>
  <c r="I38" i="9"/>
  <c r="H18" i="9"/>
  <c r="I18" i="9"/>
  <c r="AN20" i="9" s="1" a="1"/>
  <c r="AN20" i="9" s="1"/>
  <c r="I73" i="9"/>
  <c r="I45" i="9"/>
  <c r="I25" i="9"/>
  <c r="I37" i="9"/>
  <c r="I26" i="9"/>
  <c r="H16" i="9"/>
  <c r="I27" i="9"/>
  <c r="I47" i="8"/>
  <c r="H32" i="8"/>
  <c r="H33" i="8"/>
  <c r="H28" i="8"/>
  <c r="H18" i="8"/>
  <c r="I32" i="8"/>
  <c r="I29" i="8"/>
  <c r="J26" i="8"/>
  <c r="H26" i="8" s="1"/>
  <c r="I26" i="8"/>
  <c r="I38" i="8"/>
  <c r="M68" i="11"/>
  <c r="I43" i="8"/>
  <c r="H31" i="7"/>
  <c r="H29" i="7"/>
  <c r="J26" i="7"/>
  <c r="H26" i="7" s="1"/>
  <c r="H30" i="7"/>
  <c r="I34" i="7"/>
  <c r="H28" i="7"/>
  <c r="H32" i="7"/>
  <c r="I69" i="7"/>
  <c r="I87" i="7"/>
  <c r="I76" i="7"/>
  <c r="I61" i="7"/>
  <c r="H42" i="7"/>
  <c r="I50" i="7"/>
  <c r="I92" i="7"/>
  <c r="I82" i="7"/>
  <c r="I74" i="7"/>
  <c r="I38" i="7"/>
  <c r="I89" i="7"/>
  <c r="I88" i="7"/>
  <c r="I64" i="7"/>
  <c r="I44" i="7"/>
  <c r="I59" i="7"/>
  <c r="I37" i="7"/>
  <c r="I113" i="7"/>
  <c r="I41" i="7"/>
  <c r="I114" i="7"/>
  <c r="I67" i="7"/>
  <c r="J37" i="7"/>
  <c r="H37" i="7" s="1"/>
  <c r="I96" i="7"/>
  <c r="I98" i="7"/>
  <c r="I103" i="7"/>
  <c r="H43" i="7"/>
  <c r="I101" i="7"/>
  <c r="I43" i="7"/>
  <c r="I104" i="7"/>
  <c r="I83" i="7"/>
  <c r="I97" i="7"/>
  <c r="I95" i="7"/>
  <c r="I100" i="7"/>
  <c r="H41" i="7"/>
  <c r="I99" i="7"/>
  <c r="I120" i="7"/>
  <c r="I108" i="7"/>
  <c r="I107" i="7"/>
  <c r="I49" i="7"/>
  <c r="I81" i="7"/>
  <c r="I77" i="7"/>
  <c r="I39" i="7"/>
  <c r="I71" i="7"/>
  <c r="I117" i="7"/>
  <c r="I40" i="7"/>
  <c r="I57" i="7"/>
  <c r="H38" i="7"/>
  <c r="I53" i="7"/>
  <c r="I94" i="7"/>
  <c r="I102" i="7"/>
  <c r="I58" i="7"/>
  <c r="I80" i="7"/>
  <c r="I68" i="7"/>
  <c r="H39" i="7"/>
  <c r="I62" i="7"/>
  <c r="I51" i="7"/>
  <c r="I109" i="7"/>
  <c r="I115" i="7"/>
  <c r="I48" i="7"/>
  <c r="I122" i="7"/>
  <c r="I118" i="7"/>
  <c r="I86" i="7"/>
  <c r="I84" i="7"/>
  <c r="I93" i="7"/>
  <c r="H40" i="7"/>
  <c r="M67" i="11"/>
  <c r="I70" i="7"/>
  <c r="I119" i="7"/>
  <c r="I52" i="7"/>
  <c r="I75" i="7"/>
  <c r="I116" i="7"/>
  <c r="I121" i="7"/>
  <c r="I90" i="7"/>
  <c r="I91" i="7"/>
  <c r="I66" i="7"/>
  <c r="I60" i="7"/>
  <c r="I79" i="7"/>
  <c r="I55" i="7"/>
  <c r="I73" i="7"/>
  <c r="I63" i="7"/>
  <c r="I105" i="7"/>
  <c r="I42" i="7"/>
  <c r="I78" i="7"/>
  <c r="I56" i="7"/>
  <c r="I47" i="7"/>
  <c r="I45" i="7"/>
  <c r="I65" i="7"/>
  <c r="I110" i="7"/>
  <c r="I111" i="7"/>
  <c r="I106" i="7"/>
  <c r="I72" i="7"/>
  <c r="I46" i="7"/>
  <c r="I85" i="7"/>
  <c r="H44" i="7"/>
  <c r="I112" i="7"/>
  <c r="I54" i="7"/>
  <c r="AC26" i="6"/>
  <c r="AA26" i="6" s="1"/>
  <c r="AA28" i="6"/>
  <c r="AC37" i="6"/>
  <c r="AA37" i="6" s="1"/>
  <c r="AA44" i="6"/>
  <c r="AA38" i="6"/>
  <c r="AA42" i="6"/>
  <c r="AA41" i="6"/>
  <c r="AA39" i="6"/>
  <c r="AA43" i="6"/>
  <c r="AA31" i="6"/>
  <c r="AA29" i="6"/>
  <c r="AA33" i="6"/>
  <c r="AA27" i="6"/>
  <c r="AA30" i="6"/>
  <c r="AB108" i="6"/>
  <c r="AB72" i="6"/>
  <c r="AB85" i="6"/>
  <c r="AB93" i="6"/>
  <c r="H29" i="6"/>
  <c r="H18" i="6"/>
  <c r="I17" i="6"/>
  <c r="H21" i="6"/>
  <c r="I20" i="6"/>
  <c r="I26" i="6"/>
  <c r="H39" i="6"/>
  <c r="I47" i="6"/>
  <c r="J37" i="6"/>
  <c r="H37" i="6" s="1"/>
  <c r="H40" i="6"/>
  <c r="I45" i="6"/>
  <c r="H42" i="6"/>
  <c r="H43" i="6"/>
  <c r="H41" i="6"/>
  <c r="I53" i="6"/>
  <c r="I54" i="6"/>
  <c r="H27" i="6"/>
  <c r="I38" i="6"/>
  <c r="H28" i="6"/>
  <c r="I63" i="6"/>
  <c r="I31" i="6"/>
  <c r="I44" i="6"/>
  <c r="I43" i="6"/>
  <c r="I28" i="6"/>
  <c r="H31" i="6"/>
  <c r="I51" i="6"/>
  <c r="H33" i="6"/>
  <c r="J26" i="6"/>
  <c r="H26" i="6" s="1"/>
  <c r="I33" i="6"/>
  <c r="I39" i="6"/>
  <c r="I50" i="6"/>
  <c r="I15" i="6"/>
  <c r="I22" i="6"/>
  <c r="I27" i="6"/>
  <c r="I48" i="6"/>
  <c r="I23" i="6"/>
  <c r="J15" i="6"/>
  <c r="H15" i="6" s="1"/>
  <c r="I25" i="6"/>
  <c r="I24" i="6"/>
  <c r="I42" i="6"/>
  <c r="I49" i="6"/>
  <c r="I21" i="6"/>
  <c r="H16" i="6"/>
  <c r="I29" i="6"/>
  <c r="I32" i="6"/>
  <c r="I18" i="6"/>
  <c r="H20" i="6"/>
  <c r="I67" i="6"/>
  <c r="I46" i="6"/>
  <c r="M56" i="11"/>
  <c r="M54" i="11"/>
  <c r="M52" i="11"/>
  <c r="AB102" i="7"/>
  <c r="BD52" i="7" a="1"/>
  <c r="BD52" i="7" s="1"/>
  <c r="BD97" i="7" a="1"/>
  <c r="BD97" i="7" s="1"/>
  <c r="BH97" i="7"/>
  <c r="BI97" i="7" s="1" a="1"/>
  <c r="BI97" i="7" s="1"/>
  <c r="BD112" i="7" a="1"/>
  <c r="BD112" i="7" s="1"/>
  <c r="BD82" i="7" a="1"/>
  <c r="BD82" i="7" s="1"/>
  <c r="BD127" i="7" a="1"/>
  <c r="BD127" i="7" s="1"/>
  <c r="AC26" i="9"/>
  <c r="AA26" i="9" s="1"/>
  <c r="AB59" i="9"/>
  <c r="AB113" i="9"/>
  <c r="AB96" i="9"/>
  <c r="AB47" i="9"/>
  <c r="AB68" i="9"/>
  <c r="M78" i="11"/>
  <c r="AB28" i="9"/>
  <c r="M42" i="11"/>
  <c r="AB102" i="6"/>
  <c r="AB103" i="6"/>
  <c r="AB95" i="6"/>
  <c r="AB63" i="6"/>
  <c r="AB94" i="6"/>
  <c r="AB26" i="6"/>
  <c r="AB104" i="6"/>
  <c r="AB32" i="6"/>
  <c r="AB41" i="6"/>
  <c r="AA20" i="6"/>
  <c r="AB69" i="6"/>
  <c r="AB74" i="6"/>
  <c r="AB24" i="6"/>
  <c r="AB75" i="6"/>
  <c r="AB68" i="6"/>
  <c r="AB89" i="6"/>
  <c r="AB57" i="6"/>
  <c r="AB110" i="6"/>
  <c r="AB122" i="6"/>
  <c r="AB105" i="6"/>
  <c r="AB33" i="6"/>
  <c r="AB73" i="6"/>
  <c r="AB118" i="6"/>
  <c r="AB78" i="6"/>
  <c r="AB84" i="6"/>
  <c r="AB40" i="6"/>
  <c r="AB100" i="6"/>
  <c r="AB43" i="6"/>
  <c r="AB34" i="6"/>
  <c r="I64" i="6"/>
  <c r="AB25" i="6"/>
  <c r="AC15" i="6"/>
  <c r="AA15" i="6" s="1"/>
  <c r="AB46" i="6"/>
  <c r="AB35" i="6"/>
  <c r="AB31" i="6"/>
  <c r="I61" i="6"/>
  <c r="AB37" i="6"/>
  <c r="AA18" i="6"/>
  <c r="AA21" i="6"/>
  <c r="AA17" i="6"/>
  <c r="AB106" i="6"/>
  <c r="AB59" i="6"/>
  <c r="AB76" i="6"/>
  <c r="AB117" i="6"/>
  <c r="AB42" i="6"/>
  <c r="AB47" i="6"/>
  <c r="H50" i="6"/>
  <c r="I55" i="6"/>
  <c r="H60" i="6"/>
  <c r="I40" i="6"/>
  <c r="I41" i="6"/>
  <c r="I30" i="6"/>
  <c r="I57" i="6"/>
  <c r="I19" i="6"/>
  <c r="I36" i="6"/>
  <c r="AB15" i="6"/>
  <c r="BH96" i="6" s="1"/>
  <c r="BI96" i="6" s="1" a="1"/>
  <c r="BI96" i="6" s="1"/>
  <c r="AB19" i="6"/>
  <c r="AA16" i="6"/>
  <c r="AB113" i="6"/>
  <c r="AB79" i="6"/>
  <c r="AB45" i="6"/>
  <c r="H61" i="6"/>
  <c r="I59" i="6"/>
  <c r="AB18" i="6"/>
  <c r="AB23" i="6"/>
  <c r="AB16" i="6"/>
  <c r="AB115" i="6"/>
  <c r="AB112" i="6"/>
  <c r="AB71" i="6"/>
  <c r="AB98" i="6"/>
  <c r="AB62" i="6"/>
  <c r="AB97" i="6"/>
  <c r="AB82" i="6"/>
  <c r="AB30" i="6"/>
  <c r="AB38" i="6"/>
  <c r="I37" i="6"/>
  <c r="I52" i="6"/>
  <c r="H54" i="6"/>
  <c r="H66" i="6"/>
  <c r="I56" i="6"/>
  <c r="I34" i="6"/>
  <c r="I16" i="6"/>
  <c r="AA19" i="6"/>
  <c r="AB20" i="6"/>
  <c r="AB29" i="6"/>
  <c r="AB119" i="6"/>
  <c r="AB58" i="6"/>
  <c r="I58" i="6"/>
  <c r="I35" i="6"/>
  <c r="AB17" i="6"/>
  <c r="AB21" i="6"/>
  <c r="AB39" i="6"/>
  <c r="AB36" i="6"/>
  <c r="AB27" i="6"/>
  <c r="AB22" i="6"/>
  <c r="H64" i="6"/>
  <c r="I104" i="9"/>
  <c r="AB90" i="6"/>
  <c r="AB114" i="6"/>
  <c r="AB66" i="6"/>
  <c r="AB80" i="6"/>
  <c r="I95" i="8"/>
  <c r="I53" i="8"/>
  <c r="I57" i="8"/>
  <c r="I81" i="8"/>
  <c r="I106" i="9"/>
  <c r="I70" i="8"/>
  <c r="I56" i="8"/>
  <c r="I110" i="8"/>
  <c r="I103" i="9"/>
  <c r="I122" i="9"/>
  <c r="I111" i="8"/>
  <c r="I101" i="8"/>
  <c r="I92" i="6"/>
  <c r="I66" i="6"/>
  <c r="H62" i="6"/>
  <c r="H63" i="6"/>
  <c r="I69" i="6"/>
  <c r="AB44" i="6"/>
  <c r="B5" i="11"/>
  <c r="I114" i="9"/>
  <c r="M85" i="11"/>
  <c r="M47" i="11"/>
  <c r="I97" i="9"/>
  <c r="I60" i="6"/>
  <c r="AB83" i="6"/>
  <c r="AB88" i="6"/>
  <c r="AB60" i="6"/>
  <c r="AB107" i="6"/>
  <c r="AB70" i="6"/>
  <c r="AB120" i="6"/>
  <c r="AB91" i="6"/>
  <c r="AB65" i="6"/>
  <c r="I64" i="8"/>
  <c r="I88" i="8"/>
  <c r="I121" i="9"/>
  <c r="I101" i="9"/>
  <c r="I95" i="9"/>
  <c r="I55" i="8"/>
  <c r="I78" i="8"/>
  <c r="M35" i="11"/>
  <c r="I98" i="9"/>
  <c r="I108" i="9"/>
  <c r="I73" i="8"/>
  <c r="I109" i="8"/>
  <c r="I65" i="6"/>
  <c r="I119" i="9"/>
  <c r="I112" i="9"/>
  <c r="I111" i="9"/>
  <c r="I97" i="8"/>
  <c r="I68" i="8"/>
  <c r="I118" i="8"/>
  <c r="I62" i="6"/>
  <c r="H65" i="6"/>
  <c r="J59" i="6"/>
  <c r="H59" i="6" s="1"/>
  <c r="I68" i="6"/>
  <c r="AB28" i="6"/>
  <c r="Q36" i="1"/>
  <c r="N36" i="1"/>
  <c r="M36" i="1"/>
  <c r="K36" i="1"/>
  <c r="U36" i="1"/>
  <c r="I36" i="1"/>
  <c r="J36" i="1"/>
  <c r="T36" i="1"/>
  <c r="L36" i="1"/>
  <c r="H36" i="1"/>
  <c r="R36" i="1"/>
  <c r="S36" i="1"/>
  <c r="I75" i="8"/>
  <c r="I102" i="9"/>
  <c r="N9" i="11"/>
  <c r="M84" i="11"/>
  <c r="I105" i="9"/>
  <c r="S65" i="1"/>
  <c r="R65" i="1"/>
  <c r="U65" i="1"/>
  <c r="T65" i="1"/>
  <c r="N65" i="1"/>
  <c r="I65" i="1"/>
  <c r="L65" i="1"/>
  <c r="M65" i="1"/>
  <c r="H65" i="1"/>
  <c r="Q65" i="1"/>
  <c r="J65" i="1"/>
  <c r="K65" i="1"/>
  <c r="N53" i="1"/>
  <c r="T53" i="1"/>
  <c r="S53" i="1"/>
  <c r="J53" i="1"/>
  <c r="M53" i="1"/>
  <c r="Q53" i="1"/>
  <c r="K53" i="1"/>
  <c r="L53" i="1"/>
  <c r="R53" i="1"/>
  <c r="U53" i="1"/>
  <c r="I53" i="1"/>
  <c r="H53" i="1"/>
  <c r="J94" i="1"/>
  <c r="K94" i="1"/>
  <c r="N94" i="1"/>
  <c r="S94" i="1"/>
  <c r="Q94" i="1"/>
  <c r="H94" i="1"/>
  <c r="U94" i="1"/>
  <c r="M94" i="1"/>
  <c r="L94" i="1"/>
  <c r="T94" i="1"/>
  <c r="I94" i="1"/>
  <c r="R94" i="1"/>
  <c r="I101" i="6"/>
  <c r="H55" i="8"/>
  <c r="H52" i="8"/>
  <c r="H54" i="8"/>
  <c r="J48" i="8"/>
  <c r="H48" i="8" s="1"/>
  <c r="H50" i="8"/>
  <c r="I54" i="8"/>
  <c r="H49" i="8"/>
  <c r="H53" i="8"/>
  <c r="I115" i="8"/>
  <c r="I107" i="8"/>
  <c r="H51" i="8"/>
  <c r="S78" i="1"/>
  <c r="Q78" i="1"/>
  <c r="J78" i="1"/>
  <c r="N78" i="1"/>
  <c r="T78" i="1"/>
  <c r="U78" i="1"/>
  <c r="L78" i="1"/>
  <c r="K78" i="1"/>
  <c r="M78" i="1"/>
  <c r="I78" i="1"/>
  <c r="H78" i="1"/>
  <c r="I120" i="9"/>
  <c r="M3" i="1"/>
  <c r="T3" i="1"/>
  <c r="N3" i="1"/>
  <c r="Q3" i="1"/>
  <c r="U9" i="1"/>
  <c r="L9" i="1"/>
  <c r="T9" i="1"/>
  <c r="M9" i="1"/>
  <c r="J43" i="11"/>
  <c r="R89" i="11"/>
  <c r="L89" i="11"/>
  <c r="S89" i="11"/>
  <c r="V89" i="11"/>
  <c r="T89" i="11"/>
  <c r="J89" i="11"/>
  <c r="N89" i="11"/>
  <c r="O89" i="11"/>
  <c r="I89" i="11"/>
  <c r="K89" i="11"/>
  <c r="U89" i="11"/>
  <c r="T28" i="1"/>
  <c r="R28" i="1"/>
  <c r="J28" i="1"/>
  <c r="N28" i="1"/>
  <c r="U28" i="1"/>
  <c r="M28" i="1"/>
  <c r="K28" i="1"/>
  <c r="L28" i="1"/>
  <c r="Q28" i="1"/>
  <c r="S28" i="1"/>
  <c r="I28" i="1"/>
  <c r="H28" i="1"/>
  <c r="T48" i="1"/>
  <c r="S48" i="1"/>
  <c r="L48" i="1"/>
  <c r="H48" i="1"/>
  <c r="K48" i="1"/>
  <c r="R48" i="1"/>
  <c r="M48" i="1"/>
  <c r="J48" i="1"/>
  <c r="I43" i="11"/>
  <c r="M59" i="11"/>
  <c r="N8" i="11"/>
  <c r="R8" i="11"/>
  <c r="O8" i="11"/>
  <c r="V8" i="11"/>
  <c r="T8" i="11"/>
  <c r="S8" i="11"/>
  <c r="N55" i="1"/>
  <c r="Q55" i="1"/>
  <c r="I55" i="1"/>
  <c r="J55" i="1"/>
  <c r="R55" i="1"/>
  <c r="K55" i="1"/>
  <c r="M55" i="1"/>
  <c r="H55" i="1"/>
  <c r="L55" i="1"/>
  <c r="M93" i="1"/>
  <c r="Q93" i="1"/>
  <c r="J93" i="1"/>
  <c r="L93" i="1"/>
  <c r="H93" i="1"/>
  <c r="K93" i="1"/>
  <c r="S42" i="1"/>
  <c r="R42" i="1"/>
  <c r="U42" i="1"/>
  <c r="J42" i="1"/>
  <c r="K42" i="1"/>
  <c r="N42" i="1"/>
  <c r="M42" i="1"/>
  <c r="H42" i="1"/>
  <c r="Q42" i="1"/>
  <c r="I42" i="1"/>
  <c r="L42" i="1"/>
  <c r="M92" i="11"/>
  <c r="L43" i="11"/>
  <c r="M80" i="11"/>
  <c r="M61" i="11"/>
  <c r="I97" i="6"/>
  <c r="H99" i="9"/>
  <c r="H98" i="9"/>
  <c r="H97" i="9"/>
  <c r="H96" i="9"/>
  <c r="J92" i="9"/>
  <c r="H92" i="9" s="1"/>
  <c r="H95" i="9"/>
  <c r="H94" i="9"/>
  <c r="H93" i="9"/>
  <c r="N50" i="1"/>
  <c r="T50" i="1"/>
  <c r="U50" i="1"/>
  <c r="H50" i="1"/>
  <c r="K50" i="1"/>
  <c r="J50" i="1"/>
  <c r="T25" i="1"/>
  <c r="N25" i="1"/>
  <c r="Q25" i="1"/>
  <c r="R25" i="1"/>
  <c r="U25" i="1"/>
  <c r="H25" i="1"/>
  <c r="J25" i="1"/>
  <c r="L25" i="1"/>
  <c r="M25" i="1"/>
  <c r="I25" i="1"/>
  <c r="S25" i="1"/>
  <c r="K25" i="1"/>
  <c r="Q82" i="1"/>
  <c r="M82" i="1"/>
  <c r="R82" i="1"/>
  <c r="U82" i="1"/>
  <c r="S82" i="1"/>
  <c r="J82" i="1"/>
  <c r="I82" i="1"/>
  <c r="H82" i="1"/>
  <c r="K82" i="1"/>
  <c r="T82" i="1"/>
  <c r="L82" i="1"/>
  <c r="N82" i="1"/>
  <c r="K43" i="11"/>
  <c r="J37" i="11"/>
  <c r="O37" i="11"/>
  <c r="L37" i="11"/>
  <c r="S37" i="11"/>
  <c r="I37" i="11"/>
  <c r="V37" i="11"/>
  <c r="U37" i="11"/>
  <c r="R37" i="11"/>
  <c r="K37" i="11"/>
  <c r="A8" i="11"/>
  <c r="B28" i="11" s="1"/>
  <c r="T6" i="1"/>
  <c r="L6" i="1"/>
  <c r="U6" i="1"/>
  <c r="N6" i="1"/>
  <c r="N88" i="1"/>
  <c r="U88" i="1"/>
  <c r="R88" i="1"/>
  <c r="I88" i="1"/>
  <c r="L88" i="1"/>
  <c r="S88" i="1"/>
  <c r="K88" i="1"/>
  <c r="M88" i="1"/>
  <c r="H88" i="1"/>
  <c r="T88" i="1"/>
  <c r="Q88" i="1"/>
  <c r="J88" i="1"/>
  <c r="A37" i="11"/>
  <c r="S72" i="1"/>
  <c r="R72" i="1"/>
  <c r="U72" i="1"/>
  <c r="Q72" i="1"/>
  <c r="J72" i="1"/>
  <c r="I72" i="1"/>
  <c r="K72" i="1"/>
  <c r="T72" i="1"/>
  <c r="M72" i="1"/>
  <c r="H72" i="1"/>
  <c r="N72" i="1"/>
  <c r="L72" i="1"/>
  <c r="O43" i="11"/>
  <c r="N31" i="11"/>
  <c r="T31" i="11"/>
  <c r="S31" i="11"/>
  <c r="R31" i="11"/>
  <c r="V31" i="11"/>
  <c r="K31" i="11"/>
  <c r="O31" i="11"/>
  <c r="L31" i="11"/>
  <c r="U31" i="11"/>
  <c r="I31" i="11"/>
  <c r="N73" i="1"/>
  <c r="S73" i="1"/>
  <c r="T73" i="1"/>
  <c r="I73" i="1"/>
  <c r="K73" i="1"/>
  <c r="M73" i="1"/>
  <c r="L73" i="1"/>
  <c r="Q73" i="1"/>
  <c r="U73" i="1"/>
  <c r="R73" i="1"/>
  <c r="H73" i="1"/>
  <c r="J73" i="1"/>
  <c r="S32" i="1"/>
  <c r="U32" i="1"/>
  <c r="J32" i="1"/>
  <c r="R32" i="1"/>
  <c r="I32" i="1"/>
  <c r="H32" i="1"/>
  <c r="Q32" i="1"/>
  <c r="L32" i="1"/>
  <c r="T32" i="1"/>
  <c r="M32" i="1"/>
  <c r="N32" i="1"/>
  <c r="K32" i="1"/>
  <c r="I96" i="8"/>
  <c r="M37" i="1"/>
  <c r="L37" i="1"/>
  <c r="I37" i="1"/>
  <c r="K37" i="1"/>
  <c r="H37" i="1"/>
  <c r="N37" i="1"/>
  <c r="R37" i="1"/>
  <c r="J37" i="1"/>
  <c r="R91" i="1"/>
  <c r="M91" i="1"/>
  <c r="Q91" i="1"/>
  <c r="S91" i="1"/>
  <c r="N91" i="1"/>
  <c r="U91" i="1"/>
  <c r="K91" i="1"/>
  <c r="I91" i="1"/>
  <c r="J91" i="1"/>
  <c r="L91" i="1"/>
  <c r="T91" i="1"/>
  <c r="H91" i="1"/>
  <c r="U46" i="1"/>
  <c r="L46" i="1"/>
  <c r="Q46" i="1"/>
  <c r="N46" i="1"/>
  <c r="J46" i="1"/>
  <c r="M46" i="1"/>
  <c r="I46" i="1"/>
  <c r="R46" i="1"/>
  <c r="S46" i="1"/>
  <c r="K46" i="1"/>
  <c r="T46" i="1"/>
  <c r="H46" i="1"/>
  <c r="N66" i="1"/>
  <c r="J66" i="1"/>
  <c r="R66" i="1"/>
  <c r="T66" i="1"/>
  <c r="U66" i="1"/>
  <c r="S66" i="1"/>
  <c r="Q66" i="1"/>
  <c r="K66" i="1"/>
  <c r="I66" i="1"/>
  <c r="L66" i="1"/>
  <c r="M66" i="1"/>
  <c r="H66" i="1"/>
  <c r="S39" i="1"/>
  <c r="T39" i="1"/>
  <c r="I39" i="1"/>
  <c r="R39" i="1"/>
  <c r="J39" i="1"/>
  <c r="Q39" i="1"/>
  <c r="L39" i="1"/>
  <c r="K39" i="1"/>
  <c r="M39" i="1"/>
  <c r="N39" i="1"/>
  <c r="U39" i="1"/>
  <c r="H39" i="1"/>
  <c r="M99" i="1"/>
  <c r="J99" i="1"/>
  <c r="I99" i="1"/>
  <c r="Q99" i="1"/>
  <c r="N99" i="1"/>
  <c r="T99" i="1"/>
  <c r="H99" i="1"/>
  <c r="L99" i="1"/>
  <c r="U99" i="1"/>
  <c r="K99" i="1"/>
  <c r="R99" i="1"/>
  <c r="S99" i="1"/>
  <c r="AA64" i="6"/>
  <c r="AA66" i="6"/>
  <c r="AC59" i="6"/>
  <c r="AA59" i="6" s="1"/>
  <c r="AA62" i="6"/>
  <c r="AA60" i="6"/>
  <c r="AA63" i="6"/>
  <c r="AB61" i="6"/>
  <c r="AA65" i="6"/>
  <c r="AA61" i="6"/>
  <c r="AB64" i="6"/>
  <c r="I79" i="6"/>
  <c r="R43" i="11"/>
  <c r="A50" i="11"/>
  <c r="U31" i="1"/>
  <c r="Q31" i="1"/>
  <c r="I31" i="1"/>
  <c r="T31" i="1"/>
  <c r="N31" i="1"/>
  <c r="S31" i="1"/>
  <c r="M31" i="1"/>
  <c r="K31" i="1"/>
  <c r="L31" i="1"/>
  <c r="R31" i="1"/>
  <c r="J31" i="1"/>
  <c r="H31" i="1"/>
  <c r="T38" i="1"/>
  <c r="R38" i="1"/>
  <c r="U38" i="1"/>
  <c r="I38" i="1"/>
  <c r="J38" i="1"/>
  <c r="L38" i="1"/>
  <c r="N38" i="1"/>
  <c r="Q38" i="1"/>
  <c r="S38" i="1"/>
  <c r="K38" i="1"/>
  <c r="M38" i="1"/>
  <c r="H38" i="1"/>
  <c r="Q87" i="1"/>
  <c r="T87" i="1"/>
  <c r="S87" i="1"/>
  <c r="M87" i="1"/>
  <c r="J87" i="1"/>
  <c r="N87" i="1"/>
  <c r="K87" i="1"/>
  <c r="U87" i="1"/>
  <c r="R87" i="1"/>
  <c r="I87" i="1"/>
  <c r="L87" i="1"/>
  <c r="H87" i="1"/>
  <c r="AB101" i="6"/>
  <c r="I80" i="6"/>
  <c r="I102" i="6"/>
  <c r="I100" i="6"/>
  <c r="N50" i="11"/>
  <c r="K50" i="11"/>
  <c r="L50" i="11"/>
  <c r="O50" i="11"/>
  <c r="V50" i="11"/>
  <c r="I50" i="11"/>
  <c r="T50" i="11"/>
  <c r="U50" i="11"/>
  <c r="R50" i="11"/>
  <c r="S50" i="11"/>
  <c r="J50" i="11"/>
  <c r="M46" i="11"/>
  <c r="M79" i="11"/>
  <c r="T15" i="1"/>
  <c r="S15" i="1"/>
  <c r="L15" i="1"/>
  <c r="M15" i="1"/>
  <c r="N15" i="1"/>
  <c r="U15" i="1"/>
  <c r="R15" i="1"/>
  <c r="Q15" i="1"/>
  <c r="S70" i="1"/>
  <c r="L70" i="1"/>
  <c r="R70" i="1"/>
  <c r="K70" i="1"/>
  <c r="Q70" i="1"/>
  <c r="T70" i="1"/>
  <c r="U70" i="1"/>
  <c r="J70" i="1"/>
  <c r="N70" i="1"/>
  <c r="H70" i="1"/>
  <c r="I70" i="1"/>
  <c r="M70" i="1"/>
  <c r="N43" i="1"/>
  <c r="T43" i="1"/>
  <c r="U43" i="1"/>
  <c r="Q43" i="1"/>
  <c r="K43" i="1"/>
  <c r="S43" i="1"/>
  <c r="I43" i="1"/>
  <c r="J43" i="1"/>
  <c r="L43" i="1"/>
  <c r="R43" i="1"/>
  <c r="M43" i="1"/>
  <c r="H43" i="1"/>
  <c r="M92" i="1"/>
  <c r="N92" i="1"/>
  <c r="R92" i="1"/>
  <c r="L92" i="1"/>
  <c r="U92" i="1"/>
  <c r="T92" i="1"/>
  <c r="I92" i="1"/>
  <c r="J92" i="1"/>
  <c r="K92" i="1"/>
  <c r="S92" i="1"/>
  <c r="H92" i="1"/>
  <c r="Q92" i="1"/>
  <c r="I96" i="6"/>
  <c r="H118" i="6"/>
  <c r="H120" i="6"/>
  <c r="J114" i="6"/>
  <c r="H114" i="6" s="1"/>
  <c r="I121" i="6"/>
  <c r="H116" i="6"/>
  <c r="H115" i="6"/>
  <c r="H117" i="6"/>
  <c r="I116" i="6"/>
  <c r="H121" i="6"/>
  <c r="I119" i="6"/>
  <c r="I117" i="6"/>
  <c r="H119" i="6"/>
  <c r="I118" i="6"/>
  <c r="I120" i="6"/>
  <c r="I114" i="6"/>
  <c r="I115" i="6"/>
  <c r="I78" i="6"/>
  <c r="B40" i="11"/>
  <c r="M77" i="11"/>
  <c r="M66" i="11"/>
  <c r="M39" i="11"/>
  <c r="B22" i="11"/>
  <c r="S43" i="11"/>
  <c r="M99" i="11"/>
  <c r="L18" i="1"/>
  <c r="N18" i="1"/>
  <c r="S18" i="1"/>
  <c r="Q18" i="1"/>
  <c r="M18" i="1"/>
  <c r="R18" i="1"/>
  <c r="T18" i="1"/>
  <c r="U18" i="1"/>
  <c r="T62" i="1"/>
  <c r="Q62" i="1"/>
  <c r="I62" i="1"/>
  <c r="K62" i="1"/>
  <c r="N62" i="1"/>
  <c r="U62" i="1"/>
  <c r="S62" i="1"/>
  <c r="J62" i="1"/>
  <c r="R62" i="1"/>
  <c r="L62" i="1"/>
  <c r="M62" i="1"/>
  <c r="H62" i="1"/>
  <c r="M90" i="11"/>
  <c r="BH90" i="8"/>
  <c r="BI90" i="8" s="1" a="1"/>
  <c r="BI90" i="8" s="1"/>
  <c r="BD136" i="8" a="1"/>
  <c r="BD136" i="8" s="1"/>
  <c r="BH60" i="8"/>
  <c r="BI60" i="8" s="1" a="1"/>
  <c r="BI60" i="8" s="1"/>
  <c r="BH61" i="8"/>
  <c r="BI61" i="8" s="1" a="1"/>
  <c r="BI61" i="8" s="1"/>
  <c r="BD90" i="8" a="1"/>
  <c r="BD90" i="8" s="1"/>
  <c r="BH91" i="8"/>
  <c r="BI91" i="8" s="1" a="1"/>
  <c r="BI91" i="8" s="1"/>
  <c r="BD106" i="8" a="1"/>
  <c r="BD106" i="8" s="1"/>
  <c r="BD121" i="8" a="1"/>
  <c r="BD121" i="8" s="1"/>
  <c r="BD91" i="8" a="1"/>
  <c r="BD91" i="8" s="1"/>
  <c r="BD34" i="8" a="1"/>
  <c r="BD34" i="8" s="1"/>
  <c r="BH105" i="8"/>
  <c r="BI105" i="8" s="1" a="1"/>
  <c r="BI105" i="8" s="1"/>
  <c r="BD105" i="8" a="1"/>
  <c r="BD105" i="8" s="1"/>
  <c r="BD93" i="8" a="1"/>
  <c r="BD93" i="8" s="1"/>
  <c r="BD120" i="8" a="1"/>
  <c r="BD120" i="8" s="1"/>
  <c r="BD135" i="8" a="1"/>
  <c r="BD135" i="8" s="1"/>
  <c r="BD60" i="8" a="1"/>
  <c r="BD60" i="8" s="1"/>
  <c r="BH34" i="8"/>
  <c r="BI34" i="8" s="1" a="1"/>
  <c r="BI34" i="8" s="1"/>
  <c r="BH106" i="8"/>
  <c r="BI106" i="8" s="1" a="1"/>
  <c r="BI106" i="8" s="1"/>
  <c r="BH35" i="8"/>
  <c r="BI35" i="8" s="1" a="1"/>
  <c r="BI35" i="8" s="1"/>
  <c r="BD61" i="8" a="1"/>
  <c r="BD61" i="8" s="1"/>
  <c r="T34" i="1"/>
  <c r="R34" i="1"/>
  <c r="I34" i="1"/>
  <c r="U34" i="1"/>
  <c r="S34" i="1"/>
  <c r="Q34" i="1"/>
  <c r="L34" i="1"/>
  <c r="K34" i="1"/>
  <c r="N34" i="1"/>
  <c r="J34" i="1"/>
  <c r="H34" i="1"/>
  <c r="M34" i="1"/>
  <c r="H82" i="6"/>
  <c r="H87" i="6"/>
  <c r="H83" i="6"/>
  <c r="I86" i="6"/>
  <c r="H84" i="6"/>
  <c r="J81" i="6"/>
  <c r="H81" i="6" s="1"/>
  <c r="H85" i="6"/>
  <c r="I81" i="6"/>
  <c r="H86" i="6"/>
  <c r="I85" i="6"/>
  <c r="H88" i="6"/>
  <c r="I83" i="6"/>
  <c r="I84" i="6"/>
  <c r="I87" i="6"/>
  <c r="I82" i="6"/>
  <c r="I88" i="6"/>
  <c r="I94" i="6"/>
  <c r="AA85" i="6"/>
  <c r="AA86" i="6"/>
  <c r="AA87" i="6"/>
  <c r="AA88" i="6"/>
  <c r="AA82" i="6"/>
  <c r="AA83" i="6"/>
  <c r="AC81" i="6"/>
  <c r="AA81" i="6" s="1"/>
  <c r="AB86" i="6"/>
  <c r="AB87" i="6"/>
  <c r="AA84" i="6"/>
  <c r="AB81" i="6"/>
  <c r="I93" i="6"/>
  <c r="BH34" i="9"/>
  <c r="BI34" i="9" s="1" a="1"/>
  <c r="BI34" i="9" s="1"/>
  <c r="BH82" i="9"/>
  <c r="BI82" i="9" s="1" a="1"/>
  <c r="BI82" i="9" s="1"/>
  <c r="BH97" i="9"/>
  <c r="BI97" i="9" s="1" a="1"/>
  <c r="BI97" i="9" s="1"/>
  <c r="BD112" i="9" a="1"/>
  <c r="BD112" i="9" s="1"/>
  <c r="M75" i="11"/>
  <c r="R79" i="1"/>
  <c r="U79" i="1"/>
  <c r="L79" i="1"/>
  <c r="Q79" i="1"/>
  <c r="J79" i="1"/>
  <c r="I79" i="1"/>
  <c r="K79" i="1"/>
  <c r="M79" i="1"/>
  <c r="S79" i="1"/>
  <c r="T79" i="1"/>
  <c r="H79" i="1"/>
  <c r="N79" i="1"/>
  <c r="T95" i="1"/>
  <c r="U95" i="1"/>
  <c r="Q95" i="1"/>
  <c r="M95" i="1"/>
  <c r="S95" i="1"/>
  <c r="L95" i="1"/>
  <c r="N95" i="1"/>
  <c r="J95" i="1"/>
  <c r="I95" i="1"/>
  <c r="K95" i="1"/>
  <c r="R95" i="1"/>
  <c r="H95" i="1"/>
  <c r="M7" i="1"/>
  <c r="Q7" i="1"/>
  <c r="S7" i="1"/>
  <c r="T7" i="1"/>
  <c r="R7" i="1"/>
  <c r="U7" i="1"/>
  <c r="L7" i="1"/>
  <c r="N7" i="1"/>
  <c r="M33" i="11"/>
  <c r="H76" i="6"/>
  <c r="J70" i="6"/>
  <c r="H70" i="6" s="1"/>
  <c r="H75" i="6"/>
  <c r="H71" i="6"/>
  <c r="H74" i="6"/>
  <c r="H72" i="6"/>
  <c r="I74" i="6"/>
  <c r="I77" i="6"/>
  <c r="H73" i="6"/>
  <c r="I71" i="6"/>
  <c r="I73" i="6"/>
  <c r="H77" i="6"/>
  <c r="I76" i="6"/>
  <c r="I70" i="6"/>
  <c r="I75" i="6"/>
  <c r="I72" i="6"/>
  <c r="I98" i="6"/>
  <c r="I113" i="6"/>
  <c r="M40" i="11"/>
  <c r="V43" i="11"/>
  <c r="U9" i="11"/>
  <c r="R9" i="11"/>
  <c r="L63" i="1"/>
  <c r="K63" i="1"/>
  <c r="R63" i="1"/>
  <c r="T63" i="1"/>
  <c r="S63" i="1"/>
  <c r="U63" i="1"/>
  <c r="J63" i="1"/>
  <c r="N63" i="1"/>
  <c r="M63" i="1"/>
  <c r="Q63" i="1"/>
  <c r="I63" i="1"/>
  <c r="H63" i="1"/>
  <c r="M30" i="11"/>
  <c r="S74" i="1"/>
  <c r="R74" i="1"/>
  <c r="N74" i="1"/>
  <c r="M74" i="1"/>
  <c r="I74" i="1"/>
  <c r="U74" i="1"/>
  <c r="J74" i="1"/>
  <c r="L74" i="1"/>
  <c r="Q74" i="1"/>
  <c r="K74" i="1"/>
  <c r="T74" i="1"/>
  <c r="H74" i="1"/>
  <c r="AA115" i="6"/>
  <c r="AA118" i="6"/>
  <c r="AB121" i="6"/>
  <c r="AA121" i="6"/>
  <c r="AA120" i="6"/>
  <c r="AA119" i="6"/>
  <c r="AA116" i="6"/>
  <c r="AA117" i="6"/>
  <c r="AB116" i="6"/>
  <c r="AC114" i="6"/>
  <c r="AA114" i="6" s="1"/>
  <c r="AB77" i="6"/>
  <c r="AA109" i="6"/>
  <c r="AA107" i="6"/>
  <c r="AA106" i="6"/>
  <c r="AA110" i="6"/>
  <c r="AC103" i="6"/>
  <c r="AA103" i="6" s="1"/>
  <c r="AA105" i="6"/>
  <c r="AA104" i="6"/>
  <c r="AB109" i="6"/>
  <c r="AA108" i="6"/>
  <c r="I91" i="6"/>
  <c r="I111" i="6"/>
  <c r="M60" i="11"/>
  <c r="M57" i="11"/>
  <c r="N43" i="11"/>
  <c r="U43" i="11"/>
  <c r="T43" i="11"/>
  <c r="M71" i="11"/>
  <c r="Q47" i="1"/>
  <c r="U47" i="1"/>
  <c r="L47" i="1"/>
  <c r="I47" i="1"/>
  <c r="S47" i="1"/>
  <c r="J47" i="1"/>
  <c r="M47" i="1"/>
  <c r="N47" i="1"/>
  <c r="K47" i="1"/>
  <c r="T47" i="1"/>
  <c r="H47" i="1"/>
  <c r="R47" i="1"/>
  <c r="R23" i="1"/>
  <c r="N23" i="1"/>
  <c r="L23" i="1"/>
  <c r="S23" i="1"/>
  <c r="Q23" i="1"/>
  <c r="M23" i="1"/>
  <c r="T23" i="1"/>
  <c r="U23" i="1"/>
  <c r="N22" i="1"/>
  <c r="T22" i="1"/>
  <c r="M22" i="1"/>
  <c r="S22" i="1"/>
  <c r="Q22" i="1"/>
  <c r="L22" i="1"/>
  <c r="R22" i="1"/>
  <c r="U22" i="1"/>
  <c r="S54" i="1"/>
  <c r="R54" i="1"/>
  <c r="K54" i="1"/>
  <c r="T54" i="1"/>
  <c r="Q54" i="1"/>
  <c r="N54" i="1"/>
  <c r="U54" i="1"/>
  <c r="M54" i="1"/>
  <c r="J54" i="1"/>
  <c r="I54" i="1"/>
  <c r="L54" i="1"/>
  <c r="H54" i="1"/>
  <c r="N59" i="1"/>
  <c r="U59" i="1"/>
  <c r="R59" i="1"/>
  <c r="M59" i="1"/>
  <c r="S59" i="1"/>
  <c r="T59" i="1"/>
  <c r="I59" i="1"/>
  <c r="L59" i="1"/>
  <c r="J59" i="1"/>
  <c r="Q59" i="1"/>
  <c r="K59" i="1"/>
  <c r="H59" i="1"/>
  <c r="AB67" i="6"/>
  <c r="H110" i="6"/>
  <c r="H108" i="6"/>
  <c r="I106" i="6"/>
  <c r="H105" i="6"/>
  <c r="H104" i="6"/>
  <c r="H107" i="6"/>
  <c r="H106" i="6"/>
  <c r="J103" i="6"/>
  <c r="H103" i="6" s="1"/>
  <c r="I110" i="6"/>
  <c r="I107" i="6"/>
  <c r="H109" i="6"/>
  <c r="I109" i="6"/>
  <c r="I103" i="6"/>
  <c r="I108" i="6"/>
  <c r="I104" i="6"/>
  <c r="I105" i="6"/>
  <c r="I89" i="6"/>
  <c r="I90" i="6"/>
  <c r="M41" i="11"/>
  <c r="M34" i="11"/>
  <c r="M70" i="11"/>
  <c r="CK16" i="8"/>
  <c r="M26" i="11"/>
  <c r="S30" i="1"/>
  <c r="Q30" i="1"/>
  <c r="U30" i="1"/>
  <c r="I30" i="1"/>
  <c r="R30" i="1"/>
  <c r="N30" i="1"/>
  <c r="L30" i="1"/>
  <c r="J30" i="1"/>
  <c r="M30" i="1"/>
  <c r="K30" i="1"/>
  <c r="T30" i="1"/>
  <c r="H30" i="1"/>
  <c r="U27" i="1"/>
  <c r="K27" i="1"/>
  <c r="I27" i="1"/>
  <c r="N27" i="1"/>
  <c r="Q27" i="1"/>
  <c r="R27" i="1"/>
  <c r="S27" i="1"/>
  <c r="T27" i="1"/>
  <c r="M27" i="1"/>
  <c r="J27" i="1"/>
  <c r="L27" i="1"/>
  <c r="H27" i="1"/>
  <c r="I99" i="6"/>
  <c r="AA95" i="6"/>
  <c r="AA97" i="6"/>
  <c r="AA99" i="6"/>
  <c r="AB99" i="6"/>
  <c r="AA94" i="6"/>
  <c r="AA93" i="6"/>
  <c r="AA96" i="6"/>
  <c r="AB96" i="6"/>
  <c r="AC92" i="6"/>
  <c r="AA92" i="6" s="1"/>
  <c r="AB92" i="6"/>
  <c r="AA98" i="6"/>
  <c r="AA55" i="6"/>
  <c r="AB55" i="6"/>
  <c r="AA53" i="6"/>
  <c r="AA51" i="6"/>
  <c r="AA50" i="6"/>
  <c r="AB51" i="6"/>
  <c r="AA49" i="6"/>
  <c r="AA52" i="6"/>
  <c r="AB54" i="6"/>
  <c r="AB48" i="6"/>
  <c r="AA54" i="6"/>
  <c r="AB53" i="6"/>
  <c r="AB56" i="6"/>
  <c r="AB49" i="6"/>
  <c r="AC48" i="6"/>
  <c r="AA48" i="6" s="1"/>
  <c r="AB111" i="6"/>
  <c r="AB50" i="6"/>
  <c r="AB52" i="6"/>
  <c r="I95" i="6"/>
  <c r="I122" i="6"/>
  <c r="I112" i="6"/>
  <c r="B100" i="11"/>
  <c r="B60" i="11"/>
  <c r="B62" i="11"/>
  <c r="M82" i="11"/>
  <c r="B95" i="11"/>
  <c r="B41" i="11"/>
  <c r="M49" i="11"/>
  <c r="M76" i="11"/>
  <c r="CH24" i="7"/>
  <c r="CA38" i="7"/>
  <c r="CA44" i="7"/>
  <c r="CF26" i="7"/>
  <c r="CF28" i="7"/>
  <c r="CC24" i="7"/>
  <c r="CA46" i="7"/>
  <c r="CH34" i="7"/>
  <c r="CC44" i="7"/>
  <c r="CA36" i="7"/>
  <c r="CF44" i="7"/>
  <c r="CA48" i="7"/>
  <c r="CF14" i="7"/>
  <c r="CH14" i="7"/>
  <c r="CA28" i="7"/>
  <c r="CA16" i="7"/>
  <c r="CA18" i="7"/>
  <c r="CA26" i="7"/>
  <c r="CB9" i="7"/>
  <c r="CF16" i="7"/>
  <c r="CF34" i="7"/>
  <c r="CA34" i="7"/>
  <c r="CA24" i="7"/>
  <c r="CB8" i="7"/>
  <c r="CF38" i="7"/>
  <c r="CB5" i="7"/>
  <c r="CB10" i="7"/>
  <c r="CB6" i="7"/>
  <c r="CF18" i="7"/>
  <c r="CA14" i="7"/>
  <c r="CF36" i="7"/>
  <c r="CB4" i="7"/>
  <c r="CF48" i="7"/>
  <c r="CC34" i="7"/>
  <c r="CB7" i="7"/>
  <c r="CC14" i="7"/>
  <c r="CB11" i="7"/>
  <c r="CH44" i="7"/>
  <c r="CF46" i="7"/>
  <c r="CF24" i="7"/>
  <c r="M55" i="11"/>
  <c r="B92" i="11"/>
  <c r="B69" i="11"/>
  <c r="B66" i="11"/>
  <c r="B14" i="11"/>
  <c r="B65" i="11"/>
  <c r="AN42" i="7" a="1"/>
  <c r="AN42" i="7" s="1"/>
  <c r="AR21" i="7"/>
  <c r="AR56" i="7"/>
  <c r="AS56" i="7" s="1" a="1"/>
  <c r="AS56" i="7" s="1"/>
  <c r="AN56" i="7" a="1"/>
  <c r="AN56" i="7" s="1"/>
  <c r="AN21" i="7" a="1"/>
  <c r="AN21" i="7" s="1"/>
  <c r="AN131" i="7" a="1"/>
  <c r="AN131" i="7" s="1"/>
  <c r="AR86" i="7"/>
  <c r="AS86" i="7" s="1" a="1"/>
  <c r="AS86" i="7" s="1"/>
  <c r="AR101" i="7"/>
  <c r="AS101" i="7" s="1" a="1"/>
  <c r="AS101" i="7" s="1"/>
  <c r="AN47" i="7" a="1"/>
  <c r="AN47" i="7" s="1"/>
  <c r="AN86" i="7" a="1"/>
  <c r="AN86" i="7" s="1"/>
  <c r="AR42" i="7"/>
  <c r="AR47" i="7"/>
  <c r="AN116" i="7" a="1"/>
  <c r="AN116" i="7" s="1"/>
  <c r="AN101" i="7" a="1"/>
  <c r="AN101" i="7" s="1"/>
  <c r="M95" i="11"/>
  <c r="B4" i="11"/>
  <c r="B87" i="11"/>
  <c r="B34" i="11"/>
  <c r="B72" i="11"/>
  <c r="B56" i="11"/>
  <c r="B7" i="11"/>
  <c r="B54" i="11"/>
  <c r="B82" i="11"/>
  <c r="B94" i="11"/>
  <c r="B73" i="11"/>
  <c r="B74" i="11"/>
  <c r="B97" i="11"/>
  <c r="B93" i="11"/>
  <c r="B63" i="11"/>
  <c r="B46" i="11"/>
  <c r="B83" i="11"/>
  <c r="B88" i="11"/>
  <c r="B91" i="11"/>
  <c r="B64" i="11"/>
  <c r="B67" i="11"/>
  <c r="B98" i="11"/>
  <c r="B71" i="11"/>
  <c r="B84" i="11"/>
  <c r="B19" i="11"/>
  <c r="B27" i="11"/>
  <c r="B35" i="11"/>
  <c r="B33" i="11"/>
  <c r="B70" i="11"/>
  <c r="B23" i="11"/>
  <c r="B17" i="11"/>
  <c r="B85" i="11"/>
  <c r="B24" i="11"/>
  <c r="B79" i="11"/>
  <c r="B61" i="11"/>
  <c r="B10" i="11"/>
  <c r="B75" i="11"/>
  <c r="B48" i="11"/>
  <c r="B36" i="11"/>
  <c r="B32" i="11"/>
  <c r="B31" i="11"/>
  <c r="B15" i="11"/>
  <c r="B58" i="11"/>
  <c r="B6" i="11"/>
  <c r="B47" i="11"/>
  <c r="B21" i="11"/>
  <c r="B89" i="11"/>
  <c r="B42" i="11"/>
  <c r="B11" i="11"/>
  <c r="B51" i="11"/>
  <c r="B59" i="11"/>
  <c r="B29" i="11"/>
  <c r="B90" i="11"/>
  <c r="B12" i="11"/>
  <c r="B37" i="11"/>
  <c r="B25" i="11"/>
  <c r="B86" i="11"/>
  <c r="B39" i="11"/>
  <c r="B57" i="11"/>
  <c r="B20" i="11"/>
  <c r="B13" i="11"/>
  <c r="B16" i="11"/>
  <c r="B78" i="11"/>
  <c r="B53" i="11"/>
  <c r="B68" i="11"/>
  <c r="B96" i="11"/>
  <c r="B81" i="11"/>
  <c r="B30" i="11"/>
  <c r="B8" i="11"/>
  <c r="B26" i="11"/>
  <c r="B45" i="11"/>
  <c r="B18" i="11"/>
  <c r="B52" i="11"/>
  <c r="B50" i="11"/>
  <c r="B44" i="11"/>
  <c r="B43" i="11"/>
  <c r="B38" i="11"/>
  <c r="M83" i="11"/>
  <c r="M69" i="11"/>
  <c r="M65" i="11"/>
  <c r="B9" i="11"/>
  <c r="B99" i="11"/>
  <c r="B80" i="11"/>
  <c r="B55" i="11"/>
  <c r="B77" i="11"/>
  <c r="B76" i="11"/>
  <c r="B49" i="11"/>
  <c r="M28" i="11"/>
  <c r="M29" i="11"/>
  <c r="AR24" i="6"/>
  <c r="AZ18" i="6"/>
  <c r="BH32" i="6"/>
  <c r="BP23" i="6"/>
  <c r="BG23" i="6"/>
  <c r="BO18" i="6"/>
  <c r="BJ18" i="6" s="1"/>
  <c r="BD124" i="8" l="1" a="1"/>
  <c r="BD124" i="8" s="1"/>
  <c r="BH92" i="8"/>
  <c r="BI92" i="8" s="1" a="1"/>
  <c r="BI92" i="8" s="1"/>
  <c r="BH93" i="8"/>
  <c r="BI93" i="8" s="1" a="1"/>
  <c r="BI93" i="8" s="1"/>
  <c r="BD92" i="8" a="1"/>
  <c r="BD92" i="8" s="1"/>
  <c r="CL4" i="8"/>
  <c r="BD96" i="8" a="1"/>
  <c r="BD96" i="8" s="1"/>
  <c r="BD138" i="8" a="1"/>
  <c r="BD138" i="8" s="1"/>
  <c r="BH64" i="8"/>
  <c r="BI64" i="8" s="1" a="1"/>
  <c r="BI64" i="8" s="1"/>
  <c r="BH107" i="8"/>
  <c r="BI107" i="8" s="1" a="1"/>
  <c r="BI107" i="8" s="1"/>
  <c r="CM14" i="8"/>
  <c r="CK14" i="8"/>
  <c r="BD122" i="8" a="1"/>
  <c r="BD122" i="8" s="1"/>
  <c r="BH62" i="8"/>
  <c r="BI62" i="8" s="1" a="1"/>
  <c r="BI62" i="8" s="1"/>
  <c r="BD139" i="8" a="1"/>
  <c r="BD139" i="8" s="1"/>
  <c r="CP18" i="8"/>
  <c r="BH94" i="8"/>
  <c r="BI94" i="8" s="1" a="1"/>
  <c r="BI94" i="8" s="1"/>
  <c r="BH108" i="8"/>
  <c r="BI108" i="8" s="1" a="1"/>
  <c r="BI108" i="8" s="1"/>
  <c r="BD108" i="8" a="1"/>
  <c r="BD108" i="8" s="1"/>
  <c r="BD35" i="8" a="1"/>
  <c r="BD35" i="8" s="1"/>
  <c r="BH109" i="8"/>
  <c r="BI109" i="8" s="1" a="1"/>
  <c r="BI109" i="8" s="1"/>
  <c r="CK18" i="8"/>
  <c r="CR14" i="8"/>
  <c r="BD137" i="8" a="1"/>
  <c r="BD137" i="8" s="1"/>
  <c r="BD63" i="8" a="1"/>
  <c r="BD63" i="8" s="1"/>
  <c r="BD141" i="8" a="1"/>
  <c r="BD141" i="8" s="1"/>
  <c r="BD64" i="8" a="1"/>
  <c r="BD64" i="8" s="1"/>
  <c r="CK26" i="8"/>
  <c r="BD94" i="8" a="1"/>
  <c r="BD94" i="8" s="1"/>
  <c r="BD40" i="8" a="1"/>
  <c r="BD40" i="8" s="1"/>
  <c r="BH63" i="8"/>
  <c r="BI63" i="8" s="1" a="1"/>
  <c r="BI63" i="8" s="1"/>
  <c r="BD123" i="8" a="1"/>
  <c r="BD123" i="8" s="1"/>
  <c r="BH40" i="8"/>
  <c r="BI40" i="8" s="1" a="1"/>
  <c r="BI40" i="8" s="1"/>
  <c r="CL7" i="8"/>
  <c r="CP14" i="8"/>
  <c r="CL5" i="8"/>
  <c r="BD107" i="8" a="1"/>
  <c r="BD107" i="8" s="1"/>
  <c r="BD62" i="8" a="1"/>
  <c r="BD62" i="8" s="1"/>
  <c r="BD109" i="8" a="1"/>
  <c r="BD109" i="8" s="1"/>
  <c r="CL11" i="8"/>
  <c r="CM24" i="8"/>
  <c r="BD52" i="9" a="1"/>
  <c r="BD52" i="9" s="1"/>
  <c r="BD127" i="9" a="1"/>
  <c r="BD127" i="9" s="1"/>
  <c r="BD101" i="9" a="1"/>
  <c r="BD101" i="9" s="1"/>
  <c r="BH52" i="9"/>
  <c r="BI52" i="9" s="1" a="1"/>
  <c r="BI52" i="9" s="1"/>
  <c r="BH51" i="9"/>
  <c r="BI51" i="9" s="1" a="1"/>
  <c r="BI51" i="9" s="1"/>
  <c r="BD97" i="9" a="1"/>
  <c r="BD97" i="9" s="1"/>
  <c r="BD111" i="9" a="1"/>
  <c r="BD111" i="9" s="1"/>
  <c r="BD134" i="9" a="1"/>
  <c r="BD134" i="9" s="1"/>
  <c r="BD96" i="9" a="1"/>
  <c r="BD96" i="9" s="1"/>
  <c r="BD82" i="9" a="1"/>
  <c r="BD82" i="9" s="1"/>
  <c r="BD114" i="9" a="1"/>
  <c r="BD114" i="9" s="1"/>
  <c r="BH96" i="9"/>
  <c r="BI96" i="9" s="1" a="1"/>
  <c r="BI96" i="9" s="1"/>
  <c r="BD81" i="9" a="1"/>
  <c r="BD81" i="9" s="1"/>
  <c r="BD34" i="9" a="1"/>
  <c r="BD34" i="9" s="1"/>
  <c r="BH83" i="9"/>
  <c r="BI83" i="9" s="1" a="1"/>
  <c r="BI83" i="9" s="1"/>
  <c r="BD126" i="9" a="1"/>
  <c r="BD126" i="9" s="1"/>
  <c r="BD51" i="9" a="1"/>
  <c r="BD51" i="9" s="1"/>
  <c r="BH57" i="9"/>
  <c r="BI57" i="9" s="1" a="1"/>
  <c r="BI57" i="9" s="1"/>
  <c r="BH87" i="9"/>
  <c r="BI87" i="9" s="1" a="1"/>
  <c r="BI87" i="9" s="1"/>
  <c r="BH101" i="9"/>
  <c r="BI101" i="9" s="1" a="1"/>
  <c r="BI101" i="9" s="1"/>
  <c r="BH20" i="9"/>
  <c r="BI20" i="9" s="1" a="1"/>
  <c r="BI20" i="9" s="1"/>
  <c r="BD102" i="9" a="1"/>
  <c r="BD102" i="9" s="1"/>
  <c r="BH55" i="9"/>
  <c r="BI55" i="9" s="1" a="1"/>
  <c r="BI55" i="9" s="1"/>
  <c r="BG31" i="9"/>
  <c r="BO31" i="9" s="1"/>
  <c r="BJ31" i="9" s="1"/>
  <c r="BG38" i="9"/>
  <c r="BO22" i="9"/>
  <c r="BJ22" i="9" s="1"/>
  <c r="BD115" i="9" a="1"/>
  <c r="BD115" i="9" s="1"/>
  <c r="AQ31" i="9"/>
  <c r="AY31" i="9" s="1"/>
  <c r="AT31" i="9" s="1"/>
  <c r="AY22" i="9"/>
  <c r="AT22" i="9" s="1"/>
  <c r="AQ38" i="9"/>
  <c r="BD117" i="9" a="1"/>
  <c r="BD117" i="9" s="1"/>
  <c r="CL10" i="9"/>
  <c r="BD57" i="9" a="1"/>
  <c r="BD57" i="9" s="1"/>
  <c r="BD86" i="9" a="1"/>
  <c r="BD86" i="9" s="1"/>
  <c r="BD20" i="9" a="1"/>
  <c r="BD20" i="9" s="1"/>
  <c r="BD132" i="9" a="1"/>
  <c r="BD132" i="9" s="1"/>
  <c r="BH102" i="9"/>
  <c r="BI102" i="9" s="1" a="1"/>
  <c r="BI102" i="9" s="1"/>
  <c r="BH98" i="9"/>
  <c r="AW23" i="9"/>
  <c r="AO32" i="9"/>
  <c r="AW32" i="9" s="1"/>
  <c r="AO39" i="9"/>
  <c r="BD25" i="9" a="1"/>
  <c r="BD25" i="9" s="1"/>
  <c r="BD56" i="9" a="1"/>
  <c r="BD56" i="9" s="1"/>
  <c r="BD85" i="9" a="1"/>
  <c r="BD85" i="9" s="1"/>
  <c r="BD83" i="9" a="1"/>
  <c r="BD83" i="9" s="1"/>
  <c r="BD54" i="9" a="1"/>
  <c r="BD54" i="9" s="1"/>
  <c r="BD128" i="9" a="1"/>
  <c r="BD128" i="9" s="1"/>
  <c r="BD41" i="9" a="1"/>
  <c r="BD41" i="9" s="1"/>
  <c r="BH41" i="9"/>
  <c r="BI41" i="9" s="1" a="1"/>
  <c r="BI41" i="9" s="1"/>
  <c r="BD38" i="9"/>
  <c r="BL31" i="9"/>
  <c r="BD55" i="9" a="1"/>
  <c r="BD55" i="9" s="1"/>
  <c r="BD53" i="9" a="1"/>
  <c r="BD53" i="9" s="1"/>
  <c r="BH15" i="9"/>
  <c r="BH54" i="9"/>
  <c r="BI54" i="9" s="1" a="1"/>
  <c r="BI54" i="9" s="1"/>
  <c r="BD113" i="9" a="1"/>
  <c r="BD113" i="9" s="1"/>
  <c r="BH84" i="9"/>
  <c r="BI84" i="9" s="1" a="1"/>
  <c r="BI84" i="9" s="1"/>
  <c r="BD87" i="9" a="1"/>
  <c r="BD87" i="9" s="1"/>
  <c r="BH53" i="9"/>
  <c r="BH35" i="9"/>
  <c r="BH85" i="9"/>
  <c r="BI85" i="9" s="1" a="1"/>
  <c r="BI85" i="9" s="1"/>
  <c r="BD131" i="9" a="1"/>
  <c r="BD131" i="9" s="1"/>
  <c r="BD98" i="9" a="1"/>
  <c r="BD98" i="9" s="1"/>
  <c r="BH100" i="9"/>
  <c r="BI100" i="9" s="1" a="1"/>
  <c r="BI100" i="9" s="1"/>
  <c r="BH31" i="9"/>
  <c r="BP22" i="9"/>
  <c r="BD32" i="9"/>
  <c r="BL23" i="9"/>
  <c r="BE39" i="9"/>
  <c r="BM23" i="9"/>
  <c r="BE32" i="9"/>
  <c r="BM32" i="9" s="1"/>
  <c r="BH56" i="9"/>
  <c r="BI56" i="9" s="1" a="1"/>
  <c r="BI56" i="9" s="1"/>
  <c r="BD35" i="9" a="1"/>
  <c r="BD35" i="9" s="1"/>
  <c r="BD99" i="9" a="1"/>
  <c r="BD99" i="9" s="1"/>
  <c r="BH86" i="9"/>
  <c r="BI86" i="9" s="1" a="1"/>
  <c r="BI86" i="9" s="1"/>
  <c r="BH99" i="9"/>
  <c r="BI99" i="9" s="1" a="1"/>
  <c r="BI99" i="9" s="1"/>
  <c r="BD129" i="9" a="1"/>
  <c r="BD129" i="9" s="1"/>
  <c r="AR20" i="9"/>
  <c r="AV20" i="9" s="1" a="1"/>
  <c r="AV20" i="9" s="1"/>
  <c r="AN27" i="9" a="1"/>
  <c r="AN27" i="9" s="1"/>
  <c r="CP24" i="9"/>
  <c r="BH25" i="9"/>
  <c r="BI25" i="9" s="1" a="1"/>
  <c r="BI25" i="9" s="1"/>
  <c r="BD130" i="9" a="1"/>
  <c r="BD130" i="9" s="1"/>
  <c r="BD100" i="9" a="1"/>
  <c r="BD100" i="9" s="1"/>
  <c r="BD84" i="9" a="1"/>
  <c r="BD84" i="9" s="1"/>
  <c r="BD116" i="9" a="1"/>
  <c r="BD116" i="9" s="1"/>
  <c r="AV23" i="9"/>
  <c r="AN39" i="9"/>
  <c r="AN32" i="9"/>
  <c r="AV32" i="9" s="1"/>
  <c r="AR43" i="9"/>
  <c r="AZ38" i="9"/>
  <c r="AN48" i="9"/>
  <c r="AV43" i="9"/>
  <c r="CK38" i="8"/>
  <c r="BH68" i="8"/>
  <c r="BI68" i="8" s="1" a="1"/>
  <c r="BI68" i="8" s="1"/>
  <c r="CK34" i="8"/>
  <c r="CR34" i="8"/>
  <c r="CK24" i="8"/>
  <c r="CP34" i="8"/>
  <c r="CK36" i="8"/>
  <c r="CP46" i="8"/>
  <c r="CK46" i="8"/>
  <c r="CM34" i="8"/>
  <c r="CM44" i="8"/>
  <c r="CP28" i="8"/>
  <c r="CL6" i="8"/>
  <c r="CP38" i="8"/>
  <c r="CK44" i="8"/>
  <c r="CL8" i="8"/>
  <c r="CR44" i="8"/>
  <c r="CP26" i="8"/>
  <c r="CP48" i="8"/>
  <c r="CK28" i="8"/>
  <c r="CP24" i="8"/>
  <c r="CR24" i="8"/>
  <c r="CK48" i="8"/>
  <c r="CL9" i="8"/>
  <c r="CP36" i="8"/>
  <c r="CP44" i="8"/>
  <c r="CL10" i="8"/>
  <c r="CA28" i="8"/>
  <c r="AN35" i="8" a="1"/>
  <c r="AN35" i="8" s="1"/>
  <c r="BH111" i="8"/>
  <c r="BI111" i="8" s="1" a="1"/>
  <c r="BI111" i="8" s="1"/>
  <c r="BD27" i="8" a="1"/>
  <c r="BD27" i="8" s="1"/>
  <c r="BL34" i="8" a="1"/>
  <c r="BL34" i="8" s="1"/>
  <c r="BD25" i="8" a="1"/>
  <c r="BD25" i="8" s="1"/>
  <c r="BH26" i="8"/>
  <c r="BI26" i="8" s="1" a="1"/>
  <c r="BI26" i="8" s="1"/>
  <c r="BH115" i="8"/>
  <c r="BI115" i="8" s="1" a="1"/>
  <c r="BI115" i="8" s="1"/>
  <c r="BD70" i="8" a="1"/>
  <c r="BD70" i="8" s="1"/>
  <c r="BD110" i="8" a="1"/>
  <c r="BD110" i="8" s="1"/>
  <c r="CB10" i="8"/>
  <c r="BD126" i="8" a="1"/>
  <c r="BD126" i="8" s="1"/>
  <c r="BH25" i="8"/>
  <c r="BI25" i="8" s="1" a="1"/>
  <c r="BI25" i="8" s="1"/>
  <c r="BD125" i="8" a="1"/>
  <c r="BD125" i="8" s="1"/>
  <c r="BD26" i="8" a="1"/>
  <c r="BD26" i="8" s="1"/>
  <c r="AR35" i="8"/>
  <c r="AS35" i="8" s="1" a="1"/>
  <c r="AS35" i="8" s="1"/>
  <c r="BD111" i="8" a="1"/>
  <c r="BD111" i="8" s="1"/>
  <c r="BD95" i="8" a="1"/>
  <c r="BD95" i="8" s="1"/>
  <c r="BD65" i="8" a="1"/>
  <c r="BD65" i="8" s="1"/>
  <c r="AN40" i="8" a="1"/>
  <c r="AN40" i="8" s="1"/>
  <c r="BD66" i="8" a="1"/>
  <c r="BD66" i="8" s="1"/>
  <c r="BD140" i="8" a="1"/>
  <c r="BD140" i="8" s="1"/>
  <c r="BD145" i="8" a="1"/>
  <c r="BD145" i="8" s="1"/>
  <c r="BH95" i="8"/>
  <c r="BI95" i="8" s="1" a="1"/>
  <c r="BI95" i="8" s="1"/>
  <c r="BH66" i="8"/>
  <c r="BI66" i="8" s="1" a="1"/>
  <c r="BI66" i="8" s="1"/>
  <c r="BH110" i="8"/>
  <c r="BI110" i="8" s="1" a="1"/>
  <c r="BI110" i="8" s="1"/>
  <c r="BH96" i="8"/>
  <c r="BI96" i="8" s="1" a="1"/>
  <c r="BI96" i="8" s="1"/>
  <c r="CB5" i="8"/>
  <c r="BH48" i="8"/>
  <c r="BI48" i="8" s="1" a="1"/>
  <c r="BI48" i="8" s="1"/>
  <c r="CH44" i="8"/>
  <c r="CA38" i="8"/>
  <c r="BH97" i="8"/>
  <c r="BI97" i="8" s="1" a="1"/>
  <c r="BI97" i="8" s="1"/>
  <c r="AR28" i="8"/>
  <c r="AS28" i="8" s="1" a="1"/>
  <c r="AS28" i="8" s="1"/>
  <c r="BD50" i="8" a="1"/>
  <c r="BD50" i="8" s="1"/>
  <c r="AN52" i="8"/>
  <c r="AV37" i="8"/>
  <c r="CF48" i="8"/>
  <c r="AN33" i="8"/>
  <c r="AV33" i="8" s="1"/>
  <c r="AN38" i="8"/>
  <c r="AV26" i="8"/>
  <c r="CA16" i="8"/>
  <c r="CB6" i="8"/>
  <c r="CB8" i="8"/>
  <c r="CC34" i="8"/>
  <c r="CF36" i="8"/>
  <c r="CA18" i="8"/>
  <c r="BD48" i="8" a="1"/>
  <c r="BD48" i="8" s="1"/>
  <c r="BD131" i="8" a="1"/>
  <c r="BD131" i="8" s="1"/>
  <c r="BD68" i="8" a="1"/>
  <c r="BD68" i="8" s="1"/>
  <c r="BD127" i="8" a="1"/>
  <c r="BD127" i="8" s="1"/>
  <c r="BD112" i="8" a="1"/>
  <c r="BD112" i="8" s="1"/>
  <c r="BD28" i="8" a="1"/>
  <c r="BD28" i="8" s="1"/>
  <c r="BD99" i="8" a="1"/>
  <c r="BD99" i="8" s="1"/>
  <c r="BH114" i="8"/>
  <c r="BI114" i="8" s="1" a="1"/>
  <c r="BI114" i="8" s="1"/>
  <c r="AO26" i="8"/>
  <c r="AW18" i="8"/>
  <c r="CH14" i="8"/>
  <c r="BD146" i="8" a="1"/>
  <c r="BD146" i="8" s="1"/>
  <c r="CH24" i="8"/>
  <c r="CF38" i="8"/>
  <c r="CB7" i="8"/>
  <c r="CA46" i="8"/>
  <c r="CA26" i="8"/>
  <c r="BD56" i="8" a="1"/>
  <c r="BD56" i="8" s="1"/>
  <c r="BH126" i="8"/>
  <c r="BI126" i="8" s="1" a="1"/>
  <c r="BI126" i="8" s="1"/>
  <c r="BH70" i="8"/>
  <c r="BI70" i="8" s="1" a="1"/>
  <c r="BI70" i="8" s="1"/>
  <c r="BD20" i="8" a="1"/>
  <c r="BD20" i="8" s="1"/>
  <c r="BH112" i="8"/>
  <c r="BI112" i="8" s="1" a="1"/>
  <c r="BI112" i="8" s="1"/>
  <c r="BD116" i="8" a="1"/>
  <c r="BD116" i="8" s="1"/>
  <c r="BD128" i="8" a="1"/>
  <c r="BD128" i="8" s="1"/>
  <c r="AQ37" i="8"/>
  <c r="AY25" i="8"/>
  <c r="AT25" i="8" s="1"/>
  <c r="AQ32" i="8"/>
  <c r="AY32" i="8" s="1"/>
  <c r="AT32" i="8" s="1"/>
  <c r="BM43" i="8"/>
  <c r="BE58" i="8"/>
  <c r="CC44" i="8"/>
  <c r="BH141" i="8"/>
  <c r="BI141" i="8" s="1" a="1"/>
  <c r="BI141" i="8" s="1"/>
  <c r="BD113" i="8" a="1"/>
  <c r="BD113" i="8" s="1"/>
  <c r="CB11" i="8"/>
  <c r="CC24" i="8"/>
  <c r="CB9" i="8"/>
  <c r="CC14" i="8"/>
  <c r="CA24" i="8"/>
  <c r="BD69" i="8" a="1"/>
  <c r="BD69" i="8" s="1"/>
  <c r="BD98" i="8" a="1"/>
  <c r="BD98" i="8" s="1"/>
  <c r="BH28" i="8"/>
  <c r="BI28" i="8" s="1" a="1"/>
  <c r="BI28" i="8" s="1"/>
  <c r="BH29" i="8"/>
  <c r="BI29" i="8" s="1" a="1"/>
  <c r="BI29" i="8" s="1"/>
  <c r="BL23" i="8"/>
  <c r="BD32" i="8"/>
  <c r="CH34" i="8"/>
  <c r="BH116" i="8"/>
  <c r="BI116" i="8" s="1" a="1"/>
  <c r="BI116" i="8" s="1"/>
  <c r="AN134" i="8" a="1"/>
  <c r="AN134" i="8" s="1"/>
  <c r="CF24" i="8"/>
  <c r="CA34" i="8"/>
  <c r="CF16" i="8"/>
  <c r="CB4" i="8"/>
  <c r="CF18" i="8"/>
  <c r="BH56" i="8"/>
  <c r="BI56" i="8" s="1" a="1"/>
  <c r="BI56" i="8" s="1"/>
  <c r="BH67" i="8"/>
  <c r="BI67" i="8" s="1" a="1"/>
  <c r="BI67" i="8" s="1"/>
  <c r="BD67" i="8" a="1"/>
  <c r="BD67" i="8" s="1"/>
  <c r="BH15" i="8"/>
  <c r="BI15" i="8" s="1" a="1"/>
  <c r="BI15" i="8" s="1"/>
  <c r="BH20" i="8"/>
  <c r="BI20" i="8" s="1" a="1"/>
  <c r="BI20" i="8" s="1"/>
  <c r="BH99" i="8"/>
  <c r="BI99" i="8" s="1" a="1"/>
  <c r="BI99" i="8" s="1"/>
  <c r="BH101" i="8"/>
  <c r="BI101" i="8" s="1" a="1"/>
  <c r="BI101" i="8" s="1"/>
  <c r="BD97" i="8" a="1"/>
  <c r="BD97" i="8" s="1"/>
  <c r="BD115" i="8" a="1"/>
  <c r="BD115" i="8" s="1"/>
  <c r="BH31" i="8"/>
  <c r="BP22" i="8"/>
  <c r="BH129" i="8"/>
  <c r="BI129" i="8" s="1" a="1"/>
  <c r="BI129" i="8" s="1"/>
  <c r="CF26" i="8"/>
  <c r="CF46" i="8"/>
  <c r="CA48" i="8"/>
  <c r="CA36" i="8"/>
  <c r="CF28" i="8"/>
  <c r="BD36" i="8" a="1"/>
  <c r="BD36" i="8" s="1"/>
  <c r="BH138" i="8"/>
  <c r="BI138" i="8" s="1" a="1"/>
  <c r="BI138" i="8" s="1"/>
  <c r="BD29" i="8" a="1"/>
  <c r="BD29" i="8" s="1"/>
  <c r="BH71" i="8"/>
  <c r="BI71" i="8" s="1" a="1"/>
  <c r="BI71" i="8" s="1"/>
  <c r="BD100" i="8" a="1"/>
  <c r="BD100" i="8" s="1"/>
  <c r="BD101" i="8" a="1"/>
  <c r="BD101" i="8" s="1"/>
  <c r="BD144" i="8" a="1"/>
  <c r="BD144" i="8" s="1"/>
  <c r="BD114" i="8" a="1"/>
  <c r="BD114" i="8" s="1"/>
  <c r="BH27" i="8"/>
  <c r="BI27" i="8" s="1" a="1"/>
  <c r="BI27" i="8" s="1"/>
  <c r="BO22" i="8"/>
  <c r="BJ22" i="8" s="1"/>
  <c r="BG37" i="8"/>
  <c r="BG31" i="8"/>
  <c r="BO31" i="8" s="1"/>
  <c r="BJ31" i="8" s="1"/>
  <c r="AZ25" i="8"/>
  <c r="AR37" i="8"/>
  <c r="AR32" i="8"/>
  <c r="AZ32" i="8" s="1"/>
  <c r="CA44" i="8"/>
  <c r="BH100" i="8"/>
  <c r="BI100" i="8" s="1" a="1"/>
  <c r="BI100" i="8" s="1"/>
  <c r="BD143" i="8" a="1"/>
  <c r="BD143" i="8" s="1"/>
  <c r="CF14" i="8"/>
  <c r="CF34" i="8"/>
  <c r="CF44" i="8"/>
  <c r="CA14" i="8"/>
  <c r="BD142" i="8" a="1"/>
  <c r="BD142" i="8" s="1"/>
  <c r="BD129" i="8" a="1"/>
  <c r="BD129" i="8" s="1"/>
  <c r="BH69" i="8"/>
  <c r="BI69" i="8" s="1" a="1"/>
  <c r="BI69" i="8" s="1"/>
  <c r="BH98" i="8"/>
  <c r="BI98" i="8" s="1" a="1"/>
  <c r="BI98" i="8" s="1"/>
  <c r="BD130" i="8" a="1"/>
  <c r="BD130" i="8" s="1"/>
  <c r="BD15" i="8" a="1"/>
  <c r="BD15" i="8" s="1"/>
  <c r="BH113" i="8"/>
  <c r="BI113" i="8" s="1" a="1"/>
  <c r="BI113" i="8" s="1"/>
  <c r="BD71" i="8" a="1"/>
  <c r="BD71" i="8" s="1"/>
  <c r="AN104" i="8" a="1"/>
  <c r="AN104" i="8" s="1"/>
  <c r="BL31" i="8"/>
  <c r="BD37" i="8"/>
  <c r="CK24" i="7"/>
  <c r="CK26" i="7"/>
  <c r="CM14" i="7"/>
  <c r="AR26" i="7"/>
  <c r="CP28" i="7"/>
  <c r="CP18" i="7"/>
  <c r="AN27" i="7" a="1"/>
  <c r="AN27" i="7" s="1"/>
  <c r="AN26" i="7" a="1"/>
  <c r="AN26" i="7" s="1"/>
  <c r="AN28" i="7" a="1"/>
  <c r="AN28" i="7" s="1"/>
  <c r="AR27" i="7"/>
  <c r="AS27" i="7" s="1" a="1"/>
  <c r="AS27" i="7" s="1"/>
  <c r="AR28" i="7"/>
  <c r="AS28" i="7" s="1" a="1"/>
  <c r="AS28" i="7" s="1"/>
  <c r="AR15" i="7"/>
  <c r="BD35" i="7" a="1"/>
  <c r="BD35" i="7" s="1"/>
  <c r="CP14" i="7"/>
  <c r="AQ39" i="7"/>
  <c r="AY23" i="7"/>
  <c r="AT23" i="7" s="1"/>
  <c r="AQ32" i="7"/>
  <c r="AY32" i="7" s="1"/>
  <c r="AT32" i="7" s="1"/>
  <c r="BD83" i="7" a="1"/>
  <c r="BD83" i="7" s="1"/>
  <c r="CK16" i="7"/>
  <c r="CM24" i="7"/>
  <c r="BH16" i="7"/>
  <c r="BI16" i="7" s="1" a="1"/>
  <c r="BI16" i="7" s="1"/>
  <c r="BH98" i="7"/>
  <c r="BI98" i="7" s="1" a="1"/>
  <c r="BI98" i="7" s="1"/>
  <c r="CR24" i="7"/>
  <c r="CL6" i="7"/>
  <c r="CL18" i="7" s="1"/>
  <c r="CL10" i="7"/>
  <c r="AO40" i="7"/>
  <c r="AO33" i="7"/>
  <c r="AW33" i="7" s="1"/>
  <c r="AW24" i="7"/>
  <c r="AN39" i="7"/>
  <c r="AV23" i="7"/>
  <c r="AN32" i="7"/>
  <c r="AV32" i="7" s="1"/>
  <c r="CL7" i="7"/>
  <c r="BD99" i="7" a="1"/>
  <c r="BD99" i="7" s="1"/>
  <c r="BD128" i="7" a="1"/>
  <c r="BD128" i="7" s="1"/>
  <c r="AV21" i="7" a="1"/>
  <c r="AV21" i="7" s="1"/>
  <c r="CP16" i="7"/>
  <c r="CL5" i="7"/>
  <c r="BH54" i="7"/>
  <c r="BI54" i="7" s="1" a="1"/>
  <c r="BI54" i="7" s="1"/>
  <c r="CK38" i="7"/>
  <c r="CR14" i="7"/>
  <c r="CP26" i="7"/>
  <c r="BH32" i="7"/>
  <c r="BP23" i="7"/>
  <c r="AV47" i="7" a="1"/>
  <c r="AV47" i="7" s="1"/>
  <c r="CK28" i="7"/>
  <c r="CK18" i="7"/>
  <c r="BD39" i="7"/>
  <c r="BL32" i="7"/>
  <c r="BH120" i="7"/>
  <c r="BI120" i="7" s="1" a="1"/>
  <c r="BI120" i="7" s="1"/>
  <c r="BD87" i="7" a="1"/>
  <c r="BD87" i="7" s="1"/>
  <c r="BH118" i="7"/>
  <c r="BI118" i="7" s="1" a="1"/>
  <c r="BI118" i="7" s="1"/>
  <c r="AV42" i="7" a="1"/>
  <c r="AV42" i="7" s="1"/>
  <c r="BD53" i="7" a="1"/>
  <c r="BD53" i="7" s="1"/>
  <c r="AR32" i="7"/>
  <c r="AZ32" i="7" s="1"/>
  <c r="AR39" i="7"/>
  <c r="AZ23" i="7"/>
  <c r="BM19" i="7"/>
  <c r="BE24" i="7"/>
  <c r="BG44" i="7"/>
  <c r="BO39" i="7"/>
  <c r="BJ39" i="7" s="1"/>
  <c r="BH112" i="7"/>
  <c r="BI112" i="7" s="1" a="1"/>
  <c r="BI112" i="7" s="1"/>
  <c r="BH104" i="7"/>
  <c r="BI104" i="7" s="1" a="1"/>
  <c r="BI104" i="7" s="1"/>
  <c r="BD62" i="7" a="1"/>
  <c r="BD62" i="7" s="1"/>
  <c r="BD60" i="7" a="1"/>
  <c r="BD60" i="7" s="1"/>
  <c r="BH88" i="7"/>
  <c r="BI88" i="7" s="1" a="1"/>
  <c r="BI88" i="7" s="1"/>
  <c r="BH62" i="7"/>
  <c r="BI62" i="7" s="1" a="1"/>
  <c r="BI62" i="7" s="1"/>
  <c r="BH115" i="7"/>
  <c r="BI115" i="7" s="1" a="1"/>
  <c r="BI115" i="7" s="1"/>
  <c r="BH67" i="7"/>
  <c r="BI67" i="7" s="1" a="1"/>
  <c r="BI67" i="7" s="1"/>
  <c r="BD129" i="7" a="1"/>
  <c r="BD129" i="7" s="1"/>
  <c r="BD63" i="7" a="1"/>
  <c r="BD63" i="7" s="1"/>
  <c r="AN33" i="7"/>
  <c r="AV33" i="7" s="1"/>
  <c r="AN40" i="7"/>
  <c r="AV24" i="7"/>
  <c r="BD70" i="7" a="1"/>
  <c r="BD70" i="7" s="1"/>
  <c r="BH74" i="7"/>
  <c r="BI74" i="7" s="1" a="1"/>
  <c r="BI74" i="7" s="1"/>
  <c r="BD67" i="7" a="1"/>
  <c r="BD67" i="7" s="1"/>
  <c r="BH31" i="7"/>
  <c r="BI31" i="7" s="1" a="1"/>
  <c r="BI31" i="7" s="1"/>
  <c r="BH35" i="7"/>
  <c r="BI35" i="7" s="1" a="1"/>
  <c r="BI35" i="7" s="1"/>
  <c r="BD86" i="7" a="1"/>
  <c r="BD86" i="7" s="1"/>
  <c r="BD54" i="7" a="1"/>
  <c r="BD54" i="7" s="1"/>
  <c r="BD115" i="7" a="1"/>
  <c r="BD115" i="7" s="1"/>
  <c r="BD22" i="7" a="1"/>
  <c r="BD22" i="7" s="1"/>
  <c r="BH43" i="7"/>
  <c r="BH127" i="7"/>
  <c r="BI127" i="7" s="1" a="1"/>
  <c r="BI127" i="7" s="1"/>
  <c r="BD100" i="7" a="1"/>
  <c r="BD100" i="7" s="1"/>
  <c r="BH99" i="7"/>
  <c r="BI99" i="7" s="1" a="1"/>
  <c r="BI99" i="7" s="1"/>
  <c r="CL8" i="7"/>
  <c r="BD55" i="7" a="1"/>
  <c r="BD55" i="7" s="1"/>
  <c r="BD33" i="7"/>
  <c r="BL24" i="7"/>
  <c r="CF28" i="6"/>
  <c r="BL24" i="6"/>
  <c r="BD33" i="6"/>
  <c r="BD38" i="6"/>
  <c r="BL32" i="6"/>
  <c r="AN64" i="6"/>
  <c r="AV49" i="6"/>
  <c r="BM24" i="6"/>
  <c r="BE39" i="6"/>
  <c r="BE33" i="6"/>
  <c r="BM33" i="6" s="1"/>
  <c r="AN40" i="6"/>
  <c r="AN33" i="6"/>
  <c r="AV33" i="6" s="1"/>
  <c r="AV25" i="6"/>
  <c r="AY24" i="6"/>
  <c r="AT24" i="6" s="1"/>
  <c r="AQ32" i="6"/>
  <c r="AY32" i="6" s="1"/>
  <c r="AT32" i="6" s="1"/>
  <c r="AQ39" i="6"/>
  <c r="AO25" i="6"/>
  <c r="AW19" i="6"/>
  <c r="AR74" i="8"/>
  <c r="AS74" i="8" s="1" a="1"/>
  <c r="AS74" i="8" s="1"/>
  <c r="AN74" i="8" a="1"/>
  <c r="AN74" i="8" s="1"/>
  <c r="BH136" i="8"/>
  <c r="BI136" i="8" s="1" a="1"/>
  <c r="BI136" i="8" s="1"/>
  <c r="BH76" i="8"/>
  <c r="BI76" i="8" s="1" a="1"/>
  <c r="BI76" i="8" s="1"/>
  <c r="BD76" i="8" a="1"/>
  <c r="BD76" i="8" s="1"/>
  <c r="BH124" i="8"/>
  <c r="BI124" i="8" s="1" a="1"/>
  <c r="BI124" i="8" s="1"/>
  <c r="BD54" i="8" a="1"/>
  <c r="BD54" i="8" s="1"/>
  <c r="BD79" i="8" a="1"/>
  <c r="BD79" i="8" s="1"/>
  <c r="BH122" i="8"/>
  <c r="BI122" i="8" s="1" a="1"/>
  <c r="BI122" i="8" s="1"/>
  <c r="BH75" i="8"/>
  <c r="BI75" i="8" s="1" a="1"/>
  <c r="BI75" i="8" s="1"/>
  <c r="BD86" i="8" a="1"/>
  <c r="BD86" i="8" s="1"/>
  <c r="BH137" i="8"/>
  <c r="BI137" i="8" s="1" a="1"/>
  <c r="BI137" i="8" s="1"/>
  <c r="BH47" i="8"/>
  <c r="BI47" i="8" s="1" a="1"/>
  <c r="BI47" i="8" s="1"/>
  <c r="BH83" i="8"/>
  <c r="BI83" i="8" s="1" a="1"/>
  <c r="BI83" i="8" s="1"/>
  <c r="BH21" i="8"/>
  <c r="BI21" i="8" s="1" a="1"/>
  <c r="BI21" i="8" s="1"/>
  <c r="AN55" i="8" a="1"/>
  <c r="AN55" i="8" s="1"/>
  <c r="BD80" i="8" a="1"/>
  <c r="BD80" i="8" s="1"/>
  <c r="BH50" i="8"/>
  <c r="BI50" i="8" s="1" a="1"/>
  <c r="BI50" i="8" s="1"/>
  <c r="BD45" i="8" a="1"/>
  <c r="BD45" i="8" s="1"/>
  <c r="BH130" i="8"/>
  <c r="BI130" i="8" s="1" a="1"/>
  <c r="BI130" i="8" s="1"/>
  <c r="BH120" i="8"/>
  <c r="BH143" i="8"/>
  <c r="BI143" i="8" s="1" a="1"/>
  <c r="BI143" i="8" s="1"/>
  <c r="BD53" i="8" a="1"/>
  <c r="BD53" i="8" s="1"/>
  <c r="BH125" i="8"/>
  <c r="BI125" i="8" s="1" a="1"/>
  <c r="BI125" i="8" s="1"/>
  <c r="BD83" i="8" a="1"/>
  <c r="BD83" i="8" s="1"/>
  <c r="BH123" i="8"/>
  <c r="BI123" i="8" s="1" a="1"/>
  <c r="BI123" i="8" s="1"/>
  <c r="BH77" i="8"/>
  <c r="BI77" i="8" s="1" a="1"/>
  <c r="BI77" i="8" s="1"/>
  <c r="BD49" i="8" a="1"/>
  <c r="BD49" i="8" s="1"/>
  <c r="BH146" i="8"/>
  <c r="BI146" i="8" s="1" a="1"/>
  <c r="BI146" i="8" s="1"/>
  <c r="BH82" i="8"/>
  <c r="BI82" i="8" s="1" a="1"/>
  <c r="BI82" i="8" s="1"/>
  <c r="BH51" i="8"/>
  <c r="BI51" i="8" s="1" a="1"/>
  <c r="BI51" i="8" s="1"/>
  <c r="BH80" i="8"/>
  <c r="BI80" i="8" s="1" a="1"/>
  <c r="BI80" i="8" s="1"/>
  <c r="BH85" i="8"/>
  <c r="BI85" i="8" s="1" a="1"/>
  <c r="BI85" i="8" s="1"/>
  <c r="BD21" i="8" a="1"/>
  <c r="BD21" i="8" s="1"/>
  <c r="BH55" i="8"/>
  <c r="BI55" i="8" s="1" a="1"/>
  <c r="BI55" i="8" s="1"/>
  <c r="BD78" i="8" a="1"/>
  <c r="BD78" i="8" s="1"/>
  <c r="BH84" i="8"/>
  <c r="BI84" i="8" s="1" a="1"/>
  <c r="BI84" i="8" s="1"/>
  <c r="BH45" i="8"/>
  <c r="BI45" i="8" s="1" a="1"/>
  <c r="BI45" i="8" s="1"/>
  <c r="AR119" i="8"/>
  <c r="AS119" i="8" s="1" a="1"/>
  <c r="AS119" i="8" s="1"/>
  <c r="AR55" i="8"/>
  <c r="AR104" i="8"/>
  <c r="AS104" i="8" s="1" a="1"/>
  <c r="AS104" i="8" s="1"/>
  <c r="AN15" i="8" a="1"/>
  <c r="AN15" i="8" s="1"/>
  <c r="BD82" i="8" a="1"/>
  <c r="BD82" i="8" s="1"/>
  <c r="BH144" i="8"/>
  <c r="BI144" i="8" s="1" a="1"/>
  <c r="BI144" i="8" s="1"/>
  <c r="BD51" i="8" a="1"/>
  <c r="BD51" i="8" s="1"/>
  <c r="BH36" i="8"/>
  <c r="BH135" i="8"/>
  <c r="BI135" i="8" s="1" a="1"/>
  <c r="BI135" i="8" s="1"/>
  <c r="BD84" i="8" a="1"/>
  <c r="BD84" i="8" s="1"/>
  <c r="BH121" i="8"/>
  <c r="BI121" i="8" s="1" a="1"/>
  <c r="BI121" i="8" s="1"/>
  <c r="BH127" i="8"/>
  <c r="BI127" i="8" s="1" a="1"/>
  <c r="BI127" i="8" s="1"/>
  <c r="AR40" i="8"/>
  <c r="AS40" i="8" s="1" a="1"/>
  <c r="AS40" i="8" s="1"/>
  <c r="AR15" i="8"/>
  <c r="AS15" i="8" s="1" a="1"/>
  <c r="AS15" i="8" s="1"/>
  <c r="AN149" i="8" a="1"/>
  <c r="AN149" i="8" s="1"/>
  <c r="BH145" i="8"/>
  <c r="BI145" i="8" s="1" a="1"/>
  <c r="BI145" i="8" s="1"/>
  <c r="BH52" i="8"/>
  <c r="BI52" i="8" s="1" a="1"/>
  <c r="BI52" i="8" s="1"/>
  <c r="BD52" i="8" a="1"/>
  <c r="BD52" i="8" s="1"/>
  <c r="BH41" i="8"/>
  <c r="BI41" i="8" s="1" a="1"/>
  <c r="BI41" i="8" s="1"/>
  <c r="BH139" i="8"/>
  <c r="BI139" i="8" s="1" a="1"/>
  <c r="BI139" i="8" s="1"/>
  <c r="BD81" i="8" a="1"/>
  <c r="BD81" i="8" s="1"/>
  <c r="BH53" i="8"/>
  <c r="BI53" i="8" s="1" a="1"/>
  <c r="BI53" i="8" s="1"/>
  <c r="BD55" i="8" a="1"/>
  <c r="BD55" i="8" s="1"/>
  <c r="AN119" i="8" a="1"/>
  <c r="AN119" i="8" s="1"/>
  <c r="AN28" i="8" a="1"/>
  <c r="AN28" i="8" s="1"/>
  <c r="BH81" i="8"/>
  <c r="BI81" i="8" s="1" a="1"/>
  <c r="BI81" i="8" s="1"/>
  <c r="BH142" i="8"/>
  <c r="BI142" i="8" s="1" a="1"/>
  <c r="BI142" i="8" s="1"/>
  <c r="BH49" i="8"/>
  <c r="BI49" i="8" s="1" a="1"/>
  <c r="BI49" i="8" s="1"/>
  <c r="BD85" i="8" a="1"/>
  <c r="BD85" i="8" s="1"/>
  <c r="BD75" i="8" a="1"/>
  <c r="BD75" i="8" s="1"/>
  <c r="BD30" i="8" a="1"/>
  <c r="BD30" i="8" s="1"/>
  <c r="BH131" i="8"/>
  <c r="BI131" i="8" s="1" a="1"/>
  <c r="BI131" i="8" s="1"/>
  <c r="BH86" i="8"/>
  <c r="BI86" i="8" s="1" a="1"/>
  <c r="BI86" i="8" s="1"/>
  <c r="BD47" i="8" a="1"/>
  <c r="BD47" i="8" s="1"/>
  <c r="BH54" i="8"/>
  <c r="BI54" i="8" s="1" a="1"/>
  <c r="BI54" i="8" s="1"/>
  <c r="BD41" i="8" a="1"/>
  <c r="BD41" i="8" s="1"/>
  <c r="BH46" i="8"/>
  <c r="BI46" i="8" s="1" a="1"/>
  <c r="BI46" i="8" s="1"/>
  <c r="BD77" i="8" a="1"/>
  <c r="BD77" i="8" s="1"/>
  <c r="BD46" i="8" a="1"/>
  <c r="BD46" i="8" s="1"/>
  <c r="BH79" i="8"/>
  <c r="BI79" i="8" s="1" a="1"/>
  <c r="BI79" i="8" s="1"/>
  <c r="BH30" i="8"/>
  <c r="BI30" i="8" s="1" a="1"/>
  <c r="BI30" i="8" s="1"/>
  <c r="BH78" i="8"/>
  <c r="BI78" i="8" s="1" a="1"/>
  <c r="BI78" i="8" s="1"/>
  <c r="BH128" i="8"/>
  <c r="BI128" i="8" s="1" a="1"/>
  <c r="BI128" i="8" s="1"/>
  <c r="BH140" i="8"/>
  <c r="BI140" i="8" s="1" a="1"/>
  <c r="BI140" i="8" s="1"/>
  <c r="CK44" i="9"/>
  <c r="CL9" i="9"/>
  <c r="BH130" i="9"/>
  <c r="BI130" i="9" s="1" a="1"/>
  <c r="BI130" i="9" s="1"/>
  <c r="CL5" i="9"/>
  <c r="BH133" i="7"/>
  <c r="BI133" i="7" s="1" a="1"/>
  <c r="BI133" i="7" s="1"/>
  <c r="BD57" i="7" a="1"/>
  <c r="BD57" i="7" s="1"/>
  <c r="BD72" i="7" a="1"/>
  <c r="BD72" i="7" s="1"/>
  <c r="BD15" i="7" a="1"/>
  <c r="BD15" i="7" s="1"/>
  <c r="BH131" i="7"/>
  <c r="BI131" i="7" s="1" a="1"/>
  <c r="BI131" i="7" s="1"/>
  <c r="BH134" i="7"/>
  <c r="BI134" i="7" s="1" a="1"/>
  <c r="BI134" i="7" s="1"/>
  <c r="BH70" i="7"/>
  <c r="BI70" i="7" s="1" a="1"/>
  <c r="BI70" i="7" s="1"/>
  <c r="BH60" i="7"/>
  <c r="BI60" i="7" s="1" a="1"/>
  <c r="BI60" i="7" s="1"/>
  <c r="BD77" i="7" a="1"/>
  <c r="BD77" i="7" s="1"/>
  <c r="BH106" i="7"/>
  <c r="BI106" i="7" s="1" a="1"/>
  <c r="BI106" i="7" s="1"/>
  <c r="BD37" i="7" a="1"/>
  <c r="BD37" i="7" s="1"/>
  <c r="BD103" i="7" a="1"/>
  <c r="BD103" i="7" s="1"/>
  <c r="CP38" i="7"/>
  <c r="CK46" i="7"/>
  <c r="CP46" i="7"/>
  <c r="BD130" i="7" a="1"/>
  <c r="BD130" i="7" s="1"/>
  <c r="BH68" i="7"/>
  <c r="BI68" i="7" s="1" a="1"/>
  <c r="BI68" i="7" s="1"/>
  <c r="BH129" i="7"/>
  <c r="BI129" i="7" s="1" a="1"/>
  <c r="BI129" i="7" s="1"/>
  <c r="BD134" i="7" a="1"/>
  <c r="BD134" i="7" s="1"/>
  <c r="BH78" i="7"/>
  <c r="BI78" i="7" s="1" a="1"/>
  <c r="BI78" i="7" s="1"/>
  <c r="BH113" i="7"/>
  <c r="BI113" i="7" s="1" a="1"/>
  <c r="BI113" i="7" s="1"/>
  <c r="BH108" i="7"/>
  <c r="BI108" i="7" s="1" a="1"/>
  <c r="BI108" i="7" s="1"/>
  <c r="BH37" i="7"/>
  <c r="BD78" i="7" a="1"/>
  <c r="BD78" i="7" s="1"/>
  <c r="BH92" i="7"/>
  <c r="BI92" i="7" s="1" a="1"/>
  <c r="BI92" i="7" s="1"/>
  <c r="BD59" i="7" a="1"/>
  <c r="BD59" i="7" s="1"/>
  <c r="BD30" i="7" a="1"/>
  <c r="BD30" i="7" s="1"/>
  <c r="BH93" i="7"/>
  <c r="BI93" i="7" s="1" a="1"/>
  <c r="BI93" i="7" s="1"/>
  <c r="BH59" i="7"/>
  <c r="BI59" i="7" s="1" a="1"/>
  <c r="BI59" i="7" s="1"/>
  <c r="BD123" i="7" a="1"/>
  <c r="BD123" i="7" s="1"/>
  <c r="BD137" i="7" a="1"/>
  <c r="BD137" i="7" s="1"/>
  <c r="BD21" i="7" a="1"/>
  <c r="BD21" i="7" s="1"/>
  <c r="BH47" i="7"/>
  <c r="BI47" i="7" s="1" a="1"/>
  <c r="BI47" i="7" s="1"/>
  <c r="BD119" i="7" a="1"/>
  <c r="BD119" i="7" s="1"/>
  <c r="CM44" i="7"/>
  <c r="CR44" i="7"/>
  <c r="BH85" i="7"/>
  <c r="BI85" i="7" s="1" a="1"/>
  <c r="BI85" i="7" s="1"/>
  <c r="BD116" i="7" a="1"/>
  <c r="BD116" i="7" s="1"/>
  <c r="BD85" i="7" a="1"/>
  <c r="BD85" i="7" s="1"/>
  <c r="BD56" i="7" a="1"/>
  <c r="BD56" i="7" s="1"/>
  <c r="BH15" i="7"/>
  <c r="BI15" i="7" s="1" a="1"/>
  <c r="BI15" i="7" s="1"/>
  <c r="BH132" i="7"/>
  <c r="BI132" i="7" s="1" a="1"/>
  <c r="BI132" i="7" s="1"/>
  <c r="BD121" i="7" a="1"/>
  <c r="BD121" i="7" s="1"/>
  <c r="BD91" i="7" a="1"/>
  <c r="BD91" i="7" s="1"/>
  <c r="BD136" i="7" a="1"/>
  <c r="BD136" i="7" s="1"/>
  <c r="BH73" i="7"/>
  <c r="BI73" i="7" s="1" a="1"/>
  <c r="BI73" i="7" s="1"/>
  <c r="BD117" i="7" a="1"/>
  <c r="BD117" i="7" s="1"/>
  <c r="BD47" i="7" a="1"/>
  <c r="BD47" i="7" s="1"/>
  <c r="BH130" i="7"/>
  <c r="BI130" i="7" s="1" a="1"/>
  <c r="BI130" i="7" s="1"/>
  <c r="BD38" i="7" a="1"/>
  <c r="BD38" i="7" s="1"/>
  <c r="BH122" i="7"/>
  <c r="BI122" i="7" s="1" a="1"/>
  <c r="BI122" i="7" s="1"/>
  <c r="BD88" i="7" a="1"/>
  <c r="BD88" i="7" s="1"/>
  <c r="BD28" i="7" a="1"/>
  <c r="BD28" i="7" s="1"/>
  <c r="BH119" i="7"/>
  <c r="BI119" i="7" s="1" a="1"/>
  <c r="BI119" i="7" s="1"/>
  <c r="BH102" i="7"/>
  <c r="BH107" i="7"/>
  <c r="BI107" i="7" s="1" a="1"/>
  <c r="BI107" i="7" s="1"/>
  <c r="BD135" i="7" a="1"/>
  <c r="BD135" i="7" s="1"/>
  <c r="BH137" i="7"/>
  <c r="BI137" i="7" s="1" a="1"/>
  <c r="BI137" i="7" s="1"/>
  <c r="BD61" i="7" a="1"/>
  <c r="BD61" i="7" s="1"/>
  <c r="BH72" i="7"/>
  <c r="BI72" i="7" s="1" a="1"/>
  <c r="BI72" i="7" s="1"/>
  <c r="BH135" i="7"/>
  <c r="BI135" i="7" s="1" a="1"/>
  <c r="BI135" i="7" s="1"/>
  <c r="BH63" i="7"/>
  <c r="BI63" i="7" s="1" a="1"/>
  <c r="BI63" i="7" s="1"/>
  <c r="BD108" i="7" a="1"/>
  <c r="BD108" i="7" s="1"/>
  <c r="BH86" i="7"/>
  <c r="BI86" i="7" s="1" a="1"/>
  <c r="BI86" i="7" s="1"/>
  <c r="CL11" i="7"/>
  <c r="BH128" i="7"/>
  <c r="BI128" i="7" s="1" a="1"/>
  <c r="BI128" i="7" s="1"/>
  <c r="BD102" i="7" a="1"/>
  <c r="BD102" i="7" s="1"/>
  <c r="BH48" i="7"/>
  <c r="BI48" i="7" s="1" a="1"/>
  <c r="BI48" i="7" s="1"/>
  <c r="BH89" i="7"/>
  <c r="BI89" i="7" s="1" a="1"/>
  <c r="BI89" i="7" s="1"/>
  <c r="BD138" i="7" a="1"/>
  <c r="BD138" i="7" s="1"/>
  <c r="BH28" i="7"/>
  <c r="BI28" i="7" s="1" a="1"/>
  <c r="BI28" i="7" s="1"/>
  <c r="BD122" i="7" a="1"/>
  <c r="BD122" i="7" s="1"/>
  <c r="BD105" i="7" a="1"/>
  <c r="BD105" i="7" s="1"/>
  <c r="BD43" i="7" a="1"/>
  <c r="BD43" i="7" s="1"/>
  <c r="BH121" i="7"/>
  <c r="BI121" i="7" s="1" a="1"/>
  <c r="BI121" i="7" s="1"/>
  <c r="BH123" i="7"/>
  <c r="BI123" i="7" s="1" a="1"/>
  <c r="BI123" i="7" s="1"/>
  <c r="BD90" i="7" a="1"/>
  <c r="BD90" i="7" s="1"/>
  <c r="BH71" i="7"/>
  <c r="BI71" i="7" s="1" a="1"/>
  <c r="BI71" i="7" s="1"/>
  <c r="BH90" i="7"/>
  <c r="BI90" i="7" s="1" a="1"/>
  <c r="BI90" i="7" s="1"/>
  <c r="BH100" i="7"/>
  <c r="BI100" i="7" s="1" a="1"/>
  <c r="BI100" i="7" s="1"/>
  <c r="CP36" i="7"/>
  <c r="CK34" i="7"/>
  <c r="CP44" i="7"/>
  <c r="CP34" i="7"/>
  <c r="BD93" i="7" a="1"/>
  <c r="BD93" i="7" s="1"/>
  <c r="BH75" i="7"/>
  <c r="BI75" i="7" s="1" a="1"/>
  <c r="BI75" i="7" s="1"/>
  <c r="BD74" i="7" a="1"/>
  <c r="BD74" i="7" s="1"/>
  <c r="BH76" i="7"/>
  <c r="BI76" i="7" s="1" a="1"/>
  <c r="BI76" i="7" s="1"/>
  <c r="BH136" i="7"/>
  <c r="BI136" i="7" s="1" a="1"/>
  <c r="BI136" i="7" s="1"/>
  <c r="BH29" i="7"/>
  <c r="BI29" i="7" s="1" a="1"/>
  <c r="BI29" i="7" s="1"/>
  <c r="BH138" i="7"/>
  <c r="BI138" i="7" s="1" a="1"/>
  <c r="BI138" i="7" s="1"/>
  <c r="BD48" i="7" a="1"/>
  <c r="BD48" i="7" s="1"/>
  <c r="BD89" i="7" a="1"/>
  <c r="BD89" i="7" s="1"/>
  <c r="BD69" i="7" a="1"/>
  <c r="BD69" i="7" s="1"/>
  <c r="BD58" i="7" a="1"/>
  <c r="BD58" i="7" s="1"/>
  <c r="BH61" i="7"/>
  <c r="BI61" i="7" s="1" a="1"/>
  <c r="BI61" i="7" s="1"/>
  <c r="BH26" i="7"/>
  <c r="BI26" i="7" s="1" a="1"/>
  <c r="BI26" i="7" s="1"/>
  <c r="BH117" i="7"/>
  <c r="BI117" i="7" s="1" a="1"/>
  <c r="BI117" i="7" s="1"/>
  <c r="BD27" i="7" a="1"/>
  <c r="BD27" i="7" s="1"/>
  <c r="BH105" i="7"/>
  <c r="BI105" i="7" s="1" a="1"/>
  <c r="BI105" i="7" s="1"/>
  <c r="BD118" i="7" a="1"/>
  <c r="BD118" i="7" s="1"/>
  <c r="BD92" i="7" a="1"/>
  <c r="BD92" i="7" s="1"/>
  <c r="BD131" i="7" a="1"/>
  <c r="BD131" i="7" s="1"/>
  <c r="BH101" i="7"/>
  <c r="BI101" i="7" s="1" a="1"/>
  <c r="BI101" i="7" s="1"/>
  <c r="CL9" i="7"/>
  <c r="CK36" i="7"/>
  <c r="BH114" i="7"/>
  <c r="BI114" i="7" s="1" a="1"/>
  <c r="BI114" i="7" s="1"/>
  <c r="BD107" i="7" a="1"/>
  <c r="BD107" i="7" s="1"/>
  <c r="BD26" i="7" a="1"/>
  <c r="BD26" i="7" s="1"/>
  <c r="BH91" i="7"/>
  <c r="BI91" i="7" s="1" a="1"/>
  <c r="BI91" i="7" s="1"/>
  <c r="BH103" i="7"/>
  <c r="BI103" i="7" s="1" a="1"/>
  <c r="BI103" i="7" s="1"/>
  <c r="BH30" i="7"/>
  <c r="BI30" i="7" s="1" a="1"/>
  <c r="BI30" i="7" s="1"/>
  <c r="BH21" i="7"/>
  <c r="BI21" i="7" s="1" a="1"/>
  <c r="BI21" i="7" s="1"/>
  <c r="BD16" i="7" a="1"/>
  <c r="BD16" i="7" s="1"/>
  <c r="BD68" i="7" a="1"/>
  <c r="BD68" i="7" s="1"/>
  <c r="BD29" i="7" a="1"/>
  <c r="BD29" i="7" s="1"/>
  <c r="BH87" i="7"/>
  <c r="BI87" i="7" s="1" a="1"/>
  <c r="BI87" i="7" s="1"/>
  <c r="BD75" i="7" a="1"/>
  <c r="BD75" i="7" s="1"/>
  <c r="CK44" i="7"/>
  <c r="BH84" i="7"/>
  <c r="BI84" i="7" s="1" a="1"/>
  <c r="BI84" i="7" s="1"/>
  <c r="BD98" i="7" a="1"/>
  <c r="BD98" i="7" s="1"/>
  <c r="BD36" i="7" a="1"/>
  <c r="BD36" i="7" s="1"/>
  <c r="BD113" i="7" a="1"/>
  <c r="BD113" i="7" s="1"/>
  <c r="BD101" i="7" a="1"/>
  <c r="BD101" i="7" s="1"/>
  <c r="BH36" i="7"/>
  <c r="BI36" i="7" s="1" a="1"/>
  <c r="BI36" i="7" s="1"/>
  <c r="BH83" i="7"/>
  <c r="BI83" i="7" s="1" a="1"/>
  <c r="BI83" i="7" s="1"/>
  <c r="BH55" i="7"/>
  <c r="BI55" i="7" s="1" a="1"/>
  <c r="BI55" i="7" s="1"/>
  <c r="BH53" i="7"/>
  <c r="BI53" i="7" s="1" a="1"/>
  <c r="BI53" i="7" s="1"/>
  <c r="BH56" i="7"/>
  <c r="BI56" i="7" s="1" a="1"/>
  <c r="BI56" i="7" s="1"/>
  <c r="BH42" i="7"/>
  <c r="BI42" i="7" s="1" a="1"/>
  <c r="BI42" i="7" s="1"/>
  <c r="BD114" i="7" a="1"/>
  <c r="BD114" i="7" s="1"/>
  <c r="BD42" i="7" a="1"/>
  <c r="BD42" i="7" s="1"/>
  <c r="BD84" i="7" a="1"/>
  <c r="BD84" i="7" s="1"/>
  <c r="BD106" i="7" a="1"/>
  <c r="BD106" i="7" s="1"/>
  <c r="BD73" i="7" a="1"/>
  <c r="BD73" i="7" s="1"/>
  <c r="BD120" i="7" a="1"/>
  <c r="BD120" i="7" s="1"/>
  <c r="BH69" i="7"/>
  <c r="BI69" i="7" s="1" a="1"/>
  <c r="BI69" i="7" s="1"/>
  <c r="BH58" i="7"/>
  <c r="BI58" i="7" s="1" a="1"/>
  <c r="BI58" i="7" s="1"/>
  <c r="BD104" i="7" a="1"/>
  <c r="BD104" i="7" s="1"/>
  <c r="BH57" i="7"/>
  <c r="BI57" i="7" s="1" a="1"/>
  <c r="BI57" i="7" s="1"/>
  <c r="BH38" i="7"/>
  <c r="BI38" i="7" s="1" a="1"/>
  <c r="BI38" i="7" s="1"/>
  <c r="BD31" i="7" a="1"/>
  <c r="BD31" i="7" s="1"/>
  <c r="BH77" i="7"/>
  <c r="BI77" i="7" s="1" a="1"/>
  <c r="BI77" i="7" s="1"/>
  <c r="BD132" i="7" a="1"/>
  <c r="BD132" i="7" s="1"/>
  <c r="BD133" i="7" a="1"/>
  <c r="BD133" i="7" s="1"/>
  <c r="BH27" i="7"/>
  <c r="BI27" i="7" s="1" a="1"/>
  <c r="BI27" i="7" s="1"/>
  <c r="BD71" i="7" a="1"/>
  <c r="BD71" i="7" s="1"/>
  <c r="BH116" i="7"/>
  <c r="BI116" i="7" s="1" a="1"/>
  <c r="BI116" i="7" s="1"/>
  <c r="BH22" i="7"/>
  <c r="BI22" i="7" s="1" a="1"/>
  <c r="BI22" i="7" s="1"/>
  <c r="BD76" i="7" a="1"/>
  <c r="BD76" i="7" s="1"/>
  <c r="CL4" i="7"/>
  <c r="CK48" i="7"/>
  <c r="CR34" i="7"/>
  <c r="CM34" i="7"/>
  <c r="CP48" i="7"/>
  <c r="CP24" i="7"/>
  <c r="CK48" i="9"/>
  <c r="CL8" i="9"/>
  <c r="CM34" i="9"/>
  <c r="CK24" i="9"/>
  <c r="CL6" i="9"/>
  <c r="CL18" i="9" s="1"/>
  <c r="CP48" i="9"/>
  <c r="CR14" i="9"/>
  <c r="CR44" i="9"/>
  <c r="CK36" i="9"/>
  <c r="CR24" i="9"/>
  <c r="CK34" i="9"/>
  <c r="CP38" i="9"/>
  <c r="CM44" i="9"/>
  <c r="CK18" i="9"/>
  <c r="CP36" i="9"/>
  <c r="CK46" i="9"/>
  <c r="CP26" i="9"/>
  <c r="CP34" i="9"/>
  <c r="CK16" i="9"/>
  <c r="CP28" i="9"/>
  <c r="CK38" i="9"/>
  <c r="CK26" i="9"/>
  <c r="CP18" i="9"/>
  <c r="CP46" i="9"/>
  <c r="CR34" i="9"/>
  <c r="CL7" i="9"/>
  <c r="CK28" i="9"/>
  <c r="CP14" i="9"/>
  <c r="CP44" i="9"/>
  <c r="CM24" i="9"/>
  <c r="CL11" i="9"/>
  <c r="CP16" i="9"/>
  <c r="D2" i="13" a="1"/>
  <c r="D2" i="13" s="1"/>
  <c r="CH28" i="7"/>
  <c r="CL48" i="8"/>
  <c r="CF24" i="6"/>
  <c r="AR36" i="8"/>
  <c r="AS36" i="8" s="1" a="1"/>
  <c r="AS36" i="8" s="1"/>
  <c r="AN25" i="9" a="1"/>
  <c r="AN25" i="9" s="1"/>
  <c r="CA18" i="9"/>
  <c r="BD133" i="9" a="1"/>
  <c r="BD133" i="9" s="1"/>
  <c r="BD69" i="9" a="1"/>
  <c r="BD69" i="9" s="1"/>
  <c r="BH60" i="9"/>
  <c r="BI60" i="9" s="1" a="1"/>
  <c r="BI60" i="9" s="1"/>
  <c r="BH132" i="9"/>
  <c r="BI132" i="9" s="1" a="1"/>
  <c r="BI132" i="9" s="1"/>
  <c r="BD104" i="9" a="1"/>
  <c r="BD104" i="9" s="1"/>
  <c r="BD106" i="9" a="1"/>
  <c r="BD106" i="9" s="1"/>
  <c r="BD15" i="9" a="1"/>
  <c r="BD15" i="9" s="1"/>
  <c r="BL15" i="9" s="1" a="1"/>
  <c r="BL15" i="9" s="1"/>
  <c r="BD89" i="9" a="1"/>
  <c r="BD89" i="9" s="1"/>
  <c r="BD119" i="9" a="1"/>
  <c r="BD119" i="9" s="1"/>
  <c r="BH59" i="9"/>
  <c r="BI59" i="9" s="1" a="1"/>
  <c r="BI59" i="9" s="1"/>
  <c r="BD26" i="9" a="1"/>
  <c r="BD26" i="9" s="1"/>
  <c r="BH104" i="9"/>
  <c r="BI104" i="9" s="1" a="1"/>
  <c r="BI104" i="9" s="1"/>
  <c r="BH88" i="9"/>
  <c r="BI88" i="9" s="1" a="1"/>
  <c r="BI88" i="9" s="1"/>
  <c r="BD42" i="9" a="1"/>
  <c r="BD42" i="9" s="1"/>
  <c r="BH122" i="9"/>
  <c r="BI122" i="9" s="1" a="1"/>
  <c r="BI122" i="9" s="1"/>
  <c r="BD88" i="9" a="1"/>
  <c r="BD88" i="9" s="1"/>
  <c r="BD118" i="9" a="1"/>
  <c r="BD118" i="9" s="1"/>
  <c r="BH89" i="9"/>
  <c r="BI89" i="9" s="1" a="1"/>
  <c r="BI89" i="9" s="1"/>
  <c r="BD90" i="9" a="1"/>
  <c r="BD90" i="9" s="1"/>
  <c r="BH58" i="9"/>
  <c r="BI58" i="9" s="1" a="1"/>
  <c r="BI58" i="9" s="1"/>
  <c r="BH103" i="9"/>
  <c r="BI103" i="9" s="1" a="1"/>
  <c r="BI103" i="9" s="1"/>
  <c r="BH126" i="9"/>
  <c r="BI126" i="9" s="1" a="1"/>
  <c r="BI126" i="9" s="1"/>
  <c r="BD103" i="9" a="1"/>
  <c r="BD103" i="9" s="1"/>
  <c r="BH26" i="9"/>
  <c r="BI26" i="9" s="1" a="1"/>
  <c r="BI26" i="9" s="1"/>
  <c r="BD59" i="9" a="1"/>
  <c r="BD59" i="9" s="1"/>
  <c r="BD58" i="9" a="1"/>
  <c r="BD58" i="9" s="1"/>
  <c r="CK14" i="9"/>
  <c r="CM14" i="9"/>
  <c r="CL4" i="9"/>
  <c r="BD72" i="9" a="1"/>
  <c r="BD72" i="9" s="1"/>
  <c r="BD27" i="9" a="1"/>
  <c r="BD27" i="9" s="1"/>
  <c r="BH111" i="9"/>
  <c r="BI111" i="9" s="1" a="1"/>
  <c r="BI111" i="9" s="1"/>
  <c r="BH16" i="9"/>
  <c r="BI16" i="9" s="1" a="1"/>
  <c r="BI16" i="9" s="1"/>
  <c r="BD68" i="9" a="1"/>
  <c r="BD68" i="9" s="1"/>
  <c r="BD61" i="9" a="1"/>
  <c r="BD61" i="9" s="1"/>
  <c r="BH30" i="9"/>
  <c r="BI30" i="9" s="1" a="1"/>
  <c r="BI30" i="9" s="1"/>
  <c r="BD29" i="9" a="1"/>
  <c r="BD29" i="9" s="1"/>
  <c r="BD70" i="9" a="1"/>
  <c r="BD70" i="9" s="1"/>
  <c r="BD137" i="9" a="1"/>
  <c r="BD137" i="9" s="1"/>
  <c r="BH70" i="9"/>
  <c r="BI70" i="9" s="1" a="1"/>
  <c r="BI70" i="9" s="1"/>
  <c r="BD21" i="9" a="1"/>
  <c r="BD21" i="9" s="1"/>
  <c r="BD77" i="9" a="1"/>
  <c r="BD77" i="9" s="1"/>
  <c r="BD122" i="9" a="1"/>
  <c r="BD122" i="9" s="1"/>
  <c r="BH135" i="9"/>
  <c r="BI135" i="9" s="1" a="1"/>
  <c r="BI135" i="9" s="1"/>
  <c r="BH28" i="9"/>
  <c r="BI28" i="9" s="1" a="1"/>
  <c r="BI28" i="9" s="1"/>
  <c r="BD71" i="9" a="1"/>
  <c r="BD71" i="9" s="1"/>
  <c r="BH66" i="9"/>
  <c r="BI66" i="9" s="1" a="1"/>
  <c r="BI66" i="9" s="1"/>
  <c r="BH133" i="9"/>
  <c r="BI133" i="9" s="1" a="1"/>
  <c r="BI133" i="9" s="1"/>
  <c r="BH119" i="9"/>
  <c r="BI119" i="9" s="1" a="1"/>
  <c r="BI119" i="9" s="1"/>
  <c r="BH113" i="9"/>
  <c r="BI113" i="9" s="1" a="1"/>
  <c r="BI113" i="9" s="1"/>
  <c r="BH42" i="9"/>
  <c r="BI42" i="9" s="1" a="1"/>
  <c r="BI42" i="9" s="1"/>
  <c r="BH105" i="9"/>
  <c r="BI105" i="9" s="1" a="1"/>
  <c r="BI105" i="9" s="1"/>
  <c r="BD135" i="9" a="1"/>
  <c r="BD135" i="9" s="1"/>
  <c r="BH107" i="9"/>
  <c r="BI107" i="9" s="1" a="1"/>
  <c r="BI107" i="9" s="1"/>
  <c r="BH76" i="9"/>
  <c r="BI76" i="9" s="1" a="1"/>
  <c r="BI76" i="9" s="1"/>
  <c r="BH27" i="9"/>
  <c r="BI27" i="9" s="1" a="1"/>
  <c r="BI27" i="9" s="1"/>
  <c r="BH127" i="9"/>
  <c r="BI127" i="9" s="1" a="1"/>
  <c r="BI127" i="9" s="1"/>
  <c r="BH114" i="9"/>
  <c r="BI114" i="9" s="1" a="1"/>
  <c r="BI114" i="9" s="1"/>
  <c r="BH71" i="9"/>
  <c r="BI71" i="9" s="1" a="1"/>
  <c r="BI71" i="9" s="1"/>
  <c r="BD67" i="9" a="1"/>
  <c r="BD67" i="9" s="1"/>
  <c r="BD91" i="9" a="1"/>
  <c r="BD91" i="9" s="1"/>
  <c r="BH75" i="9"/>
  <c r="BI75" i="9" s="1" a="1"/>
  <c r="BI75" i="9" s="1"/>
  <c r="BH90" i="9"/>
  <c r="BI90" i="9" s="1" a="1"/>
  <c r="BI90" i="9" s="1"/>
  <c r="BH106" i="9"/>
  <c r="BI106" i="9" s="1" a="1"/>
  <c r="BI106" i="9" s="1"/>
  <c r="BD121" i="9" a="1"/>
  <c r="BD121" i="9" s="1"/>
  <c r="BD105" i="9" a="1"/>
  <c r="BD105" i="9" s="1"/>
  <c r="BH74" i="9"/>
  <c r="BI74" i="9" s="1" a="1"/>
  <c r="BI74" i="9" s="1"/>
  <c r="BH21" i="9"/>
  <c r="BI21" i="9" s="1" a="1"/>
  <c r="BI21" i="9" s="1"/>
  <c r="BD62" i="9" a="1"/>
  <c r="BD62" i="9" s="1"/>
  <c r="BH46" i="9"/>
  <c r="BI46" i="9" s="1" a="1"/>
  <c r="BI46" i="9" s="1"/>
  <c r="BD28" i="9" a="1"/>
  <c r="BD28" i="9" s="1"/>
  <c r="BH129" i="9"/>
  <c r="BI129" i="9" s="1" a="1"/>
  <c r="BI129" i="9" s="1"/>
  <c r="BD74" i="9" a="1"/>
  <c r="BD74" i="9" s="1"/>
  <c r="BH131" i="9"/>
  <c r="BI131" i="9" s="1" a="1"/>
  <c r="BI131" i="9" s="1"/>
  <c r="BD76" i="9" a="1"/>
  <c r="BD76" i="9" s="1"/>
  <c r="BH117" i="9"/>
  <c r="BI117" i="9" s="1" a="1"/>
  <c r="BI117" i="9" s="1"/>
  <c r="BH92" i="9"/>
  <c r="BI92" i="9" s="1" a="1"/>
  <c r="BI92" i="9" s="1"/>
  <c r="BD136" i="9" a="1"/>
  <c r="BD136" i="9" s="1"/>
  <c r="BD37" i="9" a="1"/>
  <c r="BD37" i="9" s="1"/>
  <c r="BH134" i="9"/>
  <c r="BI134" i="9" s="1" a="1"/>
  <c r="BI134" i="9" s="1"/>
  <c r="BH136" i="9"/>
  <c r="BI136" i="9" s="1" a="1"/>
  <c r="BI136" i="9" s="1"/>
  <c r="BH118" i="9"/>
  <c r="BI118" i="9" s="1" a="1"/>
  <c r="BI118" i="9" s="1"/>
  <c r="BH61" i="9"/>
  <c r="BI61" i="9" s="1" a="1"/>
  <c r="BI61" i="9" s="1"/>
  <c r="BD16" i="9" a="1"/>
  <c r="BD16" i="9" s="1"/>
  <c r="BD30" i="9" a="1"/>
  <c r="BD30" i="9" s="1"/>
  <c r="BH137" i="9"/>
  <c r="BI137" i="9" s="1" a="1"/>
  <c r="BI137" i="9" s="1"/>
  <c r="BH62" i="9"/>
  <c r="BI62" i="9" s="1" a="1"/>
  <c r="BI62" i="9" s="1"/>
  <c r="BH36" i="9"/>
  <c r="BI36" i="9" s="1" a="1"/>
  <c r="BI36" i="9" s="1"/>
  <c r="BH116" i="9"/>
  <c r="BI116" i="9" s="1" a="1"/>
  <c r="BI116" i="9" s="1"/>
  <c r="BH121" i="9"/>
  <c r="BI121" i="9" s="1" a="1"/>
  <c r="BI121" i="9" s="1"/>
  <c r="BH69" i="9"/>
  <c r="BI69" i="9" s="1" a="1"/>
  <c r="BI69" i="9" s="1"/>
  <c r="BH91" i="9"/>
  <c r="BI91" i="9" s="1" a="1"/>
  <c r="BI91" i="9" s="1"/>
  <c r="BD120" i="9" a="1"/>
  <c r="BD120" i="9" s="1"/>
  <c r="BH77" i="9"/>
  <c r="BI77" i="9" s="1" a="1"/>
  <c r="BI77" i="9" s="1"/>
  <c r="BH115" i="9"/>
  <c r="BI115" i="9" s="1" a="1"/>
  <c r="BI115" i="9" s="1"/>
  <c r="BH47" i="9"/>
  <c r="BI47" i="9" s="1" a="1"/>
  <c r="BI47" i="9" s="1"/>
  <c r="BH120" i="9"/>
  <c r="BI120" i="9" s="1" a="1"/>
  <c r="BI120" i="9" s="1"/>
  <c r="BD75" i="9" a="1"/>
  <c r="BD75" i="9" s="1"/>
  <c r="BD36" i="9" a="1"/>
  <c r="BD36" i="9" s="1"/>
  <c r="BH67" i="9"/>
  <c r="BI67" i="9" s="1" a="1"/>
  <c r="BI67" i="9" s="1"/>
  <c r="BD46" i="9" a="1"/>
  <c r="BD46" i="9" s="1"/>
  <c r="BH112" i="9"/>
  <c r="BI112" i="9" s="1" a="1"/>
  <c r="BI112" i="9" s="1"/>
  <c r="BD92" i="9" a="1"/>
  <c r="BD92" i="9" s="1"/>
  <c r="BH72" i="9"/>
  <c r="BI72" i="9" s="1" a="1"/>
  <c r="BI72" i="9" s="1"/>
  <c r="BH68" i="9"/>
  <c r="BI68" i="9" s="1" a="1"/>
  <c r="BI68" i="9" s="1"/>
  <c r="BD66" i="9" a="1"/>
  <c r="BD66" i="9" s="1"/>
  <c r="BH29" i="9"/>
  <c r="BI29" i="9" s="1" a="1"/>
  <c r="BI29" i="9" s="1"/>
  <c r="BD47" i="9" a="1"/>
  <c r="BD47" i="9" s="1"/>
  <c r="BH73" i="9"/>
  <c r="BI73" i="9" s="1" a="1"/>
  <c r="BI73" i="9" s="1"/>
  <c r="BH128" i="9"/>
  <c r="BI128" i="9" s="1" a="1"/>
  <c r="BI128" i="9" s="1"/>
  <c r="BD60" i="9" a="1"/>
  <c r="BD60" i="9" s="1"/>
  <c r="BH37" i="9"/>
  <c r="BI37" i="9" s="1" a="1"/>
  <c r="BI37" i="9" s="1"/>
  <c r="BD73" i="9" a="1"/>
  <c r="BD73" i="9" s="1"/>
  <c r="BD107" i="9" a="1"/>
  <c r="BD107" i="9" s="1"/>
  <c r="AN15" i="9" a="1"/>
  <c r="AN15" i="9" s="1"/>
  <c r="AR25" i="9"/>
  <c r="AS25" i="9" s="1" a="1"/>
  <c r="AS25" i="9" s="1"/>
  <c r="AN28" i="9" a="1"/>
  <c r="AN28" i="9" s="1"/>
  <c r="CA14" i="9"/>
  <c r="AR15" i="9"/>
  <c r="AS15" i="9" s="1" a="1"/>
  <c r="AS15" i="9" s="1"/>
  <c r="AN35" i="9" a="1"/>
  <c r="AN35" i="9" s="1"/>
  <c r="CB48" i="9"/>
  <c r="AN137" i="9" a="1"/>
  <c r="AN137" i="9" s="1"/>
  <c r="CC18" i="9"/>
  <c r="CQ48" i="9"/>
  <c r="CL38" i="9"/>
  <c r="CB11" i="9"/>
  <c r="CH24" i="9"/>
  <c r="CQ38" i="9"/>
  <c r="CH38" i="9"/>
  <c r="CF36" i="9"/>
  <c r="CM38" i="9"/>
  <c r="CH34" i="9"/>
  <c r="CB8" i="9"/>
  <c r="CC14" i="9"/>
  <c r="CR18" i="9"/>
  <c r="CB6" i="9"/>
  <c r="CB18" i="9" s="1"/>
  <c r="CH14" i="9"/>
  <c r="AN52" i="9" a="1"/>
  <c r="AN52" i="9" s="1"/>
  <c r="AR59" i="9"/>
  <c r="AS59" i="9" s="1" a="1"/>
  <c r="AS59" i="9" s="1"/>
  <c r="CC24" i="9"/>
  <c r="CF38" i="9"/>
  <c r="CA28" i="9"/>
  <c r="CA24" i="9"/>
  <c r="CF34" i="9"/>
  <c r="CA36" i="9"/>
  <c r="CF24" i="9"/>
  <c r="CA38" i="9"/>
  <c r="CA34" i="9"/>
  <c r="CA26" i="9"/>
  <c r="CB9" i="9"/>
  <c r="CC34" i="9"/>
  <c r="CF28" i="9"/>
  <c r="CF26" i="9"/>
  <c r="CB7" i="9"/>
  <c r="CF18" i="9"/>
  <c r="AR55" i="9"/>
  <c r="AS55" i="9" s="1" a="1"/>
  <c r="AS55" i="9" s="1"/>
  <c r="AR85" i="9"/>
  <c r="AS85" i="9" s="1" a="1"/>
  <c r="AS85" i="9" s="1"/>
  <c r="AR87" i="9"/>
  <c r="AS87" i="9" s="1" a="1"/>
  <c r="AS87" i="9" s="1"/>
  <c r="AN55" i="9" a="1"/>
  <c r="AN55" i="9" s="1"/>
  <c r="AN57" i="9" a="1"/>
  <c r="AN57" i="9" s="1"/>
  <c r="AN117" i="9" a="1"/>
  <c r="AN117" i="9" s="1"/>
  <c r="AN115" i="9" a="1"/>
  <c r="AN115" i="9" s="1"/>
  <c r="AN85" i="9" a="1"/>
  <c r="AN85" i="9" s="1"/>
  <c r="AN81" i="9" a="1"/>
  <c r="AN81" i="9" s="1"/>
  <c r="AN51" i="9" a="1"/>
  <c r="AN51" i="9" s="1"/>
  <c r="AN134" i="9" a="1"/>
  <c r="AN134" i="9" s="1"/>
  <c r="AN130" i="9" a="1"/>
  <c r="AN130" i="9" s="1"/>
  <c r="AN100" i="9" a="1"/>
  <c r="AN100" i="9" s="1"/>
  <c r="AN53" i="9" a="1"/>
  <c r="AN53" i="9" s="1"/>
  <c r="AR72" i="9"/>
  <c r="AS72" i="9" s="1" a="1"/>
  <c r="AS72" i="9" s="1"/>
  <c r="AR100" i="9"/>
  <c r="AS100" i="9" s="1" a="1"/>
  <c r="AS100" i="9" s="1"/>
  <c r="AR89" i="9"/>
  <c r="AS89" i="9" s="1" a="1"/>
  <c r="AS89" i="9" s="1"/>
  <c r="AR83" i="9"/>
  <c r="AS83" i="9" s="1" a="1"/>
  <c r="AS83" i="9" s="1"/>
  <c r="AR117" i="9"/>
  <c r="AS117" i="9" s="1" a="1"/>
  <c r="AS117" i="9" s="1"/>
  <c r="CG28" i="9"/>
  <c r="CA16" i="9"/>
  <c r="CB4" i="9"/>
  <c r="CF16" i="9"/>
  <c r="AN88" i="9" a="1"/>
  <c r="AN88" i="9" s="1"/>
  <c r="AN73" i="9" a="1"/>
  <c r="AN73" i="9" s="1"/>
  <c r="AR119" i="9"/>
  <c r="AS119" i="9" s="1" a="1"/>
  <c r="AS119" i="9" s="1"/>
  <c r="AN121" i="9" a="1"/>
  <c r="AN121" i="9" s="1"/>
  <c r="AR56" i="9"/>
  <c r="AS56" i="9" s="1" a="1"/>
  <c r="AS56" i="9" s="1"/>
  <c r="AN96" i="9" a="1"/>
  <c r="AN96" i="9" s="1"/>
  <c r="AN21" i="9" a="1"/>
  <c r="AN21" i="9" s="1"/>
  <c r="AR29" i="9"/>
  <c r="AS29" i="9" s="1" a="1"/>
  <c r="AS29" i="9" s="1"/>
  <c r="AN98" i="9" a="1"/>
  <c r="AN98" i="9" s="1"/>
  <c r="AR26" i="9"/>
  <c r="AS26" i="9" s="1" a="1"/>
  <c r="AS26" i="9" s="1"/>
  <c r="AN71" i="9" a="1"/>
  <c r="AN71" i="9" s="1"/>
  <c r="AR136" i="9"/>
  <c r="AS136" i="9" s="1" a="1"/>
  <c r="AS136" i="9" s="1"/>
  <c r="AN89" i="9" a="1"/>
  <c r="AN89" i="9" s="1"/>
  <c r="AR35" i="9"/>
  <c r="AS35" i="9" s="1" a="1"/>
  <c r="AS35" i="9" s="1"/>
  <c r="AR75" i="9"/>
  <c r="AS75" i="9" s="1" a="1"/>
  <c r="AS75" i="9" s="1"/>
  <c r="CF44" i="9"/>
  <c r="AR58" i="9"/>
  <c r="AS58" i="9" s="1" a="1"/>
  <c r="AS58" i="9" s="1"/>
  <c r="AN136" i="9" a="1"/>
  <c r="AN136" i="9" s="1"/>
  <c r="AR121" i="9"/>
  <c r="AS121" i="9" s="1" a="1"/>
  <c r="AS121" i="9" s="1"/>
  <c r="AR106" i="9"/>
  <c r="AS106" i="9" s="1" a="1"/>
  <c r="AS106" i="9" s="1"/>
  <c r="AR27" i="9"/>
  <c r="AS27" i="9" s="1" a="1"/>
  <c r="AS27" i="9" s="1"/>
  <c r="AR118" i="9"/>
  <c r="AS118" i="9" s="1" a="1"/>
  <c r="AS118" i="9" s="1"/>
  <c r="AN116" i="9" a="1"/>
  <c r="AN116" i="9" s="1"/>
  <c r="AR76" i="9"/>
  <c r="AS76" i="9" s="1" a="1"/>
  <c r="AS76" i="9" s="1"/>
  <c r="AN36" i="9" a="1"/>
  <c r="AN36" i="9" s="1"/>
  <c r="AN127" i="9" a="1"/>
  <c r="AN127" i="9" s="1"/>
  <c r="AN104" i="9" a="1"/>
  <c r="AN104" i="9" s="1"/>
  <c r="AR36" i="9"/>
  <c r="AS36" i="9" s="1" a="1"/>
  <c r="AS36" i="9" s="1"/>
  <c r="CC44" i="9"/>
  <c r="AN67" i="9" a="1"/>
  <c r="AN67" i="9" s="1"/>
  <c r="AR131" i="9"/>
  <c r="AS131" i="9" s="1" a="1"/>
  <c r="AS131" i="9" s="1"/>
  <c r="CH48" i="9"/>
  <c r="CH18" i="9"/>
  <c r="CB28" i="9"/>
  <c r="CM48" i="9"/>
  <c r="CR28" i="9"/>
  <c r="CL28" i="9"/>
  <c r="CH44" i="9"/>
  <c r="AR115" i="9"/>
  <c r="AS115" i="9" s="1" a="1"/>
  <c r="AS115" i="9" s="1"/>
  <c r="AR122" i="9"/>
  <c r="AS122" i="9" s="1" a="1"/>
  <c r="AS122" i="9" s="1"/>
  <c r="AR135" i="9"/>
  <c r="AS135" i="9" s="1" a="1"/>
  <c r="AS135" i="9" s="1"/>
  <c r="AR77" i="9"/>
  <c r="AS77" i="9" s="1" a="1"/>
  <c r="AS77" i="9" s="1"/>
  <c r="AR82" i="9"/>
  <c r="AS82" i="9" s="1" a="1"/>
  <c r="AS82" i="9" s="1"/>
  <c r="AN16" i="9" a="1"/>
  <c r="AN16" i="9" s="1"/>
  <c r="AN29" i="9" a="1"/>
  <c r="AN29" i="9" s="1"/>
  <c r="AR104" i="9"/>
  <c r="AS104" i="9" s="1" a="1"/>
  <c r="AS104" i="9" s="1"/>
  <c r="AR21" i="9"/>
  <c r="AS21" i="9" s="1" a="1"/>
  <c r="AS21" i="9" s="1"/>
  <c r="AN77" i="9" a="1"/>
  <c r="AN77" i="9" s="1"/>
  <c r="AR126" i="9"/>
  <c r="AS126" i="9" s="1" a="1"/>
  <c r="AS126" i="9" s="1"/>
  <c r="AR34" i="9"/>
  <c r="AS34" i="9" s="1" a="1"/>
  <c r="AS34" i="9" s="1"/>
  <c r="AN107" i="9" a="1"/>
  <c r="AN107" i="9" s="1"/>
  <c r="AR98" i="9"/>
  <c r="AS98" i="9" s="1" a="1"/>
  <c r="AS98" i="9" s="1"/>
  <c r="AN119" i="9" a="1"/>
  <c r="AN119" i="9" s="1"/>
  <c r="AR46" i="9"/>
  <c r="AS46" i="9" s="1" a="1"/>
  <c r="AS46" i="9" s="1"/>
  <c r="CA44" i="9"/>
  <c r="CA48" i="9"/>
  <c r="AN128" i="9" a="1"/>
  <c r="AN128" i="9" s="1"/>
  <c r="AR116" i="9"/>
  <c r="AS116" i="9" s="1" a="1"/>
  <c r="AS116" i="9" s="1"/>
  <c r="CR48" i="9"/>
  <c r="CL48" i="9"/>
  <c r="CM18" i="9"/>
  <c r="CG18" i="9"/>
  <c r="CG38" i="9"/>
  <c r="CG48" i="9"/>
  <c r="AR130" i="9"/>
  <c r="AS130" i="9" s="1" a="1"/>
  <c r="AS130" i="9" s="1"/>
  <c r="AR42" i="9"/>
  <c r="AS42" i="9" s="1" a="1"/>
  <c r="AS42" i="9" s="1"/>
  <c r="AR41" i="9"/>
  <c r="AS41" i="9" s="1" a="1"/>
  <c r="AS41" i="9" s="1"/>
  <c r="AN84" i="9" a="1"/>
  <c r="AN84" i="9" s="1"/>
  <c r="AR57" i="9"/>
  <c r="AS57" i="9" s="1" a="1"/>
  <c r="AS57" i="9" s="1"/>
  <c r="AR74" i="9"/>
  <c r="AS74" i="9" s="1" a="1"/>
  <c r="AS74" i="9" s="1"/>
  <c r="AN87" i="9" a="1"/>
  <c r="AN87" i="9" s="1"/>
  <c r="AN105" i="9" a="1"/>
  <c r="AN105" i="9" s="1"/>
  <c r="AN82" i="9" a="1"/>
  <c r="AN82" i="9" s="1"/>
  <c r="AN61" i="9" a="1"/>
  <c r="AN61" i="9" s="1"/>
  <c r="AR73" i="9"/>
  <c r="AS73" i="9" s="1" a="1"/>
  <c r="AS73" i="9" s="1"/>
  <c r="AN126" i="9" a="1"/>
  <c r="AN126" i="9" s="1"/>
  <c r="AR120" i="9"/>
  <c r="AS120" i="9" s="1" a="1"/>
  <c r="AS120" i="9" s="1"/>
  <c r="AN26" i="9" a="1"/>
  <c r="AN26" i="9" s="1"/>
  <c r="AN34" i="9" a="1"/>
  <c r="AN34" i="9" s="1"/>
  <c r="AR86" i="9"/>
  <c r="AS86" i="9" s="1" a="1"/>
  <c r="AS86" i="9" s="1"/>
  <c r="AR84" i="9"/>
  <c r="AS84" i="9" s="1" a="1"/>
  <c r="AS84" i="9" s="1"/>
  <c r="AN131" i="9" a="1"/>
  <c r="AN131" i="9" s="1"/>
  <c r="AN103" i="9" a="1"/>
  <c r="AN103" i="9" s="1"/>
  <c r="CC38" i="9"/>
  <c r="CC28" i="9"/>
  <c r="CM28" i="9"/>
  <c r="CQ18" i="9"/>
  <c r="CC48" i="9"/>
  <c r="CF48" i="9"/>
  <c r="AR113" i="9"/>
  <c r="AS113" i="9" s="1" a="1"/>
  <c r="AS113" i="9" s="1"/>
  <c r="AR137" i="9"/>
  <c r="AS137" i="9" s="1" a="1"/>
  <c r="AS137" i="9" s="1"/>
  <c r="AN97" i="9" a="1"/>
  <c r="AN97" i="9" s="1"/>
  <c r="AR102" i="9"/>
  <c r="AS102" i="9" s="1" a="1"/>
  <c r="AS102" i="9" s="1"/>
  <c r="AN56" i="9" a="1"/>
  <c r="AN56" i="9" s="1"/>
  <c r="AN112" i="9" a="1"/>
  <c r="AN112" i="9" s="1"/>
  <c r="AN46" i="9" a="1"/>
  <c r="AN46" i="9" s="1"/>
  <c r="CA46" i="9"/>
  <c r="CB10" i="9"/>
  <c r="CB5" i="9"/>
  <c r="AR71" i="9"/>
  <c r="AS71" i="9" s="1" a="1"/>
  <c r="AS71" i="9" s="1"/>
  <c r="CF46" i="9"/>
  <c r="CH28" i="9"/>
  <c r="CR38" i="9"/>
  <c r="CQ28" i="9"/>
  <c r="CB38" i="9"/>
  <c r="AN59" i="9" a="1"/>
  <c r="AN59" i="9" s="1"/>
  <c r="AN135" i="9" a="1"/>
  <c r="AN135" i="9" s="1"/>
  <c r="AN86" i="9" a="1"/>
  <c r="AN86" i="9" s="1"/>
  <c r="AR128" i="9"/>
  <c r="AS128" i="9" s="1" a="1"/>
  <c r="AS128" i="9" s="1"/>
  <c r="AN76" i="9" a="1"/>
  <c r="AN76" i="9" s="1"/>
  <c r="AN101" i="9" a="1"/>
  <c r="AN101" i="9" s="1"/>
  <c r="AN132" i="9" a="1"/>
  <c r="AN132" i="9" s="1"/>
  <c r="AN72" i="9" a="1"/>
  <c r="AN72" i="9" s="1"/>
  <c r="AN99" i="9" a="1"/>
  <c r="AN99" i="9" s="1"/>
  <c r="AN70" i="9" a="1"/>
  <c r="AN70" i="9" s="1"/>
  <c r="AN54" i="9" a="1"/>
  <c r="AN54" i="9" s="1"/>
  <c r="AN41" i="9" a="1"/>
  <c r="AN41" i="9" s="1"/>
  <c r="CF14" i="9"/>
  <c r="CH28" i="8"/>
  <c r="CC48" i="8"/>
  <c r="AN31" i="8" a="1"/>
  <c r="AN31" i="8" s="1"/>
  <c r="CL38" i="8"/>
  <c r="AN36" i="8" a="1"/>
  <c r="AN36" i="8" s="1"/>
  <c r="AN29" i="8" a="1"/>
  <c r="AN29" i="8" s="1"/>
  <c r="CC18" i="8"/>
  <c r="AN56" i="8" a="1"/>
  <c r="AN56" i="8" s="1"/>
  <c r="CH48" i="8"/>
  <c r="AR29" i="8"/>
  <c r="AS29" i="8" s="1" a="1"/>
  <c r="AS29" i="8" s="1"/>
  <c r="CB28" i="8"/>
  <c r="CM18" i="8"/>
  <c r="AN30" i="8" a="1"/>
  <c r="AN30" i="8" s="1"/>
  <c r="AR30" i="8"/>
  <c r="AS30" i="8" s="1" a="1"/>
  <c r="AS30" i="8" s="1"/>
  <c r="AN146" i="8" a="1"/>
  <c r="AN146" i="8" s="1"/>
  <c r="AR42" i="8"/>
  <c r="AS42" i="8" s="1" a="1"/>
  <c r="AS42" i="8" s="1"/>
  <c r="AN24" i="8" a="1"/>
  <c r="AN24" i="8" s="1"/>
  <c r="AR124" i="8"/>
  <c r="AS124" i="8" s="1" a="1"/>
  <c r="AS124" i="8" s="1"/>
  <c r="AN139" i="8" a="1"/>
  <c r="AN139" i="8" s="1"/>
  <c r="AR47" i="8"/>
  <c r="AS47" i="8" s="1" a="1"/>
  <c r="AS47" i="8" s="1"/>
  <c r="AN60" i="8" a="1"/>
  <c r="AN60" i="8" s="1"/>
  <c r="AN137" i="8" a="1"/>
  <c r="AN137" i="8" s="1"/>
  <c r="AN109" i="8" a="1"/>
  <c r="AN109" i="8" s="1"/>
  <c r="AR56" i="8"/>
  <c r="AS56" i="8" s="1" a="1"/>
  <c r="AS56" i="8" s="1"/>
  <c r="AR153" i="8"/>
  <c r="AS153" i="8" s="1" a="1"/>
  <c r="AS153" i="8" s="1"/>
  <c r="AR79" i="8"/>
  <c r="AS79" i="8" s="1" a="1"/>
  <c r="AS79" i="8" s="1"/>
  <c r="AR60" i="8"/>
  <c r="AS60" i="8" s="1" a="1"/>
  <c r="AS60" i="8" s="1"/>
  <c r="AN79" i="8" a="1"/>
  <c r="AN79" i="8" s="1"/>
  <c r="AR41" i="8"/>
  <c r="AS41" i="8" s="1" a="1"/>
  <c r="AS41" i="8" s="1"/>
  <c r="AN124" i="8" a="1"/>
  <c r="AN124" i="8" s="1"/>
  <c r="AR109" i="8"/>
  <c r="AS109" i="8" s="1" a="1"/>
  <c r="AS109" i="8" s="1"/>
  <c r="AN141" i="8" a="1"/>
  <c r="AN141" i="8" s="1"/>
  <c r="AN135" i="8" a="1"/>
  <c r="AN135" i="8" s="1"/>
  <c r="AR73" i="8"/>
  <c r="AS73" i="8" s="1" a="1"/>
  <c r="AS73" i="8" s="1"/>
  <c r="AN154" i="8" a="1"/>
  <c r="AN154" i="8" s="1"/>
  <c r="AR132" i="8"/>
  <c r="AS132" i="8" s="1" a="1"/>
  <c r="AS132" i="8" s="1"/>
  <c r="AN108" i="8" a="1"/>
  <c r="AN108" i="8" s="1"/>
  <c r="AN73" i="8" a="1"/>
  <c r="AN73" i="8" s="1"/>
  <c r="AR95" i="8"/>
  <c r="AS95" i="8" s="1" a="1"/>
  <c r="AS95" i="8" s="1"/>
  <c r="AN85" i="8" a="1"/>
  <c r="AN85" i="8" s="1"/>
  <c r="AN44" i="8" a="1"/>
  <c r="AN44" i="8" s="1"/>
  <c r="AN123" i="8" a="1"/>
  <c r="AN123" i="8" s="1"/>
  <c r="AR63" i="8"/>
  <c r="AS63" i="8" s="1" a="1"/>
  <c r="AS63" i="8" s="1"/>
  <c r="AR81" i="8"/>
  <c r="AS81" i="8" s="1" a="1"/>
  <c r="AS81" i="8" s="1"/>
  <c r="AN57" i="8" a="1"/>
  <c r="AN57" i="8" s="1"/>
  <c r="AR138" i="8"/>
  <c r="AS138" i="8" s="1" a="1"/>
  <c r="AS138" i="8" s="1"/>
  <c r="AR120" i="8"/>
  <c r="AS120" i="8" s="1" a="1"/>
  <c r="AS120" i="8" s="1"/>
  <c r="AR102" i="8"/>
  <c r="AS102" i="8" s="1" a="1"/>
  <c r="AS102" i="8" s="1"/>
  <c r="AN48" i="8" a="1"/>
  <c r="AN48" i="8" s="1"/>
  <c r="AR96" i="8"/>
  <c r="AS96" i="8" s="1" a="1"/>
  <c r="AS96" i="8" s="1"/>
  <c r="AR88" i="8"/>
  <c r="AS88" i="8" s="1" a="1"/>
  <c r="AS88" i="8" s="1"/>
  <c r="AN120" i="8" a="1"/>
  <c r="AN120" i="8" s="1"/>
  <c r="AR92" i="8"/>
  <c r="AS92" i="8" s="1" a="1"/>
  <c r="AS92" i="8" s="1"/>
  <c r="AR117" i="8"/>
  <c r="AS117" i="8" s="1" a="1"/>
  <c r="AS117" i="8" s="1"/>
  <c r="AR111" i="8"/>
  <c r="AS111" i="8" s="1" a="1"/>
  <c r="AS111" i="8" s="1"/>
  <c r="AN156" i="8" a="1"/>
  <c r="AN156" i="8" s="1"/>
  <c r="AN72" i="8" a="1"/>
  <c r="AN72" i="8" s="1"/>
  <c r="AN77" i="8" a="1"/>
  <c r="AN77" i="8" s="1"/>
  <c r="AN62" i="8" a="1"/>
  <c r="AN62" i="8" s="1"/>
  <c r="AN64" i="8" a="1"/>
  <c r="AN64" i="8" s="1"/>
  <c r="AR126" i="8"/>
  <c r="AS126" i="8" s="1" a="1"/>
  <c r="AS126" i="8" s="1"/>
  <c r="AN70" i="8" a="1"/>
  <c r="AN70" i="8" s="1"/>
  <c r="AN140" i="8" a="1"/>
  <c r="AN140" i="8" s="1"/>
  <c r="AR122" i="8"/>
  <c r="AS122" i="8" s="1" a="1"/>
  <c r="AS122" i="8" s="1"/>
  <c r="AR123" i="8"/>
  <c r="AS123" i="8" s="1" a="1"/>
  <c r="AS123" i="8" s="1"/>
  <c r="AN41" i="8" a="1"/>
  <c r="AN41" i="8" s="1"/>
  <c r="AR146" i="8"/>
  <c r="AS146" i="8" s="1" a="1"/>
  <c r="AS146" i="8" s="1"/>
  <c r="AR76" i="8"/>
  <c r="AS76" i="8" s="1" a="1"/>
  <c r="AS76" i="8" s="1"/>
  <c r="AN89" i="8" a="1"/>
  <c r="AN89" i="8" s="1"/>
  <c r="AN50" i="8" a="1"/>
  <c r="AN50" i="8" s="1"/>
  <c r="AR93" i="8"/>
  <c r="AS93" i="8" s="1" a="1"/>
  <c r="AS93" i="8" s="1"/>
  <c r="AN47" i="8" a="1"/>
  <c r="AN47" i="8" s="1"/>
  <c r="AR46" i="8"/>
  <c r="AS46" i="8" s="1" a="1"/>
  <c r="AS46" i="8" s="1"/>
  <c r="AN95" i="8" a="1"/>
  <c r="AN95" i="8" s="1"/>
  <c r="AR110" i="8"/>
  <c r="AS110" i="8" s="1" a="1"/>
  <c r="AS110" i="8" s="1"/>
  <c r="AN121" i="8" a="1"/>
  <c r="AN121" i="8" s="1"/>
  <c r="AN51" i="8" a="1"/>
  <c r="AN51" i="8" s="1"/>
  <c r="AN15" i="7" a="1"/>
  <c r="AN15" i="7" s="1"/>
  <c r="AV15" i="7" s="1" a="1"/>
  <c r="AV15" i="7" s="1"/>
  <c r="AN90" i="7" a="1"/>
  <c r="AN90" i="7" s="1"/>
  <c r="CB38" i="7"/>
  <c r="AN105" i="7" a="1"/>
  <c r="AN105" i="7" s="1"/>
  <c r="CR18" i="7"/>
  <c r="CL38" i="7"/>
  <c r="AR60" i="7"/>
  <c r="AS60" i="7" s="1" a="1"/>
  <c r="AS60" i="7" s="1"/>
  <c r="AR105" i="7"/>
  <c r="AS105" i="7" s="1" a="1"/>
  <c r="AS105" i="7" s="1"/>
  <c r="AN120" i="7" a="1"/>
  <c r="AN120" i="7" s="1"/>
  <c r="AN135" i="7" a="1"/>
  <c r="AN135" i="7" s="1"/>
  <c r="AR90" i="7"/>
  <c r="AS90" i="7" s="1" a="1"/>
  <c r="AS90" i="7" s="1"/>
  <c r="AR36" i="7"/>
  <c r="AS36" i="7" s="1" a="1"/>
  <c r="AS36" i="7" s="1"/>
  <c r="AN60" i="7" a="1"/>
  <c r="AN60" i="7" s="1"/>
  <c r="CL28" i="7"/>
  <c r="AR35" i="7"/>
  <c r="AS35" i="7" s="1" a="1"/>
  <c r="AS35" i="7" s="1"/>
  <c r="AN29" i="7" a="1"/>
  <c r="AN29" i="7" s="1"/>
  <c r="AN37" i="7" a="1"/>
  <c r="AN37" i="7" s="1"/>
  <c r="CM18" i="7"/>
  <c r="CC18" i="7"/>
  <c r="CM48" i="7"/>
  <c r="CR38" i="7"/>
  <c r="CQ28" i="7"/>
  <c r="CH38" i="7"/>
  <c r="CG28" i="7"/>
  <c r="AR29" i="7"/>
  <c r="AS29" i="7" s="1" a="1"/>
  <c r="AS29" i="7" s="1"/>
  <c r="CC48" i="7"/>
  <c r="CG38" i="7"/>
  <c r="CH48" i="7"/>
  <c r="CQ38" i="7"/>
  <c r="AR117" i="7"/>
  <c r="AS117" i="7" s="1" a="1"/>
  <c r="AS117" i="7" s="1"/>
  <c r="AN134" i="7" a="1"/>
  <c r="AN134" i="7" s="1"/>
  <c r="CH18" i="7"/>
  <c r="CR28" i="7"/>
  <c r="CB48" i="7"/>
  <c r="CL48" i="7"/>
  <c r="AN36" i="7" a="1"/>
  <c r="AN36" i="7" s="1"/>
  <c r="CB28" i="7"/>
  <c r="CG48" i="7"/>
  <c r="CC28" i="7"/>
  <c r="CG18" i="7"/>
  <c r="AR37" i="7"/>
  <c r="AS37" i="7" s="1" a="1"/>
  <c r="AS37" i="7" s="1"/>
  <c r="CB18" i="7"/>
  <c r="CQ48" i="7"/>
  <c r="CC38" i="7"/>
  <c r="AN35" i="7" a="1"/>
  <c r="AN35" i="7" s="1"/>
  <c r="CM28" i="7"/>
  <c r="CR48" i="7"/>
  <c r="CQ18" i="7"/>
  <c r="CM38" i="7"/>
  <c r="AN62" i="7" a="1"/>
  <c r="AN62" i="7" s="1"/>
  <c r="AR48" i="7"/>
  <c r="AS48" i="7" s="1" a="1"/>
  <c r="AS48" i="7" s="1"/>
  <c r="AN123" i="7" a="1"/>
  <c r="AN123" i="7" s="1"/>
  <c r="AR59" i="7"/>
  <c r="AS59" i="7" s="1" a="1"/>
  <c r="AS59" i="7" s="1"/>
  <c r="AR132" i="7"/>
  <c r="AS132" i="7" s="1" a="1"/>
  <c r="AS132" i="7" s="1"/>
  <c r="AN76" i="7" a="1"/>
  <c r="AN76" i="7" s="1"/>
  <c r="AN103" i="7" a="1"/>
  <c r="AN103" i="7" s="1"/>
  <c r="AN107" i="7" a="1"/>
  <c r="AN107" i="7" s="1"/>
  <c r="AR97" i="7"/>
  <c r="AS97" i="7" s="1" a="1"/>
  <c r="AS97" i="7" s="1"/>
  <c r="AN91" i="7" a="1"/>
  <c r="AN91" i="7" s="1"/>
  <c r="AN114" i="7" a="1"/>
  <c r="AN114" i="7" s="1"/>
  <c r="AN31" i="7" a="1"/>
  <c r="AN31" i="7" s="1"/>
  <c r="AN98" i="7" a="1"/>
  <c r="AN98" i="7" s="1"/>
  <c r="AN16" i="7" a="1"/>
  <c r="AN16" i="7" s="1"/>
  <c r="AR87" i="7"/>
  <c r="AS87" i="7" s="1" a="1"/>
  <c r="AS87" i="7" s="1"/>
  <c r="AR119" i="7"/>
  <c r="AS119" i="7" s="1" a="1"/>
  <c r="AS119" i="7" s="1"/>
  <c r="AR31" i="7"/>
  <c r="AS31" i="7" s="1" a="1"/>
  <c r="AS31" i="7" s="1"/>
  <c r="AN53" i="7" a="1"/>
  <c r="AN53" i="7" s="1"/>
  <c r="AN87" i="7" a="1"/>
  <c r="AN87" i="7" s="1"/>
  <c r="AR78" i="7"/>
  <c r="AS78" i="7" s="1" a="1"/>
  <c r="AS78" i="7" s="1"/>
  <c r="AN75" i="7" a="1"/>
  <c r="AN75" i="7" s="1"/>
  <c r="AN89" i="7" a="1"/>
  <c r="AN89" i="7" s="1"/>
  <c r="AN38" i="7" a="1"/>
  <c r="AN38" i="7" s="1"/>
  <c r="AR83" i="7"/>
  <c r="AS83" i="7" s="1" a="1"/>
  <c r="AS83" i="7" s="1"/>
  <c r="AN69" i="7" a="1"/>
  <c r="AN69" i="7" s="1"/>
  <c r="AR74" i="7"/>
  <c r="AS74" i="7" s="1" a="1"/>
  <c r="AS74" i="7" s="1"/>
  <c r="AR131" i="7"/>
  <c r="AS131" i="7" s="1" a="1"/>
  <c r="AS131" i="7" s="1"/>
  <c r="AN48" i="7" a="1"/>
  <c r="AN48" i="7" s="1"/>
  <c r="AN43" i="7" a="1"/>
  <c r="AN43" i="7" s="1"/>
  <c r="AN118" i="7" a="1"/>
  <c r="AN118" i="7" s="1"/>
  <c r="AR134" i="7"/>
  <c r="AS134" i="7" s="1" a="1"/>
  <c r="AS134" i="7" s="1"/>
  <c r="AR67" i="7"/>
  <c r="AN82" i="7" a="1"/>
  <c r="AN82" i="7" s="1"/>
  <c r="AR98" i="7"/>
  <c r="AS98" i="7" s="1" a="1"/>
  <c r="AS98" i="7" s="1"/>
  <c r="AR129" i="7"/>
  <c r="AS129" i="7" s="1" a="1"/>
  <c r="AS129" i="7" s="1"/>
  <c r="AR68" i="7"/>
  <c r="AS68" i="7" s="1" a="1"/>
  <c r="AS68" i="7" s="1"/>
  <c r="AN55" i="7" a="1"/>
  <c r="AN55" i="7" s="1"/>
  <c r="AR85" i="7"/>
  <c r="AS85" i="7" s="1" a="1"/>
  <c r="AS85" i="7" s="1"/>
  <c r="AR103" i="7"/>
  <c r="AS103" i="7" s="1" a="1"/>
  <c r="AS103" i="7" s="1"/>
  <c r="AR122" i="7"/>
  <c r="AS122" i="7" s="1" a="1"/>
  <c r="AS122" i="7" s="1"/>
  <c r="AN30" i="7" a="1"/>
  <c r="AN30" i="7" s="1"/>
  <c r="AN92" i="7" a="1"/>
  <c r="AN92" i="7" s="1"/>
  <c r="AN130" i="7" a="1"/>
  <c r="AN130" i="7" s="1"/>
  <c r="AN70" i="7" a="1"/>
  <c r="AN70" i="7" s="1"/>
  <c r="AN127" i="7" a="1"/>
  <c r="AN127" i="7" s="1"/>
  <c r="AN54" i="7" a="1"/>
  <c r="AN54" i="7" s="1"/>
  <c r="AR73" i="7"/>
  <c r="AS73" i="7" s="1" a="1"/>
  <c r="AS73" i="7" s="1"/>
  <c r="AR30" i="7"/>
  <c r="AS30" i="7" s="1" a="1"/>
  <c r="AS30" i="7" s="1"/>
  <c r="AR75" i="7"/>
  <c r="AS75" i="7" s="1" a="1"/>
  <c r="AS75" i="7" s="1"/>
  <c r="AN99" i="7" a="1"/>
  <c r="AN99" i="7" s="1"/>
  <c r="AN138" i="7" a="1"/>
  <c r="AN138" i="7" s="1"/>
  <c r="AN22" i="7" a="1"/>
  <c r="AN22" i="7" s="1"/>
  <c r="AR115" i="7"/>
  <c r="AS115" i="7" s="1" a="1"/>
  <c r="AS115" i="7" s="1"/>
  <c r="AN132" i="7" a="1"/>
  <c r="AN132" i="7" s="1"/>
  <c r="AN84" i="7" a="1"/>
  <c r="AN84" i="7" s="1"/>
  <c r="AN100" i="7" a="1"/>
  <c r="AN100" i="7" s="1"/>
  <c r="AR69" i="7"/>
  <c r="AS69" i="7" s="1" a="1"/>
  <c r="AS69" i="7" s="1"/>
  <c r="AR54" i="7"/>
  <c r="AS54" i="7" s="1" a="1"/>
  <c r="AS54" i="7" s="1"/>
  <c r="AN83" i="7" a="1"/>
  <c r="AN83" i="7" s="1"/>
  <c r="AN72" i="7" a="1"/>
  <c r="AN72" i="7" s="1"/>
  <c r="AN67" i="7" a="1"/>
  <c r="AN67" i="7" s="1"/>
  <c r="AN61" i="7" a="1"/>
  <c r="AN61" i="7" s="1"/>
  <c r="AN136" i="7" a="1"/>
  <c r="AN136" i="7" s="1"/>
  <c r="AR88" i="7"/>
  <c r="AS88" i="7" s="1" a="1"/>
  <c r="AS88" i="7" s="1"/>
  <c r="AR92" i="7"/>
  <c r="AS92" i="7" s="1" a="1"/>
  <c r="AS92" i="7" s="1"/>
  <c r="AR89" i="7"/>
  <c r="AS89" i="7" s="1" a="1"/>
  <c r="AS89" i="7" s="1"/>
  <c r="AR93" i="7"/>
  <c r="AS93" i="7" s="1" a="1"/>
  <c r="AS93" i="7" s="1"/>
  <c r="AR91" i="7"/>
  <c r="AS91" i="7" s="1" a="1"/>
  <c r="AS91" i="7" s="1"/>
  <c r="AR58" i="7"/>
  <c r="AS58" i="7" s="1" a="1"/>
  <c r="AS58" i="7" s="1"/>
  <c r="AN73" i="7" a="1"/>
  <c r="AN73" i="7" s="1"/>
  <c r="AN108" i="7" a="1"/>
  <c r="AN108" i="7" s="1"/>
  <c r="AN74" i="7" a="1"/>
  <c r="AN74" i="7" s="1"/>
  <c r="AR127" i="7"/>
  <c r="AS127" i="7" s="1" a="1"/>
  <c r="AS127" i="7" s="1"/>
  <c r="AN122" i="7" a="1"/>
  <c r="AN122" i="7" s="1"/>
  <c r="AR77" i="7"/>
  <c r="AS77" i="7" s="1" a="1"/>
  <c r="AS77" i="7" s="1"/>
  <c r="AR106" i="7"/>
  <c r="AS106" i="7" s="1" a="1"/>
  <c r="AS106" i="7" s="1"/>
  <c r="AR118" i="7"/>
  <c r="AS118" i="7" s="1" a="1"/>
  <c r="AS118" i="7" s="1"/>
  <c r="AR70" i="7"/>
  <c r="AS70" i="7" s="1" a="1"/>
  <c r="AS70" i="7" s="1"/>
  <c r="AR53" i="7"/>
  <c r="AS53" i="7" s="1" a="1"/>
  <c r="AS53" i="7" s="1"/>
  <c r="AN119" i="7" a="1"/>
  <c r="AN119" i="7" s="1"/>
  <c r="AN71" i="7" a="1"/>
  <c r="AN71" i="7" s="1"/>
  <c r="AR76" i="7"/>
  <c r="AS76" i="7" s="1" a="1"/>
  <c r="AS76" i="7" s="1"/>
  <c r="AR102" i="7"/>
  <c r="AS102" i="7" s="1" a="1"/>
  <c r="AS102" i="7" s="1"/>
  <c r="AR108" i="7"/>
  <c r="AS108" i="7" s="1" a="1"/>
  <c r="AS108" i="7" s="1"/>
  <c r="AR123" i="7"/>
  <c r="AS123" i="7" s="1" a="1"/>
  <c r="AS123" i="7" s="1"/>
  <c r="AR84" i="7"/>
  <c r="AS84" i="7" s="1" a="1"/>
  <c r="AS84" i="7" s="1"/>
  <c r="AR57" i="7"/>
  <c r="AS57" i="7" s="1" a="1"/>
  <c r="AS57" i="7" s="1"/>
  <c r="AN112" i="7" a="1"/>
  <c r="AN112" i="7" s="1"/>
  <c r="AN58" i="7" a="1"/>
  <c r="AN58" i="7" s="1"/>
  <c r="AN88" i="7" a="1"/>
  <c r="AN88" i="7" s="1"/>
  <c r="AN57" i="7" a="1"/>
  <c r="AN57" i="7" s="1"/>
  <c r="AN52" i="7" a="1"/>
  <c r="AN52" i="7" s="1"/>
  <c r="AN77" i="7" a="1"/>
  <c r="AN77" i="7" s="1"/>
  <c r="AR114" i="7"/>
  <c r="AS114" i="7" s="1" a="1"/>
  <c r="AS114" i="7" s="1"/>
  <c r="AN106" i="7" a="1"/>
  <c r="AN106" i="7" s="1"/>
  <c r="AR128" i="7"/>
  <c r="AS128" i="7" s="1" a="1"/>
  <c r="AS128" i="7" s="1"/>
  <c r="AR82" i="7"/>
  <c r="AS82" i="7" s="1" a="1"/>
  <c r="AS82" i="7" s="1"/>
  <c r="AN129" i="7" a="1"/>
  <c r="AN129" i="7" s="1"/>
  <c r="AR55" i="7"/>
  <c r="AS55" i="7" s="1" a="1"/>
  <c r="AS55" i="7" s="1"/>
  <c r="AR112" i="7"/>
  <c r="AS112" i="7" s="1" a="1"/>
  <c r="AS112" i="7" s="1"/>
  <c r="AR38" i="7"/>
  <c r="AS38" i="7" s="1" a="1"/>
  <c r="AS38" i="7" s="1"/>
  <c r="AR61" i="7"/>
  <c r="AS61" i="7" s="1" a="1"/>
  <c r="AS61" i="7" s="1"/>
  <c r="AN97" i="7" a="1"/>
  <c r="AN97" i="7" s="1"/>
  <c r="AR104" i="7"/>
  <c r="AS104" i="7" s="1" a="1"/>
  <c r="AS104" i="7" s="1"/>
  <c r="AN133" i="7" a="1"/>
  <c r="AN133" i="7" s="1"/>
  <c r="AR43" i="7"/>
  <c r="AS43" i="7" s="1" a="1"/>
  <c r="AS43" i="7" s="1"/>
  <c r="AN93" i="7" a="1"/>
  <c r="AN93" i="7" s="1"/>
  <c r="AR62" i="7"/>
  <c r="AS62" i="7" s="1" a="1"/>
  <c r="AS62" i="7" s="1"/>
  <c r="AR133" i="7"/>
  <c r="AS133" i="7" s="1" a="1"/>
  <c r="AS133" i="7" s="1"/>
  <c r="AR71" i="7"/>
  <c r="AS71" i="7" s="1" a="1"/>
  <c r="AS71" i="7" s="1"/>
  <c r="AR136" i="7"/>
  <c r="AS136" i="7" s="1" a="1"/>
  <c r="AS136" i="7" s="1"/>
  <c r="AR63" i="7"/>
  <c r="AS63" i="7" s="1" a="1"/>
  <c r="AS63" i="7" s="1"/>
  <c r="AN102" i="7" a="1"/>
  <c r="AN102" i="7" s="1"/>
  <c r="AR137" i="7"/>
  <c r="AS137" i="7" s="1" a="1"/>
  <c r="AS137" i="7" s="1"/>
  <c r="AR100" i="7"/>
  <c r="AS100" i="7" s="1" a="1"/>
  <c r="AS100" i="7" s="1"/>
  <c r="AN137" i="7" a="1"/>
  <c r="AN137" i="7" s="1"/>
  <c r="AR138" i="7"/>
  <c r="AS138" i="7" s="1" a="1"/>
  <c r="AS138" i="7" s="1"/>
  <c r="AN59" i="7" a="1"/>
  <c r="AN59" i="7" s="1"/>
  <c r="AR135" i="7"/>
  <c r="AS135" i="7" s="1" a="1"/>
  <c r="AS135" i="7" s="1"/>
  <c r="AN104" i="7" a="1"/>
  <c r="AN104" i="7" s="1"/>
  <c r="AR120" i="7"/>
  <c r="AS120" i="7" s="1" a="1"/>
  <c r="AS120" i="7" s="1"/>
  <c r="AN63" i="7" a="1"/>
  <c r="AN63" i="7" s="1"/>
  <c r="AN128" i="7" a="1"/>
  <c r="AN128" i="7" s="1"/>
  <c r="AN121" i="7" a="1"/>
  <c r="AN121" i="7" s="1"/>
  <c r="AR16" i="7"/>
  <c r="AS16" i="7" s="1" a="1"/>
  <c r="AS16" i="7" s="1"/>
  <c r="AR107" i="7"/>
  <c r="AS107" i="7" s="1" a="1"/>
  <c r="AS107" i="7" s="1"/>
  <c r="AR22" i="7"/>
  <c r="AS22" i="7" s="1" a="1"/>
  <c r="AS22" i="7" s="1"/>
  <c r="AN85" i="7" a="1"/>
  <c r="AN85" i="7" s="1"/>
  <c r="AR72" i="7"/>
  <c r="AS72" i="7" s="1" a="1"/>
  <c r="AS72" i="7" s="1"/>
  <c r="AR99" i="7"/>
  <c r="AS99" i="7" s="1" a="1"/>
  <c r="AS99" i="7" s="1"/>
  <c r="AN78" i="7" a="1"/>
  <c r="AN78" i="7" s="1"/>
  <c r="AR52" i="7"/>
  <c r="AS52" i="7" s="1" a="1"/>
  <c r="AS52" i="7" s="1"/>
  <c r="AN68" i="7" a="1"/>
  <c r="AN68" i="7" s="1"/>
  <c r="AN113" i="7" a="1"/>
  <c r="AN113" i="7" s="1"/>
  <c r="AR121" i="7"/>
  <c r="AS121" i="7" s="1" a="1"/>
  <c r="AS121" i="7" s="1"/>
  <c r="AN115" i="7" a="1"/>
  <c r="AN115" i="7" s="1"/>
  <c r="AR116" i="7"/>
  <c r="AS116" i="7" s="1" a="1"/>
  <c r="AS116" i="7" s="1"/>
  <c r="AR130" i="7"/>
  <c r="AS130" i="7" s="1" a="1"/>
  <c r="AS130" i="7" s="1"/>
  <c r="AN117" i="7" a="1"/>
  <c r="AN117" i="7" s="1"/>
  <c r="BD76" i="6" a="1"/>
  <c r="BD76" i="6" s="1"/>
  <c r="BD126" i="6" a="1"/>
  <c r="BD126" i="6" s="1"/>
  <c r="BH58" i="6"/>
  <c r="BI58" i="6" s="1" a="1"/>
  <c r="BI58" i="6" s="1"/>
  <c r="BD107" i="6" a="1"/>
  <c r="BD107" i="6" s="1"/>
  <c r="BH42" i="6"/>
  <c r="BI42" i="6" s="1" a="1"/>
  <c r="BI42" i="6" s="1"/>
  <c r="BD106" i="6" a="1"/>
  <c r="BD106" i="6" s="1"/>
  <c r="BD105" i="6" a="1"/>
  <c r="BD105" i="6" s="1"/>
  <c r="BH75" i="6"/>
  <c r="BI75" i="6" s="1" a="1"/>
  <c r="BI75" i="6" s="1"/>
  <c r="BH56" i="6"/>
  <c r="BI56" i="6" s="1" a="1"/>
  <c r="BI56" i="6" s="1"/>
  <c r="BD22" i="6" a="1"/>
  <c r="BD22" i="6" s="1"/>
  <c r="BD133" i="6" a="1"/>
  <c r="BD133" i="6" s="1"/>
  <c r="BD57" i="6" a="1"/>
  <c r="BD57" i="6" s="1"/>
  <c r="BD134" i="6" a="1"/>
  <c r="BD134" i="6" s="1"/>
  <c r="BH59" i="6"/>
  <c r="BI59" i="6" s="1" a="1"/>
  <c r="BI59" i="6" s="1"/>
  <c r="BH31" i="6"/>
  <c r="BI31" i="6" s="1" a="1"/>
  <c r="BI31" i="6" s="1"/>
  <c r="BH112" i="6"/>
  <c r="BI112" i="6" s="1" a="1"/>
  <c r="BI112" i="6" s="1"/>
  <c r="BD69" i="6" a="1"/>
  <c r="BD69" i="6" s="1"/>
  <c r="BH134" i="6"/>
  <c r="BI134" i="6" s="1" a="1"/>
  <c r="BI134" i="6" s="1"/>
  <c r="BD58" i="6" a="1"/>
  <c r="BD58" i="6" s="1"/>
  <c r="BD15" i="6" a="1"/>
  <c r="BD15" i="6" s="1"/>
  <c r="CF38" i="6"/>
  <c r="CB8" i="6"/>
  <c r="CB11" i="6"/>
  <c r="AN102" i="6" a="1"/>
  <c r="AN102" i="6" s="1"/>
  <c r="AN117" i="6" a="1"/>
  <c r="AN117" i="6" s="1"/>
  <c r="CC24" i="6"/>
  <c r="CH34" i="6"/>
  <c r="CB9" i="6"/>
  <c r="CF46" i="6"/>
  <c r="CB5" i="6"/>
  <c r="CA16" i="6"/>
  <c r="CB4" i="6"/>
  <c r="CC14" i="6"/>
  <c r="CF16" i="6"/>
  <c r="CA18" i="6"/>
  <c r="CF14" i="6"/>
  <c r="CF18" i="6"/>
  <c r="CH14" i="6"/>
  <c r="CA14" i="6"/>
  <c r="CB10" i="6"/>
  <c r="CA26" i="6"/>
  <c r="CH24" i="6"/>
  <c r="CA36" i="6"/>
  <c r="CA44" i="6"/>
  <c r="CH44" i="6"/>
  <c r="AN16" i="6" a="1"/>
  <c r="AN16" i="6" s="1"/>
  <c r="CB6" i="6"/>
  <c r="CB18" i="6" s="1"/>
  <c r="CF44" i="6"/>
  <c r="CF36" i="6"/>
  <c r="CA48" i="6"/>
  <c r="CG18" i="6"/>
  <c r="AN15" i="6" a="1"/>
  <c r="AN15" i="6" s="1"/>
  <c r="AR15" i="6"/>
  <c r="AS15" i="6" s="1" a="1"/>
  <c r="AS15" i="6" s="1"/>
  <c r="CF48" i="6"/>
  <c r="CF34" i="6"/>
  <c r="CF26" i="6"/>
  <c r="CG48" i="6"/>
  <c r="AR102" i="6"/>
  <c r="AS102" i="6" s="1" a="1"/>
  <c r="AS102" i="6" s="1"/>
  <c r="CC34" i="6"/>
  <c r="CB7" i="6"/>
  <c r="CC44" i="6"/>
  <c r="CA34" i="6"/>
  <c r="AR16" i="6"/>
  <c r="AS16" i="6" s="1" a="1"/>
  <c r="AS16" i="6" s="1"/>
  <c r="CA38" i="6"/>
  <c r="CA28" i="6"/>
  <c r="AN132" i="6" a="1"/>
  <c r="AN132" i="6" s="1"/>
  <c r="AR87" i="6"/>
  <c r="AS87" i="6" s="1" a="1"/>
  <c r="AS87" i="6" s="1"/>
  <c r="CM38" i="6"/>
  <c r="CA46" i="6"/>
  <c r="CA24" i="6"/>
  <c r="CB48" i="6"/>
  <c r="AN87" i="6" a="1"/>
  <c r="AN87" i="6" s="1"/>
  <c r="M43" i="11"/>
  <c r="AN71" i="8" a="1"/>
  <c r="AN71" i="8" s="1"/>
  <c r="AN116" i="8" a="1"/>
  <c r="AN116" i="8" s="1"/>
  <c r="AN138" i="8" a="1"/>
  <c r="AN138" i="8" s="1"/>
  <c r="AN118" i="8" a="1"/>
  <c r="AN118" i="8" s="1"/>
  <c r="AN81" i="8" a="1"/>
  <c r="AN81" i="8" s="1"/>
  <c r="AR107" i="8"/>
  <c r="AS107" i="8" s="1" a="1"/>
  <c r="AS107" i="8" s="1"/>
  <c r="CQ28" i="8"/>
  <c r="CQ48" i="8"/>
  <c r="CG28" i="8"/>
  <c r="AN150" i="8" a="1"/>
  <c r="AN150" i="8" s="1"/>
  <c r="AR22" i="8"/>
  <c r="AS22" i="8" s="1" a="1"/>
  <c r="AS22" i="8" s="1"/>
  <c r="AN136" i="8" a="1"/>
  <c r="AN136" i="8" s="1"/>
  <c r="AN151" i="8" a="1"/>
  <c r="AN151" i="8" s="1"/>
  <c r="AR50" i="8"/>
  <c r="AS50" i="8" s="1" a="1"/>
  <c r="AS50" i="8" s="1"/>
  <c r="AR20" i="8"/>
  <c r="AS20" i="8" s="1" a="1"/>
  <c r="AS20" i="8" s="1"/>
  <c r="AR116" i="8"/>
  <c r="AS116" i="8" s="1" a="1"/>
  <c r="AS116" i="8" s="1"/>
  <c r="AN46" i="8" a="1"/>
  <c r="AN46" i="8" s="1"/>
  <c r="AN117" i="8" a="1"/>
  <c r="AN117" i="8" s="1"/>
  <c r="AR115" i="8"/>
  <c r="AS115" i="8" s="1" a="1"/>
  <c r="AS115" i="8" s="1"/>
  <c r="AN66" i="8" a="1"/>
  <c r="AN66" i="8" s="1"/>
  <c r="AN87" i="8" a="1"/>
  <c r="AN87" i="8" s="1"/>
  <c r="AN125" i="8" a="1"/>
  <c r="AN125" i="8" s="1"/>
  <c r="AR101" i="8"/>
  <c r="AS101" i="8" s="1" a="1"/>
  <c r="AS101" i="8" s="1"/>
  <c r="AR91" i="8"/>
  <c r="AS91" i="8" s="1" a="1"/>
  <c r="AS91" i="8" s="1"/>
  <c r="AN147" i="8" a="1"/>
  <c r="AN147" i="8" s="1"/>
  <c r="AR151" i="8"/>
  <c r="AS151" i="8" s="1" a="1"/>
  <c r="AS151" i="8" s="1"/>
  <c r="AN42" i="8" a="1"/>
  <c r="AN42" i="8" s="1"/>
  <c r="AN92" i="8" a="1"/>
  <c r="AN92" i="8" s="1"/>
  <c r="AN103" i="8" a="1"/>
  <c r="AN103" i="8" s="1"/>
  <c r="AN23" i="8" a="1"/>
  <c r="AN23" i="8" s="1"/>
  <c r="AN49" i="8" a="1"/>
  <c r="AN49" i="8" s="1"/>
  <c r="AN107" i="8" a="1"/>
  <c r="AN107" i="8" s="1"/>
  <c r="CH18" i="8"/>
  <c r="CR28" i="8"/>
  <c r="CC38" i="8"/>
  <c r="CQ38" i="8"/>
  <c r="AR118" i="8"/>
  <c r="AS118" i="8" s="1" a="1"/>
  <c r="AS118" i="8" s="1"/>
  <c r="AN131" i="8" a="1"/>
  <c r="AN131" i="8" s="1"/>
  <c r="AN126" i="8" a="1"/>
  <c r="AN126" i="8" s="1"/>
  <c r="AN133" i="8" a="1"/>
  <c r="AN133" i="8" s="1"/>
  <c r="AR94" i="8"/>
  <c r="AS94" i="8" s="1" a="1"/>
  <c r="AS94" i="8" s="1"/>
  <c r="AR87" i="8"/>
  <c r="AS87" i="8" s="1" a="1"/>
  <c r="AS87" i="8" s="1"/>
  <c r="AR135" i="8"/>
  <c r="AS135" i="8" s="1" a="1"/>
  <c r="AS135" i="8" s="1"/>
  <c r="AN93" i="8" a="1"/>
  <c r="AN93" i="8" s="1"/>
  <c r="AN153" i="8" a="1"/>
  <c r="AN153" i="8" s="1"/>
  <c r="AN43" i="8" a="1"/>
  <c r="AN43" i="8" s="1"/>
  <c r="AN76" i="8" a="1"/>
  <c r="AN76" i="8" s="1"/>
  <c r="AR121" i="8"/>
  <c r="AS121" i="8" s="1" a="1"/>
  <c r="AS121" i="8" s="1"/>
  <c r="AR134" i="8"/>
  <c r="AS134" i="8" s="1" a="1"/>
  <c r="AS134" i="8" s="1"/>
  <c r="AR49" i="8"/>
  <c r="AS49" i="8" s="1" a="1"/>
  <c r="AS49" i="8" s="1"/>
  <c r="AN22" i="8" a="1"/>
  <c r="AN22" i="8" s="1"/>
  <c r="AN90" i="8" a="1"/>
  <c r="AN90" i="8" s="1"/>
  <c r="AR57" i="8"/>
  <c r="AS57" i="8" s="1" a="1"/>
  <c r="AS57" i="8" s="1"/>
  <c r="AN63" i="8" a="1"/>
  <c r="AN63" i="8" s="1"/>
  <c r="AR155" i="8"/>
  <c r="AS155" i="8" s="1" a="1"/>
  <c r="AS155" i="8" s="1"/>
  <c r="AR141" i="8"/>
  <c r="AS141" i="8" s="1" a="1"/>
  <c r="AS141" i="8" s="1"/>
  <c r="AN86" i="8" a="1"/>
  <c r="AN86" i="8" s="1"/>
  <c r="AN115" i="8" a="1"/>
  <c r="AN115" i="8" s="1"/>
  <c r="AR145" i="8"/>
  <c r="AS145" i="8" s="1" a="1"/>
  <c r="AS145" i="8" s="1"/>
  <c r="AR77" i="8"/>
  <c r="AS77" i="8" s="1" a="1"/>
  <c r="AS77" i="8" s="1"/>
  <c r="AR21" i="8"/>
  <c r="AS21" i="8" s="1" a="1"/>
  <c r="AS21" i="8" s="1"/>
  <c r="AN152" i="8" a="1"/>
  <c r="AN152" i="8" s="1"/>
  <c r="CL28" i="8"/>
  <c r="CM48" i="8"/>
  <c r="CR38" i="8"/>
  <c r="CG38" i="8"/>
  <c r="CL18" i="8"/>
  <c r="AR58" i="8"/>
  <c r="AS58" i="8" s="1" a="1"/>
  <c r="AS58" i="8" s="1"/>
  <c r="AN75" i="8" a="1"/>
  <c r="AN75" i="8" s="1"/>
  <c r="AR100" i="8"/>
  <c r="AS100" i="8" s="1" a="1"/>
  <c r="AS100" i="8" s="1"/>
  <c r="AR89" i="8"/>
  <c r="AS89" i="8" s="1" a="1"/>
  <c r="AS89" i="8" s="1"/>
  <c r="AN78" i="8" a="1"/>
  <c r="AN78" i="8" s="1"/>
  <c r="AN96" i="8" a="1"/>
  <c r="AN96" i="8" s="1"/>
  <c r="AR61" i="8"/>
  <c r="AS61" i="8" s="1" a="1"/>
  <c r="AS61" i="8" s="1"/>
  <c r="AR148" i="8"/>
  <c r="AS148" i="8" s="1" a="1"/>
  <c r="AS148" i="8" s="1"/>
  <c r="AR23" i="8"/>
  <c r="AS23" i="8" s="1" a="1"/>
  <c r="AS23" i="8" s="1"/>
  <c r="AR44" i="8"/>
  <c r="AS44" i="8" s="1" a="1"/>
  <c r="AS44" i="8" s="1"/>
  <c r="AN94" i="8" a="1"/>
  <c r="AN94" i="8" s="1"/>
  <c r="AR86" i="8"/>
  <c r="AS86" i="8" s="1" a="1"/>
  <c r="AS86" i="8" s="1"/>
  <c r="AN132" i="8" a="1"/>
  <c r="AN132" i="8" s="1"/>
  <c r="AR105" i="8"/>
  <c r="AS105" i="8" s="1" a="1"/>
  <c r="AS105" i="8" s="1"/>
  <c r="AN100" i="8" a="1"/>
  <c r="AN100" i="8" s="1"/>
  <c r="AR71" i="8"/>
  <c r="AS71" i="8" s="1" a="1"/>
  <c r="AS71" i="8" s="1"/>
  <c r="AN105" i="8" a="1"/>
  <c r="AN105" i="8" s="1"/>
  <c r="AN88" i="8" a="1"/>
  <c r="AN88" i="8" s="1"/>
  <c r="AR65" i="8"/>
  <c r="AS65" i="8" s="1" a="1"/>
  <c r="AS65" i="8" s="1"/>
  <c r="AR156" i="8"/>
  <c r="AS156" i="8" s="1" a="1"/>
  <c r="AS156" i="8" s="1"/>
  <c r="AN106" i="8" a="1"/>
  <c r="AN106" i="8" s="1"/>
  <c r="AR24" i="8"/>
  <c r="AS24" i="8" s="1" a="1"/>
  <c r="AS24" i="8" s="1"/>
  <c r="AN21" i="8" a="1"/>
  <c r="AN21" i="8" s="1"/>
  <c r="AR43" i="8"/>
  <c r="AS43" i="8" s="1" a="1"/>
  <c r="AS43" i="8" s="1"/>
  <c r="AR85" i="8"/>
  <c r="AN122" i="8" a="1"/>
  <c r="AN122" i="8" s="1"/>
  <c r="CC28" i="8"/>
  <c r="CH38" i="8"/>
  <c r="CQ18" i="8"/>
  <c r="CG18" i="8"/>
  <c r="CB18" i="8"/>
  <c r="CR48" i="8"/>
  <c r="AR154" i="8"/>
  <c r="AS154" i="8" s="1" a="1"/>
  <c r="AS154" i="8" s="1"/>
  <c r="AR150" i="8"/>
  <c r="AS150" i="8" s="1" a="1"/>
  <c r="AS150" i="8" s="1"/>
  <c r="AN155" i="8" a="1"/>
  <c r="AN155" i="8" s="1"/>
  <c r="AN58" i="8" a="1"/>
  <c r="AN58" i="8" s="1"/>
  <c r="AR133" i="8"/>
  <c r="AS133" i="8" s="1" a="1"/>
  <c r="AS133" i="8" s="1"/>
  <c r="AR78" i="8"/>
  <c r="AS78" i="8" s="1" a="1"/>
  <c r="AS78" i="8" s="1"/>
  <c r="AN111" i="8" a="1"/>
  <c r="AN111" i="8" s="1"/>
  <c r="AN110" i="8" a="1"/>
  <c r="AN110" i="8" s="1"/>
  <c r="AR62" i="8"/>
  <c r="AS62" i="8" s="1" a="1"/>
  <c r="AS62" i="8" s="1"/>
  <c r="AR80" i="8"/>
  <c r="AS80" i="8" s="1" a="1"/>
  <c r="AS80" i="8" s="1"/>
  <c r="AR31" i="8"/>
  <c r="AS31" i="8" s="1" a="1"/>
  <c r="AS31" i="8" s="1"/>
  <c r="AN101" i="8" a="1"/>
  <c r="AN101" i="8" s="1"/>
  <c r="AR59" i="8"/>
  <c r="AS59" i="8" s="1" a="1"/>
  <c r="AS59" i="8" s="1"/>
  <c r="AR136" i="8"/>
  <c r="AS136" i="8" s="1" a="1"/>
  <c r="AS136" i="8" s="1"/>
  <c r="AR66" i="8"/>
  <c r="AS66" i="8" s="1" a="1"/>
  <c r="AS66" i="8" s="1"/>
  <c r="AR139" i="8"/>
  <c r="AS139" i="8" s="1" a="1"/>
  <c r="AS139" i="8" s="1"/>
  <c r="CR18" i="8"/>
  <c r="CM28" i="8"/>
  <c r="CB38" i="8"/>
  <c r="CG48" i="8"/>
  <c r="AN80" i="8" a="1"/>
  <c r="AN80" i="8" s="1"/>
  <c r="AR137" i="8"/>
  <c r="AS137" i="8" s="1" a="1"/>
  <c r="AS137" i="8" s="1"/>
  <c r="AN102" i="8" a="1"/>
  <c r="AN102" i="8" s="1"/>
  <c r="AN145" i="8" a="1"/>
  <c r="AN145" i="8" s="1"/>
  <c r="AN59" i="8" a="1"/>
  <c r="AN59" i="8" s="1"/>
  <c r="AN61" i="8" a="1"/>
  <c r="AN61" i="8" s="1"/>
  <c r="AR106" i="8"/>
  <c r="AS106" i="8" s="1" a="1"/>
  <c r="AS106" i="8" s="1"/>
  <c r="AR147" i="8"/>
  <c r="AS147" i="8" s="1" a="1"/>
  <c r="AS147" i="8" s="1"/>
  <c r="AR70" i="8"/>
  <c r="AS70" i="8" s="1" a="1"/>
  <c r="AS70" i="8" s="1"/>
  <c r="AR149" i="8"/>
  <c r="AS149" i="8" s="1" a="1"/>
  <c r="AS149" i="8" s="1"/>
  <c r="AR130" i="8"/>
  <c r="AS130" i="8" s="1" a="1"/>
  <c r="AS130" i="8" s="1"/>
  <c r="AR75" i="8"/>
  <c r="AS75" i="8" s="1" a="1"/>
  <c r="AS75" i="8" s="1"/>
  <c r="AN130" i="8" a="1"/>
  <c r="AN130" i="8" s="1"/>
  <c r="AR125" i="8"/>
  <c r="AS125" i="8" s="1" a="1"/>
  <c r="AS125" i="8" s="1"/>
  <c r="AN20" i="8" a="1"/>
  <c r="AN20" i="8" s="1"/>
  <c r="AR140" i="8"/>
  <c r="AS140" i="8" s="1" a="1"/>
  <c r="AS140" i="8" s="1"/>
  <c r="AR108" i="8"/>
  <c r="AS108" i="8" s="1" a="1"/>
  <c r="AS108" i="8" s="1"/>
  <c r="AR103" i="8"/>
  <c r="AS103" i="8" s="1" a="1"/>
  <c r="AS103" i="8" s="1"/>
  <c r="AR90" i="8"/>
  <c r="AS90" i="8" s="1" a="1"/>
  <c r="AS90" i="8" s="1"/>
  <c r="AN148" i="8" a="1"/>
  <c r="AN148" i="8" s="1"/>
  <c r="AN91" i="8" a="1"/>
  <c r="AN91" i="8" s="1"/>
  <c r="AR152" i="8"/>
  <c r="AS152" i="8" s="1" a="1"/>
  <c r="AS152" i="8" s="1"/>
  <c r="AR72" i="8"/>
  <c r="AS72" i="8" s="1" a="1"/>
  <c r="AS72" i="8" s="1"/>
  <c r="AN65" i="8" a="1"/>
  <c r="AN65" i="8" s="1"/>
  <c r="AR51" i="8"/>
  <c r="AS51" i="8" s="1" a="1"/>
  <c r="AS51" i="8" s="1"/>
  <c r="AN45" i="8" a="1"/>
  <c r="AN45" i="8" s="1"/>
  <c r="AR64" i="8"/>
  <c r="AS64" i="8" s="1" a="1"/>
  <c r="AS64" i="8" s="1"/>
  <c r="AR45" i="8"/>
  <c r="AS45" i="8" s="1" a="1"/>
  <c r="AS45" i="8" s="1"/>
  <c r="AR48" i="8"/>
  <c r="AS48" i="8" s="1" a="1"/>
  <c r="AS48" i="8" s="1"/>
  <c r="CB48" i="8"/>
  <c r="CM38" i="8"/>
  <c r="AR30" i="9"/>
  <c r="AS30" i="9" s="1" a="1"/>
  <c r="AS30" i="9" s="1"/>
  <c r="AN113" i="9" a="1"/>
  <c r="AN113" i="9" s="1"/>
  <c r="AR70" i="9"/>
  <c r="AS70" i="9" s="1" a="1"/>
  <c r="AS70" i="9" s="1"/>
  <c r="AN37" i="9" a="1"/>
  <c r="AN37" i="9" s="1"/>
  <c r="AN90" i="9" a="1"/>
  <c r="AN90" i="9" s="1"/>
  <c r="AR16" i="9"/>
  <c r="AS16" i="9" s="1" a="1"/>
  <c r="AS16" i="9" s="1"/>
  <c r="AR66" i="9"/>
  <c r="AS66" i="9" s="1" a="1"/>
  <c r="AS66" i="9" s="1"/>
  <c r="AR103" i="9"/>
  <c r="AS103" i="9" s="1" a="1"/>
  <c r="AS103" i="9" s="1"/>
  <c r="AR105" i="9"/>
  <c r="AS105" i="9" s="1" a="1"/>
  <c r="AS105" i="9" s="1"/>
  <c r="AN58" i="9" a="1"/>
  <c r="AN58" i="9" s="1"/>
  <c r="AR96" i="9"/>
  <c r="AS96" i="9" s="1" a="1"/>
  <c r="AS96" i="9" s="1"/>
  <c r="AR62" i="9"/>
  <c r="AS62" i="9" s="1" a="1"/>
  <c r="AS62" i="9" s="1"/>
  <c r="AR132" i="9"/>
  <c r="AS132" i="9" s="1" a="1"/>
  <c r="AS132" i="9" s="1"/>
  <c r="AN118" i="9" a="1"/>
  <c r="AN118" i="9" s="1"/>
  <c r="AN83" i="9" a="1"/>
  <c r="AN83" i="9" s="1"/>
  <c r="AN68" i="9" a="1"/>
  <c r="AN68" i="9" s="1"/>
  <c r="AN91" i="9" a="1"/>
  <c r="AN91" i="9" s="1"/>
  <c r="AR114" i="9"/>
  <c r="AS114" i="9" s="1" a="1"/>
  <c r="AS114" i="9" s="1"/>
  <c r="AR61" i="9"/>
  <c r="AS61" i="9" s="1" a="1"/>
  <c r="AS61" i="9" s="1"/>
  <c r="AR37" i="9"/>
  <c r="AS37" i="9" s="1" a="1"/>
  <c r="AS37" i="9" s="1"/>
  <c r="AN129" i="9" a="1"/>
  <c r="AN129" i="9" s="1"/>
  <c r="AR129" i="9"/>
  <c r="AS129" i="9" s="1" a="1"/>
  <c r="AS129" i="9" s="1"/>
  <c r="AR53" i="9"/>
  <c r="AS53" i="9" s="1" a="1"/>
  <c r="AS53" i="9" s="1"/>
  <c r="AR107" i="9"/>
  <c r="AS107" i="9" s="1" a="1"/>
  <c r="AS107" i="9" s="1"/>
  <c r="AR88" i="9"/>
  <c r="AS88" i="9" s="1" a="1"/>
  <c r="AS88" i="9" s="1"/>
  <c r="AR67" i="9"/>
  <c r="AS67" i="9" s="1" a="1"/>
  <c r="AS67" i="9" s="1"/>
  <c r="AN30" i="9" a="1"/>
  <c r="AN30" i="9" s="1"/>
  <c r="AR133" i="9"/>
  <c r="AS133" i="9" s="1" a="1"/>
  <c r="AS133" i="9" s="1"/>
  <c r="AR60" i="9"/>
  <c r="AS60" i="9" s="1" a="1"/>
  <c r="AS60" i="9" s="1"/>
  <c r="AR97" i="9"/>
  <c r="AS97" i="9" s="1" a="1"/>
  <c r="AS97" i="9" s="1"/>
  <c r="AN111" i="9" a="1"/>
  <c r="AN111" i="9" s="1"/>
  <c r="AR92" i="9"/>
  <c r="AS92" i="9" s="1" a="1"/>
  <c r="AS92" i="9" s="1"/>
  <c r="AN120" i="9" a="1"/>
  <c r="AN120" i="9" s="1"/>
  <c r="AN62" i="9" a="1"/>
  <c r="AN62" i="9" s="1"/>
  <c r="AR99" i="9"/>
  <c r="AS99" i="9" s="1" a="1"/>
  <c r="AS99" i="9" s="1"/>
  <c r="AR90" i="9"/>
  <c r="AS90" i="9" s="1" a="1"/>
  <c r="AS90" i="9" s="1"/>
  <c r="AN42" i="9" a="1"/>
  <c r="AN42" i="9" s="1"/>
  <c r="AN133" i="9" a="1"/>
  <c r="AN133" i="9" s="1"/>
  <c r="AR68" i="9"/>
  <c r="AS68" i="9" s="1" a="1"/>
  <c r="AS68" i="9" s="1"/>
  <c r="AR101" i="9"/>
  <c r="AS101" i="9" s="1" a="1"/>
  <c r="AS101" i="9" s="1"/>
  <c r="AR111" i="9"/>
  <c r="AS111" i="9" s="1" a="1"/>
  <c r="AS111" i="9" s="1"/>
  <c r="AN74" i="9" a="1"/>
  <c r="AN74" i="9" s="1"/>
  <c r="AN106" i="9" a="1"/>
  <c r="AN106" i="9" s="1"/>
  <c r="AN75" i="9" a="1"/>
  <c r="AN75" i="9" s="1"/>
  <c r="AR127" i="9"/>
  <c r="AS127" i="9" s="1" a="1"/>
  <c r="AS127" i="9" s="1"/>
  <c r="AR91" i="9"/>
  <c r="AS91" i="9" s="1" a="1"/>
  <c r="AS91" i="9" s="1"/>
  <c r="AR28" i="9"/>
  <c r="AS28" i="9" s="1" a="1"/>
  <c r="AS28" i="9" s="1"/>
  <c r="AR52" i="9"/>
  <c r="AS52" i="9" s="1" a="1"/>
  <c r="AS52" i="9" s="1"/>
  <c r="AR69" i="9"/>
  <c r="AS69" i="9" s="1" a="1"/>
  <c r="AS69" i="9" s="1"/>
  <c r="AN114" i="9" a="1"/>
  <c r="AN114" i="9" s="1"/>
  <c r="AN47" i="9" a="1"/>
  <c r="AN47" i="9" s="1"/>
  <c r="AN122" i="9" a="1"/>
  <c r="AN122" i="9" s="1"/>
  <c r="AR134" i="9"/>
  <c r="AS134" i="9" s="1" a="1"/>
  <c r="AS134" i="9" s="1"/>
  <c r="AN69" i="9" a="1"/>
  <c r="AN69" i="9" s="1"/>
  <c r="AN102" i="9" a="1"/>
  <c r="AN102" i="9" s="1"/>
  <c r="AR81" i="9"/>
  <c r="AS81" i="9" s="1" a="1"/>
  <c r="AS81" i="9" s="1"/>
  <c r="AR54" i="9"/>
  <c r="AS54" i="9" s="1" a="1"/>
  <c r="AS54" i="9" s="1"/>
  <c r="AR51" i="9"/>
  <c r="AS51" i="9" s="1" a="1"/>
  <c r="AS51" i="9" s="1"/>
  <c r="AN66" i="9" a="1"/>
  <c r="AN66" i="9" s="1"/>
  <c r="AN92" i="9" a="1"/>
  <c r="AN92" i="9" s="1"/>
  <c r="AR47" i="9"/>
  <c r="AS47" i="9" s="1" a="1"/>
  <c r="AS47" i="9" s="1"/>
  <c r="AN60" i="9" a="1"/>
  <c r="AN60" i="9" s="1"/>
  <c r="BH60" i="6"/>
  <c r="BI60" i="6" s="1" a="1"/>
  <c r="BI60" i="6" s="1"/>
  <c r="BH76" i="6"/>
  <c r="BI76" i="6" s="1" a="1"/>
  <c r="BI76" i="6" s="1"/>
  <c r="BD30" i="6" a="1"/>
  <c r="BD30" i="6" s="1"/>
  <c r="BH73" i="6"/>
  <c r="BI73" i="6" s="1" a="1"/>
  <c r="BI73" i="6" s="1"/>
  <c r="BH135" i="6"/>
  <c r="BI135" i="6" s="1" a="1"/>
  <c r="BI135" i="6" s="1"/>
  <c r="BH129" i="6"/>
  <c r="BI129" i="6" s="1" a="1"/>
  <c r="BI129" i="6" s="1"/>
  <c r="BD51" i="6" a="1"/>
  <c r="BD51" i="6" s="1"/>
  <c r="BH66" i="6"/>
  <c r="BI66" i="6" s="1" a="1"/>
  <c r="BI66" i="6" s="1"/>
  <c r="CQ38" i="6"/>
  <c r="CC48" i="6"/>
  <c r="CG38" i="6"/>
  <c r="CR48" i="6"/>
  <c r="BH107" i="6"/>
  <c r="BI107" i="6" s="1" a="1"/>
  <c r="BI107" i="6" s="1"/>
  <c r="BD29" i="6" a="1"/>
  <c r="BD29" i="6" s="1"/>
  <c r="BH103" i="6"/>
  <c r="BI103" i="6" s="1" a="1"/>
  <c r="BI103" i="6" s="1"/>
  <c r="BH15" i="6"/>
  <c r="BI15" i="6" s="1" a="1"/>
  <c r="BI15" i="6" s="1"/>
  <c r="BD81" i="6" a="1"/>
  <c r="BD81" i="6" s="1"/>
  <c r="BH128" i="6"/>
  <c r="BI128" i="6" s="1" a="1"/>
  <c r="BI128" i="6" s="1"/>
  <c r="BH127" i="6"/>
  <c r="BI127" i="6" s="1" a="1"/>
  <c r="BI127" i="6" s="1"/>
  <c r="BH62" i="6"/>
  <c r="BI62" i="6" s="1" a="1"/>
  <c r="BI62" i="6" s="1"/>
  <c r="BH36" i="6"/>
  <c r="BI36" i="6" s="1" a="1"/>
  <c r="BI36" i="6" s="1"/>
  <c r="BH122" i="6"/>
  <c r="BI122" i="6" s="1" a="1"/>
  <c r="BI122" i="6" s="1"/>
  <c r="BD71" i="6" a="1"/>
  <c r="BD71" i="6" s="1"/>
  <c r="BH111" i="6"/>
  <c r="BI111" i="6" s="1" a="1"/>
  <c r="BI111" i="6" s="1"/>
  <c r="BH68" i="6"/>
  <c r="BI68" i="6" s="1" a="1"/>
  <c r="BI68" i="6" s="1"/>
  <c r="BH57" i="6"/>
  <c r="BI57" i="6" s="1" a="1"/>
  <c r="BI57" i="6" s="1"/>
  <c r="BD72" i="6" a="1"/>
  <c r="BD72" i="6" s="1"/>
  <c r="BH132" i="6"/>
  <c r="BI132" i="6" s="1" a="1"/>
  <c r="BI132" i="6" s="1"/>
  <c r="BD77" i="6" a="1"/>
  <c r="BD77" i="6" s="1"/>
  <c r="BD70" i="6" a="1"/>
  <c r="BD70" i="6" s="1"/>
  <c r="BD47" i="6" a="1"/>
  <c r="BD47" i="6" s="1"/>
  <c r="BH118" i="6"/>
  <c r="BI118" i="6" s="1" a="1"/>
  <c r="BI118" i="6" s="1"/>
  <c r="BH51" i="6"/>
  <c r="BI51" i="6" s="1" a="1"/>
  <c r="BI51" i="6" s="1"/>
  <c r="CC38" i="6"/>
  <c r="CM48" i="6"/>
  <c r="CB28" i="6"/>
  <c r="CL38" i="6"/>
  <c r="BD121" i="6" a="1"/>
  <c r="BD121" i="6" s="1"/>
  <c r="BD135" i="6" a="1"/>
  <c r="BD135" i="6" s="1"/>
  <c r="BH91" i="6"/>
  <c r="BI91" i="6" s="1" a="1"/>
  <c r="BI91" i="6" s="1"/>
  <c r="BH104" i="6"/>
  <c r="BI104" i="6" s="1" a="1"/>
  <c r="BI104" i="6" s="1"/>
  <c r="BD111" i="6" a="1"/>
  <c r="BD111" i="6" s="1"/>
  <c r="BH28" i="6"/>
  <c r="BI28" i="6" s="1" a="1"/>
  <c r="BI28" i="6" s="1"/>
  <c r="BH120" i="6"/>
  <c r="BI120" i="6" s="1" a="1"/>
  <c r="BI120" i="6" s="1"/>
  <c r="BH46" i="6"/>
  <c r="BI46" i="6" s="1" a="1"/>
  <c r="BI46" i="6" s="1"/>
  <c r="BH69" i="6"/>
  <c r="BI69" i="6" s="1" a="1"/>
  <c r="BI69" i="6" s="1"/>
  <c r="BH136" i="6"/>
  <c r="BI136" i="6" s="1" a="1"/>
  <c r="BI136" i="6" s="1"/>
  <c r="BD36" i="6" a="1"/>
  <c r="BD36" i="6" s="1"/>
  <c r="BH116" i="6"/>
  <c r="BI116" i="6" s="1" a="1"/>
  <c r="BI116" i="6" s="1"/>
  <c r="BH119" i="6"/>
  <c r="BI119" i="6" s="1" a="1"/>
  <c r="BI119" i="6" s="1"/>
  <c r="BD62" i="6" a="1"/>
  <c r="BD62" i="6" s="1"/>
  <c r="BH61" i="6"/>
  <c r="BI61" i="6" s="1" a="1"/>
  <c r="BI61" i="6" s="1"/>
  <c r="BD74" i="6" a="1"/>
  <c r="BD74" i="6" s="1"/>
  <c r="BH131" i="6"/>
  <c r="BI131" i="6" s="1" a="1"/>
  <c r="BI131" i="6" s="1"/>
  <c r="BH16" i="6"/>
  <c r="BI16" i="6" s="1" a="1"/>
  <c r="BI16" i="6" s="1"/>
  <c r="BH115" i="6"/>
  <c r="BI115" i="6" s="1" a="1"/>
  <c r="BI115" i="6" s="1"/>
  <c r="BH117" i="6"/>
  <c r="BI117" i="6" s="1" a="1"/>
  <c r="BI117" i="6" s="1"/>
  <c r="CM28" i="6"/>
  <c r="CQ48" i="6"/>
  <c r="CH18" i="6"/>
  <c r="CH38" i="6"/>
  <c r="CR28" i="6"/>
  <c r="BD91" i="6" a="1"/>
  <c r="BD91" i="6" s="1"/>
  <c r="BD137" i="6" a="1"/>
  <c r="BD137" i="6" s="1"/>
  <c r="BD119" i="6" a="1"/>
  <c r="BD119" i="6" s="1"/>
  <c r="BH90" i="6"/>
  <c r="BI90" i="6" s="1" a="1"/>
  <c r="BI90" i="6" s="1"/>
  <c r="BD96" i="6" a="1"/>
  <c r="BD96" i="6" s="1"/>
  <c r="BH86" i="6"/>
  <c r="BI86" i="6" s="1" a="1"/>
  <c r="BI86" i="6" s="1"/>
  <c r="BH52" i="6"/>
  <c r="BI52" i="6" s="1" a="1"/>
  <c r="BI52" i="6" s="1"/>
  <c r="BH113" i="6"/>
  <c r="BI113" i="6" s="1" a="1"/>
  <c r="BI113" i="6" s="1"/>
  <c r="CH28" i="6"/>
  <c r="CG28" i="6"/>
  <c r="BH29" i="6"/>
  <c r="BI29" i="6" s="1" a="1"/>
  <c r="BI29" i="6" s="1"/>
  <c r="BD88" i="6" a="1"/>
  <c r="BD88" i="6" s="1"/>
  <c r="BD92" i="6" a="1"/>
  <c r="BD92" i="6" s="1"/>
  <c r="BH89" i="6"/>
  <c r="BI89" i="6" s="1" a="1"/>
  <c r="BI89" i="6" s="1"/>
  <c r="BH92" i="6"/>
  <c r="BI92" i="6" s="1" a="1"/>
  <c r="BI92" i="6" s="1"/>
  <c r="BD97" i="6" a="1"/>
  <c r="BD97" i="6" s="1"/>
  <c r="BH81" i="6"/>
  <c r="BI81" i="6" s="1" a="1"/>
  <c r="BI81" i="6" s="1"/>
  <c r="BD41" i="6" a="1"/>
  <c r="BD41" i="6" s="1"/>
  <c r="BD52" i="6" a="1"/>
  <c r="BD52" i="6" s="1"/>
  <c r="BD42" i="6" a="1"/>
  <c r="BD42" i="6" s="1"/>
  <c r="BD73" i="6" a="1"/>
  <c r="BD73" i="6" s="1"/>
  <c r="BD59" i="6" a="1"/>
  <c r="BD59" i="6" s="1"/>
  <c r="BH37" i="6"/>
  <c r="BI37" i="6" s="1" a="1"/>
  <c r="BI37" i="6" s="1"/>
  <c r="BD60" i="6" a="1"/>
  <c r="BD60" i="6" s="1"/>
  <c r="BH41" i="6"/>
  <c r="BI41" i="6" s="1" a="1"/>
  <c r="BI41" i="6" s="1"/>
  <c r="BH137" i="6"/>
  <c r="BI137" i="6" s="1" a="1"/>
  <c r="BI137" i="6" s="1"/>
  <c r="BH74" i="6"/>
  <c r="BI74" i="6" s="1" a="1"/>
  <c r="BI74" i="6" s="1"/>
  <c r="BD46" i="6" a="1"/>
  <c r="BD46" i="6" s="1"/>
  <c r="BL46" i="6" s="1" a="1"/>
  <c r="BL46" i="6" s="1"/>
  <c r="BD53" i="6" a="1"/>
  <c r="BD53" i="6" s="1"/>
  <c r="BD31" i="6" a="1"/>
  <c r="BD31" i="6" s="1"/>
  <c r="CC28" i="6"/>
  <c r="CQ18" i="6"/>
  <c r="BH105" i="6"/>
  <c r="BI105" i="6" s="1" a="1"/>
  <c r="BI105" i="6" s="1"/>
  <c r="BD35" i="6" a="1"/>
  <c r="BD35" i="6" s="1"/>
  <c r="BH35" i="6"/>
  <c r="BI35" i="6" s="1" a="1"/>
  <c r="BI35" i="6" s="1"/>
  <c r="BD136" i="6" a="1"/>
  <c r="BD136" i="6" s="1"/>
  <c r="BD99" i="6" a="1"/>
  <c r="BD99" i="6" s="1"/>
  <c r="BH102" i="6"/>
  <c r="BI102" i="6" s="1" a="1"/>
  <c r="BI102" i="6" s="1"/>
  <c r="CB38" i="6"/>
  <c r="BH77" i="6"/>
  <c r="BI77" i="6" s="1" a="1"/>
  <c r="BI77" i="6" s="1"/>
  <c r="BD61" i="6" a="1"/>
  <c r="BD61" i="6" s="1"/>
  <c r="BH47" i="6"/>
  <c r="BI47" i="6" s="1" a="1"/>
  <c r="BI47" i="6" s="1"/>
  <c r="BH70" i="6"/>
  <c r="BI70" i="6" s="1" a="1"/>
  <c r="BI70" i="6" s="1"/>
  <c r="BH72" i="6"/>
  <c r="BI72" i="6" s="1" a="1"/>
  <c r="BI72" i="6" s="1"/>
  <c r="BH121" i="6"/>
  <c r="BI121" i="6" s="1" a="1"/>
  <c r="BI121" i="6" s="1"/>
  <c r="BH53" i="6"/>
  <c r="BI53" i="6" s="1" a="1"/>
  <c r="BI53" i="6" s="1"/>
  <c r="BD67" i="6" a="1"/>
  <c r="BD67" i="6" s="1"/>
  <c r="BH30" i="6"/>
  <c r="BI30" i="6" s="1" a="1"/>
  <c r="BI30" i="6" s="1"/>
  <c r="BH126" i="6"/>
  <c r="BI126" i="6" s="1" a="1"/>
  <c r="BI126" i="6" s="1"/>
  <c r="BD37" i="6" a="1"/>
  <c r="BD37" i="6" s="1"/>
  <c r="BH22" i="6"/>
  <c r="BI22" i="6" s="1" a="1"/>
  <c r="BI22" i="6" s="1"/>
  <c r="BH133" i="6"/>
  <c r="BI133" i="6" s="1" a="1"/>
  <c r="BI133" i="6" s="1"/>
  <c r="CM18" i="6"/>
  <c r="CH48" i="6"/>
  <c r="CL28" i="6"/>
  <c r="CQ28" i="6"/>
  <c r="BD120" i="6" a="1"/>
  <c r="BD120" i="6" s="1"/>
  <c r="BH88" i="6"/>
  <c r="BI88" i="6" s="1" a="1"/>
  <c r="BI88" i="6" s="1"/>
  <c r="BD103" i="6" a="1"/>
  <c r="BD103" i="6" s="1"/>
  <c r="BD118" i="6" a="1"/>
  <c r="BD118" i="6" s="1"/>
  <c r="BD89" i="6" a="1"/>
  <c r="BD89" i="6" s="1"/>
  <c r="BH97" i="6"/>
  <c r="BI97" i="6" s="1" a="1"/>
  <c r="BI97" i="6" s="1"/>
  <c r="BD68" i="6" a="1"/>
  <c r="BD68" i="6" s="1"/>
  <c r="BH71" i="6"/>
  <c r="BI71" i="6" s="1" a="1"/>
  <c r="BI71" i="6" s="1"/>
  <c r="BH114" i="6"/>
  <c r="BI114" i="6" s="1" a="1"/>
  <c r="BI114" i="6" s="1"/>
  <c r="BD54" i="6" a="1"/>
  <c r="BD54" i="6" s="1"/>
  <c r="BD55" i="6" a="1"/>
  <c r="BD55" i="6" s="1"/>
  <c r="BD56" i="6" a="1"/>
  <c r="BD56" i="6" s="1"/>
  <c r="BH67" i="6"/>
  <c r="BI67" i="6" s="1" a="1"/>
  <c r="BI67" i="6" s="1"/>
  <c r="BD66" i="6" a="1"/>
  <c r="BD66" i="6" s="1"/>
  <c r="BH55" i="6"/>
  <c r="BI55" i="6" s="1" a="1"/>
  <c r="BI55" i="6" s="1"/>
  <c r="BD75" i="6" a="1"/>
  <c r="BD75" i="6" s="1"/>
  <c r="BH130" i="6"/>
  <c r="BI130" i="6" s="1" a="1"/>
  <c r="BI130" i="6" s="1"/>
  <c r="BD16" i="6" a="1"/>
  <c r="BD16" i="6" s="1"/>
  <c r="CR18" i="6"/>
  <c r="BH54" i="6"/>
  <c r="BI54" i="6" s="1" a="1"/>
  <c r="BI54" i="6" s="1"/>
  <c r="CC18" i="6"/>
  <c r="CL48" i="6"/>
  <c r="CR38" i="6"/>
  <c r="BD104" i="6" a="1"/>
  <c r="BD104" i="6" s="1"/>
  <c r="BH106" i="6"/>
  <c r="BI106" i="6" s="1" a="1"/>
  <c r="BI106" i="6" s="1"/>
  <c r="BD122" i="6" a="1"/>
  <c r="BD122" i="6" s="1"/>
  <c r="BD90" i="6" a="1"/>
  <c r="BD90" i="6" s="1"/>
  <c r="BD85" i="6" a="1"/>
  <c r="BD85" i="6" s="1"/>
  <c r="BD86" i="6" a="1"/>
  <c r="BD86" i="6" s="1"/>
  <c r="BD112" i="6" a="1"/>
  <c r="BD112" i="6" s="1"/>
  <c r="BD87" i="6" a="1"/>
  <c r="BD87" i="6" s="1"/>
  <c r="BH101" i="6"/>
  <c r="BI101" i="6" s="1" a="1"/>
  <c r="BI101" i="6" s="1"/>
  <c r="BD130" i="6" a="1"/>
  <c r="BD130" i="6" s="1"/>
  <c r="BD129" i="6" a="1"/>
  <c r="BD129" i="6" s="1"/>
  <c r="BD115" i="6" a="1"/>
  <c r="BD115" i="6" s="1"/>
  <c r="BD132" i="6" a="1"/>
  <c r="BD132" i="6" s="1"/>
  <c r="BD113" i="6" a="1"/>
  <c r="BD113" i="6" s="1"/>
  <c r="BD26" i="6" a="1"/>
  <c r="BD26" i="6" s="1"/>
  <c r="BD84" i="6" a="1"/>
  <c r="BD84" i="6" s="1"/>
  <c r="BD101" i="6" a="1"/>
  <c r="BD101" i="6" s="1"/>
  <c r="BD28" i="6" a="1"/>
  <c r="BD28" i="6" s="1"/>
  <c r="BH82" i="6"/>
  <c r="BI82" i="6" s="1" a="1"/>
  <c r="BI82" i="6" s="1"/>
  <c r="BH98" i="6"/>
  <c r="BI98" i="6" s="1" a="1"/>
  <c r="BI98" i="6" s="1"/>
  <c r="BH99" i="6"/>
  <c r="BI99" i="6" s="1" a="1"/>
  <c r="BI99" i="6" s="1"/>
  <c r="BD131" i="6" a="1"/>
  <c r="BD131" i="6" s="1"/>
  <c r="BH26" i="6"/>
  <c r="BI26" i="6" s="1" a="1"/>
  <c r="BI26" i="6" s="1"/>
  <c r="BH85" i="6"/>
  <c r="BI85" i="6" s="1" a="1"/>
  <c r="BI85" i="6" s="1"/>
  <c r="BH27" i="6"/>
  <c r="BI27" i="6" s="1" a="1"/>
  <c r="BI27" i="6" s="1"/>
  <c r="BD114" i="6" a="1"/>
  <c r="BD114" i="6" s="1"/>
  <c r="BH100" i="6"/>
  <c r="BI100" i="6" s="1" a="1"/>
  <c r="BI100" i="6" s="1"/>
  <c r="BH84" i="6"/>
  <c r="BI84" i="6" s="1" a="1"/>
  <c r="BI84" i="6" s="1"/>
  <c r="BD27" i="6" a="1"/>
  <c r="BD27" i="6" s="1"/>
  <c r="BD82" i="6" a="1"/>
  <c r="BD82" i="6" s="1"/>
  <c r="BD127" i="6" a="1"/>
  <c r="BD127" i="6" s="1"/>
  <c r="BD102" i="6" a="1"/>
  <c r="BD102" i="6" s="1"/>
  <c r="BD117" i="6" a="1"/>
  <c r="BD117" i="6" s="1"/>
  <c r="BH87" i="6"/>
  <c r="BI87" i="6" s="1" a="1"/>
  <c r="BI87" i="6" s="1"/>
  <c r="BD100" i="6" a="1"/>
  <c r="BD100" i="6" s="1"/>
  <c r="BH83" i="6"/>
  <c r="BI83" i="6" s="1" a="1"/>
  <c r="BI83" i="6" s="1"/>
  <c r="BD116" i="6" a="1"/>
  <c r="BD116" i="6" s="1"/>
  <c r="BD98" i="6" a="1"/>
  <c r="BD98" i="6" s="1"/>
  <c r="BD83" i="6" a="1"/>
  <c r="BD83" i="6" s="1"/>
  <c r="BD128" i="6" a="1"/>
  <c r="BD128" i="6" s="1"/>
  <c r="CR14" i="6"/>
  <c r="CP26" i="6"/>
  <c r="CR34" i="6"/>
  <c r="CM34" i="6"/>
  <c r="CL10" i="6"/>
  <c r="CK14" i="6"/>
  <c r="CR24" i="6"/>
  <c r="CP28" i="6"/>
  <c r="CK26" i="6"/>
  <c r="CL6" i="6"/>
  <c r="CL18" i="6" s="1"/>
  <c r="CP14" i="6"/>
  <c r="CR44" i="6"/>
  <c r="CK36" i="6"/>
  <c r="CP16" i="6"/>
  <c r="CP36" i="6"/>
  <c r="CK44" i="6"/>
  <c r="CM44" i="6"/>
  <c r="CM14" i="6"/>
  <c r="CK18" i="6"/>
  <c r="CP34" i="6"/>
  <c r="CK16" i="6"/>
  <c r="CP18" i="6"/>
  <c r="CP44" i="6"/>
  <c r="CP48" i="6"/>
  <c r="CK24" i="6"/>
  <c r="CL8" i="6"/>
  <c r="CP24" i="6"/>
  <c r="CL4" i="6"/>
  <c r="CP46" i="6"/>
  <c r="CL11" i="6"/>
  <c r="CL9" i="6"/>
  <c r="CK46" i="6"/>
  <c r="CK34" i="6"/>
  <c r="CM24" i="6"/>
  <c r="CP38" i="6"/>
  <c r="CK38" i="6"/>
  <c r="CL7" i="6"/>
  <c r="CK28" i="6"/>
  <c r="CL5" i="6"/>
  <c r="CK48" i="6"/>
  <c r="BD21" i="6" a="1"/>
  <c r="BD21" i="6" s="1"/>
  <c r="BH21" i="6"/>
  <c r="BI21" i="6" s="1" a="1"/>
  <c r="BI21" i="6" s="1"/>
  <c r="M31" i="11"/>
  <c r="M37" i="11"/>
  <c r="M89" i="11"/>
  <c r="AN136" i="6" a="1"/>
  <c r="AN136" i="6" s="1"/>
  <c r="M50" i="11"/>
  <c r="AN71" i="6" a="1"/>
  <c r="AN71" i="6" s="1"/>
  <c r="AN52" i="6" a="1"/>
  <c r="AN52" i="6" s="1"/>
  <c r="AR103" i="6"/>
  <c r="AS103" i="6" s="1" a="1"/>
  <c r="AS103" i="6" s="1"/>
  <c r="AR72" i="6"/>
  <c r="AS72" i="6" s="1" a="1"/>
  <c r="AS72" i="6" s="1"/>
  <c r="AR29" i="6"/>
  <c r="AS29" i="6" s="1" a="1"/>
  <c r="AS29" i="6" s="1"/>
  <c r="AR68" i="6"/>
  <c r="AS68" i="6" s="1" a="1"/>
  <c r="AS68" i="6" s="1"/>
  <c r="AN63" i="6" a="1"/>
  <c r="AN63" i="6" s="1"/>
  <c r="AR138" i="6"/>
  <c r="AS138" i="6" s="1" a="1"/>
  <c r="AS138" i="6" s="1"/>
  <c r="AN93" i="6" a="1"/>
  <c r="AN93" i="6" s="1"/>
  <c r="AR135" i="6"/>
  <c r="AS135" i="6" s="1" a="1"/>
  <c r="AS135" i="6" s="1"/>
  <c r="AN134" i="6" a="1"/>
  <c r="AN134" i="6" s="1"/>
  <c r="AN85" i="6" a="1"/>
  <c r="AN85" i="6" s="1"/>
  <c r="AR58" i="6"/>
  <c r="AS58" i="6" s="1" a="1"/>
  <c r="AS58" i="6" s="1"/>
  <c r="AR127" i="6"/>
  <c r="AR83" i="6"/>
  <c r="AS83" i="6" s="1" a="1"/>
  <c r="AS83" i="6" s="1"/>
  <c r="AN120" i="6" a="1"/>
  <c r="AN120" i="6" s="1"/>
  <c r="AR42" i="6"/>
  <c r="AR118" i="6"/>
  <c r="AS118" i="6" s="1" a="1"/>
  <c r="AS118" i="6" s="1"/>
  <c r="AN84" i="6" a="1"/>
  <c r="AN84" i="6" s="1"/>
  <c r="AN100" i="6" a="1"/>
  <c r="AN100" i="6" s="1"/>
  <c r="AN22" i="6" a="1"/>
  <c r="AN22" i="6" s="1"/>
  <c r="AR35" i="6"/>
  <c r="AN74" i="6" a="1"/>
  <c r="AN74" i="6" s="1"/>
  <c r="AR21" i="6"/>
  <c r="AN61" i="6" a="1"/>
  <c r="AN61" i="6" s="1"/>
  <c r="AN89" i="6" a="1"/>
  <c r="AN89" i="6" s="1"/>
  <c r="AN68" i="6" a="1"/>
  <c r="AN68" i="6" s="1"/>
  <c r="AR38" i="6"/>
  <c r="AS38" i="6" s="1" a="1"/>
  <c r="AS38" i="6" s="1"/>
  <c r="AR22" i="6"/>
  <c r="AS22" i="6" s="1" a="1"/>
  <c r="AS22" i="6" s="1"/>
  <c r="AR28" i="6"/>
  <c r="AS28" i="6" s="1" a="1"/>
  <c r="AS28" i="6" s="1"/>
  <c r="AN116" i="6" a="1"/>
  <c r="AN116" i="6" s="1"/>
  <c r="AN28" i="6" a="1"/>
  <c r="AN28" i="6" s="1"/>
  <c r="AN131" i="6" a="1"/>
  <c r="AN131" i="6" s="1"/>
  <c r="AR78" i="6"/>
  <c r="AS78" i="6" s="1" a="1"/>
  <c r="AS78" i="6" s="1"/>
  <c r="AN69" i="6" a="1"/>
  <c r="AN69" i="6" s="1"/>
  <c r="AR67" i="6"/>
  <c r="AR31" i="6"/>
  <c r="AS31" i="6" s="1" a="1"/>
  <c r="AS31" i="6" s="1"/>
  <c r="AN90" i="6" a="1"/>
  <c r="AN90" i="6" s="1"/>
  <c r="AR48" i="6"/>
  <c r="AS48" i="6" s="1" a="1"/>
  <c r="AS48" i="6" s="1"/>
  <c r="AN91" i="6" a="1"/>
  <c r="AN91" i="6" s="1"/>
  <c r="AN76" i="6" a="1"/>
  <c r="AN76" i="6" s="1"/>
  <c r="AR47" i="6"/>
  <c r="AR119" i="6"/>
  <c r="AS119" i="6" s="1" a="1"/>
  <c r="AS119" i="6" s="1"/>
  <c r="AN108" i="6" a="1"/>
  <c r="AN108" i="6" s="1"/>
  <c r="AN56" i="6" a="1"/>
  <c r="AN56" i="6" s="1"/>
  <c r="AN58" i="6" a="1"/>
  <c r="AN58" i="6" s="1"/>
  <c r="AN29" i="6" a="1"/>
  <c r="AN29" i="6" s="1"/>
  <c r="AR89" i="6"/>
  <c r="AS89" i="6" s="1" a="1"/>
  <c r="AS89" i="6" s="1"/>
  <c r="AN82" i="6" a="1"/>
  <c r="AN82" i="6" s="1"/>
  <c r="AR105" i="6"/>
  <c r="AS105" i="6" s="1" a="1"/>
  <c r="AS105" i="6" s="1"/>
  <c r="AN59" i="6" a="1"/>
  <c r="AN59" i="6" s="1"/>
  <c r="AR116" i="6"/>
  <c r="AS116" i="6" s="1" a="1"/>
  <c r="AS116" i="6" s="1"/>
  <c r="AR92" i="6"/>
  <c r="AS92" i="6" s="1" a="1"/>
  <c r="AS92" i="6" s="1"/>
  <c r="AN123" i="6" a="1"/>
  <c r="AN123" i="6" s="1"/>
  <c r="AR136" i="6"/>
  <c r="AS136" i="6" s="1" a="1"/>
  <c r="AS136" i="6" s="1"/>
  <c r="AN35" i="6" a="1"/>
  <c r="AN35" i="6" s="1"/>
  <c r="AN104" i="6" a="1"/>
  <c r="AN104" i="6" s="1"/>
  <c r="AN48" i="6" a="1"/>
  <c r="AN48" i="6" s="1"/>
  <c r="AN43" i="6" a="1"/>
  <c r="AN43" i="6" s="1"/>
  <c r="AN128" i="6" a="1"/>
  <c r="AN128" i="6" s="1"/>
  <c r="AR54" i="6"/>
  <c r="AS54" i="6" s="1" a="1"/>
  <c r="AS54" i="6" s="1"/>
  <c r="AR129" i="6"/>
  <c r="AS129" i="6" s="1" a="1"/>
  <c r="AS129" i="6" s="1"/>
  <c r="AN57" i="6" a="1"/>
  <c r="AN57" i="6" s="1"/>
  <c r="AR100" i="6"/>
  <c r="AS100" i="6" s="1" a="1"/>
  <c r="AS100" i="6" s="1"/>
  <c r="AN98" i="6" a="1"/>
  <c r="AN98" i="6" s="1"/>
  <c r="AN53" i="6" a="1"/>
  <c r="AN53" i="6" s="1"/>
  <c r="AR73" i="6"/>
  <c r="AS73" i="6" s="1" a="1"/>
  <c r="AS73" i="6" s="1"/>
  <c r="AR97" i="6"/>
  <c r="AN127" i="6" a="1"/>
  <c r="AN127" i="6" s="1"/>
  <c r="AN92" i="6" a="1"/>
  <c r="AN92" i="6" s="1"/>
  <c r="AR60" i="6"/>
  <c r="AS60" i="6" s="1" a="1"/>
  <c r="AS60" i="6" s="1"/>
  <c r="AR37" i="6"/>
  <c r="AS37" i="6" s="1" a="1"/>
  <c r="AS37" i="6" s="1"/>
  <c r="AN106" i="6" a="1"/>
  <c r="AN106" i="6" s="1"/>
  <c r="AN97" i="6" a="1"/>
  <c r="AN97" i="6" s="1"/>
  <c r="AN62" i="6" a="1"/>
  <c r="AN62" i="6" s="1"/>
  <c r="AN101" i="6" a="1"/>
  <c r="AN101" i="6" s="1"/>
  <c r="AR121" i="6"/>
  <c r="AS121" i="6" s="1" a="1"/>
  <c r="AS121" i="6" s="1"/>
  <c r="AR128" i="6"/>
  <c r="AS128" i="6" s="1" a="1"/>
  <c r="AS128" i="6" s="1"/>
  <c r="AR107" i="6"/>
  <c r="AS107" i="6" s="1" a="1"/>
  <c r="AS107" i="6" s="1"/>
  <c r="AR61" i="6"/>
  <c r="AS61" i="6" s="1" a="1"/>
  <c r="AS61" i="6" s="1"/>
  <c r="AN115" i="6" a="1"/>
  <c r="AN115" i="6" s="1"/>
  <c r="AR101" i="6"/>
  <c r="AS101" i="6" s="1" a="1"/>
  <c r="AS101" i="6" s="1"/>
  <c r="AR104" i="6"/>
  <c r="AS104" i="6" s="1" a="1"/>
  <c r="AS104" i="6" s="1"/>
  <c r="AR75" i="6"/>
  <c r="AS75" i="6" s="1" a="1"/>
  <c r="AS75" i="6" s="1"/>
  <c r="AR114" i="6"/>
  <c r="AS114" i="6" s="1" a="1"/>
  <c r="AS114" i="6" s="1"/>
  <c r="AR112" i="6"/>
  <c r="AN103" i="6" a="1"/>
  <c r="AN103" i="6" s="1"/>
  <c r="AN88" i="6" a="1"/>
  <c r="AN88" i="6" s="1"/>
  <c r="AR55" i="6"/>
  <c r="AS55" i="6" s="1" a="1"/>
  <c r="AS55" i="6" s="1"/>
  <c r="AN114" i="6" a="1"/>
  <c r="AN114" i="6" s="1"/>
  <c r="AN72" i="6" a="1"/>
  <c r="AN72" i="6" s="1"/>
  <c r="AR98" i="6"/>
  <c r="AS98" i="6" s="1" a="1"/>
  <c r="AS98" i="6" s="1"/>
  <c r="AR91" i="6"/>
  <c r="AS91" i="6" s="1" a="1"/>
  <c r="AS91" i="6" s="1"/>
  <c r="AR122" i="6"/>
  <c r="AS122" i="6" s="1" a="1"/>
  <c r="AS122" i="6" s="1"/>
  <c r="AN105" i="6" a="1"/>
  <c r="AN105" i="6" s="1"/>
  <c r="AR133" i="6"/>
  <c r="AS133" i="6" s="1" a="1"/>
  <c r="AS133" i="6" s="1"/>
  <c r="AR88" i="6"/>
  <c r="AS88" i="6" s="1" a="1"/>
  <c r="AS88" i="6" s="1"/>
  <c r="AN55" i="6" a="1"/>
  <c r="AN55" i="6" s="1"/>
  <c r="AN119" i="6" a="1"/>
  <c r="AN119" i="6" s="1"/>
  <c r="AN36" i="6" a="1"/>
  <c r="AN36" i="6" s="1"/>
  <c r="AR115" i="6"/>
  <c r="AS115" i="6" s="1" a="1"/>
  <c r="AS115" i="6" s="1"/>
  <c r="AN99" i="6" a="1"/>
  <c r="AN99" i="6" s="1"/>
  <c r="AN133" i="6" a="1"/>
  <c r="AN133" i="6" s="1"/>
  <c r="AR69" i="6"/>
  <c r="AS69" i="6" s="1" a="1"/>
  <c r="AS69" i="6" s="1"/>
  <c r="AR93" i="6"/>
  <c r="AS93" i="6" s="1" a="1"/>
  <c r="AS93" i="6" s="1"/>
  <c r="AN78" i="6" a="1"/>
  <c r="AN78" i="6" s="1"/>
  <c r="AR76" i="6"/>
  <c r="AS76" i="6" s="1" a="1"/>
  <c r="AS76" i="6" s="1"/>
  <c r="AR23" i="6"/>
  <c r="AS23" i="6" s="1" a="1"/>
  <c r="AS23" i="6" s="1"/>
  <c r="AN73" i="6" a="1"/>
  <c r="AN73" i="6" s="1"/>
  <c r="AN118" i="6" a="1"/>
  <c r="AN118" i="6" s="1"/>
  <c r="AR63" i="6"/>
  <c r="AS63" i="6" s="1" a="1"/>
  <c r="AS63" i="6" s="1"/>
  <c r="AR62" i="6"/>
  <c r="AS62" i="6" s="1" a="1"/>
  <c r="AS62" i="6" s="1"/>
  <c r="AN30" i="6" a="1"/>
  <c r="AN30" i="6" s="1"/>
  <c r="AR117" i="6"/>
  <c r="AS117" i="6" s="1" a="1"/>
  <c r="AS117" i="6" s="1"/>
  <c r="AN83" i="6" a="1"/>
  <c r="AN83" i="6" s="1"/>
  <c r="AN137" i="6" a="1"/>
  <c r="AN137" i="6" s="1"/>
  <c r="AR90" i="6"/>
  <c r="AS90" i="6" s="1" a="1"/>
  <c r="AS90" i="6" s="1"/>
  <c r="AR130" i="6"/>
  <c r="AS130" i="6" s="1" a="1"/>
  <c r="AS130" i="6" s="1"/>
  <c r="AN113" i="6" a="1"/>
  <c r="AN113" i="6" s="1"/>
  <c r="AN107" i="6" a="1"/>
  <c r="AN107" i="6" s="1"/>
  <c r="AN121" i="6" a="1"/>
  <c r="AN121" i="6" s="1"/>
  <c r="AR84" i="6"/>
  <c r="AS84" i="6" s="1" a="1"/>
  <c r="AS84" i="6" s="1"/>
  <c r="AR134" i="6"/>
  <c r="AS134" i="6" s="1" a="1"/>
  <c r="AS134" i="6" s="1"/>
  <c r="AN112" i="6" a="1"/>
  <c r="AN112" i="6" s="1"/>
  <c r="AR59" i="6"/>
  <c r="AS59" i="6" s="1" a="1"/>
  <c r="AS59" i="6" s="1"/>
  <c r="AR52" i="6"/>
  <c r="AR77" i="6"/>
  <c r="AS77" i="6" s="1" a="1"/>
  <c r="AS77" i="6" s="1"/>
  <c r="AN38" i="6" a="1"/>
  <c r="AN38" i="6" s="1"/>
  <c r="AR56" i="6"/>
  <c r="AS56" i="6" s="1" a="1"/>
  <c r="AS56" i="6" s="1"/>
  <c r="AR132" i="6"/>
  <c r="AS132" i="6" s="1" a="1"/>
  <c r="AS132" i="6" s="1"/>
  <c r="AN21" i="6" a="1"/>
  <c r="AN21" i="6" s="1"/>
  <c r="AN60" i="6" a="1"/>
  <c r="AN60" i="6" s="1"/>
  <c r="AR108" i="6"/>
  <c r="AS108" i="6" s="1" a="1"/>
  <c r="AS108" i="6" s="1"/>
  <c r="AR27" i="6"/>
  <c r="AN37" i="6" a="1"/>
  <c r="AN37" i="6" s="1"/>
  <c r="AR36" i="6"/>
  <c r="AS36" i="6" s="1" a="1"/>
  <c r="AS36" i="6" s="1"/>
  <c r="AN75" i="6" a="1"/>
  <c r="AN75" i="6" s="1"/>
  <c r="AN135" i="6" a="1"/>
  <c r="AN135" i="6" s="1"/>
  <c r="AN70" i="6" a="1"/>
  <c r="AN70" i="6" s="1"/>
  <c r="AN129" i="6" a="1"/>
  <c r="AN129" i="6" s="1"/>
  <c r="AR74" i="6"/>
  <c r="AS74" i="6" s="1" a="1"/>
  <c r="AS74" i="6" s="1"/>
  <c r="AN77" i="6" a="1"/>
  <c r="AN77" i="6" s="1"/>
  <c r="AN122" i="6" a="1"/>
  <c r="AN122" i="6" s="1"/>
  <c r="AR53" i="6"/>
  <c r="AS53" i="6" s="1" a="1"/>
  <c r="AS53" i="6" s="1"/>
  <c r="AR120" i="6"/>
  <c r="AS120" i="6" s="1" a="1"/>
  <c r="AS120" i="6" s="1"/>
  <c r="AR71" i="6"/>
  <c r="AS71" i="6" s="1" a="1"/>
  <c r="AS71" i="6" s="1"/>
  <c r="AN42" i="6" a="1"/>
  <c r="AN42" i="6" s="1"/>
  <c r="AN47" i="6" a="1"/>
  <c r="AN47" i="6" s="1"/>
  <c r="AR86" i="6"/>
  <c r="AS86" i="6" s="1" a="1"/>
  <c r="AS86" i="6" s="1"/>
  <c r="AR30" i="6"/>
  <c r="AS30" i="6" s="1" a="1"/>
  <c r="AS30" i="6" s="1"/>
  <c r="AN86" i="6" a="1"/>
  <c r="AN86" i="6" s="1"/>
  <c r="AN130" i="6" a="1"/>
  <c r="AN130" i="6" s="1"/>
  <c r="AR123" i="6"/>
  <c r="AS123" i="6" s="1" a="1"/>
  <c r="AS123" i="6" s="1"/>
  <c r="AR85" i="6"/>
  <c r="AS85" i="6" s="1" a="1"/>
  <c r="AS85" i="6" s="1"/>
  <c r="AR137" i="6"/>
  <c r="AS137" i="6" s="1" a="1"/>
  <c r="AS137" i="6" s="1"/>
  <c r="AN31" i="6" a="1"/>
  <c r="AN31" i="6" s="1"/>
  <c r="AN54" i="6" a="1"/>
  <c r="AN54" i="6" s="1"/>
  <c r="AN23" i="6" a="1"/>
  <c r="AN23" i="6" s="1"/>
  <c r="AR43" i="6"/>
  <c r="AS43" i="6" s="1" a="1"/>
  <c r="AS43" i="6" s="1"/>
  <c r="AR57" i="6"/>
  <c r="AS57" i="6" s="1" a="1"/>
  <c r="AS57" i="6" s="1"/>
  <c r="AR131" i="6"/>
  <c r="AS131" i="6" s="1" a="1"/>
  <c r="AS131" i="6" s="1"/>
  <c r="AR70" i="6"/>
  <c r="AS70" i="6" s="1" a="1"/>
  <c r="AS70" i="6" s="1"/>
  <c r="AR106" i="6"/>
  <c r="AS106" i="6" s="1" a="1"/>
  <c r="AS106" i="6" s="1"/>
  <c r="AR82" i="6"/>
  <c r="AN67" i="6" a="1"/>
  <c r="AN67" i="6" s="1"/>
  <c r="AN27" i="6" a="1"/>
  <c r="AN27" i="6" s="1"/>
  <c r="AR99" i="6"/>
  <c r="AS99" i="6" s="1" a="1"/>
  <c r="AS99" i="6" s="1"/>
  <c r="AN138" i="6" a="1"/>
  <c r="AN138" i="6" s="1"/>
  <c r="AS15" i="7" a="1"/>
  <c r="AS15" i="7" s="1"/>
  <c r="BI35" i="9" a="1"/>
  <c r="BI35" i="9" s="1"/>
  <c r="AS55" i="8" a="1"/>
  <c r="AS55" i="8" s="1"/>
  <c r="AS47" i="7" a="1"/>
  <c r="AS47" i="7" s="1"/>
  <c r="AS42" i="7" a="1"/>
  <c r="AS42" i="7" s="1"/>
  <c r="BI120" i="8" a="1"/>
  <c r="BI120" i="8" s="1"/>
  <c r="BI43" i="7" a="1"/>
  <c r="BI43" i="7" s="1"/>
  <c r="G52" i="10" a="1"/>
  <c r="G52" i="10" s="1"/>
  <c r="F12" i="13" a="1"/>
  <c r="F12" i="13" s="1"/>
  <c r="E12" i="10" a="1"/>
  <c r="E12" i="10" s="1"/>
  <c r="E62" i="10" a="1"/>
  <c r="E62" i="10" s="1"/>
  <c r="D12" i="13" a="1"/>
  <c r="D12" i="13" s="1"/>
  <c r="D22" i="10" a="1"/>
  <c r="D22" i="10" s="1"/>
  <c r="D32" i="13" a="1"/>
  <c r="D32" i="13" s="1"/>
  <c r="D72" i="13" a="1"/>
  <c r="D72" i="13" s="1"/>
  <c r="F2" i="10" a="1"/>
  <c r="F2" i="10" s="1"/>
  <c r="E52" i="13" a="1"/>
  <c r="E52" i="13" s="1"/>
  <c r="D42" i="10" a="1"/>
  <c r="D42" i="10" s="1"/>
  <c r="E52" i="10" a="1"/>
  <c r="E52" i="10" s="1"/>
  <c r="E12" i="13" a="1"/>
  <c r="E12" i="13" s="1"/>
  <c r="D42" i="13" a="1"/>
  <c r="D42" i="13" s="1"/>
  <c r="E72" i="13" a="1"/>
  <c r="E72" i="13" s="1"/>
  <c r="F32" i="13" a="1"/>
  <c r="F32" i="13" s="1"/>
  <c r="E62" i="13" a="1"/>
  <c r="E62" i="13" s="1"/>
  <c r="D32" i="10" a="1"/>
  <c r="D32" i="10" s="1"/>
  <c r="D12" i="10" a="1"/>
  <c r="D12" i="10" s="1"/>
  <c r="F52" i="13" a="1"/>
  <c r="F52" i="13" s="1"/>
  <c r="F42" i="10" a="1"/>
  <c r="F42" i="10" s="1"/>
  <c r="E2" i="10" a="1"/>
  <c r="E2" i="10" s="1"/>
  <c r="D52" i="13" a="1"/>
  <c r="D52" i="13" s="1"/>
  <c r="F72" i="13" a="1"/>
  <c r="F72" i="13" s="1"/>
  <c r="F72" i="10" a="1"/>
  <c r="F72" i="10" s="1"/>
  <c r="F22" i="10" a="1"/>
  <c r="F22" i="10" s="1"/>
  <c r="E32" i="10" a="1"/>
  <c r="E32" i="10" s="1"/>
  <c r="E32" i="13" a="1"/>
  <c r="E32" i="13" s="1"/>
  <c r="E42" i="10" a="1"/>
  <c r="E42" i="10" s="1"/>
  <c r="D62" i="10" a="1"/>
  <c r="D62" i="10" s="1"/>
  <c r="F62" i="10" a="1"/>
  <c r="F62" i="10" s="1"/>
  <c r="D22" i="13" a="1"/>
  <c r="D22" i="13" s="1"/>
  <c r="F42" i="13" a="1"/>
  <c r="F42" i="13" s="1"/>
  <c r="G32" i="13" a="1"/>
  <c r="G32" i="13" s="1"/>
  <c r="D72" i="10" a="1"/>
  <c r="D72" i="10" s="1"/>
  <c r="G72" i="10" a="1"/>
  <c r="G72" i="10" s="1"/>
  <c r="F52" i="10" a="1"/>
  <c r="F52" i="10" s="1"/>
  <c r="F22" i="13" a="1"/>
  <c r="F22" i="13" s="1"/>
  <c r="D52" i="10" a="1"/>
  <c r="D52" i="10" s="1"/>
  <c r="E2" i="13" a="1"/>
  <c r="E2" i="13" s="1"/>
  <c r="D2" i="10" a="1"/>
  <c r="D2" i="10" s="1"/>
  <c r="F32" i="10" a="1"/>
  <c r="F32" i="10" s="1"/>
  <c r="F62" i="13" a="1"/>
  <c r="F62" i="13" s="1"/>
  <c r="D62" i="13" a="1"/>
  <c r="D62" i="13" s="1"/>
  <c r="G62" i="13" a="1"/>
  <c r="G62" i="13" s="1"/>
  <c r="E22" i="13" a="1"/>
  <c r="E22" i="13" s="1"/>
  <c r="E42" i="13" a="1"/>
  <c r="E42" i="13" s="1"/>
  <c r="F12" i="10" a="1"/>
  <c r="F12" i="10" s="1"/>
  <c r="E22" i="10" a="1"/>
  <c r="E22" i="10" s="1"/>
  <c r="F2" i="13" a="1"/>
  <c r="F2" i="13" s="1"/>
  <c r="E72" i="10" a="1"/>
  <c r="E72" i="10" s="1"/>
  <c r="AS21" i="7" a="1"/>
  <c r="AS21" i="7" s="1"/>
  <c r="BI36" i="8" a="1"/>
  <c r="BI36" i="8" s="1"/>
  <c r="BI53" i="9" a="1"/>
  <c r="BI53" i="9" s="1"/>
  <c r="BI37" i="7" a="1"/>
  <c r="BI37" i="7" s="1"/>
  <c r="AS26" i="7" a="1"/>
  <c r="AS26" i="7" s="1"/>
  <c r="AS20" i="9" a="1"/>
  <c r="AS20" i="9" s="1"/>
  <c r="BI102" i="7" a="1"/>
  <c r="BI102" i="7" s="1"/>
  <c r="BI15" i="9" a="1"/>
  <c r="BI15" i="9" s="1"/>
  <c r="BI98" i="9" a="1"/>
  <c r="BI98" i="9" s="1"/>
  <c r="BH38" i="6"/>
  <c r="BP32" i="6"/>
  <c r="AR32" i="6"/>
  <c r="AZ32" i="6" s="1"/>
  <c r="AZ24" i="6"/>
  <c r="AR39" i="6"/>
  <c r="BG38" i="6"/>
  <c r="BG32" i="6"/>
  <c r="BO32" i="6" s="1"/>
  <c r="BJ32" i="6" s="1"/>
  <c r="BO23" i="6"/>
  <c r="BJ23" i="6" s="1"/>
  <c r="BL47" i="7" l="1" a="1"/>
  <c r="BL47" i="7" s="1"/>
  <c r="AV46" i="9" a="1"/>
  <c r="AV46" i="9" s="1"/>
  <c r="BL45" i="8" a="1"/>
  <c r="BL45" i="8" s="1"/>
  <c r="BL40" i="8" a="1"/>
  <c r="BL40" i="8" s="1"/>
  <c r="BL46" i="9" a="1"/>
  <c r="BL46" i="9" s="1"/>
  <c r="BL20" i="9" a="1"/>
  <c r="BL20" i="9" s="1"/>
  <c r="BL34" i="9" a="1"/>
  <c r="BL34" i="9" s="1"/>
  <c r="AY38" i="9"/>
  <c r="AT38" i="9" s="1"/>
  <c r="AQ43" i="9"/>
  <c r="BO38" i="9"/>
  <c r="BJ38" i="9" s="1"/>
  <c r="BG43" i="9"/>
  <c r="AV25" i="9" a="1"/>
  <c r="AV25" i="9" s="1"/>
  <c r="AR48" i="9"/>
  <c r="AZ43" i="9"/>
  <c r="BL32" i="9"/>
  <c r="BD39" i="9"/>
  <c r="BD44" i="9" s="1"/>
  <c r="BD49" i="9" s="1"/>
  <c r="BD64" i="9" s="1"/>
  <c r="BD79" i="9" s="1"/>
  <c r="BD94" i="9" s="1"/>
  <c r="BD109" i="9" s="1"/>
  <c r="AV41" i="9" a="1"/>
  <c r="AV41" i="9" s="1"/>
  <c r="AV15" i="9" a="1"/>
  <c r="AV15" i="9" s="1"/>
  <c r="AV34" i="9" a="1"/>
  <c r="AV34" i="9" s="1"/>
  <c r="AU34" i="9" s="1" a="1"/>
  <c r="AU34" i="9" s="1"/>
  <c r="AU35" i="9" s="1" a="1"/>
  <c r="AU35" i="9" s="1"/>
  <c r="BL25" i="9" a="1"/>
  <c r="BL25" i="9" s="1"/>
  <c r="AO44" i="9"/>
  <c r="AW39" i="9"/>
  <c r="AN44" i="9"/>
  <c r="AV39" i="9"/>
  <c r="BL39" i="9" s="1"/>
  <c r="BP31" i="9"/>
  <c r="BH38" i="9"/>
  <c r="BD43" i="9"/>
  <c r="BL38" i="9"/>
  <c r="AV48" i="9"/>
  <c r="AN63" i="9"/>
  <c r="BM39" i="9"/>
  <c r="BE44" i="9"/>
  <c r="BL41" i="9" a="1"/>
  <c r="BL41" i="9" s="1"/>
  <c r="AV35" i="8" a="1"/>
  <c r="AV35" i="8" s="1"/>
  <c r="BL25" i="8" a="1"/>
  <c r="BL25" i="8" s="1"/>
  <c r="BL20" i="8" a="1"/>
  <c r="BL20" i="8" s="1"/>
  <c r="BL60" i="8" a="1"/>
  <c r="BL60" i="8" s="1"/>
  <c r="BK60" i="8" s="1" a="1"/>
  <c r="BK60" i="8" s="1"/>
  <c r="BK61" i="8" s="1" a="1"/>
  <c r="BK61" i="8" s="1"/>
  <c r="BL15" i="8" a="1"/>
  <c r="BL15" i="8" s="1"/>
  <c r="AV28" i="8" a="1"/>
  <c r="AV28" i="8" s="1"/>
  <c r="BL90" i="8" a="1"/>
  <c r="BL90" i="8" s="1"/>
  <c r="BK90" i="8" s="1" a="1"/>
  <c r="BK90" i="8" s="1"/>
  <c r="BJ90" i="8" s="1"/>
  <c r="AN67" i="8"/>
  <c r="AV52" i="8"/>
  <c r="AN53" i="8"/>
  <c r="AV38" i="8"/>
  <c r="BL38" i="8" s="1"/>
  <c r="AV20" i="8" a="1"/>
  <c r="AV20" i="8" s="1"/>
  <c r="AU20" i="8" s="1" a="1"/>
  <c r="AU20" i="8" s="1"/>
  <c r="BA20" i="8" s="1" a="1"/>
  <c r="BA20" i="8" s="1"/>
  <c r="AV40" i="8" a="1"/>
  <c r="AV40" i="8" s="1"/>
  <c r="BK34" i="8" a="1"/>
  <c r="BK34" i="8" s="1"/>
  <c r="BK35" i="8" s="1" a="1"/>
  <c r="BK35" i="8" s="1"/>
  <c r="BL105" i="8" a="1"/>
  <c r="BL105" i="8" s="1"/>
  <c r="BK105" i="8" s="1" a="1"/>
  <c r="BK105" i="8" s="1"/>
  <c r="BQ105" i="8" s="1" a="1"/>
  <c r="BQ105" i="8" s="1"/>
  <c r="BL135" i="8" a="1"/>
  <c r="BL135" i="8" s="1"/>
  <c r="BK135" i="8" s="1" a="1"/>
  <c r="BK135" i="8" s="1"/>
  <c r="BQ135" i="8" s="1" a="1"/>
  <c r="BQ135" i="8" s="1"/>
  <c r="AZ37" i="8"/>
  <c r="AR52" i="8"/>
  <c r="BL32" i="8"/>
  <c r="BD38" i="8"/>
  <c r="BD43" i="8" s="1"/>
  <c r="BD58" i="8" s="1"/>
  <c r="BD73" i="8" s="1"/>
  <c r="BD88" i="8" s="1"/>
  <c r="BD103" i="8" s="1"/>
  <c r="BD118" i="8" s="1"/>
  <c r="BE73" i="8"/>
  <c r="BM58" i="8"/>
  <c r="AW26" i="8"/>
  <c r="AO38" i="8"/>
  <c r="AO33" i="8"/>
  <c r="AW33" i="8" s="1"/>
  <c r="BL37" i="8"/>
  <c r="BD42" i="8"/>
  <c r="AV15" i="8" a="1"/>
  <c r="AV15" i="8" s="1"/>
  <c r="BG42" i="8"/>
  <c r="BO37" i="8"/>
  <c r="BJ37" i="8" s="1"/>
  <c r="AQ52" i="8"/>
  <c r="AY37" i="8"/>
  <c r="AT37" i="8" s="1"/>
  <c r="BL120" i="8" a="1"/>
  <c r="BL120" i="8" s="1"/>
  <c r="BK120" i="8" s="1" a="1"/>
  <c r="BK120" i="8" s="1"/>
  <c r="BQ120" i="8" s="1" a="1"/>
  <c r="BQ120" i="8" s="1"/>
  <c r="BL75" i="8" a="1"/>
  <c r="BL75" i="8" s="1"/>
  <c r="BK75" i="8" s="1" a="1"/>
  <c r="BK75" i="8" s="1"/>
  <c r="BP31" i="8"/>
  <c r="BH37" i="8"/>
  <c r="BL15" i="7" a="1"/>
  <c r="BL15" i="7" s="1"/>
  <c r="BL26" i="7" a="1"/>
  <c r="BL26" i="7" s="1"/>
  <c r="BL21" i="7" a="1"/>
  <c r="BL21" i="7" s="1"/>
  <c r="BL35" i="7" a="1"/>
  <c r="BL35" i="7" s="1"/>
  <c r="AV39" i="7"/>
  <c r="AN44" i="7"/>
  <c r="BH39" i="7"/>
  <c r="BP32" i="7"/>
  <c r="AW40" i="7"/>
  <c r="AO45" i="7"/>
  <c r="BL82" i="7" a="1"/>
  <c r="BL82" i="7" s="1"/>
  <c r="BK82" i="7" s="1" a="1"/>
  <c r="BK82" i="7" s="1"/>
  <c r="BD44" i="7"/>
  <c r="BL39" i="7"/>
  <c r="BL42" i="7" a="1"/>
  <c r="BL42" i="7" s="1"/>
  <c r="AQ44" i="7"/>
  <c r="AY39" i="7"/>
  <c r="AT39" i="7" s="1"/>
  <c r="AV40" i="7"/>
  <c r="BL40" i="7" s="1"/>
  <c r="AN45" i="7"/>
  <c r="BG49" i="7"/>
  <c r="BO44" i="7"/>
  <c r="BJ44" i="7" s="1"/>
  <c r="BE33" i="7"/>
  <c r="BM33" i="7" s="1"/>
  <c r="BM24" i="7"/>
  <c r="BE40" i="7"/>
  <c r="BD40" i="7"/>
  <c r="BD45" i="7" s="1"/>
  <c r="BD50" i="7" s="1"/>
  <c r="BD65" i="7" s="1"/>
  <c r="BD80" i="7" s="1"/>
  <c r="BD95" i="7" s="1"/>
  <c r="BD110" i="7" s="1"/>
  <c r="BL33" i="7"/>
  <c r="AV35" i="7" a="1"/>
  <c r="AV35" i="7" s="1"/>
  <c r="AZ39" i="7"/>
  <c r="AR44" i="7"/>
  <c r="AV26" i="7" a="1"/>
  <c r="AV26" i="7" s="1"/>
  <c r="BL35" i="6" a="1"/>
  <c r="BL35" i="6" s="1"/>
  <c r="BL41" i="6" a="1"/>
  <c r="BL41" i="6" s="1"/>
  <c r="BL15" i="6" a="1"/>
  <c r="BL15" i="6" s="1"/>
  <c r="BL21" i="6" a="1"/>
  <c r="BL21" i="6" s="1"/>
  <c r="BL26" i="6" a="1"/>
  <c r="BL26" i="6" s="1"/>
  <c r="AV47" i="6" a="1"/>
  <c r="AV47" i="6" s="1"/>
  <c r="AV15" i="6" a="1"/>
  <c r="AV15" i="6" s="1"/>
  <c r="AV42" i="6" a="1"/>
  <c r="AV42" i="6" s="1"/>
  <c r="AV35" i="6" a="1"/>
  <c r="AV35" i="6" s="1"/>
  <c r="AV27" i="6" a="1"/>
  <c r="AV27" i="6" s="1"/>
  <c r="BD39" i="6"/>
  <c r="BD44" i="6" s="1"/>
  <c r="BD49" i="6" s="1"/>
  <c r="BD64" i="6" s="1"/>
  <c r="BD79" i="6" s="1"/>
  <c r="BD94" i="6" s="1"/>
  <c r="BD109" i="6" s="1"/>
  <c r="BL33" i="6"/>
  <c r="AV21" i="6" a="1"/>
  <c r="AV21" i="6" s="1"/>
  <c r="AO33" i="6"/>
  <c r="AW33" i="6" s="1"/>
  <c r="AW25" i="6"/>
  <c r="AO40" i="6"/>
  <c r="BE44" i="6"/>
  <c r="BM39" i="6"/>
  <c r="AY39" i="6"/>
  <c r="AT39" i="6" s="1"/>
  <c r="AQ44" i="6"/>
  <c r="AN79" i="6"/>
  <c r="AV64" i="6"/>
  <c r="AV40" i="6"/>
  <c r="BL39" i="6" s="1"/>
  <c r="AN45" i="6"/>
  <c r="BD43" i="6"/>
  <c r="BL38" i="6"/>
  <c r="BL81" i="9" a="1"/>
  <c r="BL81" i="9" s="1"/>
  <c r="BK81" i="9" s="1" a="1"/>
  <c r="BK81" i="9" s="1"/>
  <c r="BQ81" i="9" s="1" a="1"/>
  <c r="BQ81" i="9" s="1"/>
  <c r="BL52" i="7" a="1"/>
  <c r="BL52" i="7" s="1"/>
  <c r="BK52" i="7" s="1" a="1"/>
  <c r="BK52" i="7" s="1"/>
  <c r="BK53" i="7" s="1" a="1"/>
  <c r="BK53" i="7" s="1"/>
  <c r="BJ53" i="7" s="1"/>
  <c r="BL97" i="7" a="1"/>
  <c r="BL97" i="7" s="1"/>
  <c r="BK97" i="7" s="1" a="1"/>
  <c r="BK97" i="7" s="1"/>
  <c r="BJ97" i="7" s="1"/>
  <c r="BL112" i="7" a="1"/>
  <c r="BL112" i="7" s="1"/>
  <c r="BK112" i="7" s="1" a="1"/>
  <c r="BK112" i="7" s="1"/>
  <c r="BK113" i="7" s="1" a="1"/>
  <c r="BK113" i="7" s="1"/>
  <c r="BL67" i="7" a="1"/>
  <c r="BL67" i="7" s="1"/>
  <c r="BK67" i="7" s="1" a="1"/>
  <c r="BK67" i="7" s="1"/>
  <c r="BL127" i="7" a="1"/>
  <c r="BL127" i="7" s="1"/>
  <c r="BK127" i="7" s="1" a="1"/>
  <c r="BK127" i="7" s="1"/>
  <c r="BL126" i="9" a="1"/>
  <c r="BL126" i="9" s="1"/>
  <c r="BK126" i="9" s="1" a="1"/>
  <c r="BK126" i="9" s="1"/>
  <c r="BK127" i="9" s="1" a="1"/>
  <c r="BK127" i="9" s="1"/>
  <c r="BL96" i="9" a="1"/>
  <c r="BL96" i="9" s="1"/>
  <c r="BK96" i="9" s="1" a="1"/>
  <c r="BK96" i="9" s="1"/>
  <c r="BL51" i="9" a="1"/>
  <c r="BL51" i="9" s="1"/>
  <c r="BK51" i="9" s="1" a="1"/>
  <c r="BK51" i="9" s="1"/>
  <c r="BL66" i="9" a="1"/>
  <c r="BL66" i="9" s="1"/>
  <c r="BK66" i="9" s="1" a="1"/>
  <c r="BK66" i="9" s="1"/>
  <c r="BL111" i="9" a="1"/>
  <c r="BL111" i="9" s="1"/>
  <c r="BK111" i="9" s="1" a="1"/>
  <c r="BK111" i="9" s="1"/>
  <c r="AV66" i="9" a="1"/>
  <c r="AV66" i="9" s="1"/>
  <c r="AU66" i="9" s="1" a="1"/>
  <c r="AU66" i="9" s="1"/>
  <c r="AV81" i="9" a="1"/>
  <c r="AV81" i="9" s="1"/>
  <c r="AU81" i="9" s="1" a="1"/>
  <c r="AU81" i="9" s="1"/>
  <c r="BA81" i="9" s="1" a="1"/>
  <c r="BA81" i="9" s="1"/>
  <c r="AV111" i="9" a="1"/>
  <c r="AV111" i="9" s="1"/>
  <c r="AU111" i="9" s="1" a="1"/>
  <c r="AU111" i="9" s="1"/>
  <c r="AV100" i="8" a="1"/>
  <c r="AV100" i="8" s="1"/>
  <c r="AU100" i="8" s="1" a="1"/>
  <c r="AU100" i="8" s="1"/>
  <c r="AT100" i="8" s="1"/>
  <c r="AV85" i="8" a="1"/>
  <c r="AV85" i="8" s="1"/>
  <c r="AU85" i="8" s="1" a="1"/>
  <c r="AU85" i="8" s="1"/>
  <c r="AV115" i="8" a="1"/>
  <c r="AV115" i="8" s="1"/>
  <c r="AU115" i="8" s="1" a="1"/>
  <c r="AU115" i="8" s="1"/>
  <c r="AU21" i="7" a="1"/>
  <c r="AU21" i="7" s="1"/>
  <c r="AU42" i="7" a="1"/>
  <c r="AU42" i="7" s="1"/>
  <c r="AT42" i="7" s="1"/>
  <c r="AV112" i="7" a="1"/>
  <c r="AV112" i="7" s="1"/>
  <c r="AU112" i="7" s="1" a="1"/>
  <c r="AU112" i="7" s="1"/>
  <c r="AV67" i="7" a="1"/>
  <c r="AV67" i="7" s="1"/>
  <c r="AU67" i="7" s="1" a="1"/>
  <c r="AU67" i="7" s="1"/>
  <c r="AU47" i="7" a="1"/>
  <c r="AU47" i="7" s="1"/>
  <c r="AT47" i="7" s="1"/>
  <c r="AV82" i="7" a="1"/>
  <c r="AV82" i="7" s="1"/>
  <c r="AU82" i="7" s="1" a="1"/>
  <c r="AU82" i="7" s="1"/>
  <c r="AS67" i="7" a="1"/>
  <c r="AS67" i="7" s="1"/>
  <c r="AV52" i="7" a="1"/>
  <c r="AV52" i="7" s="1"/>
  <c r="AU52" i="7" s="1" a="1"/>
  <c r="AU52" i="7" s="1"/>
  <c r="AV97" i="7" a="1"/>
  <c r="AV97" i="7" s="1"/>
  <c r="AU97" i="7" s="1" a="1"/>
  <c r="AU97" i="7" s="1"/>
  <c r="BA97" i="7" s="1" a="1"/>
  <c r="BA97" i="7" s="1"/>
  <c r="AV127" i="7" a="1"/>
  <c r="AV127" i="7" s="1"/>
  <c r="AU127" i="7" s="1" a="1"/>
  <c r="AU127" i="7" s="1"/>
  <c r="BL51" i="6" a="1"/>
  <c r="BL51" i="6" s="1"/>
  <c r="BK51" i="6" s="1" a="1"/>
  <c r="BK51" i="6" s="1"/>
  <c r="BL126" i="6" a="1"/>
  <c r="BL126" i="6" s="1"/>
  <c r="BK126" i="6" s="1" a="1"/>
  <c r="BK126" i="6" s="1"/>
  <c r="BK46" i="6" a="1"/>
  <c r="BK46" i="6" s="1"/>
  <c r="BJ46" i="6" s="1"/>
  <c r="BL111" i="6" a="1"/>
  <c r="BL111" i="6" s="1"/>
  <c r="BK111" i="6" s="1" a="1"/>
  <c r="BK111" i="6" s="1"/>
  <c r="BL66" i="6" a="1"/>
  <c r="BL66" i="6" s="1"/>
  <c r="BK66" i="6" s="1" a="1"/>
  <c r="BK66" i="6" s="1"/>
  <c r="BJ66" i="6" s="1"/>
  <c r="BL81" i="6" a="1"/>
  <c r="BL81" i="6" s="1"/>
  <c r="BK81" i="6" s="1" a="1"/>
  <c r="BK81" i="6" s="1"/>
  <c r="BJ81" i="6" s="1"/>
  <c r="BL96" i="6" a="1"/>
  <c r="BL96" i="6" s="1"/>
  <c r="BK96" i="6" s="1" a="1"/>
  <c r="BK96" i="6" s="1"/>
  <c r="BJ96" i="6" s="1"/>
  <c r="AV55" i="8" a="1"/>
  <c r="AV55" i="8" s="1"/>
  <c r="AU55" i="8" s="1" a="1"/>
  <c r="AU55" i="8" s="1"/>
  <c r="AV130" i="8" a="1"/>
  <c r="AV130" i="8" s="1"/>
  <c r="AU130" i="8" s="1" a="1"/>
  <c r="AU130" i="8" s="1"/>
  <c r="AT130" i="8" s="1"/>
  <c r="AS85" i="8" a="1"/>
  <c r="AS85" i="8" s="1"/>
  <c r="AV70" i="8" a="1"/>
  <c r="AV70" i="8" s="1"/>
  <c r="AU70" i="8" s="1" a="1"/>
  <c r="AU70" i="8" s="1"/>
  <c r="AV145" i="8" a="1"/>
  <c r="AV145" i="8" s="1"/>
  <c r="AU145" i="8" s="1" a="1"/>
  <c r="AU145" i="8" s="1"/>
  <c r="AT145" i="8" s="1"/>
  <c r="AU40" i="8" a="1"/>
  <c r="AU40" i="8" s="1"/>
  <c r="AV51" i="9" a="1"/>
  <c r="AV51" i="9" s="1"/>
  <c r="AU51" i="9" s="1" a="1"/>
  <c r="AU51" i="9" s="1"/>
  <c r="AT51" i="9" s="1"/>
  <c r="AV126" i="9" a="1"/>
  <c r="AV126" i="9" s="1"/>
  <c r="AU126" i="9" s="1" a="1"/>
  <c r="AU126" i="9" s="1"/>
  <c r="AV96" i="9" a="1"/>
  <c r="AV96" i="9" s="1"/>
  <c r="AU96" i="9" s="1" a="1"/>
  <c r="AU96" i="9" s="1"/>
  <c r="AV52" i="6" a="1"/>
  <c r="AV52" i="6" s="1"/>
  <c r="AU52" i="6" s="1" a="1"/>
  <c r="AU52" i="6" s="1"/>
  <c r="AS52" i="6" a="1"/>
  <c r="AS52" i="6" s="1"/>
  <c r="AS35" i="6" a="1"/>
  <c r="AS35" i="6" s="1"/>
  <c r="AV112" i="6" a="1"/>
  <c r="AS112" i="6" a="1"/>
  <c r="AS112" i="6" s="1"/>
  <c r="AS27" i="6" a="1"/>
  <c r="AS27" i="6" s="1"/>
  <c r="AS47" i="6" a="1"/>
  <c r="AS47" i="6" s="1"/>
  <c r="AS127" i="6" a="1"/>
  <c r="AS127" i="6" s="1"/>
  <c r="AV127" i="6" a="1"/>
  <c r="AV127" i="6" s="1"/>
  <c r="AU127" i="6" s="1" a="1"/>
  <c r="AU127" i="6" s="1"/>
  <c r="AS97" i="6" a="1"/>
  <c r="AS97" i="6" s="1"/>
  <c r="AV97" i="6" a="1"/>
  <c r="AV97" i="6" s="1"/>
  <c r="AU97" i="6" s="1" a="1"/>
  <c r="AU97" i="6" s="1"/>
  <c r="AT97" i="6" s="1"/>
  <c r="AS21" i="6" a="1"/>
  <c r="AS21" i="6" s="1"/>
  <c r="AS82" i="6" a="1"/>
  <c r="AS82" i="6" s="1"/>
  <c r="AV82" i="6" a="1"/>
  <c r="AV82" i="6" s="1"/>
  <c r="AU82" i="6" s="1" a="1"/>
  <c r="AU82" i="6" s="1"/>
  <c r="AT82" i="6" s="1"/>
  <c r="AS67" i="6" a="1"/>
  <c r="AS67" i="6" s="1"/>
  <c r="AV67" i="6" a="1"/>
  <c r="AV67" i="6" s="1"/>
  <c r="AU67" i="6" s="1" a="1"/>
  <c r="AU67" i="6" s="1"/>
  <c r="AS42" i="6" a="1"/>
  <c r="AS42" i="6" s="1"/>
  <c r="BK15" i="7" a="1"/>
  <c r="BK15" i="7" s="1"/>
  <c r="L72" i="10" a="1"/>
  <c r="L72" i="10" s="1"/>
  <c r="AU26" i="7" a="1"/>
  <c r="AU26" i="7" s="1"/>
  <c r="L32" i="13" a="1"/>
  <c r="L32" i="13" s="1"/>
  <c r="BK15" i="9" a="1"/>
  <c r="BK15" i="9" s="1"/>
  <c r="AU20" i="9" a="1"/>
  <c r="AU20" i="9" s="1"/>
  <c r="BA20" i="9" s="1" a="1"/>
  <c r="BA20" i="9" s="1"/>
  <c r="BK15" i="8" a="1"/>
  <c r="BK15" i="8" s="1"/>
  <c r="L62" i="13" a="1"/>
  <c r="L62" i="13" s="1"/>
  <c r="L52" i="10" a="1"/>
  <c r="L52" i="10" s="1"/>
  <c r="AR44" i="6"/>
  <c r="AZ39" i="6"/>
  <c r="BH43" i="6"/>
  <c r="BP38" i="6"/>
  <c r="BG43" i="6"/>
  <c r="BO38" i="6"/>
  <c r="BJ38" i="6" s="1"/>
  <c r="BK47" i="7" l="1" a="1"/>
  <c r="BK47" i="7" s="1"/>
  <c r="BK35" i="7" a="1"/>
  <c r="BK35" i="7" s="1"/>
  <c r="BJ35" i="7" s="1"/>
  <c r="BK42" i="7" a="1"/>
  <c r="BK42" i="7" s="1"/>
  <c r="BK43" i="7" s="1" a="1"/>
  <c r="BK43" i="7" s="1"/>
  <c r="BK21" i="7" a="1"/>
  <c r="BK21" i="7" s="1"/>
  <c r="BQ21" i="7" s="1" a="1"/>
  <c r="BQ21" i="7" s="1"/>
  <c r="BK41" i="9" a="1"/>
  <c r="BK41" i="9" s="1"/>
  <c r="BQ41" i="9" s="1" a="1"/>
  <c r="BQ41" i="9" s="1"/>
  <c r="BK46" i="9" a="1"/>
  <c r="BK46" i="9" s="1"/>
  <c r="BQ46" i="9" s="1" a="1"/>
  <c r="BQ46" i="9" s="1"/>
  <c r="BK34" i="9" a="1"/>
  <c r="BK34" i="9" s="1"/>
  <c r="BQ34" i="9" s="1" a="1"/>
  <c r="BQ34" i="9" s="1"/>
  <c r="AU46" i="9" a="1"/>
  <c r="AU46" i="9" s="1"/>
  <c r="AT46" i="9" s="1"/>
  <c r="BK41" i="6" a="1"/>
  <c r="BK41" i="6" s="1"/>
  <c r="BK42" i="6" s="1" a="1"/>
  <c r="BK42" i="6" s="1"/>
  <c r="BQ42" i="6" s="1" a="1"/>
  <c r="BQ42" i="6" s="1"/>
  <c r="BK35" i="6" a="1"/>
  <c r="BK35" i="6" s="1"/>
  <c r="BJ35" i="6" s="1"/>
  <c r="BK21" i="6" a="1"/>
  <c r="BK21" i="6" s="1"/>
  <c r="BJ21" i="6" s="1"/>
  <c r="BK40" i="8" a="1"/>
  <c r="BK40" i="8" s="1"/>
  <c r="BJ40" i="8" s="1"/>
  <c r="BK20" i="8" a="1"/>
  <c r="BK20" i="8" s="1"/>
  <c r="BK21" i="8" s="1" a="1"/>
  <c r="BK21" i="8" s="1"/>
  <c r="BK45" i="8" a="1"/>
  <c r="BK45" i="8" s="1"/>
  <c r="BQ45" i="8" s="1" a="1"/>
  <c r="BQ45" i="8" s="1"/>
  <c r="AU35" i="8" a="1"/>
  <c r="AU35" i="8" s="1"/>
  <c r="BK20" i="9" a="1"/>
  <c r="BK20" i="9" s="1"/>
  <c r="BK21" i="9" s="1" a="1"/>
  <c r="BK21" i="9" s="1"/>
  <c r="BJ21" i="9" s="1"/>
  <c r="BK25" i="9" a="1"/>
  <c r="BK25" i="9" s="1"/>
  <c r="BJ25" i="9" s="1"/>
  <c r="AU25" i="9" a="1"/>
  <c r="AU25" i="9" s="1"/>
  <c r="BA25" i="9" s="1" a="1"/>
  <c r="BA25" i="9" s="1"/>
  <c r="BO43" i="9"/>
  <c r="BJ43" i="9" s="1"/>
  <c r="BG48" i="9"/>
  <c r="AY43" i="9"/>
  <c r="AT43" i="9" s="1"/>
  <c r="AQ48" i="9"/>
  <c r="AN78" i="9"/>
  <c r="AV63" i="9"/>
  <c r="AN49" i="9"/>
  <c r="AV44" i="9"/>
  <c r="BL44" i="9" s="1"/>
  <c r="AO49" i="9"/>
  <c r="AW44" i="9"/>
  <c r="AU41" i="9" a="1"/>
  <c r="AU41" i="9" s="1"/>
  <c r="AU42" i="9" s="1" a="1"/>
  <c r="AU42" i="9" s="1"/>
  <c r="AT42" i="9" s="1"/>
  <c r="BD124" i="9"/>
  <c r="BL124" i="9" s="1"/>
  <c r="BL109" i="9"/>
  <c r="BD48" i="9"/>
  <c r="BL43" i="9"/>
  <c r="BP38" i="9"/>
  <c r="BH43" i="9"/>
  <c r="AZ48" i="9"/>
  <c r="AR63" i="9"/>
  <c r="BE49" i="9"/>
  <c r="BM44" i="9"/>
  <c r="BK25" i="8" a="1"/>
  <c r="BK25" i="8" s="1"/>
  <c r="BQ25" i="8" s="1" a="1"/>
  <c r="BQ25" i="8" s="1"/>
  <c r="AU28" i="8" a="1"/>
  <c r="AU28" i="8" s="1"/>
  <c r="BA28" i="8" s="1" a="1"/>
  <c r="BA28" i="8" s="1"/>
  <c r="AN68" i="8"/>
  <c r="AV53" i="8"/>
  <c r="BL43" i="8" s="1"/>
  <c r="AN82" i="8"/>
  <c r="AV67" i="8"/>
  <c r="BD57" i="8"/>
  <c r="BL42" i="8"/>
  <c r="BE88" i="8"/>
  <c r="BM73" i="8"/>
  <c r="BL118" i="8"/>
  <c r="BD133" i="8"/>
  <c r="BL133" i="8" s="1"/>
  <c r="AQ67" i="8"/>
  <c r="AY52" i="8"/>
  <c r="AT52" i="8" s="1"/>
  <c r="AR67" i="8"/>
  <c r="AZ52" i="8"/>
  <c r="AU15" i="8" a="1"/>
  <c r="AU15" i="8" s="1"/>
  <c r="AT15" i="8" s="1"/>
  <c r="BP37" i="8"/>
  <c r="BH42" i="8"/>
  <c r="AW38" i="8"/>
  <c r="AO53" i="8"/>
  <c r="BG57" i="8"/>
  <c r="BO42" i="8"/>
  <c r="BJ42" i="8" s="1"/>
  <c r="BK26" i="7" a="1"/>
  <c r="BK26" i="7" s="1"/>
  <c r="BJ26" i="7" s="1"/>
  <c r="AU35" i="7" a="1"/>
  <c r="AU35" i="7" s="1"/>
  <c r="AT35" i="7" s="1"/>
  <c r="BL44" i="7"/>
  <c r="I23" i="1" s="1"/>
  <c r="BD49" i="7"/>
  <c r="AW45" i="7"/>
  <c r="AO50" i="7"/>
  <c r="AY44" i="7"/>
  <c r="AT44" i="7" s="1"/>
  <c r="AQ49" i="7"/>
  <c r="BP39" i="7"/>
  <c r="BH44" i="7"/>
  <c r="AN49" i="7"/>
  <c r="AV44" i="7"/>
  <c r="AR49" i="7"/>
  <c r="AZ44" i="7"/>
  <c r="BG64" i="7"/>
  <c r="BO49" i="7"/>
  <c r="BJ49" i="7" s="1"/>
  <c r="BD125" i="7"/>
  <c r="BL125" i="7" s="1"/>
  <c r="BL110" i="7"/>
  <c r="AN50" i="7"/>
  <c r="AV45" i="7"/>
  <c r="BL45" i="7" s="1"/>
  <c r="BE45" i="7"/>
  <c r="BM40" i="7"/>
  <c r="AU47" i="6" a="1"/>
  <c r="AU47" i="6" s="1"/>
  <c r="AU48" i="6" s="1" a="1"/>
  <c r="AU48" i="6" s="1"/>
  <c r="BA48" i="6" s="1" a="1"/>
  <c r="BA48" i="6" s="1"/>
  <c r="BK26" i="6" a="1"/>
  <c r="BK26" i="6" s="1"/>
  <c r="BQ26" i="6" s="1" a="1"/>
  <c r="BQ26" i="6" s="1"/>
  <c r="AU27" i="6" a="1"/>
  <c r="AU27" i="6" s="1"/>
  <c r="AU28" i="6" s="1" a="1"/>
  <c r="AU28" i="6" s="1"/>
  <c r="BA28" i="6" s="1" a="1"/>
  <c r="BA28" i="6" s="1"/>
  <c r="BD124" i="6"/>
  <c r="BL124" i="6" s="1"/>
  <c r="BL109" i="6"/>
  <c r="AN94" i="6"/>
  <c r="AV79" i="6"/>
  <c r="AY44" i="6"/>
  <c r="AT44" i="6" s="1"/>
  <c r="AQ49" i="6"/>
  <c r="BD48" i="6"/>
  <c r="BL43" i="6"/>
  <c r="BE49" i="6"/>
  <c r="BM44" i="6"/>
  <c r="AV45" i="6"/>
  <c r="BL44" i="6" s="1"/>
  <c r="AN50" i="6"/>
  <c r="AO45" i="6"/>
  <c r="AW40" i="6"/>
  <c r="AT127" i="6"/>
  <c r="BA127" i="6" a="1"/>
  <c r="BA127" i="6" s="1"/>
  <c r="AU128" i="6" a="1"/>
  <c r="AU128" i="6" s="1"/>
  <c r="AU129" i="6" s="1" a="1"/>
  <c r="AU129" i="6" s="1"/>
  <c r="BA52" i="6" a="1"/>
  <c r="BA52" i="6" s="1"/>
  <c r="AU53" i="6" a="1"/>
  <c r="AU53" i="6" s="1"/>
  <c r="BA53" i="6" s="1" a="1"/>
  <c r="BA53" i="6" s="1"/>
  <c r="AT52" i="6"/>
  <c r="AU98" i="6" a="1"/>
  <c r="AU98" i="6" s="1"/>
  <c r="AU99" i="6" s="1" a="1"/>
  <c r="AU99" i="6" s="1"/>
  <c r="BA82" i="6" a="1"/>
  <c r="BA82" i="6" s="1"/>
  <c r="BA97" i="6" a="1"/>
  <c r="BA97" i="6" s="1"/>
  <c r="BK97" i="6" a="1"/>
  <c r="BK97" i="6" s="1"/>
  <c r="BQ97" i="6" s="1" a="1"/>
  <c r="BQ97" i="6" s="1"/>
  <c r="AU83" i="6" a="1"/>
  <c r="AU83" i="6" s="1"/>
  <c r="BA83" i="6" s="1" a="1"/>
  <c r="BA83" i="6" s="1"/>
  <c r="BQ96" i="6" a="1"/>
  <c r="BQ96" i="6" s="1"/>
  <c r="BJ120" i="8"/>
  <c r="BK121" i="8" a="1"/>
  <c r="BK121" i="8" s="1"/>
  <c r="BQ121" i="8" s="1" a="1"/>
  <c r="BQ121" i="8" s="1"/>
  <c r="AT67" i="6"/>
  <c r="AU68" i="6" a="1"/>
  <c r="AU68" i="6" s="1"/>
  <c r="AT68" i="6" s="1"/>
  <c r="AT47" i="6"/>
  <c r="BA67" i="6" a="1"/>
  <c r="BA67" i="6" s="1"/>
  <c r="BA47" i="6" a="1"/>
  <c r="BA47" i="6" s="1"/>
  <c r="BQ34" i="8" a="1"/>
  <c r="BQ34" i="8" s="1"/>
  <c r="BQ42" i="7" a="1"/>
  <c r="BQ42" i="7" s="1"/>
  <c r="BA21" i="7" a="1"/>
  <c r="BA21" i="7" s="1"/>
  <c r="AU22" i="7" a="1"/>
  <c r="AU22" i="7" s="1"/>
  <c r="AU15" i="7" a="1"/>
  <c r="AU15" i="7" s="1"/>
  <c r="BA15" i="7" s="1" a="1"/>
  <c r="BA15" i="7" s="1"/>
  <c r="I3" i="1"/>
  <c r="BK91" i="8" a="1"/>
  <c r="BK91" i="8" s="1"/>
  <c r="BQ90" i="8" a="1"/>
  <c r="BQ90" i="8" s="1"/>
  <c r="K3" i="1"/>
  <c r="AT34" i="9"/>
  <c r="AU131" i="8" a="1"/>
  <c r="AU131" i="8" s="1"/>
  <c r="AU132" i="8" s="1" a="1"/>
  <c r="AU132" i="8" s="1"/>
  <c r="AT81" i="9"/>
  <c r="AU15" i="9" a="1"/>
  <c r="AU15" i="9" s="1"/>
  <c r="AT26" i="7"/>
  <c r="BA26" i="7" a="1"/>
  <c r="BA26" i="7" s="1"/>
  <c r="AU27" i="7" a="1"/>
  <c r="AU27" i="7" s="1"/>
  <c r="AT27" i="7" s="1"/>
  <c r="BJ127" i="7"/>
  <c r="BQ127" i="7" a="1"/>
  <c r="BQ127" i="7" s="1"/>
  <c r="AT127" i="7"/>
  <c r="BA127" i="7" a="1"/>
  <c r="BA127" i="7" s="1"/>
  <c r="BK112" i="9" a="1"/>
  <c r="BK112" i="9" s="1"/>
  <c r="BQ112" i="9" s="1" a="1"/>
  <c r="BQ112" i="9" s="1"/>
  <c r="BQ111" i="9" a="1"/>
  <c r="BQ111" i="9" s="1"/>
  <c r="BJ111" i="9"/>
  <c r="AU53" i="7" a="1"/>
  <c r="AU53" i="7" s="1"/>
  <c r="AT53" i="7" s="1"/>
  <c r="AT52" i="7"/>
  <c r="BA52" i="7" a="1"/>
  <c r="BA52" i="7" s="1"/>
  <c r="AT35" i="8"/>
  <c r="AU36" i="8" a="1"/>
  <c r="AU36" i="8" s="1"/>
  <c r="BA36" i="8" s="1" a="1"/>
  <c r="BA36" i="8" s="1"/>
  <c r="AU67" i="9" a="1"/>
  <c r="AU67" i="9" s="1"/>
  <c r="BA66" i="9" a="1"/>
  <c r="BA66" i="9" s="1"/>
  <c r="AT66" i="9"/>
  <c r="BJ61" i="8"/>
  <c r="BK62" i="8" a="1"/>
  <c r="BK62" i="8" s="1"/>
  <c r="BQ61" i="8" a="1"/>
  <c r="BQ61" i="8" s="1"/>
  <c r="BA35" i="7" a="1"/>
  <c r="BA35" i="7" s="1"/>
  <c r="BQ66" i="9" a="1"/>
  <c r="BQ66" i="9" s="1"/>
  <c r="BJ66" i="9"/>
  <c r="BK67" i="9" a="1"/>
  <c r="BK67" i="9" s="1"/>
  <c r="BQ67" i="9" s="1" a="1"/>
  <c r="BQ67" i="9" s="1"/>
  <c r="BJ34" i="8"/>
  <c r="AV112" i="6"/>
  <c r="AU112" i="6" s="1" a="1"/>
  <c r="AU112" i="6" s="1"/>
  <c r="BK47" i="6" a="1"/>
  <c r="BK47" i="6" s="1"/>
  <c r="AU42" i="6" a="1"/>
  <c r="AU42" i="6" s="1"/>
  <c r="AU43" i="6" s="1" a="1"/>
  <c r="AU43" i="6" s="1"/>
  <c r="BJ60" i="8"/>
  <c r="AU21" i="9" a="1"/>
  <c r="AU21" i="9" s="1"/>
  <c r="BQ60" i="8" a="1"/>
  <c r="BQ60" i="8" s="1"/>
  <c r="AU35" i="6" a="1"/>
  <c r="AU35" i="6" s="1"/>
  <c r="AT21" i="7"/>
  <c r="AU21" i="6" a="1"/>
  <c r="AU21" i="6" s="1"/>
  <c r="BJ105" i="8"/>
  <c r="BA51" i="9" a="1"/>
  <c r="BA51" i="9" s="1"/>
  <c r="AT20" i="9"/>
  <c r="BQ81" i="6" a="1"/>
  <c r="BQ81" i="6" s="1"/>
  <c r="BK106" i="8" a="1"/>
  <c r="BK106" i="8" s="1"/>
  <c r="BK82" i="6" a="1"/>
  <c r="BK82" i="6" s="1"/>
  <c r="BA47" i="7" a="1"/>
  <c r="BA47" i="7" s="1"/>
  <c r="BJ41" i="6"/>
  <c r="AU56" i="8" a="1"/>
  <c r="AU56" i="8" s="1"/>
  <c r="AT55" i="8"/>
  <c r="BA55" i="8" a="1"/>
  <c r="BA55" i="8" s="1"/>
  <c r="BJ35" i="8"/>
  <c r="BQ35" i="8" a="1"/>
  <c r="BQ35" i="8" s="1"/>
  <c r="BK36" i="8" a="1"/>
  <c r="BK36" i="8" s="1"/>
  <c r="BK54" i="7" a="1"/>
  <c r="BK54" i="7" s="1"/>
  <c r="BQ53" i="7" a="1"/>
  <c r="BQ53" i="7" s="1"/>
  <c r="AU98" i="7" a="1"/>
  <c r="AU98" i="7" s="1"/>
  <c r="AT97" i="7"/>
  <c r="BA82" i="7" a="1"/>
  <c r="BA82" i="7" s="1"/>
  <c r="AU83" i="7" a="1"/>
  <c r="AU83" i="7" s="1"/>
  <c r="AT82" i="7"/>
  <c r="BA34" i="9" a="1"/>
  <c r="BA34" i="9" s="1"/>
  <c r="BK46" i="8" a="1"/>
  <c r="BK46" i="8" s="1"/>
  <c r="BQ67" i="7" a="1"/>
  <c r="BQ67" i="7" s="1"/>
  <c r="BJ67" i="7"/>
  <c r="BK68" i="7" a="1"/>
  <c r="BK68" i="7" s="1"/>
  <c r="AT70" i="8"/>
  <c r="AU71" i="8" a="1"/>
  <c r="AU71" i="8" s="1"/>
  <c r="BA70" i="8" a="1"/>
  <c r="BA70" i="8" s="1"/>
  <c r="BA40" i="8" a="1"/>
  <c r="BA40" i="8" s="1"/>
  <c r="AT40" i="8"/>
  <c r="AU41" i="8" a="1"/>
  <c r="AU41" i="8" s="1"/>
  <c r="AT35" i="9"/>
  <c r="BA35" i="9" a="1"/>
  <c r="BA35" i="9" s="1"/>
  <c r="AU36" i="9" a="1"/>
  <c r="AU36" i="9" s="1"/>
  <c r="BA126" i="9" a="1"/>
  <c r="BA126" i="9" s="1"/>
  <c r="AT126" i="9"/>
  <c r="AU127" i="9" a="1"/>
  <c r="AU127" i="9" s="1"/>
  <c r="BQ82" i="7" a="1"/>
  <c r="BQ82" i="7" s="1"/>
  <c r="BK83" i="7" a="1"/>
  <c r="BK83" i="7" s="1"/>
  <c r="BJ82" i="7"/>
  <c r="AU112" i="9" a="1"/>
  <c r="AU112" i="9" s="1"/>
  <c r="AT111" i="9"/>
  <c r="BA111" i="9" a="1"/>
  <c r="BA111" i="9" s="1"/>
  <c r="BK52" i="6" a="1"/>
  <c r="BK52" i="6" s="1"/>
  <c r="BK53" i="6" s="1" a="1"/>
  <c r="BK53" i="6" s="1"/>
  <c r="BQ51" i="6" a="1"/>
  <c r="BQ51" i="6" s="1"/>
  <c r="BQ75" i="8" a="1"/>
  <c r="BQ75" i="8" s="1"/>
  <c r="BJ75" i="8"/>
  <c r="BK76" i="8" a="1"/>
  <c r="BK76" i="8" s="1"/>
  <c r="BJ21" i="7"/>
  <c r="AT115" i="8"/>
  <c r="BA115" i="8" a="1"/>
  <c r="BA115" i="8" s="1"/>
  <c r="AU116" i="8" a="1"/>
  <c r="AU116" i="8" s="1"/>
  <c r="AT112" i="7"/>
  <c r="AU113" i="7" a="1"/>
  <c r="AU113" i="7" s="1"/>
  <c r="BA112" i="7" a="1"/>
  <c r="BA112" i="7" s="1"/>
  <c r="BK114" i="7" a="1"/>
  <c r="BK114" i="7" s="1"/>
  <c r="BJ113" i="7"/>
  <c r="BQ113" i="7" a="1"/>
  <c r="BQ113" i="7" s="1"/>
  <c r="BA130" i="8" a="1"/>
  <c r="BA130" i="8" s="1"/>
  <c r="J11" i="1"/>
  <c r="J12" i="1"/>
  <c r="J7" i="1"/>
  <c r="J8" i="1"/>
  <c r="J6" i="1"/>
  <c r="J2" i="1"/>
  <c r="J4" i="1"/>
  <c r="J9" i="1"/>
  <c r="J10" i="1"/>
  <c r="J5" i="1"/>
  <c r="AU21" i="8" a="1"/>
  <c r="AU21" i="8" s="1"/>
  <c r="BK136" i="8" a="1"/>
  <c r="BK136" i="8" s="1"/>
  <c r="BJ135" i="8"/>
  <c r="BA96" i="9" a="1"/>
  <c r="BA96" i="9" s="1"/>
  <c r="AU97" i="9" a="1"/>
  <c r="AU97" i="9" s="1"/>
  <c r="AT96" i="9"/>
  <c r="BK41" i="8" a="1"/>
  <c r="BK41" i="8" s="1"/>
  <c r="AU82" i="9" a="1"/>
  <c r="AU82" i="9" s="1"/>
  <c r="BJ20" i="8"/>
  <c r="BJ52" i="7"/>
  <c r="BQ52" i="7" a="1"/>
  <c r="BQ52" i="7" s="1"/>
  <c r="AU48" i="7" a="1"/>
  <c r="AU48" i="7" s="1"/>
  <c r="BA35" i="8" a="1"/>
  <c r="BA35" i="8" s="1"/>
  <c r="BQ97" i="7" a="1"/>
  <c r="BQ97" i="7" s="1"/>
  <c r="BK98" i="7" a="1"/>
  <c r="BK98" i="7" s="1"/>
  <c r="BK82" i="9" a="1"/>
  <c r="BK82" i="9" s="1"/>
  <c r="BJ81" i="9"/>
  <c r="BA145" i="8" a="1"/>
  <c r="BA145" i="8" s="1"/>
  <c r="BJ15" i="9"/>
  <c r="BQ15" i="9" a="1"/>
  <c r="BQ15" i="9" s="1"/>
  <c r="BK16" i="9" a="1"/>
  <c r="BK16" i="9" s="1"/>
  <c r="BJ51" i="9"/>
  <c r="BK52" i="9" a="1"/>
  <c r="BK52" i="9" s="1"/>
  <c r="BQ51" i="9" a="1"/>
  <c r="BQ51" i="9" s="1"/>
  <c r="AU43" i="7" a="1"/>
  <c r="AU43" i="7" s="1"/>
  <c r="I5" i="1"/>
  <c r="I9" i="1"/>
  <c r="I2" i="1"/>
  <c r="I10" i="1"/>
  <c r="I8" i="1"/>
  <c r="I6" i="1"/>
  <c r="I11" i="1"/>
  <c r="I4" i="1"/>
  <c r="I12" i="1"/>
  <c r="I7" i="1"/>
  <c r="BA46" i="9" a="1"/>
  <c r="BA46" i="9" s="1"/>
  <c r="AU146" i="8" a="1"/>
  <c r="AU146" i="8" s="1"/>
  <c r="BA42" i="7" a="1"/>
  <c r="BA42" i="7" s="1"/>
  <c r="BJ15" i="8"/>
  <c r="BA85" i="8" a="1"/>
  <c r="BA85" i="8" s="1"/>
  <c r="AU86" i="8" a="1"/>
  <c r="AU86" i="8" s="1"/>
  <c r="AT67" i="7"/>
  <c r="AU68" i="7" a="1"/>
  <c r="AU68" i="7" s="1"/>
  <c r="BA67" i="7" a="1"/>
  <c r="BA67" i="7" s="1"/>
  <c r="BQ47" i="7" a="1"/>
  <c r="BQ47" i="7" s="1"/>
  <c r="BK48" i="7" a="1"/>
  <c r="BK48" i="7" s="1"/>
  <c r="BJ47" i="7"/>
  <c r="BJ127" i="9"/>
  <c r="BK128" i="9" a="1"/>
  <c r="BK128" i="9" s="1"/>
  <c r="BQ127" i="9" a="1"/>
  <c r="BQ127" i="9" s="1"/>
  <c r="AU52" i="9" a="1"/>
  <c r="AU52" i="9" s="1"/>
  <c r="AT20" i="8"/>
  <c r="AT85" i="8"/>
  <c r="BJ96" i="9"/>
  <c r="BK97" i="9" a="1"/>
  <c r="BK97" i="9" s="1"/>
  <c r="BQ96" i="9" a="1"/>
  <c r="BQ96" i="9" s="1"/>
  <c r="BQ126" i="9" a="1"/>
  <c r="BQ126" i="9" s="1"/>
  <c r="BJ126" i="9"/>
  <c r="BQ15" i="8" a="1"/>
  <c r="BQ15" i="8" s="1"/>
  <c r="BJ112" i="7"/>
  <c r="BQ112" i="7" a="1"/>
  <c r="BQ112" i="7" s="1"/>
  <c r="BK16" i="7" a="1"/>
  <c r="BK16" i="7" s="1"/>
  <c r="BQ15" i="7" a="1"/>
  <c r="BQ15" i="7" s="1"/>
  <c r="BJ15" i="7"/>
  <c r="J18" i="1"/>
  <c r="J16" i="1"/>
  <c r="J22" i="1"/>
  <c r="J13" i="1"/>
  <c r="J21" i="1"/>
  <c r="J17" i="1"/>
  <c r="J20" i="1"/>
  <c r="J19" i="1"/>
  <c r="J14" i="1"/>
  <c r="J15" i="1"/>
  <c r="BK36" i="7" a="1"/>
  <c r="BK36" i="7" s="1"/>
  <c r="K15" i="1"/>
  <c r="K14" i="1"/>
  <c r="K17" i="1"/>
  <c r="K21" i="1"/>
  <c r="K16" i="1"/>
  <c r="K20" i="1"/>
  <c r="K22" i="1"/>
  <c r="K18" i="1"/>
  <c r="K19" i="1"/>
  <c r="K13" i="1"/>
  <c r="AT25" i="9"/>
  <c r="I19" i="1"/>
  <c r="I13" i="1"/>
  <c r="I15" i="1"/>
  <c r="I18" i="1"/>
  <c r="I17" i="1"/>
  <c r="I22" i="1"/>
  <c r="I20" i="1"/>
  <c r="I14" i="1"/>
  <c r="I21" i="1"/>
  <c r="I16" i="1"/>
  <c r="BK128" i="7" a="1"/>
  <c r="BK128" i="7" s="1"/>
  <c r="BA100" i="8" a="1"/>
  <c r="BA100" i="8" s="1"/>
  <c r="AU26" i="9" a="1"/>
  <c r="AU26" i="9" s="1"/>
  <c r="AU101" i="8" a="1"/>
  <c r="AU101" i="8" s="1"/>
  <c r="K5" i="1"/>
  <c r="K10" i="1"/>
  <c r="K8" i="1"/>
  <c r="K11" i="1"/>
  <c r="K4" i="1"/>
  <c r="K23" i="1"/>
  <c r="K2" i="1"/>
  <c r="K6" i="1"/>
  <c r="K9" i="1"/>
  <c r="K7" i="1"/>
  <c r="AU128" i="7" a="1"/>
  <c r="AU128" i="7" s="1"/>
  <c r="BQ35" i="6" a="1"/>
  <c r="BQ35" i="6" s="1"/>
  <c r="AR49" i="6"/>
  <c r="AZ44" i="6"/>
  <c r="BJ51" i="6"/>
  <c r="BH48" i="6"/>
  <c r="BP43" i="6"/>
  <c r="BK27" i="6" a="1"/>
  <c r="BK27" i="6" s="1"/>
  <c r="BJ126" i="6"/>
  <c r="BQ126" i="6" a="1"/>
  <c r="BQ126" i="6" s="1"/>
  <c r="BK127" i="6" a="1"/>
  <c r="BK127" i="6" s="1"/>
  <c r="BQ111" i="6" a="1"/>
  <c r="BQ111" i="6" s="1"/>
  <c r="BK112" i="6" a="1"/>
  <c r="BK112" i="6" s="1"/>
  <c r="BJ111" i="6"/>
  <c r="BQ46" i="6" a="1"/>
  <c r="BQ46" i="6" s="1"/>
  <c r="H17" i="1"/>
  <c r="H16" i="1"/>
  <c r="H14" i="1"/>
  <c r="H22" i="1"/>
  <c r="H15" i="1"/>
  <c r="H13" i="1"/>
  <c r="H18" i="1"/>
  <c r="H20" i="1"/>
  <c r="H21" i="1"/>
  <c r="H19" i="1"/>
  <c r="BK67" i="6" a="1"/>
  <c r="BK67" i="6" s="1"/>
  <c r="BK15" i="6" a="1"/>
  <c r="BK15" i="6" s="1"/>
  <c r="BQ66" i="6" a="1"/>
  <c r="BQ66" i="6" s="1"/>
  <c r="AT83" i="6"/>
  <c r="AU84" i="6" a="1"/>
  <c r="AU84" i="6" s="1"/>
  <c r="AT128" i="6"/>
  <c r="BA128" i="6" a="1"/>
  <c r="BA128" i="6" s="1"/>
  <c r="BO43" i="6"/>
  <c r="BJ43" i="6" s="1"/>
  <c r="BG48" i="6"/>
  <c r="BK36" i="6" a="1"/>
  <c r="BK36" i="6" s="1"/>
  <c r="AU29" i="6" a="1"/>
  <c r="AU29" i="6" s="1"/>
  <c r="BJ42" i="7" l="1"/>
  <c r="BK27" i="7" a="1"/>
  <c r="BK27" i="7" s="1"/>
  <c r="BQ27" i="7" s="1" a="1"/>
  <c r="BQ27" i="7" s="1"/>
  <c r="BQ35" i="7" a="1"/>
  <c r="BQ35" i="7" s="1"/>
  <c r="BK22" i="7" a="1"/>
  <c r="BK22" i="7" s="1"/>
  <c r="BQ22" i="7" s="1" a="1"/>
  <c r="BQ22" i="7" s="1"/>
  <c r="BJ43" i="7"/>
  <c r="BQ43" i="7" a="1"/>
  <c r="BQ43" i="7" s="1"/>
  <c r="BQ26" i="7" a="1"/>
  <c r="BQ26" i="7" s="1"/>
  <c r="AU36" i="7" a="1"/>
  <c r="AU36" i="7" s="1"/>
  <c r="AT36" i="7" s="1"/>
  <c r="BJ20" i="9"/>
  <c r="BJ41" i="9"/>
  <c r="BJ46" i="9"/>
  <c r="BK42" i="9" a="1"/>
  <c r="BK42" i="9" s="1"/>
  <c r="BJ42" i="9" s="1"/>
  <c r="BK35" i="9" a="1"/>
  <c r="BK35" i="9" s="1"/>
  <c r="BK36" i="9" s="1" a="1"/>
  <c r="BK36" i="9" s="1"/>
  <c r="BK47" i="9" a="1"/>
  <c r="BK47" i="9" s="1"/>
  <c r="BQ47" i="9" s="1" a="1"/>
  <c r="BQ47" i="9" s="1"/>
  <c r="BJ34" i="9"/>
  <c r="BQ21" i="9" a="1"/>
  <c r="BQ21" i="9" s="1"/>
  <c r="BK26" i="9" a="1"/>
  <c r="BK26" i="9" s="1"/>
  <c r="BK27" i="9" s="1" a="1"/>
  <c r="BK27" i="9" s="1"/>
  <c r="BJ27" i="9" s="1"/>
  <c r="AU47" i="9" a="1"/>
  <c r="AU47" i="9" s="1"/>
  <c r="BA47" i="9" s="1" a="1"/>
  <c r="BA47" i="9" s="1"/>
  <c r="BA41" i="9" a="1"/>
  <c r="BA41" i="9" s="1"/>
  <c r="BJ26" i="6"/>
  <c r="BQ41" i="6" a="1"/>
  <c r="BQ41" i="6" s="1"/>
  <c r="BK22" i="6" a="1"/>
  <c r="BK22" i="6" s="1"/>
  <c r="BQ22" i="6" s="1" a="1"/>
  <c r="BQ22" i="6" s="1"/>
  <c r="BQ21" i="6" a="1"/>
  <c r="BQ21" i="6" s="1"/>
  <c r="AT28" i="6"/>
  <c r="BQ40" i="8" a="1"/>
  <c r="BQ40" i="8" s="1"/>
  <c r="BQ20" i="8" a="1"/>
  <c r="BQ20" i="8" s="1"/>
  <c r="BJ45" i="8"/>
  <c r="BK26" i="8" a="1"/>
  <c r="BK26" i="8" s="1"/>
  <c r="BK27" i="8" s="1" a="1"/>
  <c r="BK27" i="8" s="1"/>
  <c r="BJ27" i="8" s="1"/>
  <c r="BJ25" i="8"/>
  <c r="K12" i="1"/>
  <c r="BQ20" i="9" a="1"/>
  <c r="BQ20" i="9" s="1"/>
  <c r="AT41" i="9"/>
  <c r="BQ25" i="9" a="1"/>
  <c r="BQ25" i="9" s="1"/>
  <c r="AY48" i="9"/>
  <c r="AT48" i="9" s="1"/>
  <c r="AQ63" i="9"/>
  <c r="BG63" i="9"/>
  <c r="BO48" i="9"/>
  <c r="BJ48" i="9" s="1"/>
  <c r="BH48" i="9"/>
  <c r="BP43" i="9"/>
  <c r="AO64" i="9"/>
  <c r="AW49" i="9"/>
  <c r="BM49" i="9"/>
  <c r="BV28" i="9" s="1"/>
  <c r="BE64" i="9"/>
  <c r="BD63" i="9"/>
  <c r="BL48" i="9"/>
  <c r="AZ63" i="9"/>
  <c r="AR78" i="9"/>
  <c r="AV49" i="9"/>
  <c r="BL49" i="9" s="1"/>
  <c r="AN64" i="9"/>
  <c r="AN93" i="9"/>
  <c r="AV78" i="9"/>
  <c r="AT36" i="8"/>
  <c r="BK122" i="8" a="1"/>
  <c r="BK122" i="8" s="1"/>
  <c r="BK123" i="8" s="1" a="1"/>
  <c r="BK123" i="8" s="1"/>
  <c r="BA131" i="8" a="1"/>
  <c r="BA131" i="8" s="1"/>
  <c r="BA15" i="8" a="1"/>
  <c r="BA15" i="8" s="1"/>
  <c r="AT131" i="8"/>
  <c r="AU29" i="8" a="1"/>
  <c r="AU29" i="8" s="1"/>
  <c r="AT28" i="8"/>
  <c r="AV82" i="8"/>
  <c r="AN97" i="8"/>
  <c r="AV68" i="8"/>
  <c r="AN83" i="8"/>
  <c r="BH57" i="8"/>
  <c r="BP42" i="8"/>
  <c r="AQ82" i="8"/>
  <c r="AY67" i="8"/>
  <c r="AT67" i="8" s="1"/>
  <c r="BE103" i="8"/>
  <c r="BM88" i="8"/>
  <c r="BG72" i="8"/>
  <c r="BO57" i="8"/>
  <c r="BJ57" i="8" s="1"/>
  <c r="AW53" i="8"/>
  <c r="BT31" i="8" s="1"/>
  <c r="BX31" i="8" s="1"/>
  <c r="AO68" i="8"/>
  <c r="AZ67" i="8"/>
  <c r="AR82" i="8"/>
  <c r="BD72" i="8"/>
  <c r="BL57" i="8"/>
  <c r="BA22" i="7" a="1"/>
  <c r="BA22" i="7" s="1"/>
  <c r="AQ64" i="7"/>
  <c r="AY49" i="7"/>
  <c r="AT49" i="7" s="1"/>
  <c r="AO65" i="7"/>
  <c r="AW50" i="7"/>
  <c r="BD64" i="7"/>
  <c r="BL49" i="7"/>
  <c r="AN64" i="7"/>
  <c r="AV49" i="7"/>
  <c r="BP44" i="7"/>
  <c r="BH49" i="7"/>
  <c r="AN65" i="7"/>
  <c r="AV50" i="7"/>
  <c r="BL50" i="7" s="1"/>
  <c r="AR64" i="7"/>
  <c r="AZ49" i="7"/>
  <c r="BE50" i="7"/>
  <c r="BM45" i="7"/>
  <c r="BO64" i="7"/>
  <c r="BJ64" i="7" s="1"/>
  <c r="BG79" i="7"/>
  <c r="AT27" i="6"/>
  <c r="BA27" i="6" a="1"/>
  <c r="BA27" i="6" s="1"/>
  <c r="AT48" i="6"/>
  <c r="BE64" i="6"/>
  <c r="BM49" i="6"/>
  <c r="AY49" i="6"/>
  <c r="AT49" i="6" s="1"/>
  <c r="AQ64" i="6"/>
  <c r="AO50" i="6"/>
  <c r="AW45" i="6"/>
  <c r="AN65" i="6"/>
  <c r="AV50" i="6"/>
  <c r="BL49" i="6" s="1"/>
  <c r="BL48" i="6"/>
  <c r="BD63" i="6"/>
  <c r="AN109" i="6"/>
  <c r="AV94" i="6"/>
  <c r="BJ121" i="8"/>
  <c r="AT98" i="6"/>
  <c r="BA98" i="6" a="1"/>
  <c r="BA98" i="6" s="1"/>
  <c r="BT27" i="8"/>
  <c r="BX27" i="8" s="1"/>
  <c r="AT22" i="7"/>
  <c r="BA53" i="7" a="1"/>
  <c r="BA53" i="7" s="1"/>
  <c r="BJ97" i="6"/>
  <c r="BK98" i="6" a="1"/>
  <c r="BK98" i="6" s="1"/>
  <c r="BQ98" i="6" s="1" a="1"/>
  <c r="BQ98" i="6" s="1"/>
  <c r="AU54" i="6" a="1"/>
  <c r="AU54" i="6" s="1"/>
  <c r="AU55" i="6" s="1" a="1"/>
  <c r="AU55" i="6" s="1"/>
  <c r="AT53" i="6"/>
  <c r="AU69" i="6" a="1"/>
  <c r="AU69" i="6" s="1"/>
  <c r="AU54" i="7" a="1"/>
  <c r="AU54" i="7" s="1"/>
  <c r="AU55" i="7" s="1" a="1"/>
  <c r="AU55" i="7" s="1"/>
  <c r="BQ52" i="6" a="1"/>
  <c r="BQ52" i="6" s="1"/>
  <c r="BJ52" i="6"/>
  <c r="BA68" i="6" a="1"/>
  <c r="BA68" i="6" s="1"/>
  <c r="BJ42" i="6"/>
  <c r="BT30" i="7"/>
  <c r="BX30" i="7" s="1"/>
  <c r="BT28" i="7"/>
  <c r="BX28" i="7" s="1"/>
  <c r="AT15" i="7"/>
  <c r="AU16" i="7" a="1"/>
  <c r="AU16" i="7" s="1"/>
  <c r="AT15" i="9"/>
  <c r="BA15" i="9" a="1"/>
  <c r="BA15" i="9" s="1"/>
  <c r="AU16" i="9" a="1"/>
  <c r="AU16" i="9" s="1"/>
  <c r="BK92" i="8" a="1"/>
  <c r="BK92" i="8" s="1"/>
  <c r="BQ91" i="8" a="1"/>
  <c r="BQ91" i="8" s="1"/>
  <c r="BJ91" i="8"/>
  <c r="BK113" i="9" a="1"/>
  <c r="BK113" i="9" s="1"/>
  <c r="BK114" i="9" s="1" a="1"/>
  <c r="BK114" i="9" s="1"/>
  <c r="BA42" i="9" a="1"/>
  <c r="BA42" i="9" s="1"/>
  <c r="H3" i="1"/>
  <c r="AT21" i="6"/>
  <c r="AU22" i="6" a="1"/>
  <c r="AU22" i="6" s="1"/>
  <c r="BA21" i="6" a="1"/>
  <c r="BA21" i="6" s="1"/>
  <c r="BJ112" i="9"/>
  <c r="BT24" i="7"/>
  <c r="BX24" i="7" s="1"/>
  <c r="H15" i="3" s="1"/>
  <c r="BT31" i="7"/>
  <c r="BX31" i="7" s="1"/>
  <c r="BA43" i="6" a="1"/>
  <c r="BA43" i="6" s="1"/>
  <c r="AT43" i="6"/>
  <c r="BQ62" i="8" a="1"/>
  <c r="BQ62" i="8" s="1"/>
  <c r="BK63" i="8" a="1"/>
  <c r="BK63" i="8" s="1"/>
  <c r="BJ62" i="8"/>
  <c r="BT29" i="7"/>
  <c r="BX29" i="7" s="1"/>
  <c r="H23" i="1"/>
  <c r="H7" i="1"/>
  <c r="H8" i="1"/>
  <c r="H5" i="1"/>
  <c r="H4" i="1"/>
  <c r="AU15" i="6" a="1"/>
  <c r="AU15" i="6" s="1"/>
  <c r="H11" i="1"/>
  <c r="H12" i="1"/>
  <c r="H2" i="1"/>
  <c r="H10" i="1"/>
  <c r="H9" i="1"/>
  <c r="H6" i="1"/>
  <c r="BT24" i="8"/>
  <c r="BX24" i="8" s="1"/>
  <c r="BA42" i="6" a="1"/>
  <c r="BA42" i="6" s="1"/>
  <c r="AT42" i="6"/>
  <c r="BJ67" i="9"/>
  <c r="BK68" i="9" a="1"/>
  <c r="BK68" i="9" s="1"/>
  <c r="AT67" i="9"/>
  <c r="BA67" i="9" a="1"/>
  <c r="BA67" i="9" s="1"/>
  <c r="AU68" i="9" a="1"/>
  <c r="AU68" i="9" s="1"/>
  <c r="BT27" i="7"/>
  <c r="BX27" i="7" s="1"/>
  <c r="BT26" i="7"/>
  <c r="BX26" i="7" s="1"/>
  <c r="BA35" i="6" a="1"/>
  <c r="BA35" i="6" s="1"/>
  <c r="AT35" i="6"/>
  <c r="AU36" i="6" a="1"/>
  <c r="AU36" i="6" s="1"/>
  <c r="BJ47" i="6"/>
  <c r="BQ47" i="6" a="1"/>
  <c r="BQ47" i="6" s="1"/>
  <c r="BA27" i="7" a="1"/>
  <c r="BA27" i="7" s="1"/>
  <c r="AU28" i="7" a="1"/>
  <c r="AU28" i="7" s="1"/>
  <c r="BT25" i="7"/>
  <c r="BX25" i="7" s="1"/>
  <c r="BK83" i="6" a="1"/>
  <c r="BK83" i="6" s="1"/>
  <c r="BJ82" i="6"/>
  <c r="BQ82" i="6" a="1"/>
  <c r="BQ82" i="6" s="1"/>
  <c r="BA112" i="6" a="1"/>
  <c r="BA112" i="6" s="1"/>
  <c r="AT112" i="6"/>
  <c r="AU113" i="6" a="1"/>
  <c r="AU113" i="6" s="1"/>
  <c r="BK107" i="8" a="1"/>
  <c r="BK107" i="8" s="1"/>
  <c r="BJ106" i="8"/>
  <c r="BQ106" i="8" a="1"/>
  <c r="BQ106" i="8" s="1"/>
  <c r="AT21" i="9"/>
  <c r="BA21" i="9" a="1"/>
  <c r="BA21" i="9" s="1"/>
  <c r="BA36" i="7" a="1"/>
  <c r="BA36" i="7" s="1"/>
  <c r="BQ21" i="8" a="1"/>
  <c r="BQ21" i="8" s="1"/>
  <c r="BJ21" i="8"/>
  <c r="BA26" i="9" a="1"/>
  <c r="BA26" i="9" s="1"/>
  <c r="AU27" i="9" a="1"/>
  <c r="AU27" i="9" s="1"/>
  <c r="AT26" i="9"/>
  <c r="BJ82" i="9"/>
  <c r="BK83" i="9" a="1"/>
  <c r="BK83" i="9" s="1"/>
  <c r="BQ82" i="9" a="1"/>
  <c r="BQ82" i="9" s="1"/>
  <c r="AU98" i="9" a="1"/>
  <c r="AU98" i="9" s="1"/>
  <c r="BA97" i="9" a="1"/>
  <c r="BA97" i="9" s="1"/>
  <c r="AT97" i="9"/>
  <c r="BK115" i="7" a="1"/>
  <c r="BK115" i="7" s="1"/>
  <c r="BJ114" i="7"/>
  <c r="BQ114" i="7" a="1"/>
  <c r="BQ114" i="7" s="1"/>
  <c r="AT112" i="9"/>
  <c r="AU113" i="9" a="1"/>
  <c r="AU113" i="9" s="1"/>
  <c r="BA112" i="9" a="1"/>
  <c r="BA112" i="9" s="1"/>
  <c r="BQ128" i="9" a="1"/>
  <c r="BQ128" i="9" s="1"/>
  <c r="BJ128" i="9"/>
  <c r="BK129" i="9" a="1"/>
  <c r="BK129" i="9" s="1"/>
  <c r="AT68" i="7"/>
  <c r="AU69" i="7" a="1"/>
  <c r="AU69" i="7" s="1"/>
  <c r="BA68" i="7" a="1"/>
  <c r="BA68" i="7" s="1"/>
  <c r="AT146" i="8"/>
  <c r="BA146" i="8" a="1"/>
  <c r="BA146" i="8" s="1"/>
  <c r="AU147" i="8" a="1"/>
  <c r="AU147" i="8" s="1"/>
  <c r="BQ98" i="7" a="1"/>
  <c r="BQ98" i="7" s="1"/>
  <c r="BK99" i="7" a="1"/>
  <c r="BK99" i="7" s="1"/>
  <c r="BJ98" i="7"/>
  <c r="BA41" i="8" a="1"/>
  <c r="BA41" i="8" s="1"/>
  <c r="AT41" i="8"/>
  <c r="AU42" i="8" a="1"/>
  <c r="AU42" i="8" s="1"/>
  <c r="BA113" i="7" a="1"/>
  <c r="BA113" i="7" s="1"/>
  <c r="AT113" i="7"/>
  <c r="AU114" i="7" a="1"/>
  <c r="AU114" i="7" s="1"/>
  <c r="BK84" i="7" a="1"/>
  <c r="BK84" i="7" s="1"/>
  <c r="BJ83" i="7"/>
  <c r="BQ83" i="7" a="1"/>
  <c r="BQ83" i="7" s="1"/>
  <c r="BA86" i="8" a="1"/>
  <c r="BA86" i="8" s="1"/>
  <c r="AU87" i="8" a="1"/>
  <c r="AU87" i="8" s="1"/>
  <c r="AT86" i="8"/>
  <c r="BQ52" i="9" a="1"/>
  <c r="BQ52" i="9" s="1"/>
  <c r="BJ52" i="9"/>
  <c r="BK53" i="9" a="1"/>
  <c r="BK53" i="9" s="1"/>
  <c r="AU83" i="9" a="1"/>
  <c r="AU83" i="9" s="1"/>
  <c r="BA82" i="9" a="1"/>
  <c r="BA82" i="9" s="1"/>
  <c r="AT82" i="9"/>
  <c r="AU133" i="8" a="1"/>
  <c r="AU133" i="8" s="1"/>
  <c r="BA132" i="8" a="1"/>
  <c r="BA132" i="8" s="1"/>
  <c r="AT132" i="8"/>
  <c r="AT98" i="7"/>
  <c r="AU99" i="7" a="1"/>
  <c r="AU99" i="7" s="1"/>
  <c r="BA98" i="7" a="1"/>
  <c r="BA98" i="7" s="1"/>
  <c r="BV27" i="8"/>
  <c r="BV26" i="8"/>
  <c r="BV31" i="8"/>
  <c r="BV24" i="8"/>
  <c r="BV29" i="8"/>
  <c r="BV28" i="8"/>
  <c r="BV30" i="8"/>
  <c r="BV25" i="8"/>
  <c r="BJ48" i="7"/>
  <c r="BQ48" i="7" a="1"/>
  <c r="BQ48" i="7" s="1"/>
  <c r="AU128" i="9" a="1"/>
  <c r="AU128" i="9" s="1"/>
  <c r="AT127" i="9"/>
  <c r="BA127" i="9" a="1"/>
  <c r="BA127" i="9" s="1"/>
  <c r="AU57" i="8" a="1"/>
  <c r="AU57" i="8" s="1"/>
  <c r="AT56" i="8"/>
  <c r="BA56" i="8" a="1"/>
  <c r="BA56" i="8" s="1"/>
  <c r="BK98" i="9" a="1"/>
  <c r="BK98" i="9" s="1"/>
  <c r="BQ97" i="9" a="1"/>
  <c r="BQ97" i="9" s="1"/>
  <c r="BJ97" i="9"/>
  <c r="BA43" i="7" a="1"/>
  <c r="BA43" i="7" s="1"/>
  <c r="AT43" i="7"/>
  <c r="BJ16" i="9"/>
  <c r="BQ16" i="9" a="1"/>
  <c r="BQ16" i="9" s="1"/>
  <c r="BQ136" i="8" a="1"/>
  <c r="BQ136" i="8" s="1"/>
  <c r="BK137" i="8" a="1"/>
  <c r="BK137" i="8" s="1"/>
  <c r="BJ136" i="8"/>
  <c r="BQ35" i="9" a="1"/>
  <c r="BQ35" i="9" s="1"/>
  <c r="BQ76" i="8" a="1"/>
  <c r="BQ76" i="8" s="1"/>
  <c r="BK77" i="8" a="1"/>
  <c r="BK77" i="8" s="1"/>
  <c r="BJ76" i="8"/>
  <c r="AU37" i="9" a="1"/>
  <c r="AU37" i="9" s="1"/>
  <c r="BA36" i="9" a="1"/>
  <c r="BA36" i="9" s="1"/>
  <c r="AT36" i="9"/>
  <c r="BA71" i="8" a="1"/>
  <c r="BA71" i="8" s="1"/>
  <c r="AU72" i="8" a="1"/>
  <c r="AU72" i="8" s="1"/>
  <c r="AT71" i="8"/>
  <c r="BQ54" i="7" a="1"/>
  <c r="BQ54" i="7" s="1"/>
  <c r="BK55" i="7" a="1"/>
  <c r="BK55" i="7" s="1"/>
  <c r="BJ54" i="7"/>
  <c r="BK129" i="7" a="1"/>
  <c r="BK129" i="7" s="1"/>
  <c r="BJ128" i="7"/>
  <c r="BQ128" i="7" a="1"/>
  <c r="BQ128" i="7" s="1"/>
  <c r="BJ36" i="7"/>
  <c r="BQ36" i="7" a="1"/>
  <c r="BQ36" i="7" s="1"/>
  <c r="BK37" i="7" a="1"/>
  <c r="BK37" i="7" s="1"/>
  <c r="BJ16" i="7"/>
  <c r="BQ16" i="7" a="1"/>
  <c r="BQ16" i="7" s="1"/>
  <c r="BV26" i="9"/>
  <c r="BV30" i="9"/>
  <c r="BJ41" i="8"/>
  <c r="BQ41" i="8" a="1"/>
  <c r="BQ41" i="8" s="1"/>
  <c r="BA21" i="8" a="1"/>
  <c r="BA21" i="8" s="1"/>
  <c r="AT21" i="8"/>
  <c r="AU22" i="8" a="1"/>
  <c r="AU22" i="8" s="1"/>
  <c r="AT116" i="8"/>
  <c r="AU117" i="8" a="1"/>
  <c r="AU117" i="8" s="1"/>
  <c r="BA116" i="8" a="1"/>
  <c r="BA116" i="8" s="1"/>
  <c r="BJ46" i="8"/>
  <c r="BK47" i="8" a="1"/>
  <c r="BK47" i="8" s="1"/>
  <c r="BQ46" i="8" a="1"/>
  <c r="BQ46" i="8" s="1"/>
  <c r="AT83" i="7"/>
  <c r="AU84" i="7" a="1"/>
  <c r="AU84" i="7" s="1"/>
  <c r="BA83" i="7" a="1"/>
  <c r="BA83" i="7" s="1"/>
  <c r="AU129" i="7" a="1"/>
  <c r="AU129" i="7" s="1"/>
  <c r="BA128" i="7" a="1"/>
  <c r="BA128" i="7" s="1"/>
  <c r="AT128" i="7"/>
  <c r="AU102" i="8" a="1"/>
  <c r="AU102" i="8" s="1"/>
  <c r="BA101" i="8" a="1"/>
  <c r="BA101" i="8" s="1"/>
  <c r="AT101" i="8"/>
  <c r="AT52" i="9"/>
  <c r="AU53" i="9" a="1"/>
  <c r="AU53" i="9" s="1"/>
  <c r="BA52" i="9" a="1"/>
  <c r="BA52" i="9" s="1"/>
  <c r="BA48" i="7" a="1"/>
  <c r="BA48" i="7" s="1"/>
  <c r="AT48" i="7"/>
  <c r="BJ68" i="7"/>
  <c r="BK69" i="7" a="1"/>
  <c r="BK69" i="7" s="1"/>
  <c r="BQ68" i="7" a="1"/>
  <c r="BQ68" i="7" s="1"/>
  <c r="BQ36" i="8" a="1"/>
  <c r="BQ36" i="8" s="1"/>
  <c r="BJ36" i="8"/>
  <c r="AR64" i="6"/>
  <c r="AZ49" i="6"/>
  <c r="BJ53" i="6"/>
  <c r="BQ53" i="6" a="1"/>
  <c r="BQ53" i="6" s="1"/>
  <c r="BK54" i="6" a="1"/>
  <c r="BK54" i="6" s="1"/>
  <c r="BP48" i="6"/>
  <c r="BH63" i="6"/>
  <c r="BJ67" i="6"/>
  <c r="BQ67" i="6" a="1"/>
  <c r="BQ67" i="6" s="1"/>
  <c r="BK68" i="6" a="1"/>
  <c r="BK68" i="6" s="1"/>
  <c r="AU130" i="6" a="1"/>
  <c r="AU130" i="6" s="1"/>
  <c r="AT129" i="6"/>
  <c r="BA129" i="6" a="1"/>
  <c r="BA129" i="6" s="1"/>
  <c r="BK16" i="6" a="1"/>
  <c r="BK16" i="6" s="1"/>
  <c r="BJ15" i="6"/>
  <c r="BQ15" i="6" a="1"/>
  <c r="BQ15" i="6" s="1"/>
  <c r="AT99" i="6"/>
  <c r="AU100" i="6" a="1"/>
  <c r="AU100" i="6" s="1"/>
  <c r="BA99" i="6" a="1"/>
  <c r="BA99" i="6" s="1"/>
  <c r="BQ36" i="6" a="1"/>
  <c r="BQ36" i="6" s="1"/>
  <c r="BJ36" i="6"/>
  <c r="BK37" i="6" a="1"/>
  <c r="BK37" i="6" s="1"/>
  <c r="BG63" i="6"/>
  <c r="BO48" i="6"/>
  <c r="BJ48" i="6" s="1"/>
  <c r="AT29" i="6"/>
  <c r="AU30" i="6" a="1"/>
  <c r="AU30" i="6" s="1"/>
  <c r="BA29" i="6" a="1"/>
  <c r="BA29" i="6" s="1"/>
  <c r="BA84" i="6" a="1"/>
  <c r="BA84" i="6" s="1"/>
  <c r="AT84" i="6"/>
  <c r="AU85" i="6" a="1"/>
  <c r="AU85" i="6" s="1"/>
  <c r="BQ112" i="6" a="1"/>
  <c r="BQ112" i="6" s="1"/>
  <c r="BK113" i="6" a="1"/>
  <c r="BK113" i="6" s="1"/>
  <c r="BJ112" i="6"/>
  <c r="BK28" i="6" a="1"/>
  <c r="BK28" i="6" s="1"/>
  <c r="BJ27" i="6"/>
  <c r="BQ27" i="6" a="1"/>
  <c r="BQ27" i="6" s="1"/>
  <c r="BQ127" i="6" a="1"/>
  <c r="BQ127" i="6" s="1"/>
  <c r="BJ127" i="6"/>
  <c r="BK128" i="6" a="1"/>
  <c r="BK128" i="6" s="1"/>
  <c r="BJ27" i="7" l="1"/>
  <c r="BK28" i="7" a="1"/>
  <c r="BK28" i="7" s="1"/>
  <c r="BJ28" i="7" s="1"/>
  <c r="BJ22" i="7"/>
  <c r="AU37" i="7" a="1"/>
  <c r="AU37" i="7" s="1"/>
  <c r="AT37" i="7" s="1"/>
  <c r="BJ47" i="9"/>
  <c r="BJ35" i="9"/>
  <c r="BQ42" i="9" a="1"/>
  <c r="BQ42" i="9" s="1"/>
  <c r="BQ27" i="9" a="1"/>
  <c r="BQ27" i="9" s="1"/>
  <c r="BK28" i="9" a="1"/>
  <c r="BK28" i="9" s="1"/>
  <c r="BJ28" i="9" s="1"/>
  <c r="BJ26" i="9"/>
  <c r="BQ26" i="9" a="1"/>
  <c r="BQ26" i="9" s="1"/>
  <c r="AT47" i="9"/>
  <c r="BJ22" i="6"/>
  <c r="AT54" i="6"/>
  <c r="BA54" i="6" a="1"/>
  <c r="BA54" i="6" s="1"/>
  <c r="BQ122" i="8" a="1"/>
  <c r="BQ122" i="8" s="1"/>
  <c r="BT28" i="8"/>
  <c r="BX28" i="8" s="1"/>
  <c r="BJ122" i="8"/>
  <c r="BQ26" i="8" a="1"/>
  <c r="BQ26" i="8" s="1"/>
  <c r="BJ26" i="8"/>
  <c r="BQ27" i="8" a="1"/>
  <c r="BQ27" i="8" s="1"/>
  <c r="BK28" i="8" a="1"/>
  <c r="BK28" i="8" s="1"/>
  <c r="BJ28" i="8" s="1"/>
  <c r="BV31" i="9"/>
  <c r="BV24" i="9"/>
  <c r="BV27" i="9"/>
  <c r="BV29" i="9"/>
  <c r="BV25" i="9"/>
  <c r="BO63" i="9"/>
  <c r="BJ63" i="9" s="1"/>
  <c r="BG78" i="9"/>
  <c r="AQ78" i="9"/>
  <c r="AY63" i="9"/>
  <c r="AT63" i="9" s="1"/>
  <c r="BM64" i="9"/>
  <c r="BE79" i="9"/>
  <c r="AV64" i="9"/>
  <c r="BL64" i="9" s="1"/>
  <c r="AN79" i="9"/>
  <c r="AO79" i="9"/>
  <c r="AW64" i="9"/>
  <c r="AR93" i="9"/>
  <c r="AZ78" i="9"/>
  <c r="BP48" i="9"/>
  <c r="BH63" i="9"/>
  <c r="AN108" i="9"/>
  <c r="AV93" i="9"/>
  <c r="BL63" i="9"/>
  <c r="BD78" i="9"/>
  <c r="BT30" i="8"/>
  <c r="BX30" i="8" s="1"/>
  <c r="BT26" i="8"/>
  <c r="BX26" i="8" s="1"/>
  <c r="BT25" i="8"/>
  <c r="BX25" i="8" s="1"/>
  <c r="BT29" i="8"/>
  <c r="BX29" i="8" s="1"/>
  <c r="BA29" i="8" a="1"/>
  <c r="BA29" i="8" s="1"/>
  <c r="AT29" i="8"/>
  <c r="AU30" i="8" a="1"/>
  <c r="AU30" i="8" s="1"/>
  <c r="AN98" i="8"/>
  <c r="AV83" i="8"/>
  <c r="BL73" i="8" s="1"/>
  <c r="BL58" i="8"/>
  <c r="AV97" i="8"/>
  <c r="AN112" i="8"/>
  <c r="BG87" i="8"/>
  <c r="BO72" i="8"/>
  <c r="BJ72" i="8" s="1"/>
  <c r="BL72" i="8"/>
  <c r="BD87" i="8"/>
  <c r="BE118" i="8"/>
  <c r="BM103" i="8"/>
  <c r="AR97" i="8"/>
  <c r="AZ82" i="8"/>
  <c r="AW68" i="8"/>
  <c r="AO83" i="8"/>
  <c r="AY82" i="8"/>
  <c r="AT82" i="8" s="1"/>
  <c r="AQ97" i="8"/>
  <c r="BP57" i="8"/>
  <c r="BH72" i="8"/>
  <c r="BA54" i="7" a="1"/>
  <c r="BA54" i="7" s="1"/>
  <c r="AT54" i="7"/>
  <c r="BH64" i="7"/>
  <c r="BP49" i="7"/>
  <c r="AN79" i="7"/>
  <c r="AV64" i="7"/>
  <c r="BD79" i="7"/>
  <c r="BL64" i="7"/>
  <c r="AW65" i="7"/>
  <c r="AO80" i="7"/>
  <c r="AQ79" i="7"/>
  <c r="AY64" i="7"/>
  <c r="AT64" i="7" s="1"/>
  <c r="BE65" i="7"/>
  <c r="BM50" i="7"/>
  <c r="AR79" i="7"/>
  <c r="AZ64" i="7"/>
  <c r="AN80" i="7"/>
  <c r="AV65" i="7"/>
  <c r="BL65" i="7" s="1"/>
  <c r="BG94" i="7"/>
  <c r="BO79" i="7"/>
  <c r="BJ79" i="7" s="1"/>
  <c r="AW50" i="6"/>
  <c r="AO65" i="6"/>
  <c r="AN80" i="6"/>
  <c r="AV65" i="6"/>
  <c r="BL64" i="6" s="1"/>
  <c r="AV109" i="6"/>
  <c r="AN124" i="6"/>
  <c r="AV124" i="6" s="1"/>
  <c r="AY64" i="6"/>
  <c r="AT64" i="6" s="1"/>
  <c r="AQ79" i="6"/>
  <c r="BL63" i="6"/>
  <c r="BD78" i="6"/>
  <c r="BM64" i="6"/>
  <c r="BE79" i="6"/>
  <c r="H9" i="3"/>
  <c r="BA16" i="7" a="1"/>
  <c r="BA16" i="7" s="1"/>
  <c r="AT16" i="7"/>
  <c r="BJ98" i="6"/>
  <c r="BK99" i="6" a="1"/>
  <c r="BK99" i="6" s="1"/>
  <c r="BA69" i="6" a="1"/>
  <c r="BA69" i="6" s="1"/>
  <c r="AU70" i="6" a="1"/>
  <c r="AU70" i="6" s="1"/>
  <c r="AT69" i="6"/>
  <c r="H10" i="3"/>
  <c r="H8" i="3"/>
  <c r="BQ113" i="9" a="1"/>
  <c r="BQ113" i="9" s="1"/>
  <c r="H14" i="3"/>
  <c r="BJ92" i="8"/>
  <c r="BQ92" i="8" a="1"/>
  <c r="BQ92" i="8" s="1"/>
  <c r="BK93" i="8" a="1"/>
  <c r="BK93" i="8" s="1"/>
  <c r="BJ113" i="9"/>
  <c r="H7" i="3"/>
  <c r="H13" i="3"/>
  <c r="AT16" i="9"/>
  <c r="BA16" i="9" a="1"/>
  <c r="BA16" i="9" s="1"/>
  <c r="H11" i="3"/>
  <c r="H12" i="3"/>
  <c r="BT29" i="9"/>
  <c r="BX29" i="9" s="1"/>
  <c r="BT27" i="9"/>
  <c r="BX27" i="9" s="1"/>
  <c r="BT26" i="9"/>
  <c r="BX26" i="9" s="1"/>
  <c r="BT25" i="9"/>
  <c r="BX25" i="9" s="1"/>
  <c r="BT31" i="9"/>
  <c r="BX31" i="9" s="1"/>
  <c r="BT30" i="9"/>
  <c r="BX30" i="9" s="1"/>
  <c r="BT24" i="9"/>
  <c r="BX24" i="9" s="1"/>
  <c r="BT28" i="9"/>
  <c r="BX28" i="9" s="1"/>
  <c r="I7" i="3"/>
  <c r="I14" i="3"/>
  <c r="I9" i="3"/>
  <c r="I15" i="3"/>
  <c r="I12" i="3"/>
  <c r="I10" i="3"/>
  <c r="I11" i="3"/>
  <c r="I8" i="3"/>
  <c r="I13" i="3"/>
  <c r="BK84" i="6" a="1"/>
  <c r="BK84" i="6" s="1"/>
  <c r="BJ83" i="6"/>
  <c r="BQ83" i="6" a="1"/>
  <c r="BQ83" i="6" s="1"/>
  <c r="AT36" i="6"/>
  <c r="AU37" i="6" a="1"/>
  <c r="AU37" i="6" s="1"/>
  <c r="BA36" i="6" a="1"/>
  <c r="BA36" i="6" s="1"/>
  <c r="AT68" i="9"/>
  <c r="BA68" i="9" a="1"/>
  <c r="BA68" i="9" s="1"/>
  <c r="AU69" i="9" a="1"/>
  <c r="AU69" i="9" s="1"/>
  <c r="BJ107" i="8"/>
  <c r="BK108" i="8" a="1"/>
  <c r="BK108" i="8" s="1"/>
  <c r="BQ107" i="8" a="1"/>
  <c r="BQ107" i="8" s="1"/>
  <c r="AU16" i="6" a="1"/>
  <c r="AU16" i="6" s="1"/>
  <c r="BA15" i="6" a="1"/>
  <c r="BA15" i="6" s="1"/>
  <c r="AT15" i="6"/>
  <c r="BQ63" i="8" a="1"/>
  <c r="BQ63" i="8" s="1"/>
  <c r="BJ63" i="8"/>
  <c r="BK64" i="8" a="1"/>
  <c r="BK64" i="8" s="1"/>
  <c r="BA28" i="7" a="1"/>
  <c r="BA28" i="7" s="1"/>
  <c r="AT28" i="7"/>
  <c r="AU29" i="7" a="1"/>
  <c r="AU29" i="7" s="1"/>
  <c r="BA113" i="6" a="1"/>
  <c r="BA113" i="6" s="1"/>
  <c r="AT113" i="6"/>
  <c r="AU114" i="6" a="1"/>
  <c r="AU114" i="6" s="1"/>
  <c r="BQ68" i="9" a="1"/>
  <c r="BQ68" i="9" s="1"/>
  <c r="BK69" i="9" a="1"/>
  <c r="BK69" i="9" s="1"/>
  <c r="BJ68" i="9"/>
  <c r="BA22" i="6" a="1"/>
  <c r="BA22" i="6" s="1"/>
  <c r="AT22" i="6"/>
  <c r="AU56" i="7" a="1"/>
  <c r="AU56" i="7" s="1"/>
  <c r="AT55" i="7"/>
  <c r="BA55" i="7" a="1"/>
  <c r="BA55" i="7" s="1"/>
  <c r="BA57" i="8" a="1"/>
  <c r="BA57" i="8" s="1"/>
  <c r="AT57" i="8"/>
  <c r="AU58" i="8" a="1"/>
  <c r="AU58" i="8" s="1"/>
  <c r="BQ114" i="9" a="1"/>
  <c r="BQ114" i="9" s="1"/>
  <c r="BK115" i="9" a="1"/>
  <c r="BK115" i="9" s="1"/>
  <c r="BJ114" i="9"/>
  <c r="AT117" i="8"/>
  <c r="AU118" i="8" a="1"/>
  <c r="AU118" i="8" s="1"/>
  <c r="BA117" i="8" a="1"/>
  <c r="BA117" i="8" s="1"/>
  <c r="BQ55" i="7" a="1"/>
  <c r="BQ55" i="7" s="1"/>
  <c r="BJ55" i="7"/>
  <c r="BK56" i="7" a="1"/>
  <c r="BK56" i="7" s="1"/>
  <c r="BA37" i="9" a="1"/>
  <c r="BA37" i="9" s="1"/>
  <c r="AT37" i="9"/>
  <c r="BJ98" i="9"/>
  <c r="BQ98" i="9" a="1"/>
  <c r="BQ98" i="9" s="1"/>
  <c r="BK99" i="9" a="1"/>
  <c r="BK99" i="9" s="1"/>
  <c r="AT83" i="9"/>
  <c r="AU84" i="9" a="1"/>
  <c r="AU84" i="9" s="1"/>
  <c r="BA83" i="9" a="1"/>
  <c r="BA83" i="9" s="1"/>
  <c r="BK100" i="7" a="1"/>
  <c r="BK100" i="7" s="1"/>
  <c r="BJ99" i="7"/>
  <c r="BQ99" i="7" a="1"/>
  <c r="BQ99" i="7" s="1"/>
  <c r="BK130" i="9" a="1"/>
  <c r="BK130" i="9" s="1"/>
  <c r="BJ129" i="9"/>
  <c r="BQ129" i="9" a="1"/>
  <c r="BQ129" i="9" s="1"/>
  <c r="AT99" i="7"/>
  <c r="AU100" i="7" a="1"/>
  <c r="AU100" i="7" s="1"/>
  <c r="BA99" i="7" a="1"/>
  <c r="BA99" i="7" s="1"/>
  <c r="AT133" i="8"/>
  <c r="AU134" i="8" a="1"/>
  <c r="AU134" i="8" s="1"/>
  <c r="BA133" i="8" a="1"/>
  <c r="BA133" i="8" s="1"/>
  <c r="BJ53" i="9"/>
  <c r="BK54" i="9" a="1"/>
  <c r="BK54" i="9" s="1"/>
  <c r="BQ53" i="9" a="1"/>
  <c r="BQ53" i="9" s="1"/>
  <c r="BA114" i="7" a="1"/>
  <c r="BA114" i="7" s="1"/>
  <c r="AU115" i="7" a="1"/>
  <c r="AU115" i="7" s="1"/>
  <c r="AT114" i="7"/>
  <c r="BA42" i="8" a="1"/>
  <c r="BA42" i="8" s="1"/>
  <c r="AT42" i="8"/>
  <c r="AU43" i="8" a="1"/>
  <c r="AU43" i="8" s="1"/>
  <c r="BJ115" i="7"/>
  <c r="BQ115" i="7" a="1"/>
  <c r="BQ115" i="7" s="1"/>
  <c r="BK116" i="7" a="1"/>
  <c r="BK116" i="7" s="1"/>
  <c r="BA84" i="7" a="1"/>
  <c r="BA84" i="7" s="1"/>
  <c r="AU85" i="7" a="1"/>
  <c r="AU85" i="7" s="1"/>
  <c r="AT84" i="7"/>
  <c r="BA22" i="8" a="1"/>
  <c r="BA22" i="8" s="1"/>
  <c r="AU23" i="8" a="1"/>
  <c r="AU23" i="8" s="1"/>
  <c r="AT22" i="8"/>
  <c r="BQ37" i="7" a="1"/>
  <c r="BQ37" i="7" s="1"/>
  <c r="BJ37" i="7"/>
  <c r="BQ129" i="7" a="1"/>
  <c r="BQ129" i="7" s="1"/>
  <c r="BK130" i="7" a="1"/>
  <c r="BK130" i="7" s="1"/>
  <c r="BJ129" i="7"/>
  <c r="BK78" i="8" a="1"/>
  <c r="BK78" i="8" s="1"/>
  <c r="BQ77" i="8" a="1"/>
  <c r="BQ77" i="8" s="1"/>
  <c r="BJ77" i="8"/>
  <c r="BQ123" i="8" a="1"/>
  <c r="BQ123" i="8" s="1"/>
  <c r="BJ123" i="8"/>
  <c r="BK124" i="8" a="1"/>
  <c r="BK124" i="8" s="1"/>
  <c r="AT147" i="8"/>
  <c r="BA147" i="8" a="1"/>
  <c r="BA147" i="8" s="1"/>
  <c r="AU148" i="8" a="1"/>
  <c r="AU148" i="8" s="1"/>
  <c r="AU103" i="8" a="1"/>
  <c r="AU103" i="8" s="1"/>
  <c r="AT102" i="8"/>
  <c r="BA102" i="8" a="1"/>
  <c r="BA102" i="8" s="1"/>
  <c r="BJ137" i="8"/>
  <c r="BQ137" i="8" a="1"/>
  <c r="BQ137" i="8" s="1"/>
  <c r="BK138" i="8" a="1"/>
  <c r="BK138" i="8" s="1"/>
  <c r="AT128" i="9"/>
  <c r="BA128" i="9" a="1"/>
  <c r="BA128" i="9" s="1"/>
  <c r="AU129" i="9" a="1"/>
  <c r="AU129" i="9" s="1"/>
  <c r="AT129" i="7"/>
  <c r="AU130" i="7" a="1"/>
  <c r="AU130" i="7" s="1"/>
  <c r="BA129" i="7" a="1"/>
  <c r="BA129" i="7" s="1"/>
  <c r="AT53" i="9"/>
  <c r="BA53" i="9" a="1"/>
  <c r="BA53" i="9" s="1"/>
  <c r="AU54" i="9" a="1"/>
  <c r="AU54" i="9" s="1"/>
  <c r="BA72" i="8" a="1"/>
  <c r="BA72" i="8" s="1"/>
  <c r="AU73" i="8" a="1"/>
  <c r="AU73" i="8" s="1"/>
  <c r="AT72" i="8"/>
  <c r="BJ36" i="9"/>
  <c r="BQ36" i="9" a="1"/>
  <c r="BQ36" i="9" s="1"/>
  <c r="BK37" i="9" a="1"/>
  <c r="BK37" i="9" s="1"/>
  <c r="AT98" i="9"/>
  <c r="BA98" i="9" a="1"/>
  <c r="BA98" i="9" s="1"/>
  <c r="AU99" i="9" a="1"/>
  <c r="AU99" i="9" s="1"/>
  <c r="BA27" i="9" a="1"/>
  <c r="BA27" i="9" s="1"/>
  <c r="AU28" i="9" a="1"/>
  <c r="AU28" i="9" s="1"/>
  <c r="AT27" i="9"/>
  <c r="BK70" i="7" a="1"/>
  <c r="BK70" i="7" s="1"/>
  <c r="BQ69" i="7" a="1"/>
  <c r="BQ69" i="7" s="1"/>
  <c r="BJ69" i="7"/>
  <c r="BJ47" i="8"/>
  <c r="BK48" i="8" a="1"/>
  <c r="BK48" i="8" s="1"/>
  <c r="BQ47" i="8" a="1"/>
  <c r="BQ47" i="8" s="1"/>
  <c r="AU88" i="8" a="1"/>
  <c r="AU88" i="8" s="1"/>
  <c r="AT87" i="8"/>
  <c r="BA87" i="8" a="1"/>
  <c r="BA87" i="8" s="1"/>
  <c r="BK85" i="7" a="1"/>
  <c r="BK85" i="7" s="1"/>
  <c r="BQ84" i="7" a="1"/>
  <c r="BQ84" i="7" s="1"/>
  <c r="BJ84" i="7"/>
  <c r="AT113" i="9"/>
  <c r="AU114" i="9" a="1"/>
  <c r="AU114" i="9" s="1"/>
  <c r="BA113" i="9" a="1"/>
  <c r="BA113" i="9" s="1"/>
  <c r="BQ28" i="9" a="1"/>
  <c r="BQ28" i="9" s="1"/>
  <c r="BA69" i="7" a="1"/>
  <c r="BA69" i="7" s="1"/>
  <c r="AT69" i="7"/>
  <c r="AU70" i="7" a="1"/>
  <c r="AU70" i="7" s="1"/>
  <c r="BK84" i="9" a="1"/>
  <c r="BK84" i="9" s="1"/>
  <c r="BJ83" i="9"/>
  <c r="BQ83" i="9" a="1"/>
  <c r="BQ83" i="9" s="1"/>
  <c r="BJ54" i="6"/>
  <c r="BQ54" i="6" a="1"/>
  <c r="BQ54" i="6" s="1"/>
  <c r="BK55" i="6" a="1"/>
  <c r="BK55" i="6" s="1"/>
  <c r="AR79" i="6"/>
  <c r="AZ64" i="6"/>
  <c r="AU56" i="6" a="1"/>
  <c r="AU56" i="6" s="1"/>
  <c r="BA55" i="6" a="1"/>
  <c r="BA55" i="6" s="1"/>
  <c r="AT55" i="6"/>
  <c r="BP63" i="6"/>
  <c r="BH78" i="6"/>
  <c r="BA85" i="6" a="1"/>
  <c r="BA85" i="6" s="1"/>
  <c r="AT85" i="6"/>
  <c r="AU86" i="6" a="1"/>
  <c r="AU86" i="6" s="1"/>
  <c r="BO63" i="6"/>
  <c r="BJ63" i="6" s="1"/>
  <c r="BG78" i="6"/>
  <c r="BK114" i="6" a="1"/>
  <c r="BK114" i="6" s="1"/>
  <c r="BJ113" i="6"/>
  <c r="BQ113" i="6" a="1"/>
  <c r="BQ113" i="6" s="1"/>
  <c r="BJ16" i="6"/>
  <c r="BQ16" i="6" a="1"/>
  <c r="BQ16" i="6" s="1"/>
  <c r="BQ68" i="6" a="1"/>
  <c r="BQ68" i="6" s="1"/>
  <c r="BK69" i="6" a="1"/>
  <c r="BK69" i="6" s="1"/>
  <c r="BJ68" i="6"/>
  <c r="AT30" i="6"/>
  <c r="AU31" i="6" a="1"/>
  <c r="AU31" i="6" s="1"/>
  <c r="BA30" i="6" a="1"/>
  <c r="BA30" i="6" s="1"/>
  <c r="BJ37" i="6"/>
  <c r="BQ37" i="6" a="1"/>
  <c r="BQ37" i="6" s="1"/>
  <c r="BK29" i="6" a="1"/>
  <c r="BK29" i="6" s="1"/>
  <c r="BJ28" i="6"/>
  <c r="BQ28" i="6" a="1"/>
  <c r="BQ28" i="6" s="1"/>
  <c r="BV31" i="6"/>
  <c r="BV29" i="6"/>
  <c r="BV30" i="6"/>
  <c r="BV25" i="6"/>
  <c r="BV26" i="6"/>
  <c r="BV27" i="6"/>
  <c r="BV24" i="6"/>
  <c r="BV28" i="6"/>
  <c r="BQ128" i="6" a="1"/>
  <c r="BQ128" i="6" s="1"/>
  <c r="BK129" i="6" a="1"/>
  <c r="BK129" i="6" s="1"/>
  <c r="BJ128" i="6"/>
  <c r="AT130" i="6"/>
  <c r="BA130" i="6" a="1"/>
  <c r="BA130" i="6" s="1"/>
  <c r="AU131" i="6" a="1"/>
  <c r="AU131" i="6" s="1"/>
  <c r="AU101" i="6" a="1"/>
  <c r="AU101" i="6" s="1"/>
  <c r="AT100" i="6"/>
  <c r="BA100" i="6" a="1"/>
  <c r="BA100" i="6" s="1"/>
  <c r="BQ28" i="7" l="1" a="1"/>
  <c r="BQ28" i="7" s="1"/>
  <c r="BK29" i="7" a="1"/>
  <c r="BK29" i="7" s="1"/>
  <c r="BQ29" i="7" s="1" a="1"/>
  <c r="BQ29" i="7" s="1"/>
  <c r="BA37" i="7" a="1"/>
  <c r="BA37" i="7" s="1"/>
  <c r="BK29" i="9" a="1"/>
  <c r="BK29" i="9" s="1"/>
  <c r="BK30" i="9" s="1" a="1"/>
  <c r="BK30" i="9" s="1"/>
  <c r="BK29" i="8" a="1"/>
  <c r="BK29" i="8" s="1"/>
  <c r="BK30" i="8" s="1" a="1"/>
  <c r="BK30" i="8" s="1"/>
  <c r="BQ28" i="8" a="1"/>
  <c r="BQ28" i="8" s="1"/>
  <c r="AY78" i="9"/>
  <c r="AT78" i="9" s="1"/>
  <c r="AQ93" i="9"/>
  <c r="BG93" i="9"/>
  <c r="BO78" i="9"/>
  <c r="BJ78" i="9" s="1"/>
  <c r="AR108" i="9"/>
  <c r="AZ93" i="9"/>
  <c r="BD93" i="9"/>
  <c r="BL78" i="9"/>
  <c r="AO94" i="9"/>
  <c r="AW79" i="9"/>
  <c r="AN94" i="9"/>
  <c r="AV79" i="9"/>
  <c r="BL79" i="9" s="1"/>
  <c r="AN123" i="9"/>
  <c r="AV123" i="9" s="1"/>
  <c r="AV108" i="9"/>
  <c r="BH78" i="9"/>
  <c r="BP63" i="9"/>
  <c r="BE94" i="9"/>
  <c r="BM79" i="9"/>
  <c r="AU31" i="8" a="1"/>
  <c r="AU31" i="8" s="1"/>
  <c r="BA30" i="8" a="1"/>
  <c r="BA30" i="8" s="1"/>
  <c r="AT30" i="8"/>
  <c r="AN127" i="8"/>
  <c r="AV112" i="8"/>
  <c r="AN113" i="8"/>
  <c r="AV98" i="8"/>
  <c r="AR112" i="8"/>
  <c r="AZ97" i="8"/>
  <c r="BH87" i="8"/>
  <c r="BP72" i="8"/>
  <c r="BE133" i="8"/>
  <c r="BM133" i="8" s="1"/>
  <c r="BM118" i="8"/>
  <c r="AQ112" i="8"/>
  <c r="AY97" i="8"/>
  <c r="AT97" i="8" s="1"/>
  <c r="BD102" i="8"/>
  <c r="BL87" i="8"/>
  <c r="AW83" i="8"/>
  <c r="AO98" i="8"/>
  <c r="BG102" i="8"/>
  <c r="BO87" i="8"/>
  <c r="BJ87" i="8" s="1"/>
  <c r="BV26" i="7"/>
  <c r="BV24" i="7"/>
  <c r="BV29" i="7"/>
  <c r="BV31" i="7"/>
  <c r="BV30" i="7"/>
  <c r="BV28" i="7"/>
  <c r="BV27" i="7"/>
  <c r="BV25" i="7"/>
  <c r="AY79" i="7"/>
  <c r="AT79" i="7" s="1"/>
  <c r="AQ94" i="7"/>
  <c r="BH79" i="7"/>
  <c r="BP64" i="7"/>
  <c r="AO95" i="7"/>
  <c r="AW80" i="7"/>
  <c r="BD94" i="7"/>
  <c r="BL79" i="7"/>
  <c r="AV79" i="7"/>
  <c r="AN94" i="7"/>
  <c r="BE80" i="7"/>
  <c r="BM65" i="7"/>
  <c r="BO94" i="7"/>
  <c r="BJ94" i="7" s="1"/>
  <c r="BG109" i="7"/>
  <c r="AN95" i="7"/>
  <c r="AV80" i="7"/>
  <c r="BL80" i="7" s="1"/>
  <c r="AZ79" i="7"/>
  <c r="AR94" i="7"/>
  <c r="AY79" i="6"/>
  <c r="AT79" i="6" s="1"/>
  <c r="AQ94" i="6"/>
  <c r="BE94" i="6"/>
  <c r="BM79" i="6"/>
  <c r="AV80" i="6"/>
  <c r="BL79" i="6" s="1"/>
  <c r="AN95" i="6"/>
  <c r="BL78" i="6"/>
  <c r="BD93" i="6"/>
  <c r="AO80" i="6"/>
  <c r="AW65" i="6"/>
  <c r="BJ99" i="6"/>
  <c r="BQ99" i="6" a="1"/>
  <c r="BQ99" i="6" s="1"/>
  <c r="BK100" i="6" a="1"/>
  <c r="BK100" i="6" s="1"/>
  <c r="AT70" i="6"/>
  <c r="AU71" i="6" a="1"/>
  <c r="AU71" i="6" s="1"/>
  <c r="BA70" i="6" a="1"/>
  <c r="BA70" i="6" s="1"/>
  <c r="J15" i="3"/>
  <c r="J9" i="3"/>
  <c r="J11" i="3"/>
  <c r="J12" i="3"/>
  <c r="J7" i="3"/>
  <c r="J8" i="3"/>
  <c r="J13" i="3"/>
  <c r="J14" i="3"/>
  <c r="J10" i="3"/>
  <c r="BJ93" i="8"/>
  <c r="BQ93" i="8" a="1"/>
  <c r="BQ93" i="8" s="1"/>
  <c r="BK94" i="8" a="1"/>
  <c r="BK94" i="8" s="1"/>
  <c r="AU30" i="7" a="1"/>
  <c r="AU30" i="7" s="1"/>
  <c r="BA29" i="7" a="1"/>
  <c r="BA29" i="7" s="1"/>
  <c r="AT29" i="7"/>
  <c r="BT31" i="6"/>
  <c r="BX31" i="6" s="1"/>
  <c r="BT27" i="6"/>
  <c r="BX27" i="6" s="1"/>
  <c r="BT30" i="6"/>
  <c r="BX30" i="6" s="1"/>
  <c r="BT26" i="6"/>
  <c r="BX26" i="6" s="1"/>
  <c r="BT25" i="6"/>
  <c r="BX25" i="6" s="1"/>
  <c r="BT28" i="6"/>
  <c r="BX28" i="6" s="1"/>
  <c r="BT24" i="6"/>
  <c r="BX24" i="6" s="1"/>
  <c r="BT29" i="6"/>
  <c r="BX29" i="6" s="1"/>
  <c r="AU70" i="9" a="1"/>
  <c r="AU70" i="9" s="1"/>
  <c r="AT69" i="9"/>
  <c r="BA69" i="9" a="1"/>
  <c r="BA69" i="9" s="1"/>
  <c r="BJ84" i="6"/>
  <c r="BK85" i="6" a="1"/>
  <c r="BK85" i="6" s="1"/>
  <c r="BQ84" i="6" a="1"/>
  <c r="BQ84" i="6" s="1"/>
  <c r="BQ69" i="9" a="1"/>
  <c r="BQ69" i="9" s="1"/>
  <c r="BK70" i="9" a="1"/>
  <c r="BK70" i="9" s="1"/>
  <c r="BJ69" i="9"/>
  <c r="AT16" i="6"/>
  <c r="BA16" i="6" a="1"/>
  <c r="BA16" i="6" s="1"/>
  <c r="BA114" i="6" a="1"/>
  <c r="BA114" i="6" s="1"/>
  <c r="AT114" i="6"/>
  <c r="AU115" i="6" a="1"/>
  <c r="AU115" i="6" s="1"/>
  <c r="BJ108" i="8"/>
  <c r="BK109" i="8" a="1"/>
  <c r="BK109" i="8" s="1"/>
  <c r="BQ108" i="8" a="1"/>
  <c r="BQ108" i="8" s="1"/>
  <c r="BQ64" i="8" a="1"/>
  <c r="BQ64" i="8" s="1"/>
  <c r="BJ64" i="8"/>
  <c r="BK65" i="8" a="1"/>
  <c r="BK65" i="8" s="1"/>
  <c r="AT37" i="6"/>
  <c r="BA37" i="6" a="1"/>
  <c r="BA37" i="6" s="1"/>
  <c r="AU38" i="6" a="1"/>
  <c r="AU38" i="6" s="1"/>
  <c r="BA103" i="8" a="1"/>
  <c r="BA103" i="8" s="1"/>
  <c r="AU104" i="8" a="1"/>
  <c r="AU104" i="8" s="1"/>
  <c r="AT103" i="8"/>
  <c r="BA23" i="8" a="1"/>
  <c r="BA23" i="8" s="1"/>
  <c r="AT23" i="8"/>
  <c r="BJ54" i="9"/>
  <c r="BK55" i="9" a="1"/>
  <c r="BK55" i="9" s="1"/>
  <c r="BQ54" i="9" a="1"/>
  <c r="BQ54" i="9" s="1"/>
  <c r="BJ100" i="7"/>
  <c r="BK101" i="7" a="1"/>
  <c r="BK101" i="7" s="1"/>
  <c r="BQ100" i="7" a="1"/>
  <c r="BQ100" i="7" s="1"/>
  <c r="BK116" i="9" a="1"/>
  <c r="BK116" i="9" s="1"/>
  <c r="BQ115" i="9" a="1"/>
  <c r="BQ115" i="9" s="1"/>
  <c r="BJ115" i="9"/>
  <c r="AT73" i="8"/>
  <c r="AU74" i="8" a="1"/>
  <c r="AU74" i="8" s="1"/>
  <c r="BA73" i="8" a="1"/>
  <c r="BA73" i="8" s="1"/>
  <c r="AU44" i="8" a="1"/>
  <c r="AU44" i="8" s="1"/>
  <c r="AT43" i="8"/>
  <c r="BA43" i="8" a="1"/>
  <c r="BA43" i="8" s="1"/>
  <c r="BA84" i="9" a="1"/>
  <c r="BA84" i="9" s="1"/>
  <c r="AT84" i="9"/>
  <c r="AU85" i="9" a="1"/>
  <c r="AU85" i="9" s="1"/>
  <c r="BJ85" i="7"/>
  <c r="BK86" i="7" a="1"/>
  <c r="BK86" i="7" s="1"/>
  <c r="BQ85" i="7" a="1"/>
  <c r="BQ85" i="7" s="1"/>
  <c r="BQ70" i="7" a="1"/>
  <c r="BQ70" i="7" s="1"/>
  <c r="BJ70" i="7"/>
  <c r="BK71" i="7" a="1"/>
  <c r="BK71" i="7" s="1"/>
  <c r="BQ29" i="9" a="1"/>
  <c r="BQ29" i="9" s="1"/>
  <c r="BJ29" i="9"/>
  <c r="AU55" i="9" a="1"/>
  <c r="AU55" i="9" s="1"/>
  <c r="BA54" i="9" a="1"/>
  <c r="BA54" i="9" s="1"/>
  <c r="AT54" i="9"/>
  <c r="BQ138" i="8" a="1"/>
  <c r="BQ138" i="8" s="1"/>
  <c r="BJ138" i="8"/>
  <c r="BK139" i="8" a="1"/>
  <c r="BK139" i="8" s="1"/>
  <c r="AT85" i="7"/>
  <c r="AU86" i="7" a="1"/>
  <c r="AU86" i="7" s="1"/>
  <c r="BA85" i="7" a="1"/>
  <c r="BA85" i="7" s="1"/>
  <c r="BJ116" i="7"/>
  <c r="BK117" i="7" a="1"/>
  <c r="BK117" i="7" s="1"/>
  <c r="BQ116" i="7" a="1"/>
  <c r="BQ116" i="7" s="1"/>
  <c r="AT134" i="8"/>
  <c r="AU135" i="8" a="1"/>
  <c r="AU135" i="8" s="1"/>
  <c r="BA134" i="8" a="1"/>
  <c r="BA134" i="8" s="1"/>
  <c r="AU119" i="8" a="1"/>
  <c r="AU119" i="8" s="1"/>
  <c r="AT118" i="8"/>
  <c r="BA118" i="8" a="1"/>
  <c r="BA118" i="8" s="1"/>
  <c r="AU57" i="7" a="1"/>
  <c r="AU57" i="7" s="1"/>
  <c r="BA56" i="7" a="1"/>
  <c r="BA56" i="7" s="1"/>
  <c r="AT56" i="7"/>
  <c r="BJ84" i="9"/>
  <c r="BK85" i="9" a="1"/>
  <c r="BK85" i="9" s="1"/>
  <c r="BQ84" i="9" a="1"/>
  <c r="BQ84" i="9" s="1"/>
  <c r="AU29" i="9" a="1"/>
  <c r="AU29" i="9" s="1"/>
  <c r="BA28" i="9" a="1"/>
  <c r="BA28" i="9" s="1"/>
  <c r="AT28" i="9"/>
  <c r="BK79" i="8" a="1"/>
  <c r="BK79" i="8" s="1"/>
  <c r="BJ78" i="8"/>
  <c r="BQ78" i="8" a="1"/>
  <c r="BQ78" i="8" s="1"/>
  <c r="BQ56" i="7" a="1"/>
  <c r="BQ56" i="7" s="1"/>
  <c r="BJ56" i="7"/>
  <c r="BK57" i="7" a="1"/>
  <c r="BK57" i="7" s="1"/>
  <c r="AU71" i="7" a="1"/>
  <c r="AU71" i="7" s="1"/>
  <c r="AT70" i="7"/>
  <c r="BA70" i="7" a="1"/>
  <c r="BA70" i="7" s="1"/>
  <c r="BA114" i="9" a="1"/>
  <c r="BA114" i="9" s="1"/>
  <c r="AT114" i="9"/>
  <c r="AU115" i="9" a="1"/>
  <c r="AU115" i="9" s="1"/>
  <c r="AT88" i="8"/>
  <c r="AU89" i="8" a="1"/>
  <c r="AU89" i="8" s="1"/>
  <c r="BA88" i="8" a="1"/>
  <c r="BA88" i="8" s="1"/>
  <c r="BQ37" i="9" a="1"/>
  <c r="BQ37" i="9" s="1"/>
  <c r="BJ37" i="9"/>
  <c r="AU149" i="8" a="1"/>
  <c r="AU149" i="8" s="1"/>
  <c r="BA148" i="8" a="1"/>
  <c r="BA148" i="8" s="1"/>
  <c r="AT148" i="8"/>
  <c r="BA115" i="7" a="1"/>
  <c r="BA115" i="7" s="1"/>
  <c r="AU116" i="7" a="1"/>
  <c r="AU116" i="7" s="1"/>
  <c r="AT115" i="7"/>
  <c r="BJ130" i="9"/>
  <c r="BQ130" i="9" a="1"/>
  <c r="BQ130" i="9" s="1"/>
  <c r="BK131" i="9" a="1"/>
  <c r="BK131" i="9" s="1"/>
  <c r="BK49" i="8" a="1"/>
  <c r="BK49" i="8" s="1"/>
  <c r="BQ48" i="8" a="1"/>
  <c r="BQ48" i="8" s="1"/>
  <c r="BJ48" i="8"/>
  <c r="AT99" i="9"/>
  <c r="BA99" i="9" a="1"/>
  <c r="BA99" i="9" s="1"/>
  <c r="AU100" i="9" a="1"/>
  <c r="AU100" i="9" s="1"/>
  <c r="BK125" i="8" a="1"/>
  <c r="BK125" i="8" s="1"/>
  <c r="BJ124" i="8"/>
  <c r="BQ124" i="8" a="1"/>
  <c r="BQ124" i="8" s="1"/>
  <c r="BA100" i="7" a="1"/>
  <c r="BA100" i="7" s="1"/>
  <c r="AT100" i="7"/>
  <c r="AU101" i="7" a="1"/>
  <c r="AU101" i="7" s="1"/>
  <c r="BJ29" i="7"/>
  <c r="BK30" i="7" a="1"/>
  <c r="BK30" i="7" s="1"/>
  <c r="BJ99" i="9"/>
  <c r="BK100" i="9" a="1"/>
  <c r="BK100" i="9" s="1"/>
  <c r="BQ99" i="9" a="1"/>
  <c r="BQ99" i="9" s="1"/>
  <c r="AT58" i="8"/>
  <c r="BA58" i="8" a="1"/>
  <c r="BA58" i="8" s="1"/>
  <c r="AU59" i="8" a="1"/>
  <c r="AU59" i="8" s="1"/>
  <c r="BA130" i="7" a="1"/>
  <c r="BA130" i="7" s="1"/>
  <c r="AT130" i="7"/>
  <c r="AU131" i="7" a="1"/>
  <c r="AU131" i="7" s="1"/>
  <c r="AT129" i="9"/>
  <c r="AU130" i="9" a="1"/>
  <c r="AU130" i="9" s="1"/>
  <c r="BA129" i="9" a="1"/>
  <c r="BA129" i="9" s="1"/>
  <c r="BJ130" i="7"/>
  <c r="BK131" i="7" a="1"/>
  <c r="BK131" i="7" s="1"/>
  <c r="BQ130" i="7" a="1"/>
  <c r="BQ130" i="7" s="1"/>
  <c r="BA56" i="6" a="1"/>
  <c r="BA56" i="6" s="1"/>
  <c r="AU57" i="6" a="1"/>
  <c r="AU57" i="6" s="1"/>
  <c r="AT56" i="6"/>
  <c r="AR94" i="6"/>
  <c r="AZ79" i="6"/>
  <c r="BJ55" i="6"/>
  <c r="BK56" i="6" a="1"/>
  <c r="BK56" i="6" s="1"/>
  <c r="BQ55" i="6" a="1"/>
  <c r="BQ55" i="6" s="1"/>
  <c r="BH93" i="6"/>
  <c r="BP78" i="6"/>
  <c r="BA31" i="6" a="1"/>
  <c r="BA31" i="6" s="1"/>
  <c r="AT31" i="6"/>
  <c r="BQ114" i="6" a="1"/>
  <c r="BQ114" i="6" s="1"/>
  <c r="BJ114" i="6"/>
  <c r="BK115" i="6" a="1"/>
  <c r="BK115" i="6" s="1"/>
  <c r="BQ129" i="6" a="1"/>
  <c r="BQ129" i="6" s="1"/>
  <c r="BJ129" i="6"/>
  <c r="BK130" i="6" a="1"/>
  <c r="BK130" i="6" s="1"/>
  <c r="BG93" i="6"/>
  <c r="BO78" i="6"/>
  <c r="BJ78" i="6" s="1"/>
  <c r="AT131" i="6"/>
  <c r="AU132" i="6" a="1"/>
  <c r="AU132" i="6" s="1"/>
  <c r="BA131" i="6" a="1"/>
  <c r="BA131" i="6" s="1"/>
  <c r="AU87" i="6" a="1"/>
  <c r="AU87" i="6" s="1"/>
  <c r="AT86" i="6"/>
  <c r="BA86" i="6" a="1"/>
  <c r="BA86" i="6" s="1"/>
  <c r="AU102" i="6" a="1"/>
  <c r="AU102" i="6" s="1"/>
  <c r="BA101" i="6" a="1"/>
  <c r="BA101" i="6" s="1"/>
  <c r="AT101" i="6"/>
  <c r="BK30" i="6" a="1"/>
  <c r="BK30" i="6" s="1"/>
  <c r="BJ29" i="6"/>
  <c r="BQ29" i="6" a="1"/>
  <c r="BQ29" i="6" s="1"/>
  <c r="BQ69" i="6" a="1"/>
  <c r="BQ69" i="6" s="1"/>
  <c r="BJ69" i="6"/>
  <c r="BK70" i="6" a="1"/>
  <c r="BK70" i="6" s="1"/>
  <c r="BQ29" i="8" l="1" a="1"/>
  <c r="BQ29" i="8" s="1"/>
  <c r="BJ29" i="8"/>
  <c r="BO93" i="9"/>
  <c r="BJ93" i="9" s="1"/>
  <c r="BG108" i="9"/>
  <c r="AY93" i="9"/>
  <c r="AT93" i="9" s="1"/>
  <c r="AQ108" i="9"/>
  <c r="BM94" i="9"/>
  <c r="BE109" i="9"/>
  <c r="AW94" i="9"/>
  <c r="AO109" i="9"/>
  <c r="BP78" i="9"/>
  <c r="BH93" i="9"/>
  <c r="BD108" i="9"/>
  <c r="BL93" i="9"/>
  <c r="AR123" i="9"/>
  <c r="AZ123" i="9" s="1"/>
  <c r="AZ108" i="9"/>
  <c r="AN109" i="9"/>
  <c r="AV94" i="9"/>
  <c r="BL94" i="9" s="1"/>
  <c r="BA31" i="8" a="1"/>
  <c r="BA31" i="8" s="1"/>
  <c r="AT31" i="8"/>
  <c r="BL88" i="8"/>
  <c r="AN128" i="8"/>
  <c r="AV113" i="8"/>
  <c r="BL103" i="8" s="1"/>
  <c r="AV127" i="8"/>
  <c r="AN142" i="8"/>
  <c r="AV142" i="8" s="1"/>
  <c r="AQ127" i="8"/>
  <c r="AY112" i="8"/>
  <c r="AT112" i="8" s="1"/>
  <c r="BG117" i="8"/>
  <c r="BO102" i="8"/>
  <c r="BJ102" i="8" s="1"/>
  <c r="AW98" i="8"/>
  <c r="AO113" i="8"/>
  <c r="BP87" i="8"/>
  <c r="BH102" i="8"/>
  <c r="BL102" i="8"/>
  <c r="BD117" i="8"/>
  <c r="AZ112" i="8"/>
  <c r="AR127" i="8"/>
  <c r="AV94" i="7"/>
  <c r="AN109" i="7"/>
  <c r="BD109" i="7"/>
  <c r="BL94" i="7"/>
  <c r="AO110" i="7"/>
  <c r="AW95" i="7"/>
  <c r="BP79" i="7"/>
  <c r="BH94" i="7"/>
  <c r="AQ109" i="7"/>
  <c r="AY94" i="7"/>
  <c r="AT94" i="7" s="1"/>
  <c r="AR109" i="7"/>
  <c r="AZ94" i="7"/>
  <c r="BE95" i="7"/>
  <c r="BM80" i="7"/>
  <c r="AV95" i="7"/>
  <c r="BL95" i="7" s="1"/>
  <c r="AN110" i="7"/>
  <c r="BG124" i="7"/>
  <c r="BO124" i="7" s="1"/>
  <c r="BJ124" i="7" s="1"/>
  <c r="BO109" i="7"/>
  <c r="BJ109" i="7" s="1"/>
  <c r="BL93" i="6"/>
  <c r="BD108" i="6"/>
  <c r="AN110" i="6"/>
  <c r="AV95" i="6"/>
  <c r="BL94" i="6" s="1"/>
  <c r="BE109" i="6"/>
  <c r="BM94" i="6"/>
  <c r="AY94" i="6"/>
  <c r="AT94" i="6" s="1"/>
  <c r="AQ109" i="6"/>
  <c r="AW80" i="6"/>
  <c r="AO95" i="6"/>
  <c r="BQ100" i="6" a="1"/>
  <c r="BQ100" i="6" s="1"/>
  <c r="BJ100" i="6"/>
  <c r="BK101" i="6" a="1"/>
  <c r="BK101" i="6" s="1"/>
  <c r="AT71" i="6"/>
  <c r="AU72" i="6" a="1"/>
  <c r="AU72" i="6" s="1"/>
  <c r="BA71" i="6" a="1"/>
  <c r="BA71" i="6" s="1"/>
  <c r="BQ94" i="8" a="1"/>
  <c r="BQ94" i="8" s="1"/>
  <c r="BK95" i="8" a="1"/>
  <c r="BK95" i="8" s="1"/>
  <c r="BJ94" i="8"/>
  <c r="BQ70" i="9" a="1"/>
  <c r="BQ70" i="9" s="1"/>
  <c r="BJ70" i="9"/>
  <c r="BK71" i="9" a="1"/>
  <c r="BK71" i="9" s="1"/>
  <c r="BA38" i="6" a="1"/>
  <c r="BA38" i="6" s="1"/>
  <c r="AT38" i="6"/>
  <c r="AT70" i="9"/>
  <c r="BA70" i="9" a="1"/>
  <c r="BA70" i="9" s="1"/>
  <c r="AU71" i="9" a="1"/>
  <c r="AU71" i="9" s="1"/>
  <c r="BK110" i="8" a="1"/>
  <c r="BK110" i="8" s="1"/>
  <c r="BQ109" i="8" a="1"/>
  <c r="BQ109" i="8" s="1"/>
  <c r="BJ109" i="8"/>
  <c r="G14" i="3"/>
  <c r="F14" i="3" s="1"/>
  <c r="G11" i="3"/>
  <c r="F11" i="3" s="1"/>
  <c r="G10" i="3"/>
  <c r="F10" i="3" s="1"/>
  <c r="G15" i="3"/>
  <c r="F15" i="3" s="1"/>
  <c r="G13" i="3"/>
  <c r="F13" i="3" s="1"/>
  <c r="G7" i="3"/>
  <c r="F7" i="3" s="1"/>
  <c r="G8" i="3"/>
  <c r="F8" i="3" s="1"/>
  <c r="G9" i="3"/>
  <c r="F9" i="3" s="1"/>
  <c r="G12" i="3"/>
  <c r="F12" i="3" s="1"/>
  <c r="BQ65" i="8" a="1"/>
  <c r="BQ65" i="8" s="1"/>
  <c r="BK66" i="8" a="1"/>
  <c r="BK66" i="8" s="1"/>
  <c r="BJ65" i="8"/>
  <c r="AT30" i="7"/>
  <c r="AU31" i="7" a="1"/>
  <c r="AU31" i="7" s="1"/>
  <c r="BA30" i="7" a="1"/>
  <c r="BA30" i="7" s="1"/>
  <c r="AU116" i="6" a="1"/>
  <c r="AU116" i="6" s="1"/>
  <c r="AT115" i="6"/>
  <c r="BA115" i="6" a="1"/>
  <c r="BA115" i="6" s="1"/>
  <c r="BK86" i="6" a="1"/>
  <c r="BK86" i="6" s="1"/>
  <c r="BQ85" i="6" a="1"/>
  <c r="BQ85" i="6" s="1"/>
  <c r="BJ85" i="6"/>
  <c r="BA59" i="8" a="1"/>
  <c r="BA59" i="8" s="1"/>
  <c r="AT59" i="8"/>
  <c r="AU60" i="8" a="1"/>
  <c r="AU60" i="8" s="1"/>
  <c r="AU101" i="9" a="1"/>
  <c r="AU101" i="9" s="1"/>
  <c r="AT100" i="9"/>
  <c r="BA100" i="9" a="1"/>
  <c r="BA100" i="9" s="1"/>
  <c r="BJ101" i="7"/>
  <c r="BQ101" i="7" a="1"/>
  <c r="BQ101" i="7" s="1"/>
  <c r="BK102" i="7" a="1"/>
  <c r="BK102" i="7" s="1"/>
  <c r="BQ100" i="9" a="1"/>
  <c r="BQ100" i="9" s="1"/>
  <c r="BJ100" i="9"/>
  <c r="BK101" i="9" a="1"/>
  <c r="BK101" i="9" s="1"/>
  <c r="AT101" i="7"/>
  <c r="AU102" i="7" a="1"/>
  <c r="AU102" i="7" s="1"/>
  <c r="BA101" i="7" a="1"/>
  <c r="BA101" i="7" s="1"/>
  <c r="BA85" i="9" a="1"/>
  <c r="BA85" i="9" s="1"/>
  <c r="AU86" i="9" a="1"/>
  <c r="AU86" i="9" s="1"/>
  <c r="AT85" i="9"/>
  <c r="BJ30" i="8"/>
  <c r="BQ30" i="8" a="1"/>
  <c r="BQ30" i="8" s="1"/>
  <c r="BA116" i="7" a="1"/>
  <c r="BA116" i="7" s="1"/>
  <c r="AT116" i="7"/>
  <c r="AU117" i="7" a="1"/>
  <c r="AU117" i="7" s="1"/>
  <c r="AT115" i="9"/>
  <c r="BA115" i="9" a="1"/>
  <c r="BA115" i="9" s="1"/>
  <c r="AU116" i="9" a="1"/>
  <c r="AU116" i="9" s="1"/>
  <c r="BK80" i="8" a="1"/>
  <c r="BK80" i="8" s="1"/>
  <c r="BQ79" i="8" a="1"/>
  <c r="BQ79" i="8" s="1"/>
  <c r="BJ79" i="8"/>
  <c r="AU30" i="9" a="1"/>
  <c r="AU30" i="9" s="1"/>
  <c r="AT29" i="9"/>
  <c r="BA29" i="9" a="1"/>
  <c r="BA29" i="9" s="1"/>
  <c r="BA86" i="7" a="1"/>
  <c r="BA86" i="7" s="1"/>
  <c r="AU87" i="7" a="1"/>
  <c r="AU87" i="7" s="1"/>
  <c r="AT86" i="7"/>
  <c r="BJ86" i="7"/>
  <c r="BQ86" i="7" a="1"/>
  <c r="BQ86" i="7" s="1"/>
  <c r="BK87" i="7" a="1"/>
  <c r="BK87" i="7" s="1"/>
  <c r="BQ116" i="9" a="1"/>
  <c r="BQ116" i="9" s="1"/>
  <c r="BJ116" i="9"/>
  <c r="BK117" i="9" a="1"/>
  <c r="BK117" i="9" s="1"/>
  <c r="AT57" i="7"/>
  <c r="AU58" i="7" a="1"/>
  <c r="AU58" i="7" s="1"/>
  <c r="BA57" i="7" a="1"/>
  <c r="BA57" i="7" s="1"/>
  <c r="BJ71" i="7"/>
  <c r="BQ71" i="7" a="1"/>
  <c r="BQ71" i="7" s="1"/>
  <c r="BK72" i="7" a="1"/>
  <c r="BK72" i="7" s="1"/>
  <c r="BA74" i="8" a="1"/>
  <c r="BA74" i="8" s="1"/>
  <c r="AT74" i="8"/>
  <c r="AU75" i="8" a="1"/>
  <c r="AU75" i="8" s="1"/>
  <c r="BK56" i="9" a="1"/>
  <c r="BK56" i="9" s="1"/>
  <c r="BQ55" i="9" a="1"/>
  <c r="BQ55" i="9" s="1"/>
  <c r="BJ55" i="9"/>
  <c r="BQ30" i="7" a="1"/>
  <c r="BQ30" i="7" s="1"/>
  <c r="BJ30" i="7"/>
  <c r="BK31" i="7" a="1"/>
  <c r="BK31" i="7" s="1"/>
  <c r="AT135" i="8"/>
  <c r="BA135" i="8" a="1"/>
  <c r="BA135" i="8" s="1"/>
  <c r="AU136" i="8" a="1"/>
  <c r="AU136" i="8" s="1"/>
  <c r="BA130" i="9" a="1"/>
  <c r="BA130" i="9" s="1"/>
  <c r="AU131" i="9" a="1"/>
  <c r="AU131" i="9" s="1"/>
  <c r="AT130" i="9"/>
  <c r="BQ49" i="8" a="1"/>
  <c r="BQ49" i="8" s="1"/>
  <c r="BK50" i="8" a="1"/>
  <c r="BK50" i="8" s="1"/>
  <c r="BJ49" i="8"/>
  <c r="AT149" i="8"/>
  <c r="BA149" i="8" a="1"/>
  <c r="BA149" i="8" s="1"/>
  <c r="AU150" i="8" a="1"/>
  <c r="AU150" i="8" s="1"/>
  <c r="AU90" i="8" a="1"/>
  <c r="AU90" i="8" s="1"/>
  <c r="BA89" i="8" a="1"/>
  <c r="BA89" i="8" s="1"/>
  <c r="AT89" i="8"/>
  <c r="BK58" i="7" a="1"/>
  <c r="BK58" i="7" s="1"/>
  <c r="BQ57" i="7" a="1"/>
  <c r="BQ57" i="7" s="1"/>
  <c r="BJ57" i="7"/>
  <c r="BJ139" i="8"/>
  <c r="BQ139" i="8" a="1"/>
  <c r="BQ139" i="8" s="1"/>
  <c r="BK140" i="8" a="1"/>
  <c r="BK140" i="8" s="1"/>
  <c r="AU56" i="9" a="1"/>
  <c r="AU56" i="9" s="1"/>
  <c r="BA55" i="9" a="1"/>
  <c r="BA55" i="9" s="1"/>
  <c r="AT55" i="9"/>
  <c r="BA44" i="8" a="1"/>
  <c r="BA44" i="8" s="1"/>
  <c r="AT44" i="8"/>
  <c r="AU45" i="8" a="1"/>
  <c r="AU45" i="8" s="1"/>
  <c r="BJ131" i="9"/>
  <c r="BK132" i="9" a="1"/>
  <c r="BK132" i="9" s="1"/>
  <c r="BQ131" i="9" a="1"/>
  <c r="BQ131" i="9" s="1"/>
  <c r="BQ30" i="9" a="1"/>
  <c r="BQ30" i="9" s="1"/>
  <c r="BJ30" i="9"/>
  <c r="BJ131" i="7"/>
  <c r="BQ131" i="7" a="1"/>
  <c r="BQ131" i="7" s="1"/>
  <c r="BK132" i="7" a="1"/>
  <c r="BK132" i="7" s="1"/>
  <c r="BA131" i="7" a="1"/>
  <c r="BA131" i="7" s="1"/>
  <c r="AT131" i="7"/>
  <c r="AU132" i="7" a="1"/>
  <c r="AU132" i="7" s="1"/>
  <c r="BQ125" i="8" a="1"/>
  <c r="BQ125" i="8" s="1"/>
  <c r="BJ125" i="8"/>
  <c r="BK126" i="8" a="1"/>
  <c r="BK126" i="8" s="1"/>
  <c r="AU72" i="7" a="1"/>
  <c r="AU72" i="7" s="1"/>
  <c r="AT71" i="7"/>
  <c r="BA71" i="7" a="1"/>
  <c r="BA71" i="7" s="1"/>
  <c r="BJ85" i="9"/>
  <c r="BK86" i="9" a="1"/>
  <c r="BK86" i="9" s="1"/>
  <c r="BQ85" i="9" a="1"/>
  <c r="BQ85" i="9" s="1"/>
  <c r="AT119" i="8"/>
  <c r="BA119" i="8" a="1"/>
  <c r="BA119" i="8" s="1"/>
  <c r="AU120" i="8" a="1"/>
  <c r="AU120" i="8" s="1"/>
  <c r="BQ117" i="7" a="1"/>
  <c r="BQ117" i="7" s="1"/>
  <c r="BJ117" i="7"/>
  <c r="BK118" i="7" a="1"/>
  <c r="BK118" i="7" s="1"/>
  <c r="AU105" i="8" a="1"/>
  <c r="AU105" i="8" s="1"/>
  <c r="AT104" i="8"/>
  <c r="BA104" i="8" a="1"/>
  <c r="BA104" i="8" s="1"/>
  <c r="BQ56" i="6" a="1"/>
  <c r="BQ56" i="6" s="1"/>
  <c r="BK57" i="6" a="1"/>
  <c r="BK57" i="6" s="1"/>
  <c r="BJ56" i="6"/>
  <c r="BH108" i="6"/>
  <c r="BP93" i="6"/>
  <c r="AR109" i="6"/>
  <c r="AZ94" i="6"/>
  <c r="BA57" i="6" a="1"/>
  <c r="BA57" i="6" s="1"/>
  <c r="AT57" i="6"/>
  <c r="AU58" i="6" a="1"/>
  <c r="AU58" i="6" s="1"/>
  <c r="BQ70" i="6" a="1"/>
  <c r="BQ70" i="6" s="1"/>
  <c r="BK71" i="6" a="1"/>
  <c r="BK71" i="6" s="1"/>
  <c r="BJ70" i="6"/>
  <c r="BQ130" i="6" a="1"/>
  <c r="BQ130" i="6" s="1"/>
  <c r="BJ130" i="6"/>
  <c r="BK131" i="6" a="1"/>
  <c r="BK131" i="6" s="1"/>
  <c r="BG108" i="6"/>
  <c r="BO93" i="6"/>
  <c r="BJ93" i="6" s="1"/>
  <c r="BJ30" i="6"/>
  <c r="BQ30" i="6" a="1"/>
  <c r="BQ30" i="6" s="1"/>
  <c r="BK31" i="6" a="1"/>
  <c r="BK31" i="6" s="1"/>
  <c r="AU103" i="6" a="1"/>
  <c r="AU103" i="6" s="1"/>
  <c r="BA102" i="6" a="1"/>
  <c r="BA102" i="6" s="1"/>
  <c r="AT102" i="6"/>
  <c r="AU88" i="6" a="1"/>
  <c r="AU88" i="6" s="1"/>
  <c r="AT87" i="6"/>
  <c r="BA87" i="6" a="1"/>
  <c r="BA87" i="6" s="1"/>
  <c r="BJ115" i="6"/>
  <c r="BQ115" i="6" a="1"/>
  <c r="BQ115" i="6" s="1"/>
  <c r="BK116" i="6" a="1"/>
  <c r="BK116" i="6" s="1"/>
  <c r="BA132" i="6" a="1"/>
  <c r="BA132" i="6" s="1"/>
  <c r="AU133" i="6" a="1"/>
  <c r="AU133" i="6" s="1"/>
  <c r="AT132" i="6"/>
  <c r="AY108" i="9" l="1"/>
  <c r="AT108" i="9" s="1"/>
  <c r="AQ123" i="9"/>
  <c r="AY123" i="9" s="1"/>
  <c r="AT123" i="9" s="1"/>
  <c r="BG123" i="9"/>
  <c r="BO123" i="9" s="1"/>
  <c r="BJ123" i="9" s="1"/>
  <c r="BO108" i="9"/>
  <c r="BJ108" i="9" s="1"/>
  <c r="BD123" i="9"/>
  <c r="BL123" i="9" s="1"/>
  <c r="BL108" i="9"/>
  <c r="BH108" i="9"/>
  <c r="BP93" i="9"/>
  <c r="AW109" i="9"/>
  <c r="AO124" i="9"/>
  <c r="AW124" i="9" s="1"/>
  <c r="AV109" i="9"/>
  <c r="AN124" i="9"/>
  <c r="AV124" i="9" s="1"/>
  <c r="BM109" i="9"/>
  <c r="BE124" i="9"/>
  <c r="BM124" i="9" s="1"/>
  <c r="AV128" i="8"/>
  <c r="AN143" i="8"/>
  <c r="AV143" i="8" s="1"/>
  <c r="BH117" i="8"/>
  <c r="BP102" i="8"/>
  <c r="AO128" i="8"/>
  <c r="AW113" i="8"/>
  <c r="AR142" i="8"/>
  <c r="AZ142" i="8" s="1"/>
  <c r="AZ127" i="8"/>
  <c r="BL117" i="8"/>
  <c r="BD132" i="8"/>
  <c r="BL132" i="8" s="1"/>
  <c r="BO117" i="8"/>
  <c r="BJ117" i="8" s="1"/>
  <c r="BG132" i="8"/>
  <c r="BO132" i="8" s="1"/>
  <c r="BJ132" i="8" s="1"/>
  <c r="AY127" i="8"/>
  <c r="AT127" i="8" s="1"/>
  <c r="AQ142" i="8"/>
  <c r="AY142" i="8" s="1"/>
  <c r="AT142" i="8" s="1"/>
  <c r="AY109" i="7"/>
  <c r="AT109" i="7" s="1"/>
  <c r="AQ124" i="7"/>
  <c r="AY124" i="7" s="1"/>
  <c r="AT124" i="7" s="1"/>
  <c r="BP94" i="7"/>
  <c r="BH109" i="7"/>
  <c r="AW110" i="7"/>
  <c r="AO125" i="7"/>
  <c r="AW125" i="7" s="1"/>
  <c r="BD124" i="7"/>
  <c r="BL124" i="7" s="1"/>
  <c r="BL109" i="7"/>
  <c r="AN124" i="7"/>
  <c r="AV124" i="7" s="1"/>
  <c r="AV109" i="7"/>
  <c r="AR124" i="7"/>
  <c r="AZ124" i="7" s="1"/>
  <c r="AZ109" i="7"/>
  <c r="AN125" i="7"/>
  <c r="AV125" i="7" s="1"/>
  <c r="AV110" i="7"/>
  <c r="BE110" i="7"/>
  <c r="BM95" i="7"/>
  <c r="BE124" i="6"/>
  <c r="BM124" i="6" s="1"/>
  <c r="BM109" i="6"/>
  <c r="AN125" i="6"/>
  <c r="AV125" i="6" s="1"/>
  <c r="AV110" i="6"/>
  <c r="AO110" i="6"/>
  <c r="AW95" i="6"/>
  <c r="BL108" i="6"/>
  <c r="BD123" i="6"/>
  <c r="BL123" i="6" s="1"/>
  <c r="AY109" i="6"/>
  <c r="AT109" i="6" s="1"/>
  <c r="AQ124" i="6"/>
  <c r="AY124" i="6" s="1"/>
  <c r="AT124" i="6" s="1"/>
  <c r="BQ101" i="6" a="1"/>
  <c r="BQ101" i="6" s="1"/>
  <c r="BJ101" i="6"/>
  <c r="BK102" i="6" a="1"/>
  <c r="BK102" i="6" s="1"/>
  <c r="AU73" i="6" a="1"/>
  <c r="AU73" i="6" s="1"/>
  <c r="BA72" i="6" a="1"/>
  <c r="BA72" i="6" s="1"/>
  <c r="AT72" i="6"/>
  <c r="BK96" i="8" a="1"/>
  <c r="BK96" i="8" s="1"/>
  <c r="BQ95" i="8" a="1"/>
  <c r="BQ95" i="8" s="1"/>
  <c r="BJ95" i="8"/>
  <c r="BQ66" i="8" a="1"/>
  <c r="BQ66" i="8" s="1"/>
  <c r="BK67" i="8" a="1"/>
  <c r="BK67" i="8" s="1"/>
  <c r="BJ66" i="8"/>
  <c r="AT71" i="9"/>
  <c r="AU72" i="9" a="1"/>
  <c r="AU72" i="9" s="1"/>
  <c r="BA71" i="9" a="1"/>
  <c r="BA71" i="9" s="1"/>
  <c r="BQ86" i="6" a="1"/>
  <c r="BQ86" i="6" s="1"/>
  <c r="BJ86" i="6"/>
  <c r="BK87" i="6" a="1"/>
  <c r="BK87" i="6" s="1"/>
  <c r="AT31" i="7"/>
  <c r="BA31" i="7" a="1"/>
  <c r="BA31" i="7" s="1"/>
  <c r="BQ71" i="9" a="1"/>
  <c r="BQ71" i="9" s="1"/>
  <c r="BJ71" i="9"/>
  <c r="BK72" i="9" a="1"/>
  <c r="BK72" i="9" s="1"/>
  <c r="AT116" i="6"/>
  <c r="AU117" i="6" a="1"/>
  <c r="AU117" i="6" s="1"/>
  <c r="BA116" i="6" a="1"/>
  <c r="BA116" i="6" s="1"/>
  <c r="BK111" i="8" a="1"/>
  <c r="BK111" i="8" s="1"/>
  <c r="BQ110" i="8" a="1"/>
  <c r="BQ110" i="8" s="1"/>
  <c r="BJ110" i="8"/>
  <c r="BQ140" i="8" a="1"/>
  <c r="BQ140" i="8" s="1"/>
  <c r="BK141" i="8" a="1"/>
  <c r="BK141" i="8" s="1"/>
  <c r="BJ140" i="8"/>
  <c r="BQ58" i="7" a="1"/>
  <c r="BQ58" i="7" s="1"/>
  <c r="BK59" i="7" a="1"/>
  <c r="BK59" i="7" s="1"/>
  <c r="BJ58" i="7"/>
  <c r="BQ50" i="8" a="1"/>
  <c r="BQ50" i="8" s="1"/>
  <c r="BJ50" i="8"/>
  <c r="BK51" i="8" a="1"/>
  <c r="BK51" i="8" s="1"/>
  <c r="BQ102" i="7" a="1"/>
  <c r="BQ102" i="7" s="1"/>
  <c r="BK103" i="7" a="1"/>
  <c r="BK103" i="7" s="1"/>
  <c r="BJ102" i="7"/>
  <c r="AT105" i="8"/>
  <c r="BA105" i="8" a="1"/>
  <c r="BA105" i="8" s="1"/>
  <c r="AU106" i="8" a="1"/>
  <c r="AU106" i="8" s="1"/>
  <c r="BA120" i="8" a="1"/>
  <c r="BA120" i="8" s="1"/>
  <c r="AU121" i="8" a="1"/>
  <c r="AU121" i="8" s="1"/>
  <c r="AT120" i="8"/>
  <c r="BA72" i="7" a="1"/>
  <c r="BA72" i="7" s="1"/>
  <c r="AU73" i="7" a="1"/>
  <c r="AU73" i="7" s="1"/>
  <c r="AT72" i="7"/>
  <c r="BK57" i="9" a="1"/>
  <c r="BK57" i="9" s="1"/>
  <c r="BJ56" i="9"/>
  <c r="BQ56" i="9" a="1"/>
  <c r="BQ56" i="9" s="1"/>
  <c r="BK81" i="8" a="1"/>
  <c r="BK81" i="8" s="1"/>
  <c r="BQ80" i="8" a="1"/>
  <c r="BQ80" i="8" s="1"/>
  <c r="BJ80" i="8"/>
  <c r="BA86" i="9" a="1"/>
  <c r="BA86" i="9" s="1"/>
  <c r="AT86" i="9"/>
  <c r="AU87" i="9" a="1"/>
  <c r="AU87" i="9" s="1"/>
  <c r="AU88" i="7" a="1"/>
  <c r="AU88" i="7" s="1"/>
  <c r="BA87" i="7" a="1"/>
  <c r="BA87" i="7" s="1"/>
  <c r="AT87" i="7"/>
  <c r="BA116" i="9" a="1"/>
  <c r="BA116" i="9" s="1"/>
  <c r="AU117" i="9" a="1"/>
  <c r="AU117" i="9" s="1"/>
  <c r="AT116" i="9"/>
  <c r="AT60" i="8"/>
  <c r="AU61" i="8" a="1"/>
  <c r="AU61" i="8" s="1"/>
  <c r="BA60" i="8" a="1"/>
  <c r="BA60" i="8" s="1"/>
  <c r="AU133" i="7" a="1"/>
  <c r="AU133" i="7" s="1"/>
  <c r="BA132" i="7" a="1"/>
  <c r="BA132" i="7" s="1"/>
  <c r="AT132" i="7"/>
  <c r="BQ132" i="9" a="1"/>
  <c r="BQ132" i="9" s="1"/>
  <c r="BK133" i="9" a="1"/>
  <c r="BK133" i="9" s="1"/>
  <c r="BJ132" i="9"/>
  <c r="AU91" i="8" a="1"/>
  <c r="AU91" i="8" s="1"/>
  <c r="AT90" i="8"/>
  <c r="BA90" i="8" a="1"/>
  <c r="BA90" i="8" s="1"/>
  <c r="AU76" i="8" a="1"/>
  <c r="AU76" i="8" s="1"/>
  <c r="BA75" i="8" a="1"/>
  <c r="BA75" i="8" s="1"/>
  <c r="AT75" i="8"/>
  <c r="AU103" i="7" a="1"/>
  <c r="AU103" i="7" s="1"/>
  <c r="BA102" i="7" a="1"/>
  <c r="BA102" i="7" s="1"/>
  <c r="AT102" i="7"/>
  <c r="AU102" i="9" a="1"/>
  <c r="AU102" i="9" s="1"/>
  <c r="AT101" i="9"/>
  <c r="BA101" i="9" a="1"/>
  <c r="BA101" i="9" s="1"/>
  <c r="AT45" i="8"/>
  <c r="BA45" i="8" a="1"/>
  <c r="BA45" i="8" s="1"/>
  <c r="AU46" i="8" a="1"/>
  <c r="AU46" i="8" s="1"/>
  <c r="AU151" i="8" a="1"/>
  <c r="AU151" i="8" s="1"/>
  <c r="BA150" i="8" a="1"/>
  <c r="BA150" i="8" s="1"/>
  <c r="AT150" i="8"/>
  <c r="BJ31" i="7"/>
  <c r="BQ31" i="7" a="1"/>
  <c r="BQ31" i="7" s="1"/>
  <c r="BJ86" i="9"/>
  <c r="BK87" i="9" a="1"/>
  <c r="BK87" i="9" s="1"/>
  <c r="BQ86" i="9" a="1"/>
  <c r="BQ86" i="9" s="1"/>
  <c r="BJ126" i="8"/>
  <c r="BK127" i="8" a="1"/>
  <c r="BK127" i="8" s="1"/>
  <c r="BQ126" i="8" a="1"/>
  <c r="BQ126" i="8" s="1"/>
  <c r="AU59" i="7" a="1"/>
  <c r="AU59" i="7" s="1"/>
  <c r="AT58" i="7"/>
  <c r="BA58" i="7" a="1"/>
  <c r="BA58" i="7" s="1"/>
  <c r="BJ117" i="9"/>
  <c r="BQ117" i="9" a="1"/>
  <c r="BQ117" i="9" s="1"/>
  <c r="BK118" i="9" a="1"/>
  <c r="BK118" i="9" s="1"/>
  <c r="BQ87" i="7" a="1"/>
  <c r="BQ87" i="7" s="1"/>
  <c r="BJ87" i="7"/>
  <c r="BK88" i="7" a="1"/>
  <c r="BK88" i="7" s="1"/>
  <c r="AT117" i="7"/>
  <c r="BA117" i="7" a="1"/>
  <c r="BA117" i="7" s="1"/>
  <c r="AU118" i="7" a="1"/>
  <c r="AU118" i="7" s="1"/>
  <c r="BJ101" i="9"/>
  <c r="BK102" i="9" a="1"/>
  <c r="BK102" i="9" s="1"/>
  <c r="BQ101" i="9" a="1"/>
  <c r="BQ101" i="9" s="1"/>
  <c r="BK119" i="7" a="1"/>
  <c r="BK119" i="7" s="1"/>
  <c r="BJ118" i="7"/>
  <c r="BQ118" i="7" a="1"/>
  <c r="BQ118" i="7" s="1"/>
  <c r="BQ132" i="7" a="1"/>
  <c r="BQ132" i="7" s="1"/>
  <c r="BK133" i="7" a="1"/>
  <c r="BK133" i="7" s="1"/>
  <c r="BJ132" i="7"/>
  <c r="BA131" i="9" a="1"/>
  <c r="BA131" i="9" s="1"/>
  <c r="AU132" i="9" a="1"/>
  <c r="AU132" i="9" s="1"/>
  <c r="AT131" i="9"/>
  <c r="BA136" i="8" a="1"/>
  <c r="BA136" i="8" s="1"/>
  <c r="AU137" i="8" a="1"/>
  <c r="AU137" i="8" s="1"/>
  <c r="AT136" i="8"/>
  <c r="AT30" i="9"/>
  <c r="BA30" i="9" a="1"/>
  <c r="BA30" i="9" s="1"/>
  <c r="BA56" i="9" a="1"/>
  <c r="BA56" i="9" s="1"/>
  <c r="AT56" i="9"/>
  <c r="AU57" i="9" a="1"/>
  <c r="AU57" i="9" s="1"/>
  <c r="BJ72" i="7"/>
  <c r="BQ72" i="7" a="1"/>
  <c r="BQ72" i="7" s="1"/>
  <c r="BK73" i="7" a="1"/>
  <c r="BK73" i="7" s="1"/>
  <c r="AR124" i="6"/>
  <c r="AZ124" i="6" s="1"/>
  <c r="AZ109" i="6"/>
  <c r="BP108" i="6"/>
  <c r="BH123" i="6"/>
  <c r="BP123" i="6" s="1"/>
  <c r="BA58" i="6" a="1"/>
  <c r="BA58" i="6" s="1"/>
  <c r="AU59" i="6" a="1"/>
  <c r="AU59" i="6" s="1"/>
  <c r="AT58" i="6"/>
  <c r="BK58" i="6" a="1"/>
  <c r="BK58" i="6" s="1"/>
  <c r="BQ57" i="6" a="1"/>
  <c r="BQ57" i="6" s="1"/>
  <c r="BJ57" i="6"/>
  <c r="BO108" i="6"/>
  <c r="BJ108" i="6" s="1"/>
  <c r="BG123" i="6"/>
  <c r="BO123" i="6" s="1"/>
  <c r="BJ123" i="6" s="1"/>
  <c r="BJ31" i="6"/>
  <c r="BQ31" i="6" a="1"/>
  <c r="BQ31" i="6" s="1"/>
  <c r="BA103" i="6" a="1"/>
  <c r="BA103" i="6" s="1"/>
  <c r="AU104" i="6" a="1"/>
  <c r="AU104" i="6" s="1"/>
  <c r="AT103" i="6"/>
  <c r="AT133" i="6"/>
  <c r="BA133" i="6" a="1"/>
  <c r="BA133" i="6" s="1"/>
  <c r="AU134" i="6" a="1"/>
  <c r="AU134" i="6" s="1"/>
  <c r="BJ71" i="6"/>
  <c r="BK72" i="6" a="1"/>
  <c r="BK72" i="6" s="1"/>
  <c r="BQ71" i="6" a="1"/>
  <c r="BQ71" i="6" s="1"/>
  <c r="BK117" i="6" a="1"/>
  <c r="BK117" i="6" s="1"/>
  <c r="BJ116" i="6"/>
  <c r="BQ116" i="6" a="1"/>
  <c r="BQ116" i="6" s="1"/>
  <c r="AU89" i="6" a="1"/>
  <c r="AU89" i="6" s="1"/>
  <c r="AT88" i="6"/>
  <c r="BA88" i="6" a="1"/>
  <c r="BA88" i="6" s="1"/>
  <c r="BK132" i="6" a="1"/>
  <c r="BK132" i="6" s="1"/>
  <c r="BQ131" i="6" a="1"/>
  <c r="BQ131" i="6" s="1"/>
  <c r="BJ131" i="6"/>
  <c r="K3" i="11" l="1"/>
  <c r="BH123" i="9"/>
  <c r="BP123" i="9" s="1"/>
  <c r="BP108" i="9"/>
  <c r="J3" i="1"/>
  <c r="J23" i="1"/>
  <c r="AW128" i="8"/>
  <c r="AO143" i="8"/>
  <c r="AW143" i="8" s="1"/>
  <c r="BP117" i="8"/>
  <c r="BH132" i="8"/>
  <c r="BP132" i="8" s="1"/>
  <c r="BH124" i="7"/>
  <c r="BP124" i="7" s="1"/>
  <c r="BP109" i="7"/>
  <c r="BM110" i="7"/>
  <c r="BE125" i="7"/>
  <c r="BM125" i="7" s="1"/>
  <c r="AO125" i="6"/>
  <c r="AW125" i="6" s="1"/>
  <c r="AW110" i="6"/>
  <c r="BJ102" i="6"/>
  <c r="BK103" i="6" a="1"/>
  <c r="BK103" i="6" s="1"/>
  <c r="BQ102" i="6" a="1"/>
  <c r="BQ102" i="6" s="1"/>
  <c r="AT73" i="6"/>
  <c r="BA73" i="6" a="1"/>
  <c r="BA73" i="6" s="1"/>
  <c r="AU74" i="6" a="1"/>
  <c r="AU74" i="6" s="1"/>
  <c r="BQ96" i="8" a="1"/>
  <c r="BQ96" i="8" s="1"/>
  <c r="BK97" i="8" a="1"/>
  <c r="BK97" i="8" s="1"/>
  <c r="BJ96" i="8"/>
  <c r="BK68" i="8" a="1"/>
  <c r="BK68" i="8" s="1"/>
  <c r="BJ67" i="8"/>
  <c r="BQ67" i="8" a="1"/>
  <c r="BQ67" i="8" s="1"/>
  <c r="AT117" i="6"/>
  <c r="AU118" i="6" a="1"/>
  <c r="AU118" i="6" s="1"/>
  <c r="BA117" i="6" a="1"/>
  <c r="BA117" i="6" s="1"/>
  <c r="BK73" i="9" a="1"/>
  <c r="BK73" i="9" s="1"/>
  <c r="BQ72" i="9" a="1"/>
  <c r="BQ72" i="9" s="1"/>
  <c r="BJ72" i="9"/>
  <c r="AT72" i="9"/>
  <c r="AU73" i="9" a="1"/>
  <c r="AU73" i="9" s="1"/>
  <c r="BA72" i="9" a="1"/>
  <c r="BA72" i="9" s="1"/>
  <c r="BK112" i="8" a="1"/>
  <c r="BK112" i="8" s="1"/>
  <c r="BQ111" i="8" a="1"/>
  <c r="BQ111" i="8" s="1"/>
  <c r="BJ111" i="8"/>
  <c r="BK88" i="6" a="1"/>
  <c r="BK88" i="6" s="1"/>
  <c r="BJ87" i="6"/>
  <c r="BQ87" i="6" a="1"/>
  <c r="BQ87" i="6" s="1"/>
  <c r="AT151" i="8"/>
  <c r="AU152" i="8" a="1"/>
  <c r="AU152" i="8" s="1"/>
  <c r="BA151" i="8" a="1"/>
  <c r="BA151" i="8" s="1"/>
  <c r="AT91" i="8"/>
  <c r="AU92" i="8" a="1"/>
  <c r="AU92" i="8" s="1"/>
  <c r="BA91" i="8" a="1"/>
  <c r="BA91" i="8" s="1"/>
  <c r="BK82" i="8" a="1"/>
  <c r="BK82" i="8" s="1"/>
  <c r="BJ81" i="8"/>
  <c r="BQ81" i="8" a="1"/>
  <c r="BQ81" i="8" s="1"/>
  <c r="BJ59" i="7"/>
  <c r="BQ59" i="7" a="1"/>
  <c r="BQ59" i="7" s="1"/>
  <c r="BK60" i="7" a="1"/>
  <c r="BK60" i="7" s="1"/>
  <c r="BJ73" i="7"/>
  <c r="BQ73" i="7" a="1"/>
  <c r="BQ73" i="7" s="1"/>
  <c r="BK74" i="7" a="1"/>
  <c r="BK74" i="7" s="1"/>
  <c r="BK134" i="7" a="1"/>
  <c r="BK134" i="7" s="1"/>
  <c r="BQ133" i="7" a="1"/>
  <c r="BQ133" i="7" s="1"/>
  <c r="BJ133" i="7"/>
  <c r="BQ118" i="9" a="1"/>
  <c r="BQ118" i="9" s="1"/>
  <c r="BK119" i="9" a="1"/>
  <c r="BK119" i="9" s="1"/>
  <c r="BJ118" i="9"/>
  <c r="AT46" i="8"/>
  <c r="BA46" i="8" a="1"/>
  <c r="BA46" i="8" s="1"/>
  <c r="AU47" i="8" a="1"/>
  <c r="AU47" i="8" s="1"/>
  <c r="BA133" i="7" a="1"/>
  <c r="BA133" i="7" s="1"/>
  <c r="AT133" i="7"/>
  <c r="AU134" i="7" a="1"/>
  <c r="AU134" i="7" s="1"/>
  <c r="AT117" i="9"/>
  <c r="AU118" i="9" a="1"/>
  <c r="AU118" i="9" s="1"/>
  <c r="BA117" i="9" a="1"/>
  <c r="BA117" i="9" s="1"/>
  <c r="BJ57" i="9"/>
  <c r="BQ57" i="9" a="1"/>
  <c r="BQ57" i="9" s="1"/>
  <c r="BK58" i="9" a="1"/>
  <c r="BK58" i="9" s="1"/>
  <c r="AU122" i="8" a="1"/>
  <c r="AU122" i="8" s="1"/>
  <c r="BA121" i="8" a="1"/>
  <c r="BA121" i="8" s="1"/>
  <c r="AT121" i="8"/>
  <c r="BA137" i="8" a="1"/>
  <c r="BA137" i="8" s="1"/>
  <c r="AT137" i="8"/>
  <c r="AU138" i="8" a="1"/>
  <c r="AU138" i="8" s="1"/>
  <c r="BJ87" i="9"/>
  <c r="BQ87" i="9" a="1"/>
  <c r="BQ87" i="9" s="1"/>
  <c r="BK88" i="9" a="1"/>
  <c r="BK88" i="9" s="1"/>
  <c r="BA76" i="8" a="1"/>
  <c r="BA76" i="8" s="1"/>
  <c r="AU77" i="8" a="1"/>
  <c r="AU77" i="8" s="1"/>
  <c r="AT76" i="8"/>
  <c r="BA118" i="7" a="1"/>
  <c r="BA118" i="7" s="1"/>
  <c r="AT118" i="7"/>
  <c r="AU119" i="7" a="1"/>
  <c r="AU119" i="7" s="1"/>
  <c r="AT61" i="8"/>
  <c r="AU62" i="8" a="1"/>
  <c r="AU62" i="8" s="1"/>
  <c r="BA61" i="8" a="1"/>
  <c r="BA61" i="8" s="1"/>
  <c r="AU88" i="9" a="1"/>
  <c r="AU88" i="9" s="1"/>
  <c r="BA87" i="9" a="1"/>
  <c r="BA87" i="9" s="1"/>
  <c r="AT87" i="9"/>
  <c r="BJ103" i="7"/>
  <c r="BQ103" i="7" a="1"/>
  <c r="BQ103" i="7" s="1"/>
  <c r="BK104" i="7" a="1"/>
  <c r="BK104" i="7" s="1"/>
  <c r="BK142" i="8" a="1"/>
  <c r="BK142" i="8" s="1"/>
  <c r="BJ141" i="8"/>
  <c r="BQ141" i="8" a="1"/>
  <c r="BQ141" i="8" s="1"/>
  <c r="BK52" i="8" a="1"/>
  <c r="BK52" i="8" s="1"/>
  <c r="BJ51" i="8"/>
  <c r="BQ51" i="8" a="1"/>
  <c r="BQ51" i="8" s="1"/>
  <c r="BJ119" i="7"/>
  <c r="BQ119" i="7" a="1"/>
  <c r="BQ119" i="7" s="1"/>
  <c r="BK120" i="7" a="1"/>
  <c r="BK120" i="7" s="1"/>
  <c r="K19" i="11"/>
  <c r="BJ133" i="9"/>
  <c r="BQ133" i="9" a="1"/>
  <c r="BQ133" i="9" s="1"/>
  <c r="BK134" i="9" a="1"/>
  <c r="BK134" i="9" s="1"/>
  <c r="AU89" i="7" a="1"/>
  <c r="AU89" i="7" s="1"/>
  <c r="AT88" i="7"/>
  <c r="BA88" i="7" a="1"/>
  <c r="BA88" i="7" s="1"/>
  <c r="AU133" i="9" a="1"/>
  <c r="AU133" i="9" s="1"/>
  <c r="BA132" i="9" a="1"/>
  <c r="BA132" i="9" s="1"/>
  <c r="AT132" i="9"/>
  <c r="BJ102" i="9"/>
  <c r="BK103" i="9" a="1"/>
  <c r="BK103" i="9" s="1"/>
  <c r="BQ102" i="9" a="1"/>
  <c r="BQ102" i="9" s="1"/>
  <c r="BK89" i="7" a="1"/>
  <c r="BK89" i="7" s="1"/>
  <c r="BQ88" i="7" a="1"/>
  <c r="BQ88" i="7" s="1"/>
  <c r="BJ88" i="7"/>
  <c r="AT59" i="7"/>
  <c r="AU60" i="7" a="1"/>
  <c r="AU60" i="7" s="1"/>
  <c r="BA59" i="7" a="1"/>
  <c r="BA59" i="7" s="1"/>
  <c r="L19" i="11"/>
  <c r="BA103" i="7" a="1"/>
  <c r="BA103" i="7" s="1"/>
  <c r="AT103" i="7"/>
  <c r="AU104" i="7" a="1"/>
  <c r="AU104" i="7" s="1"/>
  <c r="AU74" i="7" a="1"/>
  <c r="AU74" i="7" s="1"/>
  <c r="BA73" i="7" a="1"/>
  <c r="BA73" i="7" s="1"/>
  <c r="AT73" i="7"/>
  <c r="BA106" i="8" a="1"/>
  <c r="BA106" i="8" s="1"/>
  <c r="AT106" i="8"/>
  <c r="AU107" i="8" a="1"/>
  <c r="AU107" i="8" s="1"/>
  <c r="AT57" i="9"/>
  <c r="AU58" i="9" a="1"/>
  <c r="AU58" i="9" s="1"/>
  <c r="BA57" i="9" a="1"/>
  <c r="BA57" i="9" s="1"/>
  <c r="BQ127" i="8" a="1"/>
  <c r="BQ127" i="8" s="1"/>
  <c r="BJ127" i="8"/>
  <c r="BK128" i="8" a="1"/>
  <c r="BK128" i="8" s="1"/>
  <c r="AU103" i="9" a="1"/>
  <c r="AU103" i="9" s="1"/>
  <c r="AT102" i="9"/>
  <c r="BA102" i="9" a="1"/>
  <c r="BA102" i="9" s="1"/>
  <c r="BJ58" i="6"/>
  <c r="BK59" i="6" a="1"/>
  <c r="BK59" i="6" s="1"/>
  <c r="BQ58" i="6" a="1"/>
  <c r="BQ58" i="6" s="1"/>
  <c r="AU60" i="6" a="1"/>
  <c r="AU60" i="6" s="1"/>
  <c r="BA59" i="6" a="1"/>
  <c r="BA59" i="6" s="1"/>
  <c r="AT59" i="6"/>
  <c r="BQ117" i="6" a="1"/>
  <c r="BQ117" i="6" s="1"/>
  <c r="BJ117" i="6"/>
  <c r="BK118" i="6" a="1"/>
  <c r="BK118" i="6" s="1"/>
  <c r="BQ72" i="6" a="1"/>
  <c r="BQ72" i="6" s="1"/>
  <c r="BJ72" i="6"/>
  <c r="BK73" i="6" a="1"/>
  <c r="BK73" i="6" s="1"/>
  <c r="BQ132" i="6" a="1"/>
  <c r="BQ132" i="6" s="1"/>
  <c r="BK133" i="6" a="1"/>
  <c r="BK133" i="6" s="1"/>
  <c r="BJ132" i="6"/>
  <c r="AT134" i="6"/>
  <c r="AU135" i="6" a="1"/>
  <c r="AU135" i="6" s="1"/>
  <c r="BA134" i="6" a="1"/>
  <c r="BA134" i="6" s="1"/>
  <c r="AU90" i="6" a="1"/>
  <c r="AU90" i="6" s="1"/>
  <c r="AT89" i="6"/>
  <c r="BA89" i="6" a="1"/>
  <c r="BA89" i="6" s="1"/>
  <c r="AT104" i="6"/>
  <c r="BA104" i="6" a="1"/>
  <c r="BA104" i="6" s="1"/>
  <c r="AU105" i="6" a="1"/>
  <c r="AU105" i="6" s="1"/>
  <c r="BK104" i="6" l="1" a="1"/>
  <c r="BK104" i="6" s="1"/>
  <c r="BJ103" i="6"/>
  <c r="BQ103" i="6" a="1"/>
  <c r="BQ103" i="6" s="1"/>
  <c r="AT74" i="6"/>
  <c r="AU75" i="6" a="1"/>
  <c r="AU75" i="6" s="1"/>
  <c r="BA74" i="6" a="1"/>
  <c r="BA74" i="6" s="1"/>
  <c r="BJ97" i="8"/>
  <c r="BK98" i="8" a="1"/>
  <c r="BK98" i="8" s="1"/>
  <c r="BQ97" i="8" a="1"/>
  <c r="BQ97" i="8" s="1"/>
  <c r="BA73" i="9" a="1"/>
  <c r="BA73" i="9" s="1"/>
  <c r="AT73" i="9"/>
  <c r="AU74" i="9" a="1"/>
  <c r="AU74" i="9" s="1"/>
  <c r="BK74" i="9" a="1"/>
  <c r="BK74" i="9" s="1"/>
  <c r="BJ73" i="9"/>
  <c r="BQ73" i="9" a="1"/>
  <c r="BQ73" i="9" s="1"/>
  <c r="BK89" i="6" a="1"/>
  <c r="BK89" i="6" s="1"/>
  <c r="BJ88" i="6"/>
  <c r="BQ88" i="6" a="1"/>
  <c r="BQ88" i="6" s="1"/>
  <c r="AU119" i="6" a="1"/>
  <c r="AU119" i="6" s="1"/>
  <c r="AT118" i="6"/>
  <c r="BA118" i="6" a="1"/>
  <c r="BA118" i="6" s="1"/>
  <c r="BQ112" i="8" a="1"/>
  <c r="BQ112" i="8" s="1"/>
  <c r="BK113" i="8" a="1"/>
  <c r="BK113" i="8" s="1"/>
  <c r="BJ112" i="8"/>
  <c r="BK69" i="8" a="1"/>
  <c r="BK69" i="8" s="1"/>
  <c r="BJ68" i="8"/>
  <c r="BQ68" i="8" a="1"/>
  <c r="BQ68" i="8" s="1"/>
  <c r="BK105" i="7" a="1"/>
  <c r="BK105" i="7" s="1"/>
  <c r="BQ104" i="7" a="1"/>
  <c r="BQ104" i="7" s="1"/>
  <c r="BJ104" i="7"/>
  <c r="AU120" i="7" a="1"/>
  <c r="AU120" i="7" s="1"/>
  <c r="AT119" i="7"/>
  <c r="BA119" i="7" a="1"/>
  <c r="BA119" i="7" s="1"/>
  <c r="AU123" i="8" a="1"/>
  <c r="AU123" i="8" s="1"/>
  <c r="AT122" i="8"/>
  <c r="BA122" i="8" a="1"/>
  <c r="BA122" i="8" s="1"/>
  <c r="AU134" i="9" a="1"/>
  <c r="AU134" i="9" s="1"/>
  <c r="AT133" i="9"/>
  <c r="BA133" i="9" a="1"/>
  <c r="BA133" i="9" s="1"/>
  <c r="BJ142" i="8"/>
  <c r="BK143" i="8" a="1"/>
  <c r="BK143" i="8" s="1"/>
  <c r="BQ142" i="8" a="1"/>
  <c r="BQ142" i="8" s="1"/>
  <c r="BK89" i="9" a="1"/>
  <c r="BK89" i="9" s="1"/>
  <c r="BJ88" i="9"/>
  <c r="BQ88" i="9" a="1"/>
  <c r="BQ88" i="9" s="1"/>
  <c r="BQ58" i="9" a="1"/>
  <c r="BQ58" i="9" s="1"/>
  <c r="BK59" i="9" a="1"/>
  <c r="BK59" i="9" s="1"/>
  <c r="BJ58" i="9"/>
  <c r="AT134" i="7"/>
  <c r="BA134" i="7" a="1"/>
  <c r="BA134" i="7" s="1"/>
  <c r="AU135" i="7" a="1"/>
  <c r="AU135" i="7" s="1"/>
  <c r="BJ60" i="7"/>
  <c r="BK61" i="7" a="1"/>
  <c r="BK61" i="7" s="1"/>
  <c r="BQ60" i="7" a="1"/>
  <c r="BQ60" i="7" s="1"/>
  <c r="BQ82" i="8" a="1"/>
  <c r="BQ82" i="8" s="1"/>
  <c r="BK83" i="8" a="1"/>
  <c r="BK83" i="8" s="1"/>
  <c r="BJ82" i="8"/>
  <c r="BJ128" i="8"/>
  <c r="BQ128" i="8" a="1"/>
  <c r="BQ128" i="8" s="1"/>
  <c r="BK129" i="8" a="1"/>
  <c r="BK129" i="8" s="1"/>
  <c r="L16" i="11"/>
  <c r="AT89" i="7"/>
  <c r="BA89" i="7" a="1"/>
  <c r="BA89" i="7" s="1"/>
  <c r="AU90" i="7" a="1"/>
  <c r="AU90" i="7" s="1"/>
  <c r="K16" i="11"/>
  <c r="AT74" i="7"/>
  <c r="AU75" i="7" a="1"/>
  <c r="AU75" i="7" s="1"/>
  <c r="BA74" i="7" a="1"/>
  <c r="BA74" i="7" s="1"/>
  <c r="BQ89" i="7" a="1"/>
  <c r="BQ89" i="7" s="1"/>
  <c r="BK90" i="7" a="1"/>
  <c r="BK90" i="7" s="1"/>
  <c r="BJ89" i="7"/>
  <c r="BJ52" i="8"/>
  <c r="BK53" i="8" a="1"/>
  <c r="BK53" i="8" s="1"/>
  <c r="BQ52" i="8" a="1"/>
  <c r="BQ52" i="8" s="1"/>
  <c r="BA77" i="8" a="1"/>
  <c r="BA77" i="8" s="1"/>
  <c r="AT77" i="8"/>
  <c r="AU78" i="8" a="1"/>
  <c r="AU78" i="8" s="1"/>
  <c r="AT92" i="8"/>
  <c r="BA92" i="8" a="1"/>
  <c r="BA92" i="8" s="1"/>
  <c r="AU93" i="8" a="1"/>
  <c r="AU93" i="8" s="1"/>
  <c r="BA138" i="8" a="1"/>
  <c r="BA138" i="8" s="1"/>
  <c r="AT138" i="8"/>
  <c r="AU139" i="8" a="1"/>
  <c r="AU139" i="8" s="1"/>
  <c r="BA152" i="8" a="1"/>
  <c r="BA152" i="8" s="1"/>
  <c r="AT152" i="8"/>
  <c r="AU153" i="8" a="1"/>
  <c r="AU153" i="8" s="1"/>
  <c r="BK104" i="9" a="1"/>
  <c r="BK104" i="9" s="1"/>
  <c r="BJ103" i="9"/>
  <c r="BQ103" i="9" a="1"/>
  <c r="BQ103" i="9" s="1"/>
  <c r="BJ120" i="7"/>
  <c r="BQ120" i="7" a="1"/>
  <c r="BQ120" i="7" s="1"/>
  <c r="BK121" i="7" a="1"/>
  <c r="BK121" i="7" s="1"/>
  <c r="AU89" i="9" a="1"/>
  <c r="AU89" i="9" s="1"/>
  <c r="BA88" i="9" a="1"/>
  <c r="BA88" i="9" s="1"/>
  <c r="AT88" i="9"/>
  <c r="BQ134" i="7" a="1"/>
  <c r="BQ134" i="7" s="1"/>
  <c r="BJ134" i="7"/>
  <c r="BK135" i="7" a="1"/>
  <c r="BK135" i="7" s="1"/>
  <c r="AT103" i="9"/>
  <c r="AU104" i="9" a="1"/>
  <c r="AU104" i="9" s="1"/>
  <c r="BA103" i="9" a="1"/>
  <c r="BA103" i="9" s="1"/>
  <c r="AU59" i="9" a="1"/>
  <c r="AU59" i="9" s="1"/>
  <c r="AT58" i="9"/>
  <c r="BA58" i="9" a="1"/>
  <c r="BA58" i="9" s="1"/>
  <c r="AU108" i="8" a="1"/>
  <c r="AU108" i="8" s="1"/>
  <c r="AT107" i="8"/>
  <c r="BA107" i="8" a="1"/>
  <c r="BA107" i="8" s="1"/>
  <c r="BK135" i="9" a="1"/>
  <c r="BK135" i="9" s="1"/>
  <c r="BJ134" i="9"/>
  <c r="BQ134" i="9" a="1"/>
  <c r="BQ134" i="9" s="1"/>
  <c r="BK120" i="9" a="1"/>
  <c r="BK120" i="9" s="1"/>
  <c r="BQ119" i="9" a="1"/>
  <c r="BQ119" i="9" s="1"/>
  <c r="BJ119" i="9"/>
  <c r="BJ74" i="7"/>
  <c r="BQ74" i="7" a="1"/>
  <c r="BQ74" i="7" s="1"/>
  <c r="BK75" i="7" a="1"/>
  <c r="BK75" i="7" s="1"/>
  <c r="BA104" i="7" a="1"/>
  <c r="BA104" i="7" s="1"/>
  <c r="AT104" i="7"/>
  <c r="AU105" i="7" a="1"/>
  <c r="AU105" i="7" s="1"/>
  <c r="AU61" i="7" a="1"/>
  <c r="AU61" i="7" s="1"/>
  <c r="BA60" i="7" a="1"/>
  <c r="BA60" i="7" s="1"/>
  <c r="AT60" i="7"/>
  <c r="J19" i="11"/>
  <c r="BA62" i="8" a="1"/>
  <c r="BA62" i="8" s="1"/>
  <c r="AT62" i="8"/>
  <c r="AU63" i="8" a="1"/>
  <c r="AU63" i="8" s="1"/>
  <c r="AT118" i="9"/>
  <c r="BA118" i="9" a="1"/>
  <c r="BA118" i="9" s="1"/>
  <c r="AU119" i="9" a="1"/>
  <c r="AU119" i="9" s="1"/>
  <c r="BA47" i="8" a="1"/>
  <c r="BA47" i="8" s="1"/>
  <c r="AT47" i="8"/>
  <c r="AU48" i="8" a="1"/>
  <c r="AU48" i="8" s="1"/>
  <c r="AT60" i="6"/>
  <c r="AU61" i="6" a="1"/>
  <c r="AU61" i="6" s="1"/>
  <c r="BA60" i="6" a="1"/>
  <c r="BA60" i="6" s="1"/>
  <c r="BJ59" i="6"/>
  <c r="BQ59" i="6" a="1"/>
  <c r="BQ59" i="6" s="1"/>
  <c r="BK60" i="6" a="1"/>
  <c r="BK60" i="6" s="1"/>
  <c r="BA105" i="6" a="1"/>
  <c r="BA105" i="6" s="1"/>
  <c r="AU106" i="6" a="1"/>
  <c r="AU106" i="6" s="1"/>
  <c r="AT105" i="6"/>
  <c r="BJ133" i="6"/>
  <c r="BK134" i="6" a="1"/>
  <c r="BK134" i="6" s="1"/>
  <c r="BQ133" i="6" a="1"/>
  <c r="BQ133" i="6" s="1"/>
  <c r="BQ118" i="6" a="1"/>
  <c r="BQ118" i="6" s="1"/>
  <c r="BJ118" i="6"/>
  <c r="BK119" i="6" a="1"/>
  <c r="BK119" i="6" s="1"/>
  <c r="BA90" i="6" a="1"/>
  <c r="BA90" i="6" s="1"/>
  <c r="AT90" i="6"/>
  <c r="AU91" i="6" a="1"/>
  <c r="AU91" i="6" s="1"/>
  <c r="AT135" i="6"/>
  <c r="AU136" i="6" a="1"/>
  <c r="AU136" i="6" s="1"/>
  <c r="BA135" i="6" a="1"/>
  <c r="BA135" i="6" s="1"/>
  <c r="BJ73" i="6"/>
  <c r="BQ73" i="6" a="1"/>
  <c r="BQ73" i="6" s="1"/>
  <c r="BK74" i="6" a="1"/>
  <c r="BK74" i="6" s="1"/>
  <c r="BQ104" i="6" l="1" a="1"/>
  <c r="BQ104" i="6" s="1"/>
  <c r="BJ104" i="6"/>
  <c r="BK105" i="6" a="1"/>
  <c r="BK105" i="6" s="1"/>
  <c r="AU76" i="6" a="1"/>
  <c r="AU76" i="6" s="1"/>
  <c r="BA75" i="6" a="1"/>
  <c r="BA75" i="6" s="1"/>
  <c r="AT75" i="6"/>
  <c r="BQ98" i="8" a="1"/>
  <c r="BQ98" i="8" s="1"/>
  <c r="BJ98" i="8"/>
  <c r="BK99" i="8" a="1"/>
  <c r="BK99" i="8" s="1"/>
  <c r="BQ113" i="8" a="1"/>
  <c r="BQ113" i="8" s="1"/>
  <c r="BK114" i="8" a="1"/>
  <c r="BK114" i="8" s="1"/>
  <c r="BJ113" i="8"/>
  <c r="BK90" i="6" a="1"/>
  <c r="BK90" i="6" s="1"/>
  <c r="BQ89" i="6" a="1"/>
  <c r="BQ89" i="6" s="1"/>
  <c r="BJ89" i="6"/>
  <c r="BQ74" i="9" a="1"/>
  <c r="BQ74" i="9" s="1"/>
  <c r="BJ74" i="9"/>
  <c r="BK75" i="9" a="1"/>
  <c r="BK75" i="9" s="1"/>
  <c r="BJ69" i="8"/>
  <c r="BK70" i="8" a="1"/>
  <c r="BK70" i="8" s="1"/>
  <c r="BQ69" i="8" a="1"/>
  <c r="BQ69" i="8" s="1"/>
  <c r="BA74" i="9" a="1"/>
  <c r="BA74" i="9" s="1"/>
  <c r="AU75" i="9" a="1"/>
  <c r="AU75" i="9" s="1"/>
  <c r="AT74" i="9"/>
  <c r="AT119" i="6"/>
  <c r="BA119" i="6" a="1"/>
  <c r="BA119" i="6" s="1"/>
  <c r="AU120" i="6" a="1"/>
  <c r="AU120" i="6" s="1"/>
  <c r="BA119" i="9" a="1"/>
  <c r="BA119" i="9" s="1"/>
  <c r="AT119" i="9"/>
  <c r="AU120" i="9" a="1"/>
  <c r="AU120" i="9" s="1"/>
  <c r="J17" i="11"/>
  <c r="BK121" i="9" a="1"/>
  <c r="BK121" i="9" s="1"/>
  <c r="BJ120" i="9"/>
  <c r="BQ120" i="9" a="1"/>
  <c r="BQ120" i="9" s="1"/>
  <c r="BJ121" i="7"/>
  <c r="BK122" i="7" a="1"/>
  <c r="BK122" i="7" s="1"/>
  <c r="BQ121" i="7" a="1"/>
  <c r="BQ121" i="7" s="1"/>
  <c r="BQ104" i="9" a="1"/>
  <c r="BQ104" i="9" s="1"/>
  <c r="BK105" i="9" a="1"/>
  <c r="BK105" i="9" s="1"/>
  <c r="BJ104" i="9"/>
  <c r="AU94" i="8" a="1"/>
  <c r="AU94" i="8" s="1"/>
  <c r="AT93" i="8"/>
  <c r="BA93" i="8" a="1"/>
  <c r="BA93" i="8" s="1"/>
  <c r="BJ83" i="8"/>
  <c r="BQ83" i="8" a="1"/>
  <c r="BQ83" i="8" s="1"/>
  <c r="BK84" i="8" a="1"/>
  <c r="BK84" i="8" s="1"/>
  <c r="BJ89" i="9"/>
  <c r="BQ89" i="9" a="1"/>
  <c r="BQ89" i="9" s="1"/>
  <c r="BK90" i="9" a="1"/>
  <c r="BK90" i="9" s="1"/>
  <c r="AU124" i="8" a="1"/>
  <c r="AU124" i="8" s="1"/>
  <c r="BA123" i="8" a="1"/>
  <c r="BA123" i="8" s="1"/>
  <c r="AT123" i="8"/>
  <c r="BK130" i="8" a="1"/>
  <c r="BK130" i="8" s="1"/>
  <c r="BJ129" i="8"/>
  <c r="BQ129" i="8" a="1"/>
  <c r="BQ129" i="8" s="1"/>
  <c r="BK60" i="9" a="1"/>
  <c r="BK60" i="9" s="1"/>
  <c r="BQ59" i="9" a="1"/>
  <c r="BQ59" i="9" s="1"/>
  <c r="BJ59" i="9"/>
  <c r="BA108" i="8" a="1"/>
  <c r="BA108" i="8" s="1"/>
  <c r="AT108" i="8"/>
  <c r="AU109" i="8" a="1"/>
  <c r="AU109" i="8" s="1"/>
  <c r="BQ90" i="7" a="1"/>
  <c r="BQ90" i="7" s="1"/>
  <c r="BJ90" i="7"/>
  <c r="BK91" i="7" a="1"/>
  <c r="BK91" i="7" s="1"/>
  <c r="AU135" i="9" a="1"/>
  <c r="AU135" i="9" s="1"/>
  <c r="BA134" i="9" a="1"/>
  <c r="BA134" i="9" s="1"/>
  <c r="AT134" i="9"/>
  <c r="AT63" i="8"/>
  <c r="BA63" i="8" a="1"/>
  <c r="BA63" i="8" s="1"/>
  <c r="AU64" i="8" a="1"/>
  <c r="AU64" i="8" s="1"/>
  <c r="BJ75" i="7"/>
  <c r="BQ75" i="7" a="1"/>
  <c r="BQ75" i="7" s="1"/>
  <c r="BK76" i="7" a="1"/>
  <c r="BK76" i="7" s="1"/>
  <c r="BK54" i="8" a="1"/>
  <c r="BK54" i="8" s="1"/>
  <c r="BJ53" i="8"/>
  <c r="BQ53" i="8" a="1"/>
  <c r="BQ53" i="8" s="1"/>
  <c r="AT90" i="7"/>
  <c r="BA90" i="7" a="1"/>
  <c r="BA90" i="7" s="1"/>
  <c r="AU91" i="7" a="1"/>
  <c r="AU91" i="7" s="1"/>
  <c r="BQ61" i="7" a="1"/>
  <c r="BQ61" i="7" s="1"/>
  <c r="BJ61" i="7"/>
  <c r="BK62" i="7" a="1"/>
  <c r="BK62" i="7" s="1"/>
  <c r="AT120" i="7"/>
  <c r="BA120" i="7" a="1"/>
  <c r="BA120" i="7" s="1"/>
  <c r="AU121" i="7" a="1"/>
  <c r="AU121" i="7" s="1"/>
  <c r="BJ135" i="9"/>
  <c r="BQ135" i="9" a="1"/>
  <c r="BQ135" i="9" s="1"/>
  <c r="BK136" i="9" a="1"/>
  <c r="BK136" i="9" s="1"/>
  <c r="BK136" i="7" a="1"/>
  <c r="BK136" i="7" s="1"/>
  <c r="BQ135" i="7" a="1"/>
  <c r="BQ135" i="7" s="1"/>
  <c r="BJ135" i="7"/>
  <c r="AU90" i="9" a="1"/>
  <c r="AU90" i="9" s="1"/>
  <c r="BA89" i="9" a="1"/>
  <c r="BA89" i="9" s="1"/>
  <c r="AT89" i="9"/>
  <c r="AT153" i="8"/>
  <c r="BA153" i="8" a="1"/>
  <c r="BA153" i="8" s="1"/>
  <c r="AU154" i="8" a="1"/>
  <c r="AU154" i="8" s="1"/>
  <c r="AU79" i="8" a="1"/>
  <c r="AU79" i="8" s="1"/>
  <c r="AT78" i="8"/>
  <c r="BA78" i="8" a="1"/>
  <c r="BA78" i="8" s="1"/>
  <c r="AU49" i="8" a="1"/>
  <c r="AU49" i="8" s="1"/>
  <c r="BA48" i="8" a="1"/>
  <c r="BA48" i="8" s="1"/>
  <c r="AT48" i="8"/>
  <c r="J3" i="11"/>
  <c r="BA59" i="9" a="1"/>
  <c r="BA59" i="9" s="1"/>
  <c r="AT59" i="9"/>
  <c r="AU60" i="9" a="1"/>
  <c r="AU60" i="9" s="1"/>
  <c r="BA139" i="8" a="1"/>
  <c r="BA139" i="8" s="1"/>
  <c r="AT139" i="8"/>
  <c r="AU140" i="8" a="1"/>
  <c r="AU140" i="8" s="1"/>
  <c r="BA75" i="7" a="1"/>
  <c r="BA75" i="7" s="1"/>
  <c r="AU76" i="7" a="1"/>
  <c r="AU76" i="7" s="1"/>
  <c r="AT75" i="7"/>
  <c r="AU136" i="7" a="1"/>
  <c r="AU136" i="7" s="1"/>
  <c r="AT135" i="7"/>
  <c r="BA135" i="7" a="1"/>
  <c r="BA135" i="7" s="1"/>
  <c r="BJ143" i="8"/>
  <c r="BQ143" i="8" a="1"/>
  <c r="BQ143" i="8" s="1"/>
  <c r="BK144" i="8" a="1"/>
  <c r="BK144" i="8" s="1"/>
  <c r="AU62" i="7" a="1"/>
  <c r="AU62" i="7" s="1"/>
  <c r="AT61" i="7"/>
  <c r="BA61" i="7" a="1"/>
  <c r="BA61" i="7" s="1"/>
  <c r="L8" i="11"/>
  <c r="BJ105" i="7"/>
  <c r="BK106" i="7" a="1"/>
  <c r="BK106" i="7" s="1"/>
  <c r="BQ105" i="7" a="1"/>
  <c r="BQ105" i="7" s="1"/>
  <c r="AT105" i="7"/>
  <c r="BA105" i="7" a="1"/>
  <c r="BA105" i="7" s="1"/>
  <c r="AU106" i="7" a="1"/>
  <c r="AU106" i="7" s="1"/>
  <c r="AT104" i="9"/>
  <c r="AU105" i="9" a="1"/>
  <c r="AU105" i="9" s="1"/>
  <c r="BA104" i="9" a="1"/>
  <c r="BA104" i="9" s="1"/>
  <c r="L15" i="11"/>
  <c r="BQ60" i="6" a="1"/>
  <c r="BQ60" i="6" s="1"/>
  <c r="BJ60" i="6"/>
  <c r="BK61" i="6" a="1"/>
  <c r="BK61" i="6" s="1"/>
  <c r="BA61" i="6" a="1"/>
  <c r="BA61" i="6" s="1"/>
  <c r="AU62" i="6" a="1"/>
  <c r="AU62" i="6" s="1"/>
  <c r="AT61" i="6"/>
  <c r="BQ74" i="6" a="1"/>
  <c r="BQ74" i="6" s="1"/>
  <c r="BJ74" i="6"/>
  <c r="BK75" i="6" a="1"/>
  <c r="BK75" i="6" s="1"/>
  <c r="BQ134" i="6" a="1"/>
  <c r="BQ134" i="6" s="1"/>
  <c r="BJ134" i="6"/>
  <c r="BK135" i="6" a="1"/>
  <c r="BK135" i="6" s="1"/>
  <c r="AU107" i="6" a="1"/>
  <c r="AU107" i="6" s="1"/>
  <c r="AT106" i="6"/>
  <c r="BA106" i="6" a="1"/>
  <c r="BA106" i="6" s="1"/>
  <c r="I7" i="11"/>
  <c r="AT136" i="6"/>
  <c r="BA136" i="6" a="1"/>
  <c r="BA136" i="6" s="1"/>
  <c r="AU137" i="6" a="1"/>
  <c r="AU137" i="6" s="1"/>
  <c r="BA91" i="6" a="1"/>
  <c r="BA91" i="6" s="1"/>
  <c r="AT91" i="6"/>
  <c r="AU92" i="6" a="1"/>
  <c r="AU92" i="6" s="1"/>
  <c r="BJ119" i="6"/>
  <c r="BQ119" i="6" a="1"/>
  <c r="BQ119" i="6" s="1"/>
  <c r="BK120" i="6" a="1"/>
  <c r="BK120" i="6" s="1"/>
  <c r="K8" i="11" l="1"/>
  <c r="BQ105" i="6" a="1"/>
  <c r="BQ105" i="6" s="1"/>
  <c r="BJ105" i="6"/>
  <c r="BK106" i="6" a="1"/>
  <c r="BK106" i="6" s="1"/>
  <c r="AU77" i="6" a="1"/>
  <c r="AU77" i="6" s="1"/>
  <c r="BA76" i="6" a="1"/>
  <c r="BA76" i="6" s="1"/>
  <c r="AT76" i="6"/>
  <c r="BQ99" i="8" a="1"/>
  <c r="BQ99" i="8" s="1"/>
  <c r="BJ99" i="8"/>
  <c r="BK100" i="8" a="1"/>
  <c r="BK100" i="8" s="1"/>
  <c r="AU76" i="9" a="1"/>
  <c r="AU76" i="9" s="1"/>
  <c r="AT75" i="9"/>
  <c r="BA75" i="9" a="1"/>
  <c r="BA75" i="9" s="1"/>
  <c r="J9" i="11"/>
  <c r="AT120" i="6"/>
  <c r="AU121" i="6" a="1"/>
  <c r="AU121" i="6" s="1"/>
  <c r="BA120" i="6" a="1"/>
  <c r="BA120" i="6" s="1"/>
  <c r="BJ70" i="8"/>
  <c r="BK71" i="8" a="1"/>
  <c r="BK71" i="8" s="1"/>
  <c r="BQ70" i="8" a="1"/>
  <c r="BQ70" i="8" s="1"/>
  <c r="BJ114" i="8"/>
  <c r="BQ114" i="8" a="1"/>
  <c r="BQ114" i="8" s="1"/>
  <c r="BK115" i="8" a="1"/>
  <c r="BK115" i="8" s="1"/>
  <c r="BQ75" i="9" a="1"/>
  <c r="BQ75" i="9" s="1"/>
  <c r="BJ75" i="9"/>
  <c r="BK76" i="9" a="1"/>
  <c r="BK76" i="9" s="1"/>
  <c r="BK91" i="6" a="1"/>
  <c r="BK91" i="6" s="1"/>
  <c r="BQ90" i="6" a="1"/>
  <c r="BQ90" i="6" s="1"/>
  <c r="BJ90" i="6"/>
  <c r="BA62" i="7" a="1"/>
  <c r="BA62" i="7" s="1"/>
  <c r="AT62" i="7"/>
  <c r="AU63" i="7" a="1"/>
  <c r="AU63" i="7" s="1"/>
  <c r="AT135" i="9"/>
  <c r="BA135" i="9" a="1"/>
  <c r="BA135" i="9" s="1"/>
  <c r="AU136" i="9" a="1"/>
  <c r="AU136" i="9" s="1"/>
  <c r="AU95" i="8" a="1"/>
  <c r="AU95" i="8" s="1"/>
  <c r="BA94" i="8" a="1"/>
  <c r="BA94" i="8" s="1"/>
  <c r="AT94" i="8"/>
  <c r="BK107" i="7" a="1"/>
  <c r="BK107" i="7" s="1"/>
  <c r="BQ106" i="7" a="1"/>
  <c r="BQ106" i="7" s="1"/>
  <c r="BJ106" i="7"/>
  <c r="K7" i="11"/>
  <c r="BA49" i="8" a="1"/>
  <c r="BA49" i="8" s="1"/>
  <c r="AT49" i="8"/>
  <c r="AU50" i="8" a="1"/>
  <c r="AU50" i="8" s="1"/>
  <c r="BA90" i="9" a="1"/>
  <c r="BA90" i="9" s="1"/>
  <c r="AT90" i="9"/>
  <c r="AU91" i="9" a="1"/>
  <c r="AU91" i="9" s="1"/>
  <c r="BA124" i="8" a="1"/>
  <c r="BA124" i="8" s="1"/>
  <c r="AT124" i="8"/>
  <c r="AU125" i="8" a="1"/>
  <c r="AU125" i="8" s="1"/>
  <c r="BK122" i="9" a="1"/>
  <c r="BK122" i="9" s="1"/>
  <c r="BQ121" i="9" a="1"/>
  <c r="BQ121" i="9" s="1"/>
  <c r="BJ121" i="9"/>
  <c r="BJ62" i="7"/>
  <c r="BQ62" i="7" a="1"/>
  <c r="BQ62" i="7" s="1"/>
  <c r="BK63" i="7" a="1"/>
  <c r="BK63" i="7" s="1"/>
  <c r="BK55" i="8" a="1"/>
  <c r="BK55" i="8" s="1"/>
  <c r="BJ54" i="8"/>
  <c r="BQ54" i="8" a="1"/>
  <c r="BQ54" i="8" s="1"/>
  <c r="BK131" i="8" a="1"/>
  <c r="BK131" i="8" s="1"/>
  <c r="BQ130" i="8" a="1"/>
  <c r="BQ130" i="8" s="1"/>
  <c r="BJ130" i="8"/>
  <c r="BJ90" i="9"/>
  <c r="BK91" i="9" a="1"/>
  <c r="BK91" i="9" s="1"/>
  <c r="BQ90" i="9" a="1"/>
  <c r="BQ90" i="9" s="1"/>
  <c r="BK106" i="9" a="1"/>
  <c r="BK106" i="9" s="1"/>
  <c r="BJ105" i="9"/>
  <c r="BQ105" i="9" a="1"/>
  <c r="BQ105" i="9" s="1"/>
  <c r="AU107" i="7" a="1"/>
  <c r="AU107" i="7" s="1"/>
  <c r="AT106" i="7"/>
  <c r="BA106" i="7" a="1"/>
  <c r="BA106" i="7" s="1"/>
  <c r="AU65" i="8" a="1"/>
  <c r="AU65" i="8" s="1"/>
  <c r="BA64" i="8" a="1"/>
  <c r="BA64" i="8" s="1"/>
  <c r="AT64" i="8"/>
  <c r="K15" i="11"/>
  <c r="L9" i="11"/>
  <c r="BJ144" i="8"/>
  <c r="BK145" i="8" a="1"/>
  <c r="BK145" i="8" s="1"/>
  <c r="BQ144" i="8" a="1"/>
  <c r="BQ144" i="8" s="1"/>
  <c r="AT136" i="7"/>
  <c r="BA136" i="7" a="1"/>
  <c r="BA136" i="7" s="1"/>
  <c r="AU137" i="7" a="1"/>
  <c r="AU137" i="7" s="1"/>
  <c r="BA76" i="7" a="1"/>
  <c r="BA76" i="7" s="1"/>
  <c r="AT76" i="7"/>
  <c r="AU77" i="7" a="1"/>
  <c r="AU77" i="7" s="1"/>
  <c r="BA140" i="8" a="1"/>
  <c r="BA140" i="8" s="1"/>
  <c r="AU141" i="8" a="1"/>
  <c r="AU141" i="8" s="1"/>
  <c r="AT140" i="8"/>
  <c r="AU155" i="8" a="1"/>
  <c r="AU155" i="8" s="1"/>
  <c r="AT154" i="8"/>
  <c r="BA154" i="8" a="1"/>
  <c r="BA154" i="8" s="1"/>
  <c r="BJ136" i="7"/>
  <c r="BQ136" i="7" a="1"/>
  <c r="BQ136" i="7" s="1"/>
  <c r="BK137" i="7" a="1"/>
  <c r="BK137" i="7" s="1"/>
  <c r="BA121" i="7" a="1"/>
  <c r="BA121" i="7" s="1"/>
  <c r="AT121" i="7"/>
  <c r="AU122" i="7" a="1"/>
  <c r="AU122" i="7" s="1"/>
  <c r="L11" i="11"/>
  <c r="BV23" i="8"/>
  <c r="K18" i="11"/>
  <c r="AT109" i="8"/>
  <c r="BA109" i="8" a="1"/>
  <c r="BA109" i="8" s="1"/>
  <c r="AU110" i="8" a="1"/>
  <c r="AU110" i="8" s="1"/>
  <c r="J15" i="11"/>
  <c r="AT79" i="8"/>
  <c r="AU80" i="8" a="1"/>
  <c r="AU80" i="8" s="1"/>
  <c r="BA79" i="8" a="1"/>
  <c r="BA79" i="8" s="1"/>
  <c r="L17" i="11"/>
  <c r="AT105" i="9"/>
  <c r="BA105" i="9" a="1"/>
  <c r="BA105" i="9" s="1"/>
  <c r="AU106" i="9" a="1"/>
  <c r="AU106" i="9" s="1"/>
  <c r="BJ136" i="9"/>
  <c r="BQ136" i="9" a="1"/>
  <c r="BQ136" i="9" s="1"/>
  <c r="BK137" i="9" a="1"/>
  <c r="BK137" i="9" s="1"/>
  <c r="AU92" i="7" a="1"/>
  <c r="AU92" i="7" s="1"/>
  <c r="AT91" i="7"/>
  <c r="BA91" i="7" a="1"/>
  <c r="BA91" i="7" s="1"/>
  <c r="BK85" i="8" a="1"/>
  <c r="BK85" i="8" s="1"/>
  <c r="BJ84" i="8"/>
  <c r="BQ84" i="8" a="1"/>
  <c r="BQ84" i="8" s="1"/>
  <c r="BJ122" i="7"/>
  <c r="BQ122" i="7" a="1"/>
  <c r="BQ122" i="7" s="1"/>
  <c r="BK123" i="7" a="1"/>
  <c r="BK123" i="7" s="1"/>
  <c r="AT120" i="9"/>
  <c r="AU121" i="9" a="1"/>
  <c r="AU121" i="9" s="1"/>
  <c r="BA120" i="9" a="1"/>
  <c r="BA120" i="9" s="1"/>
  <c r="BJ76" i="7"/>
  <c r="BQ76" i="7" a="1"/>
  <c r="BQ76" i="7" s="1"/>
  <c r="BK77" i="7" a="1"/>
  <c r="BK77" i="7" s="1"/>
  <c r="BJ91" i="7"/>
  <c r="BQ91" i="7" a="1"/>
  <c r="BQ91" i="7" s="1"/>
  <c r="BK92" i="7" a="1"/>
  <c r="BK92" i="7" s="1"/>
  <c r="AU61" i="9" a="1"/>
  <c r="AU61" i="9" s="1"/>
  <c r="AT60" i="9"/>
  <c r="BA60" i="9" a="1"/>
  <c r="BA60" i="9" s="1"/>
  <c r="BK61" i="9" a="1"/>
  <c r="BK61" i="9" s="1"/>
  <c r="BQ60" i="9" a="1"/>
  <c r="BQ60" i="9" s="1"/>
  <c r="BJ60" i="9"/>
  <c r="AT62" i="6"/>
  <c r="AU63" i="6" a="1"/>
  <c r="AU63" i="6" s="1"/>
  <c r="BA62" i="6" a="1"/>
  <c r="BA62" i="6" s="1"/>
  <c r="BJ61" i="6"/>
  <c r="BK62" i="6" a="1"/>
  <c r="BK62" i="6" s="1"/>
  <c r="BQ61" i="6" a="1"/>
  <c r="BQ61" i="6" s="1"/>
  <c r="BA137" i="6" a="1"/>
  <c r="BA137" i="6" s="1"/>
  <c r="AU138" i="6" a="1"/>
  <c r="AU138" i="6" s="1"/>
  <c r="AT137" i="6"/>
  <c r="BQ135" i="6" a="1"/>
  <c r="BQ135" i="6" s="1"/>
  <c r="BK136" i="6" a="1"/>
  <c r="BK136" i="6" s="1"/>
  <c r="BJ135" i="6"/>
  <c r="BJ120" i="6"/>
  <c r="BK121" i="6" a="1"/>
  <c r="BK121" i="6" s="1"/>
  <c r="BQ120" i="6" a="1"/>
  <c r="BQ120" i="6" s="1"/>
  <c r="AU93" i="6" a="1"/>
  <c r="AU93" i="6" s="1"/>
  <c r="BA92" i="6" a="1"/>
  <c r="BA92" i="6" s="1"/>
  <c r="AT92" i="6"/>
  <c r="AT107" i="6"/>
  <c r="AU108" i="6" a="1"/>
  <c r="AU108" i="6" s="1"/>
  <c r="BA107" i="6" a="1"/>
  <c r="BA107" i="6" s="1"/>
  <c r="BJ75" i="6"/>
  <c r="BK76" i="6" a="1"/>
  <c r="BK76" i="6" s="1"/>
  <c r="BQ75" i="6" a="1"/>
  <c r="BQ75" i="6" s="1"/>
  <c r="I17" i="11"/>
  <c r="K9" i="11" l="1"/>
  <c r="BT23" i="9"/>
  <c r="BK107" i="6" a="1"/>
  <c r="BK107" i="6" s="1"/>
  <c r="BJ106" i="6"/>
  <c r="BQ106" i="6" a="1"/>
  <c r="BQ106" i="6" s="1"/>
  <c r="AU78" i="6" a="1"/>
  <c r="AU78" i="6" s="1"/>
  <c r="AT77" i="6"/>
  <c r="BA77" i="6" a="1"/>
  <c r="BA77" i="6" s="1"/>
  <c r="I6" i="11"/>
  <c r="BQ100" i="8" a="1"/>
  <c r="BQ100" i="8" s="1"/>
  <c r="BJ100" i="8"/>
  <c r="BK101" i="8" a="1"/>
  <c r="BK101" i="8" s="1"/>
  <c r="I8" i="11"/>
  <c r="BA121" i="6" a="1"/>
  <c r="BA121" i="6" s="1"/>
  <c r="AU122" i="6" a="1"/>
  <c r="AU122" i="6" s="1"/>
  <c r="AT121" i="6"/>
  <c r="J10" i="11"/>
  <c r="AU38" i="7" a="1"/>
  <c r="AU38" i="7" s="1"/>
  <c r="BK92" i="6" a="1"/>
  <c r="BK92" i="6" s="1"/>
  <c r="BQ91" i="6" a="1"/>
  <c r="BQ91" i="6" s="1"/>
  <c r="BJ91" i="6"/>
  <c r="BQ76" i="9" a="1"/>
  <c r="BQ76" i="9" s="1"/>
  <c r="BJ76" i="9"/>
  <c r="BK77" i="9" a="1"/>
  <c r="BK77" i="9" s="1"/>
  <c r="BJ71" i="8"/>
  <c r="BQ71" i="8" a="1"/>
  <c r="BQ71" i="8" s="1"/>
  <c r="BK116" i="8" a="1"/>
  <c r="BK116" i="8" s="1"/>
  <c r="BQ115" i="8" a="1"/>
  <c r="BQ115" i="8" s="1"/>
  <c r="BJ115" i="8"/>
  <c r="AU77" i="9" a="1"/>
  <c r="AU77" i="9" s="1"/>
  <c r="AT76" i="9"/>
  <c r="BA76" i="9" a="1"/>
  <c r="BA76" i="9" s="1"/>
  <c r="AU122" i="9" a="1"/>
  <c r="AU122" i="9" s="1"/>
  <c r="AT121" i="9"/>
  <c r="BA121" i="9" a="1"/>
  <c r="BA121" i="9" s="1"/>
  <c r="L6" i="11"/>
  <c r="BJ137" i="9"/>
  <c r="BQ137" i="9" a="1"/>
  <c r="BQ137" i="9" s="1"/>
  <c r="BA50" i="8" a="1"/>
  <c r="BA50" i="8" s="1"/>
  <c r="AT50" i="8"/>
  <c r="AU51" i="8" a="1"/>
  <c r="AU51" i="8" s="1"/>
  <c r="BA95" i="8" a="1"/>
  <c r="BA95" i="8" s="1"/>
  <c r="AT95" i="8"/>
  <c r="AU96" i="8" a="1"/>
  <c r="AU96" i="8" s="1"/>
  <c r="BK78" i="7" a="1"/>
  <c r="BK78" i="7" s="1"/>
  <c r="BQ77" i="7" a="1"/>
  <c r="BQ77" i="7" s="1"/>
  <c r="BJ77" i="7"/>
  <c r="AU66" i="8" a="1"/>
  <c r="AU66" i="8" s="1"/>
  <c r="BA65" i="8" a="1"/>
  <c r="BA65" i="8" s="1"/>
  <c r="AT65" i="8"/>
  <c r="BK107" i="9" a="1"/>
  <c r="BK107" i="9" s="1"/>
  <c r="BJ106" i="9"/>
  <c r="BQ106" i="9" a="1"/>
  <c r="BQ106" i="9" s="1"/>
  <c r="BQ123" i="7" a="1"/>
  <c r="BQ123" i="7" s="1"/>
  <c r="BJ123" i="7"/>
  <c r="AT137" i="7"/>
  <c r="BA137" i="7" a="1"/>
  <c r="BA137" i="7" s="1"/>
  <c r="AU138" i="7" a="1"/>
  <c r="AU138" i="7" s="1"/>
  <c r="L10" i="11"/>
  <c r="BJ122" i="9"/>
  <c r="BQ122" i="9" a="1"/>
  <c r="BQ122" i="9" s="1"/>
  <c r="AT63" i="7"/>
  <c r="BA63" i="7" a="1"/>
  <c r="BA63" i="7" s="1"/>
  <c r="AU123" i="7" a="1"/>
  <c r="AU123" i="7" s="1"/>
  <c r="BA122" i="7" a="1"/>
  <c r="BA122" i="7" s="1"/>
  <c r="AT122" i="7"/>
  <c r="AU156" i="8" a="1"/>
  <c r="AU156" i="8" s="1"/>
  <c r="AT155" i="8"/>
  <c r="BA155" i="8" a="1"/>
  <c r="BA155" i="8" s="1"/>
  <c r="BT20" i="8"/>
  <c r="K2" i="11"/>
  <c r="BJ91" i="9"/>
  <c r="BQ91" i="9" a="1"/>
  <c r="BQ91" i="9" s="1"/>
  <c r="BK92" i="9" a="1"/>
  <c r="BK92" i="9" s="1"/>
  <c r="BJ107" i="7"/>
  <c r="BQ107" i="7" a="1"/>
  <c r="BQ107" i="7" s="1"/>
  <c r="BK108" i="7" a="1"/>
  <c r="BK108" i="7" s="1"/>
  <c r="AU62" i="9" a="1"/>
  <c r="AU62" i="9" s="1"/>
  <c r="BA61" i="9" a="1"/>
  <c r="BA61" i="9" s="1"/>
  <c r="AT61" i="9"/>
  <c r="AU111" i="8" a="1"/>
  <c r="AU111" i="8" s="1"/>
  <c r="BA110" i="8" a="1"/>
  <c r="BA110" i="8" s="1"/>
  <c r="AT110" i="8"/>
  <c r="AT136" i="9"/>
  <c r="AU137" i="9" a="1"/>
  <c r="AU137" i="9" s="1"/>
  <c r="BA136" i="9" a="1"/>
  <c r="BA136" i="9" s="1"/>
  <c r="BJ61" i="9"/>
  <c r="BK62" i="9" a="1"/>
  <c r="BK62" i="9" s="1"/>
  <c r="BQ61" i="9" a="1"/>
  <c r="BQ61" i="9" s="1"/>
  <c r="K20" i="11"/>
  <c r="AT141" i="8"/>
  <c r="BA141" i="8" a="1"/>
  <c r="BA141" i="8" s="1"/>
  <c r="BK38" i="7" a="1"/>
  <c r="BK38" i="7" s="1"/>
  <c r="K17" i="11"/>
  <c r="M17" i="11" s="1"/>
  <c r="K10" i="11"/>
  <c r="AT91" i="9"/>
  <c r="AU92" i="9" a="1"/>
  <c r="AU92" i="9" s="1"/>
  <c r="BA91" i="9" a="1"/>
  <c r="BA91" i="9" s="1"/>
  <c r="AU24" i="8" a="1"/>
  <c r="AU24" i="8" s="1"/>
  <c r="K6" i="11"/>
  <c r="K21" i="11"/>
  <c r="BJ92" i="7"/>
  <c r="BQ92" i="7" a="1"/>
  <c r="BQ92" i="7" s="1"/>
  <c r="BK93" i="7" a="1"/>
  <c r="BK93" i="7" s="1"/>
  <c r="AU107" i="9" a="1"/>
  <c r="AU107" i="9" s="1"/>
  <c r="AT106" i="9"/>
  <c r="BA106" i="9" a="1"/>
  <c r="BA106" i="9" s="1"/>
  <c r="J16" i="11"/>
  <c r="BK138" i="7" a="1"/>
  <c r="BK138" i="7" s="1"/>
  <c r="BJ137" i="7"/>
  <c r="BQ137" i="7" a="1"/>
  <c r="BQ137" i="7" s="1"/>
  <c r="BK146" i="8" a="1"/>
  <c r="BK146" i="8" s="1"/>
  <c r="BQ145" i="8" a="1"/>
  <c r="BQ145" i="8" s="1"/>
  <c r="BJ145" i="8"/>
  <c r="AU108" i="7" a="1"/>
  <c r="AU108" i="7" s="1"/>
  <c r="AT107" i="7"/>
  <c r="BA107" i="7" a="1"/>
  <c r="BA107" i="7" s="1"/>
  <c r="BK56" i="8" a="1"/>
  <c r="BK56" i="8" s="1"/>
  <c r="BJ55" i="8"/>
  <c r="BQ55" i="8" a="1"/>
  <c r="BQ55" i="8" s="1"/>
  <c r="AU126" i="8" a="1"/>
  <c r="AU126" i="8" s="1"/>
  <c r="BA125" i="8" a="1"/>
  <c r="BA125" i="8" s="1"/>
  <c r="AT125" i="8"/>
  <c r="BK86" i="8" a="1"/>
  <c r="BK86" i="8" s="1"/>
  <c r="BQ85" i="8" a="1"/>
  <c r="BQ85" i="8" s="1"/>
  <c r="BJ85" i="8"/>
  <c r="AU93" i="7" a="1"/>
  <c r="AU93" i="7" s="1"/>
  <c r="BA92" i="7" a="1"/>
  <c r="BA92" i="7" s="1"/>
  <c r="AT92" i="7"/>
  <c r="AT80" i="8"/>
  <c r="AU81" i="8" a="1"/>
  <c r="AU81" i="8" s="1"/>
  <c r="BA80" i="8" a="1"/>
  <c r="BA80" i="8" s="1"/>
  <c r="AU78" i="7" a="1"/>
  <c r="AU78" i="7" s="1"/>
  <c r="AT77" i="7"/>
  <c r="BA77" i="7" a="1"/>
  <c r="BA77" i="7" s="1"/>
  <c r="BJ131" i="8"/>
  <c r="BQ131" i="8" a="1"/>
  <c r="BQ131" i="8" s="1"/>
  <c r="BJ63" i="7"/>
  <c r="BQ63" i="7" a="1"/>
  <c r="BQ63" i="7" s="1"/>
  <c r="J22" i="11"/>
  <c r="BQ62" i="6" a="1"/>
  <c r="BQ62" i="6" s="1"/>
  <c r="BJ62" i="6"/>
  <c r="AT63" i="6"/>
  <c r="BA63" i="6" a="1"/>
  <c r="BA63" i="6" s="1"/>
  <c r="BJ76" i="6"/>
  <c r="BK77" i="6" a="1"/>
  <c r="BK77" i="6" s="1"/>
  <c r="BQ76" i="6" a="1"/>
  <c r="BQ76" i="6" s="1"/>
  <c r="AT108" i="6"/>
  <c r="BA108" i="6" a="1"/>
  <c r="BA108" i="6" s="1"/>
  <c r="BQ136" i="6" a="1"/>
  <c r="BQ136" i="6" s="1"/>
  <c r="BK137" i="6" a="1"/>
  <c r="BK137" i="6" s="1"/>
  <c r="BJ136" i="6"/>
  <c r="BA93" i="6" a="1"/>
  <c r="BA93" i="6" s="1"/>
  <c r="AT93" i="6"/>
  <c r="I5" i="11"/>
  <c r="BA138" i="6" a="1"/>
  <c r="BA138" i="6" s="1"/>
  <c r="AT138" i="6"/>
  <c r="I12" i="11"/>
  <c r="BQ121" i="6" a="1"/>
  <c r="BQ121" i="6" s="1"/>
  <c r="BK122" i="6" a="1"/>
  <c r="BK122" i="6" s="1"/>
  <c r="BJ121" i="6"/>
  <c r="BT21" i="8" l="1"/>
  <c r="L18" i="11"/>
  <c r="BV23" i="9"/>
  <c r="BX23" i="9" s="1"/>
  <c r="J6" i="3" s="1"/>
  <c r="BQ107" i="6" a="1"/>
  <c r="BQ107" i="6" s="1"/>
  <c r="BJ107" i="6"/>
  <c r="I18" i="11"/>
  <c r="BV23" i="6"/>
  <c r="I20" i="11"/>
  <c r="AT78" i="6"/>
  <c r="BA78" i="6" a="1"/>
  <c r="BA78" i="6" s="1"/>
  <c r="I4" i="11"/>
  <c r="BT22" i="6"/>
  <c r="BJ101" i="8"/>
  <c r="BQ101" i="8" a="1"/>
  <c r="BQ101" i="8" s="1"/>
  <c r="AT77" i="9"/>
  <c r="BA77" i="9" a="1"/>
  <c r="BA77" i="9" s="1"/>
  <c r="J7" i="11"/>
  <c r="J6" i="11"/>
  <c r="M6" i="11" s="1"/>
  <c r="BT21" i="7"/>
  <c r="BQ92" i="6" a="1"/>
  <c r="BQ92" i="6" s="1"/>
  <c r="BJ92" i="6"/>
  <c r="AU23" i="6" a="1"/>
  <c r="AU23" i="6" s="1"/>
  <c r="L3" i="11"/>
  <c r="BA122" i="6" a="1"/>
  <c r="BA122" i="6" s="1"/>
  <c r="AU123" i="6" a="1"/>
  <c r="AU123" i="6" s="1"/>
  <c r="AT122" i="6"/>
  <c r="BA38" i="7" a="1"/>
  <c r="BA38" i="7" s="1"/>
  <c r="J8" i="11" s="1"/>
  <c r="M8" i="11" s="1"/>
  <c r="AT38" i="7"/>
  <c r="BJ77" i="9"/>
  <c r="BQ77" i="9" a="1"/>
  <c r="BQ77" i="9" s="1"/>
  <c r="L23" i="11" s="1"/>
  <c r="K14" i="11"/>
  <c r="BJ116" i="8"/>
  <c r="BQ116" i="8" a="1"/>
  <c r="BQ116" i="8" s="1"/>
  <c r="AT78" i="7"/>
  <c r="BA78" i="7" a="1"/>
  <c r="BA78" i="7" s="1"/>
  <c r="L12" i="11"/>
  <c r="BJ108" i="7"/>
  <c r="BQ108" i="7" a="1"/>
  <c r="BQ108" i="7" s="1"/>
  <c r="BQ146" i="8" a="1"/>
  <c r="BQ146" i="8" s="1"/>
  <c r="BJ146" i="8"/>
  <c r="BQ86" i="8" a="1"/>
  <c r="BQ86" i="8" s="1"/>
  <c r="BJ86" i="8"/>
  <c r="AT107" i="9"/>
  <c r="BA107" i="9" a="1"/>
  <c r="BA107" i="9" s="1"/>
  <c r="AT137" i="9"/>
  <c r="BA137" i="9" a="1"/>
  <c r="BA137" i="9" s="1"/>
  <c r="L22" i="11"/>
  <c r="L7" i="11"/>
  <c r="AT24" i="8"/>
  <c r="BA24" i="8" a="1"/>
  <c r="BA24" i="8" s="1"/>
  <c r="K4" i="11" s="1"/>
  <c r="AT156" i="8"/>
  <c r="BA156" i="8" a="1"/>
  <c r="BA156" i="8" s="1"/>
  <c r="AT51" i="8"/>
  <c r="BA51" i="8" a="1"/>
  <c r="BA51" i="8" s="1"/>
  <c r="BJ56" i="8"/>
  <c r="BQ56" i="8" a="1"/>
  <c r="BQ56" i="8" s="1"/>
  <c r="BQ138" i="7" a="1"/>
  <c r="BQ138" i="7" s="1"/>
  <c r="BJ138" i="7"/>
  <c r="AT62" i="9"/>
  <c r="BA62" i="9" a="1"/>
  <c r="BA62" i="9" s="1"/>
  <c r="BQ92" i="9" a="1"/>
  <c r="BQ92" i="9" s="1"/>
  <c r="BJ92" i="9"/>
  <c r="BJ107" i="9"/>
  <c r="BQ107" i="9" a="1"/>
  <c r="BQ107" i="9" s="1"/>
  <c r="BQ38" i="7" a="1"/>
  <c r="BQ38" i="7" s="1"/>
  <c r="J21" i="11" s="1"/>
  <c r="BJ38" i="7"/>
  <c r="L14" i="11"/>
  <c r="BA96" i="8" a="1"/>
  <c r="BA96" i="8" s="1"/>
  <c r="AT96" i="8"/>
  <c r="BA81" i="8" a="1"/>
  <c r="BA81" i="8" s="1"/>
  <c r="AT81" i="8"/>
  <c r="BK7" i="9"/>
  <c r="K5" i="11"/>
  <c r="AT108" i="7"/>
  <c r="BA108" i="7" a="1"/>
  <c r="BA108" i="7" s="1"/>
  <c r="BQ93" i="7" a="1"/>
  <c r="BQ93" i="7" s="1"/>
  <c r="BJ93" i="7"/>
  <c r="BA92" i="9" a="1"/>
  <c r="BA92" i="9" s="1"/>
  <c r="AT92" i="9"/>
  <c r="J20" i="11"/>
  <c r="BA123" i="7" a="1"/>
  <c r="BA123" i="7" s="1"/>
  <c r="AT123" i="7"/>
  <c r="BT20" i="7"/>
  <c r="J2" i="11"/>
  <c r="AT93" i="7"/>
  <c r="BA93" i="7" a="1"/>
  <c r="BA93" i="7" s="1"/>
  <c r="BQ62" i="9" a="1"/>
  <c r="BQ62" i="9" s="1"/>
  <c r="BJ62" i="9"/>
  <c r="L21" i="11"/>
  <c r="AT66" i="8"/>
  <c r="BA66" i="8" a="1"/>
  <c r="BA66" i="8" s="1"/>
  <c r="K12" i="11" s="1"/>
  <c r="AT122" i="9"/>
  <c r="BA122" i="9" a="1"/>
  <c r="BA122" i="9" s="1"/>
  <c r="BA126" i="8" a="1"/>
  <c r="BA126" i="8" s="1"/>
  <c r="AT126" i="8"/>
  <c r="BA111" i="8" a="1"/>
  <c r="BA111" i="8" s="1"/>
  <c r="AT111" i="8"/>
  <c r="AT138" i="7"/>
  <c r="BA138" i="7" a="1"/>
  <c r="BA138" i="7" s="1"/>
  <c r="L20" i="11"/>
  <c r="K22" i="11"/>
  <c r="BJ78" i="7"/>
  <c r="BQ78" i="7" a="1"/>
  <c r="BQ78" i="7" s="1"/>
  <c r="J23" i="11" s="1"/>
  <c r="BQ77" i="6" a="1"/>
  <c r="BQ77" i="6" s="1"/>
  <c r="I23" i="11" s="1"/>
  <c r="BJ77" i="6"/>
  <c r="BJ122" i="6"/>
  <c r="BQ122" i="6" a="1"/>
  <c r="BQ122" i="6" s="1"/>
  <c r="BJ137" i="6"/>
  <c r="BQ137" i="6" a="1"/>
  <c r="BQ137" i="6" s="1"/>
  <c r="BV22" i="8" l="1"/>
  <c r="K23" i="11"/>
  <c r="M23" i="11" s="1"/>
  <c r="G72" i="13" s="1" a="1"/>
  <c r="G72" i="13" s="1"/>
  <c r="L72" i="13" s="1" a="1"/>
  <c r="L72" i="13" s="1"/>
  <c r="BV22" i="9"/>
  <c r="M7" i="11"/>
  <c r="I15" i="11"/>
  <c r="M15" i="11" s="1"/>
  <c r="I19" i="11"/>
  <c r="M19" i="11" s="1"/>
  <c r="I16" i="11"/>
  <c r="M16" i="11" s="1"/>
  <c r="I22" i="11"/>
  <c r="M22" i="11" s="1"/>
  <c r="G52" i="13" s="1" a="1"/>
  <c r="G52" i="13" s="1"/>
  <c r="L52" i="13" s="1" a="1"/>
  <c r="L52" i="13" s="1"/>
  <c r="I21" i="11"/>
  <c r="M21" i="11" s="1"/>
  <c r="BV22" i="6"/>
  <c r="BX22" i="6" s="1"/>
  <c r="G5" i="3" s="1"/>
  <c r="I11" i="11"/>
  <c r="BT23" i="6"/>
  <c r="BX23" i="6" s="1"/>
  <c r="BV22" i="7"/>
  <c r="J5" i="11"/>
  <c r="J4" i="11"/>
  <c r="AT23" i="6"/>
  <c r="BA23" i="6" a="1"/>
  <c r="BA23" i="6" s="1"/>
  <c r="I3" i="11" s="1"/>
  <c r="M3" i="11" s="1"/>
  <c r="BK6" i="9"/>
  <c r="BO6" i="9" s="1"/>
  <c r="BA123" i="6" a="1"/>
  <c r="BA123" i="6" s="1"/>
  <c r="AT123" i="6"/>
  <c r="L4" i="11"/>
  <c r="BT21" i="9"/>
  <c r="BV21" i="9"/>
  <c r="BT22" i="8"/>
  <c r="BK7" i="8"/>
  <c r="BK6" i="8"/>
  <c r="BK5" i="8"/>
  <c r="BK4" i="8"/>
  <c r="BK10" i="8"/>
  <c r="BK8" i="8"/>
  <c r="BK3" i="8"/>
  <c r="BK4" i="9"/>
  <c r="BP7" i="9"/>
  <c r="BQ7" i="9" s="1"/>
  <c r="BO7" i="9"/>
  <c r="BL7" i="9"/>
  <c r="BK10" i="7"/>
  <c r="BK9" i="7"/>
  <c r="BK8" i="7"/>
  <c r="BV20" i="9"/>
  <c r="L13" i="11"/>
  <c r="BV21" i="8"/>
  <c r="BX21" i="8" s="1"/>
  <c r="I4" i="3" s="1"/>
  <c r="BK3" i="9"/>
  <c r="J11" i="11"/>
  <c r="BT23" i="7"/>
  <c r="BK7" i="7"/>
  <c r="BK4" i="7"/>
  <c r="BK3" i="7"/>
  <c r="BK5" i="7"/>
  <c r="BK6" i="7"/>
  <c r="BK5" i="9"/>
  <c r="AU5" i="7"/>
  <c r="AU8" i="7"/>
  <c r="AU4" i="7"/>
  <c r="AU3" i="7"/>
  <c r="AU10" i="7"/>
  <c r="AU6" i="7"/>
  <c r="AU9" i="7"/>
  <c r="AU7" i="7"/>
  <c r="BK8" i="9"/>
  <c r="BK10" i="9"/>
  <c r="BK9" i="9"/>
  <c r="AU5" i="8"/>
  <c r="AU10" i="8"/>
  <c r="AU9" i="8"/>
  <c r="AU8" i="8"/>
  <c r="AU6" i="8"/>
  <c r="AU7" i="8"/>
  <c r="AU4" i="8"/>
  <c r="AU3" i="8"/>
  <c r="BV20" i="8"/>
  <c r="BX20" i="8" s="1"/>
  <c r="K13" i="11"/>
  <c r="BV20" i="7"/>
  <c r="BX20" i="7" s="1"/>
  <c r="J13" i="11"/>
  <c r="M20" i="11"/>
  <c r="J12" i="11"/>
  <c r="M12" i="11" s="1"/>
  <c r="G62" i="10" s="1" a="1"/>
  <c r="G62" i="10" s="1"/>
  <c r="L62" i="10" s="1" a="1"/>
  <c r="L62" i="10" s="1"/>
  <c r="BT22" i="7"/>
  <c r="BV23" i="7"/>
  <c r="J18" i="11"/>
  <c r="M18" i="11" s="1"/>
  <c r="K11" i="11"/>
  <c r="BT23" i="8"/>
  <c r="BX23" i="8" s="1"/>
  <c r="I6" i="3" s="1"/>
  <c r="BT22" i="9"/>
  <c r="L5" i="11"/>
  <c r="BV21" i="7"/>
  <c r="BX21" i="7" s="1"/>
  <c r="H4" i="3" s="1"/>
  <c r="J14" i="11"/>
  <c r="AU5" i="9"/>
  <c r="AU6" i="9"/>
  <c r="AU7" i="9"/>
  <c r="AU8" i="9"/>
  <c r="AU10" i="9"/>
  <c r="AU9" i="9"/>
  <c r="AU4" i="9"/>
  <c r="AU3" i="9"/>
  <c r="BK9" i="8"/>
  <c r="BK9" i="6"/>
  <c r="BV21" i="6"/>
  <c r="I14" i="11"/>
  <c r="BX22" i="8" l="1"/>
  <c r="I5" i="3" s="1"/>
  <c r="G22" i="13" a="1"/>
  <c r="G22" i="13" s="1"/>
  <c r="L22" i="13" s="1" a="1"/>
  <c r="L22" i="13" s="1"/>
  <c r="BX22" i="9"/>
  <c r="J5" i="3" s="1"/>
  <c r="BX22" i="7"/>
  <c r="H5" i="3" s="1"/>
  <c r="M5" i="11"/>
  <c r="BK7" i="6"/>
  <c r="BL7" i="6" s="1"/>
  <c r="G6" i="3"/>
  <c r="BP6" i="9"/>
  <c r="BQ6" i="9" s="1"/>
  <c r="M4" i="11"/>
  <c r="G12" i="10" a="1"/>
  <c r="G12" i="10" s="1"/>
  <c r="L12" i="10" s="1" a="1"/>
  <c r="L12" i="10" s="1"/>
  <c r="M14" i="11"/>
  <c r="G12" i="13" s="1" a="1"/>
  <c r="G12" i="13" s="1"/>
  <c r="L12" i="13" s="1" a="1"/>
  <c r="L12" i="13" s="1"/>
  <c r="BK6" i="6"/>
  <c r="BL6" i="6" s="1"/>
  <c r="BK8" i="6"/>
  <c r="BO8" i="6" s="1"/>
  <c r="BK4" i="6"/>
  <c r="BP4" i="6" s="1"/>
  <c r="BQ4" i="6" s="1"/>
  <c r="BK3" i="6"/>
  <c r="BL3" i="6" s="1"/>
  <c r="L2" i="11"/>
  <c r="BT20" i="9"/>
  <c r="BX20" i="9" s="1"/>
  <c r="BL6" i="9"/>
  <c r="BM6" i="9" s="1"/>
  <c r="BX21" i="9"/>
  <c r="J4" i="3" s="1"/>
  <c r="I9" i="11"/>
  <c r="M9" i="11" s="1"/>
  <c r="AU6" i="6"/>
  <c r="H3" i="3"/>
  <c r="BK5" i="6"/>
  <c r="BO5" i="6" s="1"/>
  <c r="AZ6" i="9"/>
  <c r="AV6" i="9"/>
  <c r="AV10" i="8"/>
  <c r="AZ10" i="8"/>
  <c r="AV6" i="7"/>
  <c r="AZ6" i="7"/>
  <c r="BA6" i="7" s="1"/>
  <c r="BP5" i="7"/>
  <c r="BQ5" i="7" s="1"/>
  <c r="BO5" i="7"/>
  <c r="BL5" i="7"/>
  <c r="BN7" i="9"/>
  <c r="BM7" i="9"/>
  <c r="BL5" i="8"/>
  <c r="BP5" i="8"/>
  <c r="BQ5" i="8" s="1"/>
  <c r="BO5" i="8"/>
  <c r="BO9" i="8"/>
  <c r="BP9" i="8"/>
  <c r="BQ9" i="8" s="1"/>
  <c r="BL9" i="8"/>
  <c r="AZ5" i="9"/>
  <c r="AV5" i="9"/>
  <c r="I3" i="3"/>
  <c r="AZ5" i="8"/>
  <c r="AV5" i="8"/>
  <c r="AZ10" i="7"/>
  <c r="BA10" i="7" s="1"/>
  <c r="AV10" i="7"/>
  <c r="BO3" i="7"/>
  <c r="BL3" i="7"/>
  <c r="BP3" i="7"/>
  <c r="BQ3" i="7" s="1"/>
  <c r="BL6" i="8"/>
  <c r="BP6" i="8"/>
  <c r="BQ6" i="8" s="1"/>
  <c r="BO6" i="8"/>
  <c r="BK10" i="6"/>
  <c r="BP10" i="6" s="1"/>
  <c r="BQ10" i="6" s="1"/>
  <c r="AZ3" i="9"/>
  <c r="AV3" i="9"/>
  <c r="AV3" i="8"/>
  <c r="AZ3" i="8"/>
  <c r="AV3" i="7"/>
  <c r="AZ3" i="7"/>
  <c r="BA3" i="7" s="1"/>
  <c r="BL4" i="7"/>
  <c r="BO4" i="7"/>
  <c r="BP4" i="7"/>
  <c r="BQ4" i="7" s="1"/>
  <c r="BL7" i="8"/>
  <c r="BP7" i="8"/>
  <c r="BQ7" i="8" s="1"/>
  <c r="BO7" i="8"/>
  <c r="AV4" i="8"/>
  <c r="AZ4" i="8"/>
  <c r="BO9" i="9"/>
  <c r="BP9" i="9"/>
  <c r="BQ9" i="9" s="1"/>
  <c r="BL9" i="9"/>
  <c r="AV4" i="7"/>
  <c r="AZ4" i="7"/>
  <c r="BA4" i="7" s="1"/>
  <c r="BP7" i="7"/>
  <c r="BQ7" i="7" s="1"/>
  <c r="BO7" i="7"/>
  <c r="BL7" i="7"/>
  <c r="BP4" i="9"/>
  <c r="BQ4" i="9" s="1"/>
  <c r="BO4" i="9"/>
  <c r="BL4" i="9"/>
  <c r="AZ9" i="9"/>
  <c r="AV9" i="9"/>
  <c r="AV7" i="8"/>
  <c r="AZ7" i="8"/>
  <c r="BL10" i="9"/>
  <c r="BP10" i="9"/>
  <c r="BQ10" i="9" s="1"/>
  <c r="BO10" i="9"/>
  <c r="AV8" i="7"/>
  <c r="AZ8" i="7"/>
  <c r="BA8" i="7" s="1"/>
  <c r="BP8" i="7"/>
  <c r="BQ8" i="7" s="1"/>
  <c r="BO8" i="7"/>
  <c r="BL8" i="7"/>
  <c r="BP3" i="8"/>
  <c r="BQ3" i="8" s="1"/>
  <c r="BL3" i="8"/>
  <c r="BO3" i="8"/>
  <c r="AV10" i="9"/>
  <c r="AZ10" i="9"/>
  <c r="G42" i="13" a="1"/>
  <c r="G42" i="13" s="1"/>
  <c r="L42" i="13" s="1" a="1"/>
  <c r="L42" i="13" s="1"/>
  <c r="AV6" i="8"/>
  <c r="AZ6" i="8"/>
  <c r="BP8" i="9"/>
  <c r="BQ8" i="9" s="1"/>
  <c r="BO8" i="9"/>
  <c r="BL8" i="9"/>
  <c r="AV5" i="7"/>
  <c r="AZ5" i="7"/>
  <c r="BA5" i="7" s="1"/>
  <c r="BX23" i="7"/>
  <c r="H6" i="3" s="1"/>
  <c r="BL9" i="7"/>
  <c r="BO9" i="7"/>
  <c r="BP9" i="7"/>
  <c r="BQ9" i="7" s="1"/>
  <c r="BL8" i="8"/>
  <c r="BP8" i="8"/>
  <c r="BQ8" i="8" s="1"/>
  <c r="BO8" i="8"/>
  <c r="AZ4" i="9"/>
  <c r="AV4" i="9"/>
  <c r="AV8" i="9"/>
  <c r="AZ8" i="9"/>
  <c r="AV8" i="8"/>
  <c r="AZ8" i="8"/>
  <c r="AV7" i="7"/>
  <c r="AZ7" i="7"/>
  <c r="BA7" i="7" s="1"/>
  <c r="BL5" i="9"/>
  <c r="BP5" i="9"/>
  <c r="BQ5" i="9" s="1"/>
  <c r="BO5" i="9"/>
  <c r="M11" i="11"/>
  <c r="G42" i="10" s="1" a="1"/>
  <c r="G42" i="10" s="1"/>
  <c r="L42" i="10" s="1" a="1"/>
  <c r="L42" i="10" s="1"/>
  <c r="BO10" i="7"/>
  <c r="BL10" i="7"/>
  <c r="BP10" i="7"/>
  <c r="BQ10" i="7" s="1"/>
  <c r="BL10" i="8"/>
  <c r="BO10" i="8"/>
  <c r="BP10" i="8"/>
  <c r="BQ10" i="8" s="1"/>
  <c r="AZ7" i="9"/>
  <c r="AV7" i="9"/>
  <c r="AZ9" i="8"/>
  <c r="AV9" i="8"/>
  <c r="AV9" i="7"/>
  <c r="AZ9" i="7"/>
  <c r="BA9" i="7" s="1"/>
  <c r="BL6" i="7"/>
  <c r="BP6" i="7"/>
  <c r="BQ6" i="7" s="1"/>
  <c r="BO6" i="7"/>
  <c r="BP3" i="9"/>
  <c r="BQ3" i="9" s="1"/>
  <c r="BO3" i="9"/>
  <c r="BL3" i="9"/>
  <c r="BL4" i="8"/>
  <c r="BO4" i="8"/>
  <c r="BP4" i="8"/>
  <c r="BQ4" i="8" s="1"/>
  <c r="BV20" i="6"/>
  <c r="I13" i="11"/>
  <c r="M13" i="11" s="1"/>
  <c r="G2" i="13" s="1" a="1"/>
  <c r="G2" i="13" s="1"/>
  <c r="L2" i="13" s="1" a="1"/>
  <c r="L2" i="13" s="1"/>
  <c r="BL9" i="6"/>
  <c r="BO9" i="6"/>
  <c r="BP9" i="6"/>
  <c r="BQ9" i="6" s="1"/>
  <c r="BS4" i="8" l="1" a="1"/>
  <c r="BS4" i="8" s="1"/>
  <c r="F5" i="3"/>
  <c r="BO4" i="6"/>
  <c r="G22" i="10" a="1"/>
  <c r="G22" i="10" s="1"/>
  <c r="L22" i="10" s="1" a="1"/>
  <c r="L22" i="10" s="1"/>
  <c r="BL4" i="6"/>
  <c r="BN4" i="6" s="1"/>
  <c r="BO6" i="6"/>
  <c r="BP7" i="6"/>
  <c r="BQ7" i="6" s="1"/>
  <c r="BO7" i="6"/>
  <c r="BN6" i="9"/>
  <c r="BS4" i="7" a="1"/>
  <c r="BS4" i="7" s="1"/>
  <c r="BS4" i="9" a="1"/>
  <c r="BS4" i="9" s="1"/>
  <c r="F6" i="3"/>
  <c r="BP8" i="6"/>
  <c r="BQ8" i="6" s="1"/>
  <c r="BO3" i="6"/>
  <c r="BP3" i="6"/>
  <c r="BQ3" i="6" s="1"/>
  <c r="I10" i="11"/>
  <c r="M10" i="11" s="1"/>
  <c r="G32" i="10" s="1" a="1"/>
  <c r="G32" i="10" s="1"/>
  <c r="L32" i="10" s="1" a="1"/>
  <c r="L32" i="10" s="1"/>
  <c r="I2" i="11"/>
  <c r="M2" i="11" s="1"/>
  <c r="G2" i="10" s="1" a="1"/>
  <c r="G2" i="10" s="1"/>
  <c r="L2" i="10" s="1" a="1"/>
  <c r="L2" i="10" s="1"/>
  <c r="BT20" i="6"/>
  <c r="BX20" i="6" s="1"/>
  <c r="BL8" i="6"/>
  <c r="BM8" i="6" s="1"/>
  <c r="AV6" i="6"/>
  <c r="AZ6" i="6"/>
  <c r="BA6" i="6" s="1"/>
  <c r="BP6" i="6"/>
  <c r="BQ6" i="6" s="1"/>
  <c r="BL5" i="6"/>
  <c r="BN5" i="6" s="1"/>
  <c r="BP5" i="6"/>
  <c r="BQ5" i="6" s="1"/>
  <c r="BL10" i="6"/>
  <c r="BN10" i="6" s="1"/>
  <c r="J3" i="3"/>
  <c r="BO10" i="6"/>
  <c r="AU10" i="6"/>
  <c r="AU7" i="6"/>
  <c r="AU8" i="6"/>
  <c r="AU3" i="6"/>
  <c r="AU5" i="6"/>
  <c r="AU4" i="6"/>
  <c r="AU9" i="6"/>
  <c r="BT21" i="6"/>
  <c r="BX21" i="6" s="1"/>
  <c r="G4" i="3" s="1"/>
  <c r="F4" i="3" s="1"/>
  <c r="BN4" i="8"/>
  <c r="BM4" i="8"/>
  <c r="AW9" i="7"/>
  <c r="AX9" i="7"/>
  <c r="AY9" i="7"/>
  <c r="AX7" i="7"/>
  <c r="AY7" i="7"/>
  <c r="AW7" i="7"/>
  <c r="BN8" i="9"/>
  <c r="BM8" i="9"/>
  <c r="AX4" i="7"/>
  <c r="AW4" i="7"/>
  <c r="AY4" i="7"/>
  <c r="BM7" i="8"/>
  <c r="BN7" i="8"/>
  <c r="BM3" i="7"/>
  <c r="BN3" i="7"/>
  <c r="AY5" i="9"/>
  <c r="AX5" i="9"/>
  <c r="AW5" i="9"/>
  <c r="AX10" i="8"/>
  <c r="AW10" i="8"/>
  <c r="AY10" i="8"/>
  <c r="BN3" i="9"/>
  <c r="BM3" i="9"/>
  <c r="AY9" i="8"/>
  <c r="AX9" i="8"/>
  <c r="AW9" i="8"/>
  <c r="BM10" i="7"/>
  <c r="BN10" i="7"/>
  <c r="BM8" i="8"/>
  <c r="BN8" i="8"/>
  <c r="AY8" i="7"/>
  <c r="AX8" i="7"/>
  <c r="AW8" i="7"/>
  <c r="BM4" i="9"/>
  <c r="BN4" i="9"/>
  <c r="BN9" i="9"/>
  <c r="BM9" i="9"/>
  <c r="AY3" i="9"/>
  <c r="AX3" i="9"/>
  <c r="AW3" i="9"/>
  <c r="AY6" i="9"/>
  <c r="AX6" i="9"/>
  <c r="AW6" i="9"/>
  <c r="AY8" i="8"/>
  <c r="AX8" i="8"/>
  <c r="AW8" i="8"/>
  <c r="AW10" i="7"/>
  <c r="AY10" i="7"/>
  <c r="AX10" i="7"/>
  <c r="BM9" i="8"/>
  <c r="BN9" i="8"/>
  <c r="BM5" i="7"/>
  <c r="BN5" i="7"/>
  <c r="BM3" i="8"/>
  <c r="BN3" i="8"/>
  <c r="BN4" i="7"/>
  <c r="BM4" i="7"/>
  <c r="AY8" i="9"/>
  <c r="AX8" i="9"/>
  <c r="AW8" i="9"/>
  <c r="BN9" i="7"/>
  <c r="BM9" i="7"/>
  <c r="AY6" i="8"/>
  <c r="AX6" i="8"/>
  <c r="AW6" i="8"/>
  <c r="BN10" i="9"/>
  <c r="BM10" i="9"/>
  <c r="BM7" i="7"/>
  <c r="BN7" i="7"/>
  <c r="AY5" i="8"/>
  <c r="AX5" i="8"/>
  <c r="AW5" i="8"/>
  <c r="AY7" i="9"/>
  <c r="AX7" i="9"/>
  <c r="AW7" i="9"/>
  <c r="AX4" i="9"/>
  <c r="AY4" i="9"/>
  <c r="AW4" i="9"/>
  <c r="BM8" i="7"/>
  <c r="BN8" i="7"/>
  <c r="AY4" i="8"/>
  <c r="AX4" i="8"/>
  <c r="AW4" i="8"/>
  <c r="AW3" i="7"/>
  <c r="AY3" i="7"/>
  <c r="AX3" i="7"/>
  <c r="BN6" i="7"/>
  <c r="BM6" i="7"/>
  <c r="BN5" i="9"/>
  <c r="BM5" i="9"/>
  <c r="AY7" i="8"/>
  <c r="AX7" i="8"/>
  <c r="AW7" i="8"/>
  <c r="BM6" i="8"/>
  <c r="BN6" i="8"/>
  <c r="AY6" i="7"/>
  <c r="AX6" i="7"/>
  <c r="AW6" i="7"/>
  <c r="BM10" i="8"/>
  <c r="BN10" i="8"/>
  <c r="AW5" i="7"/>
  <c r="AY5" i="7"/>
  <c r="AX5" i="7"/>
  <c r="AY10" i="9"/>
  <c r="AW10" i="9"/>
  <c r="AX10" i="9"/>
  <c r="AY9" i="9"/>
  <c r="AX9" i="9"/>
  <c r="AW9" i="9"/>
  <c r="AY3" i="8"/>
  <c r="AX3" i="8"/>
  <c r="AW3" i="8"/>
  <c r="BM5" i="8"/>
  <c r="BN5" i="8"/>
  <c r="BN3" i="6"/>
  <c r="BM3" i="6"/>
  <c r="BM7" i="6"/>
  <c r="BN7" i="6"/>
  <c r="BM9" i="6"/>
  <c r="BN9" i="6"/>
  <c r="BN6" i="6"/>
  <c r="BM6" i="6"/>
  <c r="BM4" i="6" l="1"/>
  <c r="G3" i="3"/>
  <c r="F3" i="3" s="1"/>
  <c r="B3" i="3" s="1" a="1"/>
  <c r="B3" i="3" s="1"/>
  <c r="BS4" i="6" a="1"/>
  <c r="BS4" i="6" s="1"/>
  <c r="BM5" i="6"/>
  <c r="BN8" i="6"/>
  <c r="BM10" i="6"/>
  <c r="AW6" i="6"/>
  <c r="AX6" i="6"/>
  <c r="AY6" i="6"/>
  <c r="AV9" i="6"/>
  <c r="AZ9" i="6"/>
  <c r="BA9" i="6" s="1"/>
  <c r="AZ4" i="6"/>
  <c r="BA4" i="6" s="1"/>
  <c r="AV4" i="6"/>
  <c r="AV5" i="6"/>
  <c r="AZ5" i="6"/>
  <c r="BA5" i="6" s="1"/>
  <c r="AZ3" i="6"/>
  <c r="BA3" i="6" s="1"/>
  <c r="AV3" i="6"/>
  <c r="AV8" i="6"/>
  <c r="AZ8" i="6"/>
  <c r="BA8" i="6" s="1"/>
  <c r="AV7" i="6"/>
  <c r="AZ7" i="6"/>
  <c r="BA7" i="6" s="1"/>
  <c r="AV10" i="6"/>
  <c r="AZ10" i="6"/>
  <c r="BA10" i="6" s="1"/>
  <c r="AW3" i="6" l="1"/>
  <c r="AX3" i="6"/>
  <c r="AY3" i="6"/>
  <c r="AY5" i="6"/>
  <c r="AW5" i="6"/>
  <c r="AX5" i="6"/>
  <c r="AW4" i="6"/>
  <c r="AX4" i="6"/>
  <c r="AY4" i="6"/>
  <c r="AX10" i="6"/>
  <c r="AY10" i="6"/>
  <c r="AW10" i="6"/>
  <c r="AY7" i="6"/>
  <c r="AX7" i="6"/>
  <c r="AW7" i="6"/>
  <c r="AX8" i="6"/>
  <c r="AY8" i="6"/>
  <c r="AW8" i="6"/>
  <c r="AW9" i="6"/>
  <c r="AY9" i="6"/>
  <c r="AX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<sst xmlns="http://schemas.openxmlformats.org/spreadsheetml/2006/main" count="5234" uniqueCount="195">
  <si>
    <t>N°</t>
  </si>
  <si>
    <t>INFANTIL B</t>
  </si>
  <si>
    <t>JUVENIL A</t>
  </si>
  <si>
    <t>JUVENIL B</t>
  </si>
  <si>
    <t>MAYORES</t>
  </si>
  <si>
    <t>MENORES</t>
  </si>
  <si>
    <t>INFANTIL A</t>
  </si>
  <si>
    <t>NOMBRE Y APELLIDO</t>
  </si>
  <si>
    <t>EQUIPO</t>
  </si>
  <si>
    <t>EDAD</t>
  </si>
  <si>
    <t>CAT.</t>
  </si>
  <si>
    <t>PARANATACION</t>
  </si>
  <si>
    <t>SEXO</t>
  </si>
  <si>
    <t>TOTAL</t>
  </si>
  <si>
    <t>LUGAR</t>
  </si>
  <si>
    <t>PUNTOS</t>
  </si>
  <si>
    <t>1er Lugar</t>
  </si>
  <si>
    <t>2do Lugar</t>
  </si>
  <si>
    <t>3er Lugar</t>
  </si>
  <si>
    <t>4to Lugar</t>
  </si>
  <si>
    <t>5to Lugar</t>
  </si>
  <si>
    <t>6to Lugar</t>
  </si>
  <si>
    <t>7mo Lugar</t>
  </si>
  <si>
    <t>8vo Lugar</t>
  </si>
  <si>
    <t>9no Lugar</t>
  </si>
  <si>
    <t>10mo Lugar</t>
  </si>
  <si>
    <t>11mo Lugar</t>
  </si>
  <si>
    <t>12mo Lugar</t>
  </si>
  <si>
    <t>13ro Lugar</t>
  </si>
  <si>
    <t>TOTAL DE PUNTOS</t>
  </si>
  <si>
    <t>S</t>
  </si>
  <si>
    <t>FECHA DE NAC</t>
  </si>
  <si>
    <t>TOTAL PRUEBAS</t>
  </si>
  <si>
    <t>TOTAL INSCRITOS</t>
  </si>
  <si>
    <t>FEMENINO</t>
  </si>
  <si>
    <t>MASCULINO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</si>
  <si>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</si>
  <si>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</si>
  <si>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</si>
  <si>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</si>
  <si>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</si>
  <si>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</si>
  <si>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</si>
  <si>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</si>
  <si>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</si>
  <si>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</si>
  <si>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</si>
  <si>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</si>
  <si>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</si>
  <si>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</si>
  <si>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18-29 AÑOS</t>
  </si>
  <si>
    <t>19-29 AÑOS</t>
  </si>
  <si>
    <t>30-39 AÑOS</t>
  </si>
  <si>
    <t>40 y MAS</t>
  </si>
  <si>
    <t>PRUEBAS</t>
  </si>
  <si>
    <t>Total general</t>
  </si>
  <si>
    <t>TOTAL ATLETAS</t>
  </si>
  <si>
    <t>M. INSCRITOS X PRUEBA</t>
  </si>
  <si>
    <t>F. INSCRITOS X PRUEBA</t>
  </si>
  <si>
    <t>CATEGORIAS</t>
  </si>
  <si>
    <t>RECORD DE CORDOBA</t>
  </si>
  <si>
    <t>E</t>
  </si>
  <si>
    <t>RECORD</t>
  </si>
  <si>
    <t>TORNEO</t>
  </si>
  <si>
    <t>RESULTADOS</t>
  </si>
  <si>
    <t>NT</t>
  </si>
  <si>
    <t>SERIE 6</t>
  </si>
  <si>
    <t>SERIE 3</t>
  </si>
  <si>
    <t>TIBURON</t>
  </si>
  <si>
    <t>TORNEO FREE STYLE 03/06/2023</t>
  </si>
  <si>
    <t>NNG</t>
  </si>
  <si>
    <t>MAYORES1</t>
  </si>
  <si>
    <t>HERNANDO ALBERTO URREA SERNA</t>
  </si>
  <si>
    <t>DELFINES</t>
  </si>
  <si>
    <t xml:space="preserve">LORENA AGUAYO </t>
  </si>
  <si>
    <t>MASTER</t>
  </si>
  <si>
    <t>LIBRE</t>
  </si>
  <si>
    <t>SERIE 1</t>
  </si>
  <si>
    <t xml:space="preserve">PRUEBA </t>
  </si>
  <si>
    <t>CARRIL</t>
  </si>
  <si>
    <t>T. INSC.</t>
  </si>
  <si>
    <t>T. FINAL</t>
  </si>
  <si>
    <t>P</t>
  </si>
  <si>
    <t>Lugar</t>
  </si>
  <si>
    <t>PRUEBA:</t>
  </si>
  <si>
    <t>SERIE:</t>
  </si>
  <si>
    <t>CARRIL:</t>
  </si>
  <si>
    <t>N/P:</t>
  </si>
  <si>
    <t>ATLETA:</t>
  </si>
  <si>
    <t>:        :</t>
  </si>
  <si>
    <t>TIEMPO:</t>
  </si>
  <si>
    <t>:               :</t>
  </si>
  <si>
    <t>SERIE 2</t>
  </si>
  <si>
    <t xml:space="preserve">Valentina Murillo </t>
  </si>
  <si>
    <t>SERIE 4</t>
  </si>
  <si>
    <t>SERIE 5</t>
  </si>
  <si>
    <t>SERIE 7</t>
  </si>
  <si>
    <t>SERIE 8</t>
  </si>
  <si>
    <t>SERIE 9</t>
  </si>
  <si>
    <t>SERIE 10</t>
  </si>
  <si>
    <t>AQUARIUM</t>
  </si>
  <si>
    <t>F</t>
  </si>
  <si>
    <t>100 M</t>
  </si>
  <si>
    <t>PEGAR POR CATEGORIA</t>
  </si>
  <si>
    <t>ORDENAR POR TIEMPO DE MAYOR A MENOR</t>
  </si>
  <si>
    <t>PERLA DEL SINÚ 03/03/2024</t>
  </si>
  <si>
    <t>Libardo Pinzón Vivas</t>
  </si>
  <si>
    <t>METEOROS DE URABA</t>
  </si>
  <si>
    <t>ALL STAR 2.0 25/06/2023</t>
  </si>
  <si>
    <t>TORNEO CLAUSURA LNC 2023</t>
  </si>
  <si>
    <t>LUIS SEBASTIAN PAEZ</t>
  </si>
  <si>
    <t>CAIMAN DE ORO 22/10/2023</t>
  </si>
  <si>
    <t>MARIA JULIANA ECHEVERRY</t>
  </si>
  <si>
    <t>YULENA VILORIA</t>
  </si>
  <si>
    <t>CHAMPIONSHIP MASTER 20/04/2024</t>
  </si>
  <si>
    <t>50 M</t>
  </si>
  <si>
    <t>CAMILO BERRIO BERRIO</t>
  </si>
  <si>
    <t>CHRISTIAN RUBIO VERGARA</t>
  </si>
  <si>
    <t>DANIEL MONTOYA</t>
  </si>
  <si>
    <t>RAFAEL RIVERO BLANCO</t>
  </si>
  <si>
    <t>MNM</t>
  </si>
  <si>
    <t>(en blanco)</t>
  </si>
  <si>
    <t>DEBEN</t>
  </si>
  <si>
    <t>200m C.I.</t>
  </si>
  <si>
    <t>50m LIBRE</t>
  </si>
  <si>
    <t>200m LIBRE</t>
  </si>
  <si>
    <t>100m LIBRE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</si>
  <si>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</si>
  <si>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</si>
  <si>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</si>
  <si>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</si>
  <si>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</si>
  <si>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</si>
  <si>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</si>
  <si>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</si>
  <si>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</si>
  <si>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</si>
  <si>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200 M</t>
  </si>
  <si>
    <t>MASTER A</t>
  </si>
  <si>
    <t>MASTER B</t>
  </si>
  <si>
    <t>MASTER C</t>
  </si>
  <si>
    <t>MASTER D</t>
  </si>
  <si>
    <t>MASTER E</t>
  </si>
  <si>
    <t>MASTER F</t>
  </si>
  <si>
    <t>MASTER G</t>
  </si>
  <si>
    <t>PRE A</t>
  </si>
  <si>
    <t>PRE B</t>
  </si>
  <si>
    <t>-</t>
  </si>
  <si>
    <t xml:space="preserve">JUAN ARANGO </t>
  </si>
  <si>
    <t>MASTER A1</t>
  </si>
  <si>
    <t>MASTER B1</t>
  </si>
  <si>
    <t>MASTER C1</t>
  </si>
  <si>
    <t>MASTER D1</t>
  </si>
  <si>
    <t>MASTER E1</t>
  </si>
  <si>
    <t>MASTER F1</t>
  </si>
  <si>
    <t>MASTER G1</t>
  </si>
  <si>
    <t>yenifer garcía cordoba</t>
  </si>
  <si>
    <t>MARTHA SAENZ</t>
  </si>
  <si>
    <t>Erick Rincon Guerra</t>
  </si>
  <si>
    <t>Alejo valdez</t>
  </si>
  <si>
    <t>Ana Maria Velez Salazar</t>
  </si>
  <si>
    <t>CAIMAN DE ORO 27/10/2024</t>
  </si>
  <si>
    <t>M</t>
  </si>
  <si>
    <t xml:space="preserve">Mariagrazia Rangel Rojas </t>
  </si>
  <si>
    <t>Master A</t>
  </si>
  <si>
    <t>KATHERINE GASCON</t>
  </si>
  <si>
    <t>Master B</t>
  </si>
  <si>
    <t>Lorena Aguayo Ulloa</t>
  </si>
  <si>
    <t>Master C</t>
  </si>
  <si>
    <t>Claudia Milena Serpa Imbett</t>
  </si>
  <si>
    <t>Juan Fernando Arango Meneses</t>
  </si>
  <si>
    <t>ALEX EPAMINONDAS ZARATE BUELVAS</t>
  </si>
  <si>
    <t>Esteban Sossa Uparela</t>
  </si>
  <si>
    <t>Jhonatan Steven Cortez Bolivar</t>
  </si>
  <si>
    <t>Master E</t>
  </si>
  <si>
    <t>CATEGORIA</t>
  </si>
  <si>
    <t>F. INSCRITOS</t>
  </si>
  <si>
    <t>M. INSCRITOS</t>
  </si>
  <si>
    <t>TATIANA MONTES</t>
  </si>
  <si>
    <t>MARÍA BAYER</t>
  </si>
  <si>
    <t>JAIRO MARTINEZ</t>
  </si>
  <si>
    <t>ELEONORA RIVAS</t>
  </si>
  <si>
    <t>N/T</t>
  </si>
  <si>
    <t>Hugo Barrera Guzman</t>
  </si>
  <si>
    <t>Julian arbelaez</t>
  </si>
  <si>
    <t>Maria Camila Bravo Acevedo</t>
  </si>
  <si>
    <t>P.LIBRE</t>
  </si>
  <si>
    <t>Marcos David Yepes Julio</t>
  </si>
  <si>
    <t>Marlen Patricia Villalba Pastrana</t>
  </si>
  <si>
    <t>Leydis de Jesús Lugo</t>
  </si>
  <si>
    <t>16/10/1987</t>
  </si>
  <si>
    <t>50m Pull</t>
  </si>
  <si>
    <t>PULL</t>
  </si>
  <si>
    <t>Fernando Suarez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</si>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</sst>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mm:ss.00"/>
    <numFmt numFmtId="166" formatCode="_-&quot;$&quot;\ * #,##0_-;\-&quot;$&quot;\ * #,##0_-;_-&quot;$&quot;\ * &quot;-&quot;??_-;_-@_-"/>
    <numFmt numFmtId="167" formatCode="dd/mm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wrapText="1"/>
      <protection hidden="1"/>
    </xf>
    <xf numFmtId="0" fontId="6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/>
      <protection hidden="1"/>
    </xf>
    <xf numFmtId="164" fontId="0" fillId="0" borderId="0" xfId="1" applyNumberFormat="1" applyFont="1" applyAlignment="1">
      <alignment horizontal="center" vertical="center" wrapText="1"/>
    </xf>
    <xf numFmtId="0" fontId="0" fillId="0" borderId="1" xfId="0" applyBorder="1"/>
    <xf numFmtId="164" fontId="0" fillId="0" borderId="0" xfId="1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164" fontId="3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8" fillId="0" borderId="0" xfId="0" applyFont="1" applyAlignment="1">
      <alignment horizontal="right" vertical="center"/>
    </xf>
    <xf numFmtId="165" fontId="0" fillId="0" borderId="0" xfId="0" applyNumberFormat="1" applyAlignment="1">
      <alignment horizontal="center" vertical="center" wrapText="1"/>
    </xf>
    <xf numFmtId="0" fontId="8" fillId="6" borderId="0" xfId="0" applyFont="1" applyFill="1" applyAlignment="1" applyProtection="1">
      <alignment horizontal="center" vertical="center"/>
      <protection hidden="1"/>
    </xf>
    <xf numFmtId="0" fontId="0" fillId="6" borderId="0" xfId="0" applyFill="1" applyAlignment="1">
      <alignment vertical="center"/>
    </xf>
    <xf numFmtId="0" fontId="8" fillId="7" borderId="0" xfId="0" applyFont="1" applyFill="1" applyAlignment="1" applyProtection="1">
      <alignment horizontal="center" vertical="center"/>
      <protection hidden="1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right" vertical="center"/>
    </xf>
    <xf numFmtId="165" fontId="7" fillId="0" borderId="0" xfId="0" applyNumberFormat="1" applyFont="1" applyAlignment="1">
      <alignment horizontal="center" vertical="center" wrapText="1"/>
    </xf>
    <xf numFmtId="0" fontId="8" fillId="0" borderId="0" xfId="0" applyFont="1" applyAlignment="1" applyProtection="1">
      <alignment horizontal="center" vertical="center"/>
      <protection hidden="1"/>
    </xf>
    <xf numFmtId="0" fontId="0" fillId="3" borderId="0" xfId="0" applyFill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0" xfId="0" applyFont="1" applyAlignment="1">
      <alignment horizontal="left"/>
    </xf>
    <xf numFmtId="165" fontId="0" fillId="0" borderId="0" xfId="0" applyNumberFormat="1" applyAlignment="1" applyProtection="1">
      <alignment horizontal="center" vertical="center"/>
      <protection locked="0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5" xfId="0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6" xfId="0" applyBorder="1"/>
    <xf numFmtId="0" fontId="11" fillId="0" borderId="0" xfId="0" applyFont="1" applyAlignment="1" applyProtection="1">
      <alignment horizontal="center" vertical="center"/>
      <protection hidden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8" borderId="0" xfId="0" applyFill="1"/>
    <xf numFmtId="0" fontId="0" fillId="8" borderId="0" xfId="0" applyFill="1" applyAlignment="1" applyProtection="1">
      <alignment horizontal="center" vertical="center"/>
      <protection hidden="1"/>
    </xf>
    <xf numFmtId="165" fontId="6" fillId="8" borderId="0" xfId="0" applyNumberFormat="1" applyFont="1" applyFill="1" applyAlignment="1">
      <alignment horizontal="left"/>
    </xf>
    <xf numFmtId="165" fontId="0" fillId="8" borderId="0" xfId="0" applyNumberFormat="1" applyFill="1" applyAlignment="1" applyProtection="1">
      <alignment horizontal="center" vertical="center"/>
      <protection locked="0"/>
    </xf>
    <xf numFmtId="0" fontId="0" fillId="8" borderId="0" xfId="0" applyFill="1" applyAlignment="1">
      <alignment vertical="center"/>
    </xf>
    <xf numFmtId="165" fontId="0" fillId="8" borderId="0" xfId="0" applyNumberFormat="1" applyFill="1"/>
    <xf numFmtId="0" fontId="10" fillId="0" borderId="0" xfId="0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left"/>
      <protection locked="0"/>
    </xf>
    <xf numFmtId="165" fontId="0" fillId="0" borderId="0" xfId="0" applyNumberFormat="1" applyAlignment="1">
      <alignment horizontal="center"/>
    </xf>
    <xf numFmtId="0" fontId="0" fillId="9" borderId="0" xfId="0" applyFill="1"/>
    <xf numFmtId="0" fontId="0" fillId="9" borderId="0" xfId="0" applyFill="1" applyAlignment="1" applyProtection="1">
      <alignment horizontal="center" vertical="center"/>
      <protection hidden="1"/>
    </xf>
    <xf numFmtId="165" fontId="0" fillId="9" borderId="0" xfId="0" applyNumberFormat="1" applyFill="1" applyAlignment="1">
      <alignment horizontal="center"/>
    </xf>
    <xf numFmtId="0" fontId="0" fillId="9" borderId="0" xfId="0" applyFill="1" applyAlignment="1" applyProtection="1">
      <alignment horizontal="left" vertical="center"/>
      <protection locked="0"/>
    </xf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horizontal="right"/>
    </xf>
    <xf numFmtId="0" fontId="10" fillId="9" borderId="0" xfId="0" applyFont="1" applyFill="1" applyAlignment="1">
      <alignment horizontal="center"/>
    </xf>
    <xf numFmtId="0" fontId="0" fillId="9" borderId="0" xfId="0" applyFill="1" applyAlignment="1">
      <alignment horizontal="right" vertical="center"/>
    </xf>
    <xf numFmtId="0" fontId="0" fillId="9" borderId="0" xfId="0" applyFill="1" applyAlignment="1">
      <alignment horizontal="right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3" fontId="0" fillId="0" borderId="0" xfId="1" applyFont="1"/>
    <xf numFmtId="166" fontId="0" fillId="0" borderId="0" xfId="2" applyNumberFormat="1" applyFont="1"/>
    <xf numFmtId="0" fontId="13" fillId="4" borderId="0" xfId="0" applyFont="1" applyFill="1" applyAlignment="1">
      <alignment horizontal="right" vertical="center"/>
    </xf>
    <xf numFmtId="166" fontId="3" fillId="4" borderId="0" xfId="0" applyNumberFormat="1" applyFont="1" applyFill="1" applyAlignment="1">
      <alignment horizontal="center" vertical="center"/>
    </xf>
    <xf numFmtId="14" fontId="0" fillId="0" borderId="0" xfId="0" applyNumberFormat="1"/>
    <xf numFmtId="0" fontId="3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167" fontId="0" fillId="0" borderId="0" xfId="0" applyNumberFormat="1" applyAlignment="1">
      <alignment horizontal="center"/>
    </xf>
    <xf numFmtId="0" fontId="9" fillId="0" borderId="0" xfId="0" applyFont="1" applyAlignment="1" applyProtection="1">
      <alignment horizontal="right"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9" fillId="0" borderId="0" xfId="0" applyFont="1" applyAlignment="1">
      <alignment vertical="center"/>
    </xf>
    <xf numFmtId="0" fontId="9" fillId="5" borderId="0" xfId="0" applyFont="1" applyFill="1" applyAlignment="1">
      <alignment vertical="center"/>
    </xf>
    <xf numFmtId="0" fontId="9" fillId="0" borderId="0" xfId="0" applyFont="1" applyAlignment="1">
      <alignment horizontal="right"/>
    </xf>
    <xf numFmtId="0" fontId="9" fillId="9" borderId="0" xfId="0" applyFont="1" applyFill="1"/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9" fillId="9" borderId="0" xfId="0" applyFont="1" applyFill="1" applyAlignment="1" applyProtection="1">
      <alignment horizontal="center" vertical="center"/>
      <protection hidden="1"/>
    </xf>
    <xf numFmtId="0" fontId="9" fillId="0" borderId="0" xfId="0" applyFont="1" applyAlignment="1" applyProtection="1">
      <alignment horizontal="left"/>
      <protection locked="0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0" xfId="0" applyNumberFormat="1" applyFont="1" applyAlignment="1">
      <alignment horizontal="center"/>
    </xf>
    <xf numFmtId="165" fontId="9" fillId="9" borderId="0" xfId="0" applyNumberFormat="1" applyFont="1" applyFill="1" applyAlignment="1">
      <alignment horizontal="center"/>
    </xf>
    <xf numFmtId="0" fontId="9" fillId="5" borderId="0" xfId="0" applyFont="1" applyFill="1"/>
    <xf numFmtId="0" fontId="9" fillId="0" borderId="0" xfId="0" applyFont="1" applyAlignment="1">
      <alignment horizontal="center"/>
    </xf>
    <xf numFmtId="0" fontId="9" fillId="0" borderId="0" xfId="0" applyFont="1" applyProtection="1">
      <protection locked="0"/>
    </xf>
    <xf numFmtId="0" fontId="9" fillId="9" borderId="0" xfId="0" applyFont="1" applyFill="1" applyAlignment="1" applyProtection="1">
      <alignment horizontal="left" vertical="center"/>
      <protection locked="0"/>
    </xf>
    <xf numFmtId="0" fontId="15" fillId="0" borderId="0" xfId="0" applyFont="1"/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right"/>
    </xf>
    <xf numFmtId="0" fontId="9" fillId="8" borderId="0" xfId="0" applyFont="1" applyFill="1"/>
    <xf numFmtId="0" fontId="9" fillId="8" borderId="0" xfId="0" applyFont="1" applyFill="1" applyAlignment="1">
      <alignment horizontal="right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23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1"/>
    </dxf>
    <dxf>
      <alignment wrapText="1"/>
    </dxf>
    <dxf>
      <fill>
        <patternFill>
          <fgColor indexed="64"/>
          <bgColor theme="2"/>
        </patternFill>
      </fill>
    </dxf>
    <dxf>
      <fill>
        <patternFill>
          <fgColor indexed="64"/>
          <bgColor theme="2"/>
        </patternFill>
      </fill>
    </dxf>
    <dxf>
      <alignment horizontal="center"/>
    </dxf>
    <dxf>
      <alignment vertical="center"/>
    </dxf>
    <dxf>
      <alignment horizontal="center"/>
    </dxf>
    <dxf>
      <alignment vertical="center"/>
    </dxf>
    <dxf>
      <alignment wrapText="1"/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úl" refreshedDate="45640.581907060186" createdVersion="8" refreshedVersion="8" minRefreshableVersion="3" recordCount="101" xr:uid="{8127A0B8-56FD-43D5-884A-8699003B6B81}">
  <cacheSource type="worksheet">
    <worksheetSource name="Tabla1"/>
  </cacheSource>
  <cacheFields count="21">
    <cacheField name="N°" numFmtId="0">
      <sharedItems containsBlank="1" containsMixedTypes="1" containsNumber="1" containsInteger="1" minValue="1" maxValue="22"/>
    </cacheField>
    <cacheField name="FECHA DE NAC" numFmtId="0">
      <sharedItems containsNonDate="0" containsDate="1" containsBlank="1" containsMixedTypes="1" minDate="1960-11-01T00:00:00" maxDate="1998-05-22T00:00:00"/>
    </cacheField>
    <cacheField name="NOMBRE Y APELLIDO" numFmtId="0">
      <sharedItems containsBlank="1"/>
    </cacheField>
    <cacheField name="EQUIPO" numFmtId="0">
      <sharedItems containsBlank="1" count="16">
        <s v="DELFINES"/>
        <s v="MNM"/>
        <s v="NNG"/>
        <s v="P.LIBRE"/>
        <m/>
        <s v="DELFINES " u="1"/>
        <s v="AQUAPLANET " u="1"/>
        <s v="METEOROS URABA" u="1"/>
        <s v="AVATAR" u="1"/>
        <s v="SWIMMERS" u="1"/>
        <s v="ATLANTIC" u="1"/>
        <s v="D" u="1"/>
        <s v="A" u="1"/>
        <s v="E" u="1"/>
        <s v="T" u="1"/>
        <s v="R" u="1"/>
      </sharedItems>
    </cacheField>
    <cacheField name="EDAD" numFmtId="0">
      <sharedItems containsString="0" containsBlank="1" containsNumber="1" containsInteger="1" minValue="26" maxValue="64"/>
    </cacheField>
    <cacheField name="CAT." numFmtId="0">
      <sharedItems containsBlank="1"/>
    </cacheField>
    <cacheField name="SEXO" numFmtId="0">
      <sharedItems containsBlank="1"/>
    </cacheField>
    <cacheField name="50m Pull" numFmtId="0">
      <sharedItems containsBlank="1"/>
    </cacheField>
    <cacheField name="50m LIBRE" numFmtId="0">
      <sharedItems containsDate="1" containsBlank="1" containsMixedTypes="1" minDate="1899-12-30T00:00:31" maxDate="1899-12-30T00:01:30"/>
    </cacheField>
    <cacheField name="200m LIBRE" numFmtId="0">
      <sharedItems containsDate="1" containsBlank="1" containsMixedTypes="1" minDate="1899-12-30T00:02:46" maxDate="1899-12-30T00:05:55"/>
    </cacheField>
    <cacheField name="100m LIBRE" numFmtId="0">
      <sharedItems containsDate="1" containsBlank="1" containsMixedTypes="1" minDate="1899-12-30T00:01:15" maxDate="1899-12-30T00:03:00"/>
    </cacheField>
    <cacheField name="Columna1" numFmtId="0">
      <sharedItems containsNonDate="0" containsString="0" containsBlank="1"/>
    </cacheField>
    <cacheField name="Columna2" numFmtId="0">
      <sharedItems containsNonDate="0" containsString="0" containsBlank="1"/>
    </cacheField>
    <cacheField name="Columna3" numFmtId="0">
      <sharedItems containsNonDate="0" containsString="0" containsBlank="1"/>
    </cacheField>
    <cacheField name="Columna4" numFmtId="0">
      <sharedItems containsNonDate="0" containsString="0" containsBlank="1"/>
    </cacheField>
    <cacheField name="Columna5" numFmtId="0">
      <sharedItems containsNonDate="0" containsString="0" containsBlank="1"/>
    </cacheField>
    <cacheField name="Columna6" numFmtId="0">
      <sharedItems containsNonDate="0" containsString="0" containsBlank="1"/>
    </cacheField>
    <cacheField name="Columna7" numFmtId="0">
      <sharedItems containsNonDate="0" containsString="0" containsBlank="1"/>
    </cacheField>
    <cacheField name="Columna8" numFmtId="0">
      <sharedItems containsNonDate="0" containsString="0" containsBlank="1"/>
    </cacheField>
    <cacheField name="Columna9" numFmtId="0">
      <sharedItems containsNonDate="0" containsString="0" containsBlank="1"/>
    </cacheField>
    <cacheField name="Columna1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n v="1"/>
    <d v="1998-05-21T00:00:00"/>
    <s v="Maria Camila Bravo Acevedo"/>
    <x v="0"/>
    <n v="26"/>
    <s v="MAYORES"/>
    <s v="F"/>
    <s v="N/T"/>
    <s v="N/T"/>
    <s v="N/T"/>
    <s v="N/T"/>
    <m/>
    <m/>
    <m/>
    <m/>
    <m/>
    <m/>
    <m/>
    <m/>
    <m/>
    <m/>
  </r>
  <r>
    <n v="2"/>
    <d v="1990-10-02T00:00:00"/>
    <s v="Mariagrazia Rangel Rojas "/>
    <x v="1"/>
    <n v="34"/>
    <s v="Master A"/>
    <s v="F"/>
    <s v="N/T"/>
    <d v="1899-12-30T00:01:30"/>
    <m/>
    <d v="1899-12-30T00:03:00"/>
    <m/>
    <m/>
    <m/>
    <m/>
    <m/>
    <m/>
    <m/>
    <m/>
    <m/>
    <m/>
  </r>
  <r>
    <n v="3"/>
    <d v="1989-08-21T00:00:00"/>
    <s v="TATIANA MONTES"/>
    <x v="2"/>
    <n v="35"/>
    <s v="MASTER B"/>
    <s v="F"/>
    <s v="N/T"/>
    <d v="1899-12-30T00:00:53"/>
    <d v="1899-12-30T00:04:19"/>
    <d v="1899-12-30T00:01:59"/>
    <m/>
    <m/>
    <m/>
    <m/>
    <m/>
    <m/>
    <m/>
    <m/>
    <m/>
    <m/>
  </r>
  <r>
    <n v="4"/>
    <d v="1988-11-12T00:00:00"/>
    <s v="KATHERINE GASCON"/>
    <x v="1"/>
    <n v="36"/>
    <s v="MASTER B"/>
    <s v="F"/>
    <s v="N/T"/>
    <d v="1899-12-30T00:00:50"/>
    <d v="1899-12-30T00:04:30"/>
    <d v="1899-12-30T00:01:50"/>
    <m/>
    <m/>
    <m/>
    <m/>
    <m/>
    <m/>
    <m/>
    <m/>
    <m/>
    <m/>
  </r>
  <r>
    <n v="5"/>
    <d v="1988-08-19T00:00:00"/>
    <s v="Marlen Patricia Villalba Pastrana"/>
    <x v="3"/>
    <n v="36"/>
    <s v="MASTER B"/>
    <s v="F"/>
    <s v="N/T"/>
    <s v="N/T"/>
    <s v="N/T"/>
    <s v="N/T"/>
    <m/>
    <m/>
    <m/>
    <m/>
    <m/>
    <m/>
    <m/>
    <m/>
    <m/>
    <m/>
  </r>
  <r>
    <n v="6"/>
    <s v="16/10/1987"/>
    <s v="Leydis de Jesús Lugo"/>
    <x v="1"/>
    <n v="37"/>
    <s v="MASTER B"/>
    <s v="F"/>
    <s v="N/T"/>
    <d v="1899-12-30T00:00:48"/>
    <d v="1899-12-30T00:05:00"/>
    <d v="1899-12-30T00:02:02"/>
    <m/>
    <m/>
    <m/>
    <m/>
    <m/>
    <m/>
    <m/>
    <m/>
    <m/>
    <m/>
  </r>
  <r>
    <n v="7"/>
    <d v="1984-01-16T00:00:00"/>
    <s v="MARÍA BAYER"/>
    <x v="2"/>
    <n v="40"/>
    <s v="MASTER C"/>
    <s v="F"/>
    <s v="N/T"/>
    <s v="N/T"/>
    <s v="N/T"/>
    <s v="N/T"/>
    <m/>
    <m/>
    <m/>
    <m/>
    <m/>
    <m/>
    <m/>
    <m/>
    <m/>
    <m/>
  </r>
  <r>
    <n v="8"/>
    <d v="1981-03-11T00:00:00"/>
    <s v="Lorena Aguayo Ulloa"/>
    <x v="1"/>
    <n v="43"/>
    <s v="MASTER C"/>
    <s v="F"/>
    <s v="N/T"/>
    <d v="1899-12-30T00:00:46"/>
    <d v="1899-12-30T00:03:57"/>
    <d v="1899-12-30T00:01:42"/>
    <m/>
    <m/>
    <m/>
    <m/>
    <m/>
    <m/>
    <m/>
    <m/>
    <m/>
    <m/>
  </r>
  <r>
    <n v="9"/>
    <d v="1980-08-30T00:00:00"/>
    <s v="Claudia Milena Serpa Imbett"/>
    <x v="1"/>
    <n v="44"/>
    <s v="MASTER C"/>
    <s v="F"/>
    <s v="N/T"/>
    <d v="1899-12-30T00:00:55"/>
    <d v="1899-12-30T00:05:18"/>
    <d v="1899-12-30T00:01:59"/>
    <m/>
    <m/>
    <m/>
    <m/>
    <m/>
    <m/>
    <m/>
    <m/>
    <m/>
    <m/>
  </r>
  <r>
    <n v="10"/>
    <d v="1975-02-02T00:00:00"/>
    <s v="ELEONORA RIVAS"/>
    <x v="3"/>
    <n v="49"/>
    <s v="MASTER D"/>
    <s v="F"/>
    <s v="N/T"/>
    <s v="N/T"/>
    <s v="N/T"/>
    <s v="N/T"/>
    <m/>
    <m/>
    <m/>
    <m/>
    <m/>
    <m/>
    <m/>
    <m/>
    <m/>
    <m/>
  </r>
  <r>
    <n v="11"/>
    <d v="1965-01-22T00:00:00"/>
    <s v="MARTHA SAENZ"/>
    <x v="2"/>
    <n v="59"/>
    <s v="MASTER F"/>
    <s v="F"/>
    <s v="N/T"/>
    <d v="1899-12-30T00:01:03"/>
    <d v="1899-12-30T00:05:55"/>
    <d v="1899-12-30T00:02:41"/>
    <m/>
    <m/>
    <m/>
    <m/>
    <m/>
    <m/>
    <m/>
    <m/>
    <m/>
    <m/>
  </r>
  <r>
    <n v="12"/>
    <d v="1997-09-10T00:00:00"/>
    <s v="Hugo Barrera Guzman"/>
    <x v="0"/>
    <n v="27"/>
    <s v="MAYORES"/>
    <s v="M"/>
    <s v="N/T"/>
    <s v="N/T"/>
    <s v="N/T"/>
    <s v="N/T"/>
    <m/>
    <m/>
    <m/>
    <m/>
    <m/>
    <m/>
    <m/>
    <m/>
    <m/>
    <m/>
  </r>
  <r>
    <n v="13"/>
    <d v="1993-03-15T00:00:00"/>
    <s v="Juan Fernando Arango Meneses"/>
    <x v="1"/>
    <n v="31"/>
    <s v="Master A"/>
    <s v="M"/>
    <s v="N/T"/>
    <d v="1899-12-30T00:00:47"/>
    <d v="1899-12-30T00:04:24"/>
    <d v="1899-12-30T00:01:56"/>
    <m/>
    <m/>
    <m/>
    <m/>
    <m/>
    <m/>
    <m/>
    <m/>
    <m/>
    <m/>
  </r>
  <r>
    <n v="14"/>
    <d v="1989-09-01T00:00:00"/>
    <s v="ALEX EPAMINONDAS ZARATE BUELVAS"/>
    <x v="1"/>
    <n v="35"/>
    <s v="MASTER B"/>
    <s v="M"/>
    <s v="N/T"/>
    <d v="1899-12-30T00:00:31"/>
    <d v="1899-12-30T00:03:17"/>
    <d v="1899-12-30T00:01:20"/>
    <m/>
    <m/>
    <m/>
    <m/>
    <m/>
    <m/>
    <m/>
    <m/>
    <m/>
    <m/>
  </r>
  <r>
    <n v="15"/>
    <d v="1989-06-07T00:00:00"/>
    <s v="Esteban Sossa Uparela"/>
    <x v="1"/>
    <n v="35"/>
    <s v="MASTER B"/>
    <s v="M"/>
    <s v="N/T"/>
    <d v="1899-12-30T00:00:35"/>
    <d v="1899-12-30T00:04:00"/>
    <d v="1899-12-30T00:01:30"/>
    <m/>
    <m/>
    <m/>
    <m/>
    <m/>
    <m/>
    <m/>
    <m/>
    <m/>
    <m/>
  </r>
  <r>
    <n v="16"/>
    <d v="1989-02-12T00:00:00"/>
    <s v="Jhonatan Steven Cortez Bolivar"/>
    <x v="1"/>
    <n v="35"/>
    <s v="MASTER B"/>
    <s v="M"/>
    <s v="N/T"/>
    <d v="1899-12-30T00:00:35"/>
    <d v="1899-12-30T00:03:30"/>
    <d v="1899-12-30T00:01:27"/>
    <m/>
    <m/>
    <m/>
    <m/>
    <m/>
    <m/>
    <m/>
    <m/>
    <m/>
    <m/>
  </r>
  <r>
    <n v="17"/>
    <d v="1987-03-28T00:00:00"/>
    <s v="Marcos David Yepes Julio"/>
    <x v="3"/>
    <n v="37"/>
    <s v="MASTER B"/>
    <s v="M"/>
    <s v="N/T"/>
    <s v="N/T"/>
    <s v="N/T"/>
    <s v="N/T"/>
    <m/>
    <m/>
    <m/>
    <m/>
    <m/>
    <m/>
    <m/>
    <m/>
    <m/>
    <m/>
  </r>
  <r>
    <n v="18"/>
    <d v="1986-12-12T00:00:00"/>
    <s v="Julian arbelaez"/>
    <x v="0"/>
    <n v="38"/>
    <s v="MASTER B"/>
    <s v="M"/>
    <s v="N/T"/>
    <s v="N/T"/>
    <s v="N/T"/>
    <s v="N/T"/>
    <m/>
    <m/>
    <m/>
    <m/>
    <m/>
    <m/>
    <m/>
    <m/>
    <m/>
    <m/>
  </r>
  <r>
    <n v="19"/>
    <d v="1979-04-20T00:00:00"/>
    <s v="JAIRO MARTINEZ"/>
    <x v="2"/>
    <n v="45"/>
    <s v="MASTER D"/>
    <s v="M"/>
    <s v="N/T"/>
    <d v="1899-12-30T00:00:39"/>
    <d v="1899-12-30T00:03:26"/>
    <d v="1899-12-30T00:01:34"/>
    <m/>
    <m/>
    <m/>
    <m/>
    <m/>
    <m/>
    <m/>
    <m/>
    <m/>
    <m/>
  </r>
  <r>
    <n v="20"/>
    <d v="1979-10-16T00:00:00"/>
    <s v="DANIEL MONTOYA"/>
    <x v="2"/>
    <n v="45"/>
    <s v="MASTER D"/>
    <s v="M"/>
    <s v="N/T"/>
    <d v="1899-12-30T00:00:35"/>
    <d v="1899-12-30T00:03:23"/>
    <d v="1899-12-30T00:01:25"/>
    <m/>
    <m/>
    <m/>
    <m/>
    <m/>
    <m/>
    <m/>
    <m/>
    <m/>
    <m/>
  </r>
  <r>
    <n v="21"/>
    <d v="1973-10-23T00:00:00"/>
    <s v="Libardo Pinzón Vivas"/>
    <x v="1"/>
    <n v="51"/>
    <s v="Master E"/>
    <s v="M"/>
    <s v="N/T"/>
    <d v="1899-12-30T00:00:33"/>
    <d v="1899-12-30T00:02:46"/>
    <d v="1899-12-30T00:01:15"/>
    <m/>
    <m/>
    <m/>
    <m/>
    <m/>
    <m/>
    <m/>
    <m/>
    <m/>
    <m/>
  </r>
  <r>
    <n v="22"/>
    <d v="1960-11-01T00:00:00"/>
    <s v="Fernando Suarez"/>
    <x v="2"/>
    <n v="64"/>
    <s v="MASTER G"/>
    <s v="M"/>
    <s v="N/T"/>
    <s v="N/T"/>
    <m/>
    <s v="N/T"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</r>
  <r>
    <m/>
    <m/>
    <m/>
    <x v="4"/>
    <m/>
    <m/>
    <m/>
    <m/>
    <m/>
    <m/>
    <m/>
    <m/>
    <m/>
    <m/>
    <m/>
    <m/>
    <m/>
    <m/>
    <m/>
    <m/>
    <m/>
  </r>
  <r>
    <s v=""/>
    <m/>
    <m/>
    <x v="4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496F3-0478-4B42-AEF9-B673C19A73E4}" name="TablaDinámica1" cacheId="0" applyNumberFormats="0" applyBorderFormats="0" applyFontFormats="0" applyPatternFormats="0" applyAlignmentFormats="0" applyWidthHeightFormats="1" dataCaption="Valores" updatedVersion="8" minRefreshableVersion="3" colGrandTotals="0" itemPrintTitles="1" createdVersion="8" indent="0" outline="1" outlineData="1" multipleFieldFilters="0" rowHeaderCaption="EQUIPO">
  <location ref="AH2:AI8" firstHeaderRow="1" firstDataRow="1" firstDataCol="1"/>
  <pivotFields count="21">
    <pivotField showAll="0" defaultSubtotal="0"/>
    <pivotField showAll="0" defaultSubtotal="0"/>
    <pivotField showAll="0" defaultSubtotal="0"/>
    <pivotField axis="axisRow" dataField="1" showAll="0" sortType="descending" defaultSubtotal="0">
      <items count="16">
        <item m="1" x="12"/>
        <item m="1" x="6"/>
        <item m="1" x="8"/>
        <item m="1" x="11"/>
        <item m="1" x="13"/>
        <item m="1" x="7"/>
        <item x="1"/>
        <item m="1" x="15"/>
        <item m="1" x="14"/>
        <item x="4"/>
        <item x="2"/>
        <item x="0"/>
        <item m="1" x="10"/>
        <item m="1" x="9"/>
        <item m="1"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  <pivotField subtotalTop="0" showAll="0" defaultSubtotal="0"/>
  </pivotFields>
  <rowFields count="1">
    <field x="3"/>
  </rowFields>
  <rowItems count="6">
    <i>
      <x v="6"/>
    </i>
    <i>
      <x v="10"/>
    </i>
    <i>
      <x v="15"/>
    </i>
    <i>
      <x v="11"/>
    </i>
    <i>
      <x v="9"/>
    </i>
    <i t="grand">
      <x/>
    </i>
  </rowItems>
  <colItems count="1">
    <i/>
  </colItems>
  <dataFields count="1">
    <dataField name="TOTAL ATLETAS" fld="3" subtotal="count" baseField="0" baseItem="0"/>
  </dataFields>
  <formats count="8">
    <format dxfId="229">
      <pivotArea dataOnly="0" labelOnly="1" outline="0" axis="axisValues" fieldPosition="0"/>
    </format>
    <format dxfId="228">
      <pivotArea dataOnly="0" labelOnly="1" outline="0" axis="axisValues" fieldPosition="0"/>
    </format>
    <format dxfId="227">
      <pivotArea dataOnly="0" labelOnly="1" outline="0" axis="axisValues" fieldPosition="0"/>
    </format>
    <format dxfId="226">
      <pivotArea field="3" type="button" dataOnly="0" labelOnly="1" outline="0" axis="axisRow" fieldPosition="0"/>
    </format>
    <format dxfId="225">
      <pivotArea field="3" type="button" dataOnly="0" labelOnly="1" outline="0" axis="axisRow" fieldPosition="0"/>
    </format>
    <format dxfId="224">
      <pivotArea field="3" type="button" dataOnly="0" labelOnly="1" outline="0" axis="axisRow" fieldPosition="0"/>
    </format>
    <format dxfId="223">
      <pivotArea dataOnly="0" labelOnly="1" outline="0" axis="axisValues" fieldPosition="0"/>
    </format>
    <format dxfId="222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1A86DE-FBD1-451B-95DD-03714B30FCB8}" name="Tabla1" displayName="Tabla1" ref="A2:U103" totalsRowShown="0" headerRowDxfId="221">
  <autoFilter ref="A2:U103" xr:uid="{B91A86DE-FBD1-451B-95DD-03714B30FCB8}"/>
  <sortState xmlns:xlrd2="http://schemas.microsoft.com/office/spreadsheetml/2017/richdata2" ref="A3:U103">
    <sortCondition ref="G3:G103"/>
    <sortCondition ref="E3:E103"/>
  </sortState>
  <tableColumns count="21">
    <tableColumn id="1" xr3:uid="{192253DE-0FEC-48A4-9417-DC8EFE0420CD}" name="N°">
      <calculatedColumnFormula>IF(C3=0,"",COUNTA(C$3:$C3))</calculatedColumnFormula>
    </tableColumn>
    <tableColumn id="2" xr3:uid="{6C1B95E0-E1B6-45A7-B2B6-728C1F570665}" name="FECHA DE NAC" dataDxfId="220"/>
    <tableColumn id="3" xr3:uid="{4762D826-95E9-4129-9D93-E3A9DE6E736B}" name="NOMBRE Y APELLIDO"/>
    <tableColumn id="4" xr3:uid="{746922A1-B3B1-4F62-87A9-6F5EBDACD83C}" name="EQUIPO" dataDxfId="219"/>
    <tableColumn id="5" xr3:uid="{3D960A39-DB50-4FF1-A14D-22341FDAC1CA}" name="EDAD" dataDxfId="218"/>
    <tableColumn id="6" xr3:uid="{DC8BAC03-7F9C-47F4-B37F-D42768FB2D30}" name="CAT." dataDxfId="217"/>
    <tableColumn id="8" xr3:uid="{87EFA312-A232-4FF4-887D-DAFDF3458EA4}" name="SEXO" dataDxfId="216"/>
    <tableColumn id="9" xr3:uid="{B0255131-2819-48A7-93B5-3A99D9BAB7F7}" name="50m Pull" dataDxfId="215"/>
    <tableColumn id="10" xr3:uid="{4C1B83C4-F22A-4590-A6C8-7D796F3571AF}" name="50m LIBRE" dataDxfId="214"/>
    <tableColumn id="11" xr3:uid="{53A9E6AE-466F-4266-948D-6157BD73DCA2}" name="200m LIBRE" dataDxfId="213"/>
    <tableColumn id="12" xr3:uid="{C70BDBDA-ACC0-446E-B0FE-A2E89580221C}" name="100m LIBRE" dataDxfId="212"/>
    <tableColumn id="13" xr3:uid="{3F141E2F-1F81-41C1-9FC9-FFD688FF4470}" name="Columna1" dataDxfId="211"/>
    <tableColumn id="14" xr3:uid="{22D97C54-5CE7-42E3-A088-64FEB1195BE0}" name="Columna2" dataDxfId="210"/>
    <tableColumn id="15" xr3:uid="{415EDCD6-FD60-427C-A8D9-A61A33FAE838}" name="Columna3" dataDxfId="209"/>
    <tableColumn id="16" xr3:uid="{5ECC481A-1825-49D0-98A6-62CD56C9CE98}" name="Columna4" dataDxfId="208"/>
    <tableColumn id="17" xr3:uid="{EE415BC0-87AC-4D83-A490-D2AC97F0091F}" name="Columna5" dataDxfId="207"/>
    <tableColumn id="18" xr3:uid="{808C1671-DD18-4012-8344-38CC7C7EEDAA}" name="Columna6" dataDxfId="206"/>
    <tableColumn id="19" xr3:uid="{DDBD667C-70FD-473E-A361-1A29D7AE5FB2}" name="Columna7" dataDxfId="205"/>
    <tableColumn id="20" xr3:uid="{0B1A8689-4DBC-43DB-8B0A-4245D0FDE15A}" name="Columna8" dataDxfId="204"/>
    <tableColumn id="21" xr3:uid="{1B0DE00C-B34D-4013-A567-2A68DF2D3EC1}" name="Columna9" dataDxfId="203"/>
    <tableColumn id="22" xr3:uid="{BBA8FF27-A6D7-4E49-9597-0D8DCBBD191B}" name="Columna10" dataDxfId="20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6960-65A7-4821-956E-3B698027066E}">
  <sheetPr>
    <tabColor rgb="FFFF0000"/>
  </sheetPr>
  <dimension ref="A1:F123"/>
  <sheetViews>
    <sheetView workbookViewId="0">
      <selection activeCell="A2" sqref="A2:D123"/>
    </sheetView>
  </sheetViews>
  <sheetFormatPr baseColWidth="10" defaultColWidth="10.77734375" defaultRowHeight="14.4" x14ac:dyDescent="0.3"/>
  <cols>
    <col min="1" max="4" width="10.77734375" style="3"/>
    <col min="5" max="5" width="13.44140625" customWidth="1"/>
    <col min="6" max="8" width="24.33203125" bestFit="1" customWidth="1"/>
    <col min="9" max="9" width="18.6640625" bestFit="1" customWidth="1"/>
  </cols>
  <sheetData>
    <row r="1" spans="1:6" x14ac:dyDescent="0.3">
      <c r="A1" s="1" t="s">
        <v>9</v>
      </c>
      <c r="B1" s="1" t="s">
        <v>59</v>
      </c>
      <c r="C1" s="1" t="s">
        <v>9</v>
      </c>
      <c r="D1" s="1" t="s">
        <v>59</v>
      </c>
      <c r="E1" s="2"/>
      <c r="F1" s="1" t="s">
        <v>59</v>
      </c>
    </row>
    <row r="2" spans="1:6" x14ac:dyDescent="0.3">
      <c r="A2" s="3">
        <v>5</v>
      </c>
      <c r="B2" s="6" t="s">
        <v>145</v>
      </c>
      <c r="C2" s="3">
        <v>5</v>
      </c>
      <c r="D2" s="6" t="s">
        <v>145</v>
      </c>
      <c r="F2" s="6" t="s">
        <v>4</v>
      </c>
    </row>
    <row r="3" spans="1:6" x14ac:dyDescent="0.3">
      <c r="A3" s="3">
        <v>6</v>
      </c>
      <c r="B3" s="6" t="s">
        <v>145</v>
      </c>
      <c r="C3" s="3">
        <v>6</v>
      </c>
      <c r="D3" s="6" t="s">
        <v>145</v>
      </c>
      <c r="F3" s="4" t="s">
        <v>138</v>
      </c>
    </row>
    <row r="4" spans="1:6" x14ac:dyDescent="0.3">
      <c r="A4" s="3">
        <v>7</v>
      </c>
      <c r="B4" s="4" t="s">
        <v>145</v>
      </c>
      <c r="C4" s="3">
        <v>7</v>
      </c>
      <c r="D4" s="4" t="s">
        <v>145</v>
      </c>
      <c r="F4" s="4" t="s">
        <v>139</v>
      </c>
    </row>
    <row r="5" spans="1:6" x14ac:dyDescent="0.3">
      <c r="A5" s="3">
        <v>8</v>
      </c>
      <c r="B5" s="4" t="s">
        <v>145</v>
      </c>
      <c r="C5" s="3">
        <v>8</v>
      </c>
      <c r="D5" s="4" t="s">
        <v>145</v>
      </c>
      <c r="F5" s="4" t="s">
        <v>140</v>
      </c>
    </row>
    <row r="6" spans="1:6" x14ac:dyDescent="0.3">
      <c r="A6" s="3">
        <v>9</v>
      </c>
      <c r="B6" s="4" t="s">
        <v>146</v>
      </c>
      <c r="C6" s="3">
        <v>9</v>
      </c>
      <c r="D6" s="4" t="s">
        <v>145</v>
      </c>
      <c r="F6" s="4" t="s">
        <v>141</v>
      </c>
    </row>
    <row r="7" spans="1:6" x14ac:dyDescent="0.3">
      <c r="A7" s="3">
        <v>10</v>
      </c>
      <c r="B7" s="4" t="s">
        <v>6</v>
      </c>
      <c r="C7" s="3">
        <v>10</v>
      </c>
      <c r="D7" s="4" t="s">
        <v>146</v>
      </c>
      <c r="F7" s="3" t="s">
        <v>142</v>
      </c>
    </row>
    <row r="8" spans="1:6" x14ac:dyDescent="0.3">
      <c r="A8" s="3">
        <v>11</v>
      </c>
      <c r="B8" s="4" t="s">
        <v>6</v>
      </c>
      <c r="C8" s="3">
        <v>11</v>
      </c>
      <c r="D8" s="4" t="s">
        <v>6</v>
      </c>
      <c r="F8" s="3" t="s">
        <v>143</v>
      </c>
    </row>
    <row r="9" spans="1:6" x14ac:dyDescent="0.3">
      <c r="A9" s="3">
        <v>12</v>
      </c>
      <c r="B9" s="4" t="s">
        <v>1</v>
      </c>
      <c r="C9" s="3">
        <v>12</v>
      </c>
      <c r="D9" s="4" t="s">
        <v>6</v>
      </c>
      <c r="F9" s="3" t="s">
        <v>144</v>
      </c>
    </row>
    <row r="10" spans="1:6" x14ac:dyDescent="0.3">
      <c r="A10" s="3">
        <v>13</v>
      </c>
      <c r="B10" s="4" t="s">
        <v>1</v>
      </c>
      <c r="C10" s="3">
        <v>13</v>
      </c>
      <c r="D10" s="4" t="s">
        <v>1</v>
      </c>
      <c r="F10" s="3"/>
    </row>
    <row r="11" spans="1:6" x14ac:dyDescent="0.3">
      <c r="A11" s="3">
        <v>14</v>
      </c>
      <c r="B11" s="3" t="s">
        <v>2</v>
      </c>
      <c r="C11" s="3">
        <v>14</v>
      </c>
      <c r="D11" s="4" t="s">
        <v>1</v>
      </c>
      <c r="F11" s="3"/>
    </row>
    <row r="12" spans="1:6" x14ac:dyDescent="0.3">
      <c r="A12" s="3">
        <v>15</v>
      </c>
      <c r="B12" s="3" t="s">
        <v>2</v>
      </c>
      <c r="C12" s="3">
        <v>15</v>
      </c>
      <c r="D12" s="3" t="s">
        <v>2</v>
      </c>
      <c r="F12" s="3"/>
    </row>
    <row r="13" spans="1:6" x14ac:dyDescent="0.3">
      <c r="A13" s="3">
        <v>16</v>
      </c>
      <c r="B13" s="3" t="s">
        <v>3</v>
      </c>
      <c r="C13" s="3">
        <v>16</v>
      </c>
      <c r="D13" s="3" t="s">
        <v>2</v>
      </c>
      <c r="F13" s="3"/>
    </row>
    <row r="14" spans="1:6" x14ac:dyDescent="0.3">
      <c r="A14" s="3">
        <v>17</v>
      </c>
      <c r="B14" s="3" t="s">
        <v>3</v>
      </c>
      <c r="C14" s="3">
        <v>17</v>
      </c>
      <c r="D14" s="3" t="s">
        <v>3</v>
      </c>
      <c r="F14" s="3"/>
    </row>
    <row r="15" spans="1:6" x14ac:dyDescent="0.3">
      <c r="A15" s="3">
        <v>18</v>
      </c>
      <c r="B15" s="3" t="s">
        <v>4</v>
      </c>
      <c r="C15" s="3">
        <v>18</v>
      </c>
      <c r="D15" s="3" t="s">
        <v>3</v>
      </c>
    </row>
    <row r="16" spans="1:6" x14ac:dyDescent="0.3">
      <c r="A16" s="3">
        <v>19</v>
      </c>
      <c r="B16" s="3" t="s">
        <v>4</v>
      </c>
      <c r="C16" s="3">
        <v>19</v>
      </c>
      <c r="D16" s="3" t="s">
        <v>4</v>
      </c>
    </row>
    <row r="17" spans="1:4" x14ac:dyDescent="0.3">
      <c r="A17" s="3">
        <v>20</v>
      </c>
      <c r="B17" s="3" t="s">
        <v>4</v>
      </c>
      <c r="C17" s="3">
        <v>20</v>
      </c>
      <c r="D17" s="3" t="s">
        <v>4</v>
      </c>
    </row>
    <row r="18" spans="1:4" x14ac:dyDescent="0.3">
      <c r="A18" s="3">
        <v>21</v>
      </c>
      <c r="B18" s="3" t="s">
        <v>4</v>
      </c>
      <c r="C18" s="3">
        <v>21</v>
      </c>
      <c r="D18" s="3" t="s">
        <v>4</v>
      </c>
    </row>
    <row r="19" spans="1:4" x14ac:dyDescent="0.3">
      <c r="A19" s="3">
        <v>22</v>
      </c>
      <c r="B19" s="3" t="s">
        <v>4</v>
      </c>
      <c r="C19" s="3">
        <v>22</v>
      </c>
      <c r="D19" s="3" t="s">
        <v>4</v>
      </c>
    </row>
    <row r="20" spans="1:4" x14ac:dyDescent="0.3">
      <c r="A20" s="3">
        <v>23</v>
      </c>
      <c r="B20" s="3" t="s">
        <v>4</v>
      </c>
      <c r="C20" s="3">
        <v>23</v>
      </c>
      <c r="D20" s="3" t="s">
        <v>4</v>
      </c>
    </row>
    <row r="21" spans="1:4" x14ac:dyDescent="0.3">
      <c r="A21" s="3">
        <v>24</v>
      </c>
      <c r="B21" s="3" t="s">
        <v>4</v>
      </c>
      <c r="C21" s="3">
        <v>24</v>
      </c>
      <c r="D21" s="3" t="s">
        <v>4</v>
      </c>
    </row>
    <row r="22" spans="1:4" x14ac:dyDescent="0.3">
      <c r="A22" s="3">
        <v>25</v>
      </c>
      <c r="B22" s="3" t="s">
        <v>4</v>
      </c>
      <c r="C22" s="3">
        <v>25</v>
      </c>
      <c r="D22" s="3" t="s">
        <v>4</v>
      </c>
    </row>
    <row r="23" spans="1:4" x14ac:dyDescent="0.3">
      <c r="A23" s="3">
        <v>26</v>
      </c>
      <c r="B23" s="3" t="s">
        <v>4</v>
      </c>
      <c r="C23" s="3">
        <v>26</v>
      </c>
      <c r="D23" s="3" t="s">
        <v>4</v>
      </c>
    </row>
    <row r="24" spans="1:4" x14ac:dyDescent="0.3">
      <c r="A24" s="3">
        <v>27</v>
      </c>
      <c r="B24" s="3" t="s">
        <v>4</v>
      </c>
      <c r="C24" s="3">
        <v>27</v>
      </c>
      <c r="D24" s="3" t="s">
        <v>4</v>
      </c>
    </row>
    <row r="25" spans="1:4" x14ac:dyDescent="0.3">
      <c r="A25" s="3">
        <v>28</v>
      </c>
      <c r="B25" s="3" t="s">
        <v>4</v>
      </c>
      <c r="C25" s="3">
        <v>28</v>
      </c>
      <c r="D25" s="3" t="s">
        <v>4</v>
      </c>
    </row>
    <row r="26" spans="1:4" x14ac:dyDescent="0.3">
      <c r="A26" s="3">
        <v>29</v>
      </c>
      <c r="B26" s="3" t="s">
        <v>4</v>
      </c>
      <c r="C26" s="3">
        <v>29</v>
      </c>
      <c r="D26" s="3" t="s">
        <v>4</v>
      </c>
    </row>
    <row r="27" spans="1:4" x14ac:dyDescent="0.3">
      <c r="A27" s="3">
        <v>30</v>
      </c>
      <c r="B27" s="3" t="s">
        <v>138</v>
      </c>
      <c r="C27" s="3">
        <v>30</v>
      </c>
      <c r="D27" s="3" t="s">
        <v>138</v>
      </c>
    </row>
    <row r="28" spans="1:4" x14ac:dyDescent="0.3">
      <c r="A28" s="3">
        <v>31</v>
      </c>
      <c r="B28" s="3" t="s">
        <v>138</v>
      </c>
      <c r="C28" s="3">
        <v>31</v>
      </c>
      <c r="D28" s="3" t="s">
        <v>138</v>
      </c>
    </row>
    <row r="29" spans="1:4" x14ac:dyDescent="0.3">
      <c r="A29" s="3">
        <v>32</v>
      </c>
      <c r="B29" s="3" t="s">
        <v>138</v>
      </c>
      <c r="C29" s="3">
        <v>32</v>
      </c>
      <c r="D29" s="3" t="s">
        <v>138</v>
      </c>
    </row>
    <row r="30" spans="1:4" x14ac:dyDescent="0.3">
      <c r="A30" s="3">
        <v>33</v>
      </c>
      <c r="B30" s="3" t="s">
        <v>138</v>
      </c>
      <c r="C30" s="3">
        <v>33</v>
      </c>
      <c r="D30" s="3" t="s">
        <v>138</v>
      </c>
    </row>
    <row r="31" spans="1:4" x14ac:dyDescent="0.3">
      <c r="A31" s="3">
        <v>34</v>
      </c>
      <c r="B31" s="3" t="s">
        <v>138</v>
      </c>
      <c r="C31" s="3">
        <v>34</v>
      </c>
      <c r="D31" s="3" t="s">
        <v>138</v>
      </c>
    </row>
    <row r="32" spans="1:4" x14ac:dyDescent="0.3">
      <c r="A32" s="3">
        <v>35</v>
      </c>
      <c r="B32" s="3" t="s">
        <v>139</v>
      </c>
      <c r="C32" s="3">
        <v>35</v>
      </c>
      <c r="D32" s="3" t="s">
        <v>139</v>
      </c>
    </row>
    <row r="33" spans="1:4" x14ac:dyDescent="0.3">
      <c r="A33" s="3">
        <v>36</v>
      </c>
      <c r="B33" s="3" t="s">
        <v>139</v>
      </c>
      <c r="C33" s="3">
        <v>36</v>
      </c>
      <c r="D33" s="3" t="s">
        <v>139</v>
      </c>
    </row>
    <row r="34" spans="1:4" x14ac:dyDescent="0.3">
      <c r="A34" s="3">
        <v>37</v>
      </c>
      <c r="B34" s="3" t="s">
        <v>139</v>
      </c>
      <c r="C34" s="3">
        <v>37</v>
      </c>
      <c r="D34" s="3" t="s">
        <v>139</v>
      </c>
    </row>
    <row r="35" spans="1:4" x14ac:dyDescent="0.3">
      <c r="A35" s="3">
        <v>38</v>
      </c>
      <c r="B35" s="3" t="s">
        <v>139</v>
      </c>
      <c r="C35" s="3">
        <v>38</v>
      </c>
      <c r="D35" s="3" t="s">
        <v>139</v>
      </c>
    </row>
    <row r="36" spans="1:4" x14ac:dyDescent="0.3">
      <c r="A36" s="3">
        <v>39</v>
      </c>
      <c r="B36" s="3" t="s">
        <v>139</v>
      </c>
      <c r="C36" s="3">
        <v>39</v>
      </c>
      <c r="D36" s="3" t="s">
        <v>139</v>
      </c>
    </row>
    <row r="37" spans="1:4" x14ac:dyDescent="0.3">
      <c r="A37" s="3">
        <v>40</v>
      </c>
      <c r="B37" s="3" t="s">
        <v>140</v>
      </c>
      <c r="C37" s="3">
        <v>40</v>
      </c>
      <c r="D37" s="3" t="s">
        <v>140</v>
      </c>
    </row>
    <row r="38" spans="1:4" x14ac:dyDescent="0.3">
      <c r="A38" s="3">
        <v>41</v>
      </c>
      <c r="B38" s="3" t="s">
        <v>140</v>
      </c>
      <c r="C38" s="3">
        <v>41</v>
      </c>
      <c r="D38" s="3" t="s">
        <v>140</v>
      </c>
    </row>
    <row r="39" spans="1:4" x14ac:dyDescent="0.3">
      <c r="A39" s="3">
        <v>42</v>
      </c>
      <c r="B39" s="3" t="s">
        <v>140</v>
      </c>
      <c r="C39" s="3">
        <v>42</v>
      </c>
      <c r="D39" s="3" t="s">
        <v>140</v>
      </c>
    </row>
    <row r="40" spans="1:4" x14ac:dyDescent="0.3">
      <c r="A40" s="3">
        <v>43</v>
      </c>
      <c r="B40" s="3" t="s">
        <v>140</v>
      </c>
      <c r="C40" s="3">
        <v>43</v>
      </c>
      <c r="D40" s="3" t="s">
        <v>140</v>
      </c>
    </row>
    <row r="41" spans="1:4" x14ac:dyDescent="0.3">
      <c r="A41" s="3">
        <v>44</v>
      </c>
      <c r="B41" s="3" t="s">
        <v>140</v>
      </c>
      <c r="C41" s="3">
        <v>44</v>
      </c>
      <c r="D41" s="3" t="s">
        <v>140</v>
      </c>
    </row>
    <row r="42" spans="1:4" x14ac:dyDescent="0.3">
      <c r="A42" s="3">
        <v>45</v>
      </c>
      <c r="B42" s="3" t="s">
        <v>141</v>
      </c>
      <c r="C42" s="3">
        <v>45</v>
      </c>
      <c r="D42" s="3" t="s">
        <v>141</v>
      </c>
    </row>
    <row r="43" spans="1:4" x14ac:dyDescent="0.3">
      <c r="A43" s="3">
        <v>46</v>
      </c>
      <c r="B43" s="3" t="s">
        <v>141</v>
      </c>
      <c r="C43" s="3">
        <v>46</v>
      </c>
      <c r="D43" s="3" t="s">
        <v>141</v>
      </c>
    </row>
    <row r="44" spans="1:4" x14ac:dyDescent="0.3">
      <c r="A44" s="3">
        <v>47</v>
      </c>
      <c r="B44" s="3" t="s">
        <v>141</v>
      </c>
      <c r="C44" s="3">
        <v>47</v>
      </c>
      <c r="D44" s="3" t="s">
        <v>141</v>
      </c>
    </row>
    <row r="45" spans="1:4" x14ac:dyDescent="0.3">
      <c r="A45" s="3">
        <v>48</v>
      </c>
      <c r="B45" s="3" t="s">
        <v>141</v>
      </c>
      <c r="C45" s="3">
        <v>48</v>
      </c>
      <c r="D45" s="3" t="s">
        <v>141</v>
      </c>
    </row>
    <row r="46" spans="1:4" x14ac:dyDescent="0.3">
      <c r="A46" s="3">
        <v>49</v>
      </c>
      <c r="B46" s="3" t="s">
        <v>141</v>
      </c>
      <c r="C46" s="3">
        <v>49</v>
      </c>
      <c r="D46" s="3" t="s">
        <v>141</v>
      </c>
    </row>
    <row r="47" spans="1:4" x14ac:dyDescent="0.3">
      <c r="A47" s="3">
        <v>50</v>
      </c>
      <c r="B47" s="3" t="s">
        <v>142</v>
      </c>
      <c r="C47" s="3">
        <v>50</v>
      </c>
      <c r="D47" s="3" t="s">
        <v>142</v>
      </c>
    </row>
    <row r="48" spans="1:4" x14ac:dyDescent="0.3">
      <c r="A48" s="3">
        <v>51</v>
      </c>
      <c r="B48" s="3" t="s">
        <v>142</v>
      </c>
      <c r="C48" s="3">
        <v>51</v>
      </c>
      <c r="D48" s="3" t="s">
        <v>142</v>
      </c>
    </row>
    <row r="49" spans="1:4" x14ac:dyDescent="0.3">
      <c r="A49" s="3">
        <v>52</v>
      </c>
      <c r="B49" s="3" t="s">
        <v>142</v>
      </c>
      <c r="C49" s="3">
        <v>52</v>
      </c>
      <c r="D49" s="3" t="s">
        <v>142</v>
      </c>
    </row>
    <row r="50" spans="1:4" x14ac:dyDescent="0.3">
      <c r="A50" s="3">
        <v>53</v>
      </c>
      <c r="B50" s="3" t="s">
        <v>142</v>
      </c>
      <c r="C50" s="3">
        <v>53</v>
      </c>
      <c r="D50" s="3" t="s">
        <v>142</v>
      </c>
    </row>
    <row r="51" spans="1:4" x14ac:dyDescent="0.3">
      <c r="A51" s="3">
        <v>54</v>
      </c>
      <c r="B51" s="3" t="s">
        <v>142</v>
      </c>
      <c r="C51" s="3">
        <v>54</v>
      </c>
      <c r="D51" s="3" t="s">
        <v>142</v>
      </c>
    </row>
    <row r="52" spans="1:4" x14ac:dyDescent="0.3">
      <c r="A52" s="3">
        <v>55</v>
      </c>
      <c r="B52" s="3" t="s">
        <v>143</v>
      </c>
      <c r="C52" s="3">
        <v>55</v>
      </c>
      <c r="D52" s="3" t="s">
        <v>143</v>
      </c>
    </row>
    <row r="53" spans="1:4" x14ac:dyDescent="0.3">
      <c r="A53" s="3">
        <v>56</v>
      </c>
      <c r="B53" s="3" t="s">
        <v>143</v>
      </c>
      <c r="C53" s="3">
        <v>56</v>
      </c>
      <c r="D53" s="3" t="s">
        <v>143</v>
      </c>
    </row>
    <row r="54" spans="1:4" x14ac:dyDescent="0.3">
      <c r="A54" s="3">
        <v>57</v>
      </c>
      <c r="B54" s="3" t="s">
        <v>143</v>
      </c>
      <c r="C54" s="3">
        <v>57</v>
      </c>
      <c r="D54" s="3" t="s">
        <v>143</v>
      </c>
    </row>
    <row r="55" spans="1:4" x14ac:dyDescent="0.3">
      <c r="A55" s="3">
        <v>58</v>
      </c>
      <c r="B55" s="3" t="s">
        <v>143</v>
      </c>
      <c r="C55" s="3">
        <v>58</v>
      </c>
      <c r="D55" s="3" t="s">
        <v>143</v>
      </c>
    </row>
    <row r="56" spans="1:4" x14ac:dyDescent="0.3">
      <c r="A56" s="3">
        <v>59</v>
      </c>
      <c r="B56" s="3" t="s">
        <v>143</v>
      </c>
      <c r="C56" s="3">
        <v>59</v>
      </c>
      <c r="D56" s="3" t="s">
        <v>143</v>
      </c>
    </row>
    <row r="57" spans="1:4" x14ac:dyDescent="0.3">
      <c r="A57" s="3">
        <v>60</v>
      </c>
      <c r="B57" s="3" t="s">
        <v>144</v>
      </c>
      <c r="C57" s="3">
        <v>60</v>
      </c>
      <c r="D57" s="3" t="s">
        <v>144</v>
      </c>
    </row>
    <row r="58" spans="1:4" x14ac:dyDescent="0.3">
      <c r="A58" s="3">
        <v>61</v>
      </c>
      <c r="B58" s="3" t="s">
        <v>144</v>
      </c>
      <c r="C58" s="3">
        <v>61</v>
      </c>
      <c r="D58" s="3" t="s">
        <v>144</v>
      </c>
    </row>
    <row r="59" spans="1:4" x14ac:dyDescent="0.3">
      <c r="A59" s="3">
        <v>62</v>
      </c>
      <c r="B59" s="3" t="s">
        <v>144</v>
      </c>
      <c r="C59" s="3">
        <v>62</v>
      </c>
      <c r="D59" s="3" t="s">
        <v>144</v>
      </c>
    </row>
    <row r="60" spans="1:4" x14ac:dyDescent="0.3">
      <c r="A60" s="3">
        <v>63</v>
      </c>
      <c r="B60" s="3" t="s">
        <v>144</v>
      </c>
      <c r="C60" s="3">
        <v>63</v>
      </c>
      <c r="D60" s="3" t="s">
        <v>144</v>
      </c>
    </row>
    <row r="61" spans="1:4" x14ac:dyDescent="0.3">
      <c r="A61" s="3">
        <v>64</v>
      </c>
      <c r="B61" s="3" t="s">
        <v>144</v>
      </c>
      <c r="C61" s="3">
        <v>64</v>
      </c>
      <c r="D61" s="3" t="s">
        <v>144</v>
      </c>
    </row>
    <row r="62" spans="1:4" x14ac:dyDescent="0.3">
      <c r="A62" s="3">
        <v>65</v>
      </c>
      <c r="B62" s="3" t="s">
        <v>144</v>
      </c>
      <c r="C62" s="3">
        <v>65</v>
      </c>
      <c r="D62" s="3" t="s">
        <v>144</v>
      </c>
    </row>
    <row r="63" spans="1:4" x14ac:dyDescent="0.3">
      <c r="A63" s="3">
        <v>66</v>
      </c>
      <c r="B63" s="3" t="s">
        <v>144</v>
      </c>
      <c r="C63" s="3">
        <v>66</v>
      </c>
      <c r="D63" s="3" t="s">
        <v>144</v>
      </c>
    </row>
    <row r="64" spans="1:4" x14ac:dyDescent="0.3">
      <c r="A64" s="3">
        <v>67</v>
      </c>
      <c r="B64" s="3" t="s">
        <v>144</v>
      </c>
      <c r="C64" s="3">
        <v>67</v>
      </c>
      <c r="D64" s="3" t="s">
        <v>144</v>
      </c>
    </row>
    <row r="65" spans="1:4" x14ac:dyDescent="0.3">
      <c r="A65" s="3">
        <v>68</v>
      </c>
      <c r="B65" s="3" t="s">
        <v>144</v>
      </c>
      <c r="C65" s="3">
        <v>68</v>
      </c>
      <c r="D65" s="3" t="s">
        <v>144</v>
      </c>
    </row>
    <row r="66" spans="1:4" x14ac:dyDescent="0.3">
      <c r="A66" s="3">
        <v>69</v>
      </c>
      <c r="B66" s="3" t="s">
        <v>144</v>
      </c>
      <c r="C66" s="3">
        <v>69</v>
      </c>
      <c r="D66" s="3" t="s">
        <v>144</v>
      </c>
    </row>
    <row r="67" spans="1:4" x14ac:dyDescent="0.3">
      <c r="A67" s="3">
        <v>70</v>
      </c>
      <c r="B67" s="3" t="s">
        <v>144</v>
      </c>
      <c r="C67" s="3">
        <v>70</v>
      </c>
      <c r="D67" s="3" t="s">
        <v>144</v>
      </c>
    </row>
    <row r="68" spans="1:4" x14ac:dyDescent="0.3">
      <c r="A68" s="3">
        <v>71</v>
      </c>
      <c r="B68" s="3" t="s">
        <v>144</v>
      </c>
      <c r="C68" s="3">
        <v>71</v>
      </c>
      <c r="D68" s="3" t="s">
        <v>144</v>
      </c>
    </row>
    <row r="69" spans="1:4" x14ac:dyDescent="0.3">
      <c r="A69" s="3">
        <v>72</v>
      </c>
      <c r="B69" s="3" t="s">
        <v>144</v>
      </c>
      <c r="C69" s="3">
        <v>72</v>
      </c>
      <c r="D69" s="3" t="s">
        <v>144</v>
      </c>
    </row>
    <row r="70" spans="1:4" x14ac:dyDescent="0.3">
      <c r="A70" s="3">
        <v>73</v>
      </c>
      <c r="B70" s="3" t="s">
        <v>144</v>
      </c>
      <c r="C70" s="3">
        <v>73</v>
      </c>
      <c r="D70" s="3" t="s">
        <v>144</v>
      </c>
    </row>
    <row r="71" spans="1:4" x14ac:dyDescent="0.3">
      <c r="A71" s="3">
        <v>74</v>
      </c>
      <c r="B71" s="3" t="s">
        <v>144</v>
      </c>
      <c r="C71" s="3">
        <v>74</v>
      </c>
      <c r="D71" s="3" t="s">
        <v>144</v>
      </c>
    </row>
    <row r="72" spans="1:4" x14ac:dyDescent="0.3">
      <c r="A72" s="3">
        <v>75</v>
      </c>
      <c r="B72" s="3" t="s">
        <v>144</v>
      </c>
      <c r="C72" s="3">
        <v>75</v>
      </c>
      <c r="D72" s="3" t="s">
        <v>144</v>
      </c>
    </row>
    <row r="73" spans="1:4" x14ac:dyDescent="0.3">
      <c r="A73" s="3">
        <v>76</v>
      </c>
      <c r="B73" s="3" t="s">
        <v>144</v>
      </c>
      <c r="C73" s="3">
        <v>76</v>
      </c>
      <c r="D73" s="3" t="s">
        <v>144</v>
      </c>
    </row>
    <row r="74" spans="1:4" x14ac:dyDescent="0.3">
      <c r="A74" s="3">
        <v>77</v>
      </c>
      <c r="B74" s="3" t="s">
        <v>144</v>
      </c>
      <c r="C74" s="3">
        <v>77</v>
      </c>
      <c r="D74" s="3" t="s">
        <v>144</v>
      </c>
    </row>
    <row r="75" spans="1:4" x14ac:dyDescent="0.3">
      <c r="A75" s="3">
        <v>78</v>
      </c>
      <c r="B75" s="3" t="s">
        <v>144</v>
      </c>
      <c r="C75" s="3">
        <v>78</v>
      </c>
      <c r="D75" s="3" t="s">
        <v>144</v>
      </c>
    </row>
    <row r="76" spans="1:4" x14ac:dyDescent="0.3">
      <c r="A76" s="3">
        <v>79</v>
      </c>
      <c r="B76" s="3" t="s">
        <v>144</v>
      </c>
      <c r="C76" s="3">
        <v>79</v>
      </c>
      <c r="D76" s="3" t="s">
        <v>144</v>
      </c>
    </row>
    <row r="77" spans="1:4" x14ac:dyDescent="0.3">
      <c r="A77" s="3">
        <v>80</v>
      </c>
      <c r="B77" s="3" t="s">
        <v>144</v>
      </c>
      <c r="C77" s="3">
        <v>80</v>
      </c>
      <c r="D77" s="3" t="s">
        <v>144</v>
      </c>
    </row>
    <row r="78" spans="1:4" x14ac:dyDescent="0.3">
      <c r="A78" s="3">
        <v>81</v>
      </c>
      <c r="B78" s="3" t="s">
        <v>144</v>
      </c>
      <c r="C78" s="3">
        <v>81</v>
      </c>
      <c r="D78" s="3" t="s">
        <v>144</v>
      </c>
    </row>
    <row r="79" spans="1:4" x14ac:dyDescent="0.3">
      <c r="A79" s="3">
        <v>82</v>
      </c>
      <c r="B79" s="3" t="s">
        <v>144</v>
      </c>
      <c r="C79" s="3">
        <v>82</v>
      </c>
      <c r="D79" s="3" t="s">
        <v>144</v>
      </c>
    </row>
    <row r="80" spans="1:4" x14ac:dyDescent="0.3">
      <c r="A80" s="3">
        <v>83</v>
      </c>
      <c r="B80" s="3" t="s">
        <v>144</v>
      </c>
      <c r="C80" s="3">
        <v>83</v>
      </c>
      <c r="D80" s="3" t="s">
        <v>144</v>
      </c>
    </row>
    <row r="81" spans="1:4" x14ac:dyDescent="0.3">
      <c r="A81" s="3">
        <v>84</v>
      </c>
      <c r="B81" s="3" t="s">
        <v>144</v>
      </c>
      <c r="C81" s="3">
        <v>84</v>
      </c>
      <c r="D81" s="3" t="s">
        <v>144</v>
      </c>
    </row>
    <row r="82" spans="1:4" x14ac:dyDescent="0.3">
      <c r="A82" s="3">
        <v>85</v>
      </c>
      <c r="B82" s="3" t="s">
        <v>144</v>
      </c>
      <c r="C82" s="3">
        <v>85</v>
      </c>
      <c r="D82" s="3" t="s">
        <v>144</v>
      </c>
    </row>
    <row r="83" spans="1:4" x14ac:dyDescent="0.3">
      <c r="A83" s="3">
        <v>86</v>
      </c>
      <c r="B83" s="3" t="s">
        <v>144</v>
      </c>
      <c r="C83" s="3">
        <v>86</v>
      </c>
      <c r="D83" s="3" t="s">
        <v>144</v>
      </c>
    </row>
    <row r="84" spans="1:4" x14ac:dyDescent="0.3">
      <c r="A84" s="3">
        <v>87</v>
      </c>
      <c r="B84" s="3" t="s">
        <v>144</v>
      </c>
      <c r="C84" s="3">
        <v>87</v>
      </c>
      <c r="D84" s="3" t="s">
        <v>144</v>
      </c>
    </row>
    <row r="85" spans="1:4" x14ac:dyDescent="0.3">
      <c r="A85" s="3">
        <v>88</v>
      </c>
      <c r="B85" s="3" t="s">
        <v>144</v>
      </c>
      <c r="C85" s="3">
        <v>88</v>
      </c>
      <c r="D85" s="3" t="s">
        <v>144</v>
      </c>
    </row>
    <row r="86" spans="1:4" x14ac:dyDescent="0.3">
      <c r="A86" s="3">
        <v>89</v>
      </c>
      <c r="B86" s="3" t="s">
        <v>144</v>
      </c>
      <c r="C86" s="3">
        <v>89</v>
      </c>
      <c r="D86" s="3" t="s">
        <v>144</v>
      </c>
    </row>
    <row r="87" spans="1:4" x14ac:dyDescent="0.3">
      <c r="A87" s="3">
        <v>90</v>
      </c>
      <c r="B87" s="3" t="s">
        <v>144</v>
      </c>
      <c r="C87" s="3">
        <v>90</v>
      </c>
      <c r="D87" s="3" t="s">
        <v>144</v>
      </c>
    </row>
    <row r="88" spans="1:4" x14ac:dyDescent="0.3">
      <c r="A88" s="3">
        <v>91</v>
      </c>
      <c r="B88" s="3" t="s">
        <v>144</v>
      </c>
      <c r="C88" s="3">
        <v>91</v>
      </c>
      <c r="D88" s="3" t="s">
        <v>144</v>
      </c>
    </row>
    <row r="89" spans="1:4" x14ac:dyDescent="0.3">
      <c r="A89" s="3">
        <v>92</v>
      </c>
      <c r="B89" s="3" t="s">
        <v>144</v>
      </c>
      <c r="C89" s="3">
        <v>92</v>
      </c>
      <c r="D89" s="3" t="s">
        <v>144</v>
      </c>
    </row>
    <row r="90" spans="1:4" x14ac:dyDescent="0.3">
      <c r="A90" s="3">
        <v>93</v>
      </c>
      <c r="B90" s="3" t="s">
        <v>144</v>
      </c>
      <c r="C90" s="3">
        <v>93</v>
      </c>
      <c r="D90" s="3" t="s">
        <v>144</v>
      </c>
    </row>
    <row r="91" spans="1:4" x14ac:dyDescent="0.3">
      <c r="A91" s="3">
        <v>94</v>
      </c>
      <c r="B91" s="3" t="s">
        <v>144</v>
      </c>
      <c r="C91" s="3">
        <v>94</v>
      </c>
      <c r="D91" s="3" t="s">
        <v>144</v>
      </c>
    </row>
    <row r="92" spans="1:4" x14ac:dyDescent="0.3">
      <c r="A92" s="3">
        <v>95</v>
      </c>
      <c r="B92" s="3" t="s">
        <v>144</v>
      </c>
      <c r="C92" s="3">
        <v>95</v>
      </c>
      <c r="D92" s="3" t="s">
        <v>144</v>
      </c>
    </row>
    <row r="93" spans="1:4" x14ac:dyDescent="0.3">
      <c r="A93" s="3">
        <v>96</v>
      </c>
      <c r="B93" s="3" t="s">
        <v>144</v>
      </c>
      <c r="C93" s="3">
        <v>96</v>
      </c>
      <c r="D93" s="3" t="s">
        <v>144</v>
      </c>
    </row>
    <row r="94" spans="1:4" x14ac:dyDescent="0.3">
      <c r="A94" s="3">
        <v>97</v>
      </c>
      <c r="B94" s="3" t="s">
        <v>144</v>
      </c>
      <c r="C94" s="3">
        <v>97</v>
      </c>
      <c r="D94" s="3" t="s">
        <v>144</v>
      </c>
    </row>
    <row r="95" spans="1:4" x14ac:dyDescent="0.3">
      <c r="A95" s="3">
        <v>98</v>
      </c>
      <c r="B95" s="3" t="s">
        <v>144</v>
      </c>
      <c r="C95" s="3">
        <v>98</v>
      </c>
      <c r="D95" s="3" t="s">
        <v>144</v>
      </c>
    </row>
    <row r="96" spans="1:4" x14ac:dyDescent="0.3">
      <c r="A96" s="3">
        <v>99</v>
      </c>
      <c r="B96" s="3" t="s">
        <v>144</v>
      </c>
      <c r="C96" s="3">
        <v>99</v>
      </c>
      <c r="D96" s="3" t="s">
        <v>144</v>
      </c>
    </row>
    <row r="97" spans="1:4" x14ac:dyDescent="0.3">
      <c r="A97" s="3">
        <v>100</v>
      </c>
      <c r="B97" s="3" t="s">
        <v>144</v>
      </c>
      <c r="C97" s="3">
        <v>100</v>
      </c>
      <c r="D97" s="3" t="s">
        <v>144</v>
      </c>
    </row>
    <row r="98" spans="1:4" x14ac:dyDescent="0.3">
      <c r="A98" s="3">
        <v>101</v>
      </c>
      <c r="B98" s="3" t="s">
        <v>144</v>
      </c>
      <c r="C98" s="3">
        <v>101</v>
      </c>
      <c r="D98" s="3" t="s">
        <v>144</v>
      </c>
    </row>
    <row r="99" spans="1:4" x14ac:dyDescent="0.3">
      <c r="A99" s="3">
        <v>102</v>
      </c>
      <c r="B99" s="3" t="s">
        <v>144</v>
      </c>
      <c r="C99" s="3">
        <v>102</v>
      </c>
      <c r="D99" s="3" t="s">
        <v>144</v>
      </c>
    </row>
    <row r="100" spans="1:4" x14ac:dyDescent="0.3">
      <c r="A100" s="3">
        <v>103</v>
      </c>
      <c r="B100" s="3" t="s">
        <v>144</v>
      </c>
      <c r="C100" s="3">
        <v>103</v>
      </c>
      <c r="D100" s="3" t="s">
        <v>144</v>
      </c>
    </row>
    <row r="101" spans="1:4" x14ac:dyDescent="0.3">
      <c r="A101" s="3">
        <v>104</v>
      </c>
      <c r="B101" s="3" t="s">
        <v>144</v>
      </c>
      <c r="C101" s="3">
        <v>104</v>
      </c>
      <c r="D101" s="3" t="s">
        <v>144</v>
      </c>
    </row>
    <row r="102" spans="1:4" x14ac:dyDescent="0.3">
      <c r="A102" s="3">
        <v>105</v>
      </c>
      <c r="B102" s="3" t="s">
        <v>144</v>
      </c>
      <c r="C102" s="3">
        <v>105</v>
      </c>
      <c r="D102" s="3" t="s">
        <v>144</v>
      </c>
    </row>
    <row r="103" spans="1:4" x14ac:dyDescent="0.3">
      <c r="A103" s="3">
        <v>106</v>
      </c>
      <c r="B103" s="3" t="s">
        <v>144</v>
      </c>
      <c r="C103" s="3">
        <v>106</v>
      </c>
      <c r="D103" s="3" t="s">
        <v>144</v>
      </c>
    </row>
    <row r="104" spans="1:4" x14ac:dyDescent="0.3">
      <c r="A104" s="3">
        <v>107</v>
      </c>
      <c r="B104" s="3" t="s">
        <v>144</v>
      </c>
      <c r="C104" s="3">
        <v>107</v>
      </c>
      <c r="D104" s="3" t="s">
        <v>144</v>
      </c>
    </row>
    <row r="105" spans="1:4" x14ac:dyDescent="0.3">
      <c r="A105" s="3">
        <v>108</v>
      </c>
      <c r="B105" s="3" t="s">
        <v>144</v>
      </c>
      <c r="C105" s="3">
        <v>108</v>
      </c>
      <c r="D105" s="3" t="s">
        <v>144</v>
      </c>
    </row>
    <row r="106" spans="1:4" x14ac:dyDescent="0.3">
      <c r="A106" s="3">
        <v>109</v>
      </c>
      <c r="B106" s="3" t="s">
        <v>144</v>
      </c>
      <c r="C106" s="3">
        <v>109</v>
      </c>
      <c r="D106" s="3" t="s">
        <v>144</v>
      </c>
    </row>
    <row r="107" spans="1:4" x14ac:dyDescent="0.3">
      <c r="A107" s="3">
        <v>110</v>
      </c>
      <c r="B107" s="3" t="s">
        <v>144</v>
      </c>
      <c r="C107" s="3">
        <v>110</v>
      </c>
      <c r="D107" s="3" t="s">
        <v>144</v>
      </c>
    </row>
    <row r="108" spans="1:4" x14ac:dyDescent="0.3">
      <c r="A108" s="3">
        <v>111</v>
      </c>
      <c r="B108" s="3" t="s">
        <v>144</v>
      </c>
      <c r="C108" s="3">
        <v>111</v>
      </c>
      <c r="D108" s="3" t="s">
        <v>144</v>
      </c>
    </row>
    <row r="109" spans="1:4" x14ac:dyDescent="0.3">
      <c r="A109" s="3">
        <v>112</v>
      </c>
      <c r="B109" s="3" t="s">
        <v>144</v>
      </c>
      <c r="C109" s="3">
        <v>112</v>
      </c>
      <c r="D109" s="3" t="s">
        <v>144</v>
      </c>
    </row>
    <row r="110" spans="1:4" x14ac:dyDescent="0.3">
      <c r="A110" s="3">
        <v>113</v>
      </c>
      <c r="B110" s="3" t="s">
        <v>144</v>
      </c>
      <c r="C110" s="3">
        <v>113</v>
      </c>
      <c r="D110" s="3" t="s">
        <v>144</v>
      </c>
    </row>
    <row r="111" spans="1:4" x14ac:dyDescent="0.3">
      <c r="A111" s="3">
        <v>114</v>
      </c>
      <c r="B111" s="3" t="s">
        <v>144</v>
      </c>
      <c r="C111" s="3">
        <v>114</v>
      </c>
      <c r="D111" s="3" t="s">
        <v>144</v>
      </c>
    </row>
    <row r="112" spans="1:4" x14ac:dyDescent="0.3">
      <c r="A112" s="3">
        <v>115</v>
      </c>
      <c r="B112" s="3" t="s">
        <v>144</v>
      </c>
      <c r="C112" s="3">
        <v>115</v>
      </c>
      <c r="D112" s="3" t="s">
        <v>144</v>
      </c>
    </row>
    <row r="113" spans="1:4" x14ac:dyDescent="0.3">
      <c r="A113" s="3">
        <v>116</v>
      </c>
      <c r="B113" s="3" t="s">
        <v>144</v>
      </c>
      <c r="C113" s="3">
        <v>116</v>
      </c>
      <c r="D113" s="3" t="s">
        <v>144</v>
      </c>
    </row>
    <row r="114" spans="1:4" x14ac:dyDescent="0.3">
      <c r="A114" s="3">
        <v>117</v>
      </c>
      <c r="B114" s="3" t="s">
        <v>144</v>
      </c>
      <c r="C114" s="3">
        <v>117</v>
      </c>
      <c r="D114" s="3" t="s">
        <v>144</v>
      </c>
    </row>
    <row r="115" spans="1:4" x14ac:dyDescent="0.3">
      <c r="A115" s="3">
        <v>118</v>
      </c>
      <c r="B115" s="3" t="s">
        <v>144</v>
      </c>
      <c r="C115" s="3">
        <v>118</v>
      </c>
      <c r="D115" s="3" t="s">
        <v>144</v>
      </c>
    </row>
    <row r="116" spans="1:4" x14ac:dyDescent="0.3">
      <c r="A116" s="3">
        <v>119</v>
      </c>
      <c r="B116" s="3" t="s">
        <v>144</v>
      </c>
      <c r="C116" s="3">
        <v>119</v>
      </c>
      <c r="D116" s="3" t="s">
        <v>144</v>
      </c>
    </row>
    <row r="117" spans="1:4" x14ac:dyDescent="0.3">
      <c r="A117" s="3">
        <v>120</v>
      </c>
      <c r="B117" s="3" t="s">
        <v>144</v>
      </c>
      <c r="C117" s="3">
        <v>120</v>
      </c>
      <c r="D117" s="3" t="s">
        <v>144</v>
      </c>
    </row>
    <row r="118" spans="1:4" x14ac:dyDescent="0.3">
      <c r="A118" s="3">
        <v>121</v>
      </c>
      <c r="B118" s="3" t="s">
        <v>144</v>
      </c>
      <c r="C118" s="3">
        <v>121</v>
      </c>
      <c r="D118" s="3" t="s">
        <v>144</v>
      </c>
    </row>
    <row r="119" spans="1:4" x14ac:dyDescent="0.3">
      <c r="A119" s="3">
        <v>122</v>
      </c>
      <c r="B119" s="3" t="s">
        <v>144</v>
      </c>
      <c r="C119" s="3">
        <v>122</v>
      </c>
      <c r="D119" s="3" t="s">
        <v>144</v>
      </c>
    </row>
    <row r="120" spans="1:4" x14ac:dyDescent="0.3">
      <c r="A120" s="3">
        <v>123</v>
      </c>
      <c r="B120" s="3" t="s">
        <v>144</v>
      </c>
      <c r="C120" s="3">
        <v>123</v>
      </c>
      <c r="D120" s="3" t="s">
        <v>144</v>
      </c>
    </row>
    <row r="121" spans="1:4" x14ac:dyDescent="0.3">
      <c r="A121" s="3">
        <v>124</v>
      </c>
      <c r="B121" s="3" t="s">
        <v>144</v>
      </c>
      <c r="C121" s="3">
        <v>124</v>
      </c>
      <c r="D121" s="3" t="s">
        <v>144</v>
      </c>
    </row>
    <row r="122" spans="1:4" x14ac:dyDescent="0.3">
      <c r="A122" s="3">
        <v>125</v>
      </c>
      <c r="B122" s="3" t="s">
        <v>144</v>
      </c>
      <c r="C122" s="3">
        <v>125</v>
      </c>
      <c r="D122" s="3" t="s">
        <v>144</v>
      </c>
    </row>
    <row r="123" spans="1:4" x14ac:dyDescent="0.3">
      <c r="A123" s="3">
        <v>126</v>
      </c>
      <c r="B123" s="3" t="s">
        <v>144</v>
      </c>
      <c r="C123" s="3">
        <v>126</v>
      </c>
      <c r="D123" s="3" t="s">
        <v>144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60DA-C5F1-4300-99C8-6A34F72945FE}">
  <sheetPr>
    <pageSetUpPr fitToPage="1"/>
  </sheetPr>
  <dimension ref="A1:O79"/>
  <sheetViews>
    <sheetView topLeftCell="A34" workbookViewId="0">
      <selection activeCell="L49" sqref="L49"/>
    </sheetView>
  </sheetViews>
  <sheetFormatPr baseColWidth="10" defaultColWidth="10.77734375" defaultRowHeight="14.4" x14ac:dyDescent="0.3"/>
  <cols>
    <col min="1" max="1" width="3.44140625" customWidth="1"/>
    <col min="3" max="3" width="6.6640625" style="4" bestFit="1" customWidth="1"/>
    <col min="8" max="8" width="5.109375" customWidth="1"/>
    <col min="9" max="9" width="1.88671875" bestFit="1" customWidth="1"/>
    <col min="11" max="11" width="6.6640625" bestFit="1" customWidth="1"/>
    <col min="12" max="12" width="20" customWidth="1"/>
    <col min="13" max="13" width="7.5546875" style="4" bestFit="1" customWidth="1"/>
    <col min="14" max="14" width="5.5546875" style="4" bestFit="1" customWidth="1"/>
    <col min="15" max="15" width="7.88671875" style="4" bestFit="1" customWidth="1"/>
  </cols>
  <sheetData>
    <row r="1" spans="1:15" ht="28.8" x14ac:dyDescent="0.3">
      <c r="A1" s="3" t="s">
        <v>101</v>
      </c>
      <c r="B1" s="3" t="s">
        <v>4</v>
      </c>
      <c r="C1" s="3" t="s">
        <v>14</v>
      </c>
      <c r="D1" s="7" t="s">
        <v>7</v>
      </c>
      <c r="E1" s="7" t="s">
        <v>8</v>
      </c>
      <c r="F1" s="7" t="s">
        <v>9</v>
      </c>
      <c r="G1" s="7" t="s">
        <v>15</v>
      </c>
      <c r="H1" s="7"/>
      <c r="I1" s="27" t="str">
        <f>$A$1</f>
        <v>F</v>
      </c>
      <c r="J1" s="27" t="s">
        <v>4</v>
      </c>
      <c r="K1" s="27" t="s">
        <v>14</v>
      </c>
      <c r="L1" s="28" t="s">
        <v>7</v>
      </c>
      <c r="M1" s="28" t="s">
        <v>8</v>
      </c>
      <c r="N1" s="28" t="s">
        <v>9</v>
      </c>
      <c r="O1" s="28" t="s">
        <v>15</v>
      </c>
    </row>
    <row r="2" spans="1:15" x14ac:dyDescent="0.3">
      <c r="A2" s="3" t="str">
        <f t="shared" ref="A2:A9" si="0">$A$1</f>
        <v>F</v>
      </c>
      <c r="B2" t="str">
        <f>B1&amp;A2&amp;C2</f>
        <v>MAYORESF1</v>
      </c>
      <c r="C2" s="4">
        <v>1</v>
      </c>
      <c r="D2" t="str" cm="1">
        <f t="array" ref="D2:D9">IF(_xlfn.XLOOKUP(B2:B9,'Puntos Generales'!B:B,'Puntos Generales'!H:H)='Resultados por Cat. F'!A2:A9,_xlfn.XLOOKUP(B2:B9,'Puntos Generales'!B:B,'Puntos Generales'!C:C))</f>
        <v>Maria Camila Bravo Acevedo</v>
      </c>
      <c r="E2" t="str" cm="1">
        <f t="array" ref="E2:E9">_xlfn.XLOOKUP(B2:B9,'Puntos Generales'!B:B,'Puntos Generales'!D:D)</f>
        <v>DELFINES</v>
      </c>
      <c r="F2" cm="1">
        <f t="array" ref="F2:F9">_xlfn.XLOOKUP(B2:B9,'Puntos Generales'!B:B,'Puntos Generales'!E:E)</f>
        <v>26</v>
      </c>
      <c r="G2" cm="1">
        <f t="array" ref="G2:G9">_xlfn.XLOOKUP(B2:B9,'Puntos Generales'!B:B,'Puntos Generales'!M:M)</f>
        <v>36</v>
      </c>
      <c r="K2" s="4">
        <v>1</v>
      </c>
      <c r="L2" t="str" cm="1">
        <f t="array" ref="L2:O2">IFERROR(_xlfn.SORTBY(D2:G2,G2,-1),"")</f>
        <v>Maria Camila Bravo Acevedo</v>
      </c>
      <c r="M2" s="4" t="str">
        <v>DELFINES</v>
      </c>
      <c r="N2" s="4">
        <v>26</v>
      </c>
      <c r="O2" s="4">
        <v>36</v>
      </c>
    </row>
    <row r="3" spans="1:15" x14ac:dyDescent="0.3">
      <c r="A3" s="3" t="str">
        <f t="shared" si="0"/>
        <v>F</v>
      </c>
      <c r="B3" t="str">
        <f>B1&amp;A3&amp;C3</f>
        <v>MAYORESF2</v>
      </c>
      <c r="C3" s="4">
        <v>2</v>
      </c>
      <c r="D3" t="e">
        <v>#N/A</v>
      </c>
      <c r="E3" t="e">
        <v>#N/A</v>
      </c>
      <c r="F3" t="e">
        <v>#N/A</v>
      </c>
      <c r="G3" t="e">
        <v>#N/A</v>
      </c>
      <c r="K3" s="4">
        <v>2</v>
      </c>
    </row>
    <row r="4" spans="1:15" x14ac:dyDescent="0.3">
      <c r="A4" s="3" t="str">
        <f t="shared" si="0"/>
        <v>F</v>
      </c>
      <c r="B4" t="str">
        <f>B1&amp;A4&amp;C4</f>
        <v>MAYORESF3</v>
      </c>
      <c r="C4" s="4">
        <v>3</v>
      </c>
      <c r="D4" t="e">
        <v>#N/A</v>
      </c>
      <c r="E4" t="e">
        <v>#N/A</v>
      </c>
      <c r="F4" t="e">
        <v>#N/A</v>
      </c>
      <c r="G4" t="e">
        <v>#N/A</v>
      </c>
      <c r="K4" s="4">
        <v>3</v>
      </c>
    </row>
    <row r="5" spans="1:15" x14ac:dyDescent="0.3">
      <c r="A5" s="3" t="str">
        <f t="shared" si="0"/>
        <v>F</v>
      </c>
      <c r="B5" t="str">
        <f>B1&amp;A5&amp;C5</f>
        <v>MAYORESF4</v>
      </c>
      <c r="C5" s="4">
        <v>4</v>
      </c>
      <c r="D5" t="e">
        <v>#N/A</v>
      </c>
      <c r="E5" t="e">
        <v>#N/A</v>
      </c>
      <c r="F5" t="e">
        <v>#N/A</v>
      </c>
      <c r="G5" t="e">
        <v>#N/A</v>
      </c>
      <c r="K5" s="4">
        <v>4</v>
      </c>
    </row>
    <row r="6" spans="1:15" x14ac:dyDescent="0.3">
      <c r="A6" s="3" t="str">
        <f t="shared" si="0"/>
        <v>F</v>
      </c>
      <c r="B6" t="str">
        <f>B1&amp;A6&amp;C6</f>
        <v>MAYORESF5</v>
      </c>
      <c r="C6" s="4">
        <v>5</v>
      </c>
      <c r="D6" t="e">
        <v>#N/A</v>
      </c>
      <c r="E6" t="e">
        <v>#N/A</v>
      </c>
      <c r="F6" t="e">
        <v>#N/A</v>
      </c>
      <c r="G6" t="e">
        <v>#N/A</v>
      </c>
      <c r="K6" s="4">
        <v>5</v>
      </c>
    </row>
    <row r="7" spans="1:15" x14ac:dyDescent="0.3">
      <c r="A7" s="3" t="str">
        <f t="shared" si="0"/>
        <v>F</v>
      </c>
      <c r="B7" t="str">
        <f>B1&amp;A7&amp;C7</f>
        <v>MAYORESF6</v>
      </c>
      <c r="C7" s="4">
        <v>6</v>
      </c>
      <c r="D7" t="e">
        <v>#N/A</v>
      </c>
      <c r="E7" t="e">
        <v>#N/A</v>
      </c>
      <c r="F7" t="e">
        <v>#N/A</v>
      </c>
      <c r="G7" t="e">
        <v>#N/A</v>
      </c>
      <c r="K7" s="4">
        <v>6</v>
      </c>
    </row>
    <row r="8" spans="1:15" x14ac:dyDescent="0.3">
      <c r="A8" s="3" t="str">
        <f t="shared" si="0"/>
        <v>F</v>
      </c>
      <c r="B8" t="str">
        <f>B1&amp;A8&amp;C8</f>
        <v>MAYORESF7</v>
      </c>
      <c r="C8" s="4">
        <v>7</v>
      </c>
      <c r="D8" t="e">
        <v>#N/A</v>
      </c>
      <c r="E8" t="e">
        <v>#N/A</v>
      </c>
      <c r="F8" t="e">
        <v>#N/A</v>
      </c>
      <c r="G8" t="e">
        <v>#N/A</v>
      </c>
      <c r="K8" s="4">
        <v>7</v>
      </c>
    </row>
    <row r="9" spans="1:15" x14ac:dyDescent="0.3">
      <c r="A9" s="3" t="str">
        <f t="shared" si="0"/>
        <v>F</v>
      </c>
      <c r="B9" t="str">
        <f>B1&amp;A9&amp;C9</f>
        <v>MAYORESF8</v>
      </c>
      <c r="C9" s="4">
        <v>8</v>
      </c>
      <c r="D9" t="e">
        <v>#N/A</v>
      </c>
      <c r="E9" t="e">
        <v>#N/A</v>
      </c>
      <c r="F9" t="e">
        <v>#N/A</v>
      </c>
      <c r="G9" t="e">
        <v>#N/A</v>
      </c>
      <c r="K9" s="4">
        <v>8</v>
      </c>
    </row>
    <row r="11" spans="1:15" ht="28.8" x14ac:dyDescent="0.3">
      <c r="A11" s="3" t="str">
        <f>$A$1</f>
        <v>F</v>
      </c>
      <c r="B11" s="3" t="s">
        <v>138</v>
      </c>
      <c r="C11" s="3" t="s">
        <v>14</v>
      </c>
      <c r="D11" s="7" t="s">
        <v>7</v>
      </c>
      <c r="E11" s="7" t="s">
        <v>8</v>
      </c>
      <c r="F11" s="7" t="s">
        <v>9</v>
      </c>
      <c r="G11" s="7" t="s">
        <v>15</v>
      </c>
      <c r="H11" s="7"/>
      <c r="I11" s="27" t="str">
        <f>$A$1</f>
        <v>F</v>
      </c>
      <c r="J11" s="27" t="s">
        <v>138</v>
      </c>
      <c r="K11" s="27" t="s">
        <v>14</v>
      </c>
      <c r="L11" s="28" t="s">
        <v>7</v>
      </c>
      <c r="M11" s="28" t="s">
        <v>8</v>
      </c>
      <c r="N11" s="28" t="s">
        <v>9</v>
      </c>
      <c r="O11" s="28" t="s">
        <v>15</v>
      </c>
    </row>
    <row r="12" spans="1:15" x14ac:dyDescent="0.3">
      <c r="A12" s="3" t="str">
        <f t="shared" ref="A12:A19" si="1">$A$1</f>
        <v>F</v>
      </c>
      <c r="B12" t="str">
        <f>B11&amp;A12&amp;C12</f>
        <v>MASTER AF1</v>
      </c>
      <c r="C12" s="4">
        <v>1</v>
      </c>
      <c r="D12" t="str" cm="1">
        <f t="array" ref="D12:D19">IF(_xlfn.XLOOKUP(B12:B19,'Puntos Generales'!B:B,'Puntos Generales'!H:H)='Resultados por Cat. F'!A12:A19,_xlfn.XLOOKUP(B12:B19,'Puntos Generales'!B:B,'Puntos Generales'!C:C))</f>
        <v xml:space="preserve">Mariagrazia Rangel Rojas </v>
      </c>
      <c r="E12" t="str" cm="1">
        <f t="array" ref="E12:E19">_xlfn.XLOOKUP(B12:B19,'Puntos Generales'!B:B,'Puntos Generales'!D:D)</f>
        <v>MNM</v>
      </c>
      <c r="F12" cm="1">
        <f t="array" ref="F12:F19">_xlfn.XLOOKUP(B12:B19,'Puntos Generales'!B:B,'Puntos Generales'!E:E)</f>
        <v>34</v>
      </c>
      <c r="G12" cm="1">
        <f t="array" ref="G12:G19">_xlfn.XLOOKUP(B12:B19,'Puntos Generales'!B:B,'Puntos Generales'!M:M)</f>
        <v>27</v>
      </c>
      <c r="K12" s="4">
        <v>1</v>
      </c>
      <c r="L12" t="str" cm="1">
        <f t="array" ref="L12:O12">IFERROR(_xlfn.SORTBY(D12:G12,G12,-1),"")</f>
        <v xml:space="preserve">Mariagrazia Rangel Rojas </v>
      </c>
      <c r="M12" s="4" t="str">
        <v>MNM</v>
      </c>
      <c r="N12" s="4">
        <v>34</v>
      </c>
      <c r="O12" s="4">
        <v>27</v>
      </c>
    </row>
    <row r="13" spans="1:15" x14ac:dyDescent="0.3">
      <c r="A13" s="3" t="str">
        <f t="shared" si="1"/>
        <v>F</v>
      </c>
      <c r="B13" t="str">
        <f>B11&amp;A13&amp;C13</f>
        <v>MASTER AF2</v>
      </c>
      <c r="C13" s="4">
        <v>2</v>
      </c>
      <c r="D13" t="e">
        <v>#N/A</v>
      </c>
      <c r="E13" t="e">
        <v>#N/A</v>
      </c>
      <c r="F13" t="e">
        <v>#N/A</v>
      </c>
      <c r="G13" t="e">
        <v>#N/A</v>
      </c>
      <c r="K13" s="4">
        <v>2</v>
      </c>
    </row>
    <row r="14" spans="1:15" x14ac:dyDescent="0.3">
      <c r="A14" s="3" t="str">
        <f t="shared" si="1"/>
        <v>F</v>
      </c>
      <c r="B14" t="str">
        <f>B11&amp;A14&amp;C14</f>
        <v>MASTER AF3</v>
      </c>
      <c r="C14" s="4">
        <v>3</v>
      </c>
      <c r="D14" t="e">
        <v>#N/A</v>
      </c>
      <c r="E14" t="e">
        <v>#N/A</v>
      </c>
      <c r="F14" t="e">
        <v>#N/A</v>
      </c>
      <c r="G14" t="e">
        <v>#N/A</v>
      </c>
      <c r="K14" s="4">
        <v>3</v>
      </c>
    </row>
    <row r="15" spans="1:15" x14ac:dyDescent="0.3">
      <c r="A15" s="3" t="str">
        <f t="shared" si="1"/>
        <v>F</v>
      </c>
      <c r="B15" t="str">
        <f>B11&amp;A15&amp;C15</f>
        <v>MASTER AF4</v>
      </c>
      <c r="C15" s="4">
        <v>4</v>
      </c>
      <c r="D15" t="e">
        <v>#N/A</v>
      </c>
      <c r="E15" t="e">
        <v>#N/A</v>
      </c>
      <c r="F15" t="e">
        <v>#N/A</v>
      </c>
      <c r="G15" t="e">
        <v>#N/A</v>
      </c>
      <c r="K15" s="4">
        <v>4</v>
      </c>
    </row>
    <row r="16" spans="1:15" x14ac:dyDescent="0.3">
      <c r="A16" s="3" t="str">
        <f t="shared" si="1"/>
        <v>F</v>
      </c>
      <c r="B16" t="str">
        <f>B11&amp;A16&amp;C16</f>
        <v>MASTER AF5</v>
      </c>
      <c r="C16" s="4">
        <v>5</v>
      </c>
      <c r="D16" t="e">
        <v>#N/A</v>
      </c>
      <c r="E16" t="e">
        <v>#N/A</v>
      </c>
      <c r="F16" t="e">
        <v>#N/A</v>
      </c>
      <c r="G16" t="e">
        <v>#N/A</v>
      </c>
      <c r="K16" s="4">
        <v>5</v>
      </c>
    </row>
    <row r="17" spans="1:15" x14ac:dyDescent="0.3">
      <c r="A17" s="3" t="str">
        <f t="shared" si="1"/>
        <v>F</v>
      </c>
      <c r="B17" t="str">
        <f>B11&amp;A17&amp;C17</f>
        <v>MASTER AF6</v>
      </c>
      <c r="C17" s="4">
        <v>6</v>
      </c>
      <c r="D17" t="e">
        <v>#N/A</v>
      </c>
      <c r="E17" t="e">
        <v>#N/A</v>
      </c>
      <c r="F17" t="e">
        <v>#N/A</v>
      </c>
      <c r="G17" t="e">
        <v>#N/A</v>
      </c>
      <c r="K17" s="4">
        <v>6</v>
      </c>
    </row>
    <row r="18" spans="1:15" x14ac:dyDescent="0.3">
      <c r="A18" s="3" t="str">
        <f t="shared" si="1"/>
        <v>F</v>
      </c>
      <c r="B18" t="str">
        <f>B11&amp;A18&amp;C18</f>
        <v>MASTER AF7</v>
      </c>
      <c r="C18" s="4">
        <v>7</v>
      </c>
      <c r="D18" t="e">
        <v>#N/A</v>
      </c>
      <c r="E18" t="e">
        <v>#N/A</v>
      </c>
      <c r="F18" t="e">
        <v>#N/A</v>
      </c>
      <c r="G18" t="e">
        <v>#N/A</v>
      </c>
      <c r="K18" s="4">
        <v>7</v>
      </c>
    </row>
    <row r="19" spans="1:15" x14ac:dyDescent="0.3">
      <c r="A19" s="3" t="str">
        <f t="shared" si="1"/>
        <v>F</v>
      </c>
      <c r="B19" t="str">
        <f>B11&amp;A19&amp;C19</f>
        <v>MASTER AF8</v>
      </c>
      <c r="C19" s="4">
        <v>8</v>
      </c>
      <c r="D19" t="e">
        <v>#N/A</v>
      </c>
      <c r="E19" t="e">
        <v>#N/A</v>
      </c>
      <c r="F19" t="e">
        <v>#N/A</v>
      </c>
      <c r="G19" t="e">
        <v>#N/A</v>
      </c>
      <c r="K19" s="4">
        <v>8</v>
      </c>
    </row>
    <row r="21" spans="1:15" ht="28.8" x14ac:dyDescent="0.3">
      <c r="A21" s="3" t="str">
        <f>$A$1</f>
        <v>F</v>
      </c>
      <c r="B21" s="3" t="s">
        <v>139</v>
      </c>
      <c r="C21" s="3" t="s">
        <v>14</v>
      </c>
      <c r="D21" s="7" t="s">
        <v>7</v>
      </c>
      <c r="E21" s="7" t="s">
        <v>8</v>
      </c>
      <c r="F21" s="7" t="s">
        <v>9</v>
      </c>
      <c r="G21" s="7" t="s">
        <v>15</v>
      </c>
      <c r="H21" s="7"/>
      <c r="I21" s="27" t="str">
        <f>$A$1</f>
        <v>F</v>
      </c>
      <c r="J21" s="27" t="s">
        <v>139</v>
      </c>
      <c r="K21" s="27" t="s">
        <v>14</v>
      </c>
      <c r="L21" s="28" t="s">
        <v>7</v>
      </c>
      <c r="M21" s="28" t="s">
        <v>8</v>
      </c>
      <c r="N21" s="28" t="s">
        <v>9</v>
      </c>
      <c r="O21" s="28" t="s">
        <v>15</v>
      </c>
    </row>
    <row r="22" spans="1:15" x14ac:dyDescent="0.3">
      <c r="A22" s="3" t="str">
        <f t="shared" ref="A22:A29" si="2">$A$1</f>
        <v>F</v>
      </c>
      <c r="B22" t="str">
        <f>B21&amp;A22&amp;C22</f>
        <v>MASTER BF1</v>
      </c>
      <c r="C22" s="4">
        <v>1</v>
      </c>
      <c r="D22" t="str" cm="1">
        <f t="array" ref="D22:D29">IF(_xlfn.XLOOKUP(B22:B29,'Puntos Generales'!B:B,'Puntos Generales'!H:H)='Resultados por Cat. F'!A22:A29,_xlfn.XLOOKUP(B22:B29,'Puntos Generales'!B:B,'Puntos Generales'!C:C))</f>
        <v>TATIANA MONTES</v>
      </c>
      <c r="E22" t="str" cm="1">
        <f t="array" ref="E22:E29">_xlfn.XLOOKUP(B22:B29,'Puntos Generales'!B:B,'Puntos Generales'!D:D)</f>
        <v>NNG</v>
      </c>
      <c r="F22" cm="1">
        <f t="array" ref="F22:F29">_xlfn.XLOOKUP(B22:B29,'Puntos Generales'!B:B,'Puntos Generales'!E:E)</f>
        <v>35</v>
      </c>
      <c r="G22" cm="1">
        <f t="array" ref="G22:G29">_xlfn.XLOOKUP(B22:B29,'Puntos Generales'!B:B,'Puntos Generales'!M:M)</f>
        <v>26</v>
      </c>
      <c r="K22" s="4">
        <v>1</v>
      </c>
      <c r="L22" t="str" cm="1">
        <f t="array" ref="L22:O25">IFERROR(_xlfn.SORTBY(D22:G25,G22:G25,-1),"")</f>
        <v>KATHERINE GASCON</v>
      </c>
      <c r="M22" s="4" t="str">
        <v>MNM</v>
      </c>
      <c r="N22" s="4">
        <v>36</v>
      </c>
      <c r="O22" s="4">
        <v>36</v>
      </c>
    </row>
    <row r="23" spans="1:15" x14ac:dyDescent="0.3">
      <c r="A23" s="3" t="str">
        <f t="shared" si="2"/>
        <v>F</v>
      </c>
      <c r="B23" t="str">
        <f>B21&amp;A23&amp;C23</f>
        <v>MASTER BF2</v>
      </c>
      <c r="C23" s="4">
        <v>2</v>
      </c>
      <c r="D23" t="str">
        <v>KATHERINE GASCON</v>
      </c>
      <c r="E23" t="str">
        <v>MNM</v>
      </c>
      <c r="F23">
        <v>36</v>
      </c>
      <c r="G23">
        <v>36</v>
      </c>
      <c r="K23" s="4">
        <v>2</v>
      </c>
      <c r="L23" t="str">
        <v>TATIANA MONTES</v>
      </c>
      <c r="M23" s="4" t="str">
        <v>NNG</v>
      </c>
      <c r="N23" s="4">
        <v>35</v>
      </c>
      <c r="O23" s="4">
        <v>26</v>
      </c>
    </row>
    <row r="24" spans="1:15" x14ac:dyDescent="0.3">
      <c r="A24" s="3" t="str">
        <f t="shared" si="2"/>
        <v>F</v>
      </c>
      <c r="B24" t="str">
        <f>B21&amp;A24&amp;C24</f>
        <v>MASTER BF3</v>
      </c>
      <c r="C24" s="4">
        <v>3</v>
      </c>
      <c r="D24" t="str">
        <v>Marlen Patricia Villalba Pastrana</v>
      </c>
      <c r="E24" t="str">
        <v>P.LIBRE</v>
      </c>
      <c r="F24">
        <v>36</v>
      </c>
      <c r="G24">
        <v>25</v>
      </c>
      <c r="K24" s="4">
        <v>3</v>
      </c>
      <c r="L24" t="str">
        <v>Marlen Patricia Villalba Pastrana</v>
      </c>
      <c r="M24" s="4" t="str">
        <v>P.LIBRE</v>
      </c>
      <c r="N24" s="4">
        <v>36</v>
      </c>
      <c r="O24" s="4">
        <v>25</v>
      </c>
    </row>
    <row r="25" spans="1:15" x14ac:dyDescent="0.3">
      <c r="A25" s="3" t="str">
        <f t="shared" si="2"/>
        <v>F</v>
      </c>
      <c r="B25" t="str">
        <f>B21&amp;A25&amp;C25</f>
        <v>MASTER BF4</v>
      </c>
      <c r="C25" s="4">
        <v>4</v>
      </c>
      <c r="D25" t="str">
        <v>Leydis de Jesús Lugo</v>
      </c>
      <c r="E25" t="str">
        <v>MNM</v>
      </c>
      <c r="F25">
        <v>37</v>
      </c>
      <c r="G25">
        <v>21</v>
      </c>
      <c r="K25" s="4">
        <v>4</v>
      </c>
      <c r="L25" t="str">
        <v>Leydis de Jesús Lugo</v>
      </c>
      <c r="M25" s="4" t="str">
        <v>MNM</v>
      </c>
      <c r="N25" s="4">
        <v>37</v>
      </c>
      <c r="O25" s="4">
        <v>21</v>
      </c>
    </row>
    <row r="26" spans="1:15" x14ac:dyDescent="0.3">
      <c r="A26" s="3" t="str">
        <f t="shared" si="2"/>
        <v>F</v>
      </c>
      <c r="B26" t="str">
        <f>B21&amp;A26&amp;C26</f>
        <v>MASTER BF5</v>
      </c>
      <c r="C26" s="4">
        <v>5</v>
      </c>
      <c r="D26" t="e">
        <v>#N/A</v>
      </c>
      <c r="E26" t="e">
        <v>#N/A</v>
      </c>
      <c r="F26" t="e">
        <v>#N/A</v>
      </c>
      <c r="G26" t="e">
        <v>#N/A</v>
      </c>
      <c r="K26" s="4">
        <v>5</v>
      </c>
    </row>
    <row r="27" spans="1:15" x14ac:dyDescent="0.3">
      <c r="A27" s="3" t="str">
        <f t="shared" si="2"/>
        <v>F</v>
      </c>
      <c r="B27" t="str">
        <f>B21&amp;A27&amp;C27</f>
        <v>MASTER BF6</v>
      </c>
      <c r="C27" s="4">
        <v>6</v>
      </c>
      <c r="D27" t="e">
        <v>#N/A</v>
      </c>
      <c r="E27" t="e">
        <v>#N/A</v>
      </c>
      <c r="F27" t="e">
        <v>#N/A</v>
      </c>
      <c r="G27" t="e">
        <v>#N/A</v>
      </c>
      <c r="K27" s="4">
        <v>6</v>
      </c>
    </row>
    <row r="28" spans="1:15" x14ac:dyDescent="0.3">
      <c r="A28" s="3" t="str">
        <f t="shared" si="2"/>
        <v>F</v>
      </c>
      <c r="B28" t="str">
        <f>B21&amp;A28&amp;C28</f>
        <v>MASTER BF7</v>
      </c>
      <c r="C28" s="4">
        <v>7</v>
      </c>
      <c r="D28" t="e">
        <v>#N/A</v>
      </c>
      <c r="E28" t="e">
        <v>#N/A</v>
      </c>
      <c r="F28" t="e">
        <v>#N/A</v>
      </c>
      <c r="G28" t="e">
        <v>#N/A</v>
      </c>
      <c r="K28" s="4">
        <v>7</v>
      </c>
    </row>
    <row r="29" spans="1:15" x14ac:dyDescent="0.3">
      <c r="A29" s="3" t="str">
        <f t="shared" si="2"/>
        <v>F</v>
      </c>
      <c r="B29" t="str">
        <f>B21&amp;A29&amp;C29</f>
        <v>MASTER BF8</v>
      </c>
      <c r="C29" s="4">
        <v>8</v>
      </c>
      <c r="D29" t="e">
        <v>#N/A</v>
      </c>
      <c r="E29" t="e">
        <v>#N/A</v>
      </c>
      <c r="F29" t="e">
        <v>#N/A</v>
      </c>
      <c r="G29" t="e">
        <v>#N/A</v>
      </c>
      <c r="K29" s="4">
        <v>8</v>
      </c>
    </row>
    <row r="31" spans="1:15" ht="28.8" x14ac:dyDescent="0.3">
      <c r="A31" s="3" t="str">
        <f>$A$1</f>
        <v>F</v>
      </c>
      <c r="B31" s="3" t="s">
        <v>140</v>
      </c>
      <c r="C31" s="3" t="s">
        <v>14</v>
      </c>
      <c r="D31" s="7" t="s">
        <v>7</v>
      </c>
      <c r="E31" s="7" t="s">
        <v>8</v>
      </c>
      <c r="F31" s="7" t="s">
        <v>9</v>
      </c>
      <c r="G31" s="7" t="s">
        <v>15</v>
      </c>
      <c r="H31" s="7"/>
      <c r="I31" s="27" t="str">
        <f>$A$1</f>
        <v>F</v>
      </c>
      <c r="J31" s="27" t="s">
        <v>140</v>
      </c>
      <c r="K31" s="27" t="s">
        <v>14</v>
      </c>
      <c r="L31" s="28" t="s">
        <v>7</v>
      </c>
      <c r="M31" s="28" t="s">
        <v>8</v>
      </c>
      <c r="N31" s="28" t="s">
        <v>9</v>
      </c>
      <c r="O31" s="28" t="s">
        <v>15</v>
      </c>
    </row>
    <row r="32" spans="1:15" x14ac:dyDescent="0.3">
      <c r="A32" s="3" t="str">
        <f t="shared" ref="A32:A39" si="3">$A$1</f>
        <v>F</v>
      </c>
      <c r="B32" t="str">
        <f>B31&amp;A32&amp;C32</f>
        <v>MASTER CF1</v>
      </c>
      <c r="C32" s="4">
        <v>1</v>
      </c>
      <c r="D32" t="str" cm="1">
        <f t="array" ref="D32:D39">IF(_xlfn.XLOOKUP(B32:B39,'Puntos Generales'!B:B,'Puntos Generales'!H:H)='Resultados por Cat. F'!A32:A39,_xlfn.XLOOKUP(B32:B39,'Puntos Generales'!B:B,'Puntos Generales'!C:C))</f>
        <v>MARÍA BAYER</v>
      </c>
      <c r="E32" t="str" cm="1">
        <f t="array" ref="E32:E39">_xlfn.XLOOKUP(B32:B39,'Puntos Generales'!B:B,'Puntos Generales'!D:D)</f>
        <v>NNG</v>
      </c>
      <c r="F32" cm="1">
        <f t="array" ref="F32:F39">_xlfn.XLOOKUP(B32:B39,'Puntos Generales'!B:B,'Puntos Generales'!E:E)</f>
        <v>40</v>
      </c>
      <c r="G32" cm="1">
        <f t="array" ref="G32:G39">_xlfn.XLOOKUP(B32:B39,'Puntos Generales'!B:B,'Puntos Generales'!M:M)</f>
        <v>25</v>
      </c>
      <c r="K32" s="4">
        <v>1</v>
      </c>
      <c r="L32" t="str" cm="1">
        <f t="array" ref="L32:O34">IFERROR(_xlfn.SORTBY(D32:G34,G32:G34,-1),"")</f>
        <v>Lorena Aguayo Ulloa</v>
      </c>
      <c r="M32" s="4" t="str">
        <v>MNM</v>
      </c>
      <c r="N32" s="4">
        <v>43</v>
      </c>
      <c r="O32" s="4">
        <v>36</v>
      </c>
    </row>
    <row r="33" spans="1:15" x14ac:dyDescent="0.3">
      <c r="A33" s="3" t="str">
        <f t="shared" si="3"/>
        <v>F</v>
      </c>
      <c r="B33" t="str">
        <f>B31&amp;A33&amp;C33</f>
        <v>MASTER CF2</v>
      </c>
      <c r="C33" s="4">
        <v>2</v>
      </c>
      <c r="D33" t="str">
        <v>Lorena Aguayo Ulloa</v>
      </c>
      <c r="E33" t="str">
        <v>MNM</v>
      </c>
      <c r="F33">
        <v>43</v>
      </c>
      <c r="G33">
        <v>36</v>
      </c>
      <c r="K33" s="4">
        <v>2</v>
      </c>
      <c r="L33" t="str">
        <v>Claudia Milena Serpa Imbett</v>
      </c>
      <c r="M33" s="4" t="str">
        <v>MNM</v>
      </c>
      <c r="N33" s="4">
        <v>44</v>
      </c>
      <c r="O33" s="4">
        <v>27</v>
      </c>
    </row>
    <row r="34" spans="1:15" x14ac:dyDescent="0.3">
      <c r="A34" s="3" t="str">
        <f t="shared" si="3"/>
        <v>F</v>
      </c>
      <c r="B34" t="str">
        <f>B31&amp;A34&amp;C34</f>
        <v>MASTER CF3</v>
      </c>
      <c r="C34" s="4">
        <v>3</v>
      </c>
      <c r="D34" t="str">
        <v>Claudia Milena Serpa Imbett</v>
      </c>
      <c r="E34" t="str">
        <v>MNM</v>
      </c>
      <c r="F34">
        <v>44</v>
      </c>
      <c r="G34">
        <v>27</v>
      </c>
      <c r="K34" s="4">
        <v>3</v>
      </c>
      <c r="L34" t="str">
        <v>MARÍA BAYER</v>
      </c>
      <c r="M34" s="4" t="str">
        <v>NNG</v>
      </c>
      <c r="N34" s="4">
        <v>40</v>
      </c>
      <c r="O34" s="4">
        <v>25</v>
      </c>
    </row>
    <row r="35" spans="1:15" x14ac:dyDescent="0.3">
      <c r="A35" s="3" t="str">
        <f t="shared" si="3"/>
        <v>F</v>
      </c>
      <c r="B35" t="str">
        <f>B31&amp;A35&amp;C35</f>
        <v>MASTER CF4</v>
      </c>
      <c r="C35" s="4">
        <v>4</v>
      </c>
      <c r="D35" t="e">
        <v>#N/A</v>
      </c>
      <c r="E35" t="e">
        <v>#N/A</v>
      </c>
      <c r="F35" t="e">
        <v>#N/A</v>
      </c>
      <c r="G35" t="e">
        <v>#N/A</v>
      </c>
      <c r="K35" s="4">
        <v>4</v>
      </c>
    </row>
    <row r="36" spans="1:15" x14ac:dyDescent="0.3">
      <c r="A36" s="3" t="str">
        <f t="shared" si="3"/>
        <v>F</v>
      </c>
      <c r="B36" t="str">
        <f>B31&amp;A36&amp;C36</f>
        <v>MASTER CF5</v>
      </c>
      <c r="C36" s="4">
        <v>5</v>
      </c>
      <c r="D36" t="e">
        <v>#N/A</v>
      </c>
      <c r="E36" t="e">
        <v>#N/A</v>
      </c>
      <c r="F36" t="e">
        <v>#N/A</v>
      </c>
      <c r="G36" t="e">
        <v>#N/A</v>
      </c>
      <c r="K36" s="4">
        <v>5</v>
      </c>
    </row>
    <row r="37" spans="1:15" x14ac:dyDescent="0.3">
      <c r="A37" s="3" t="str">
        <f t="shared" si="3"/>
        <v>F</v>
      </c>
      <c r="B37" t="str">
        <f>B31&amp;A37&amp;C37</f>
        <v>MASTER CF6</v>
      </c>
      <c r="C37" s="4">
        <v>6</v>
      </c>
      <c r="D37" t="e">
        <v>#N/A</v>
      </c>
      <c r="E37" t="e">
        <v>#N/A</v>
      </c>
      <c r="F37" t="e">
        <v>#N/A</v>
      </c>
      <c r="G37" t="e">
        <v>#N/A</v>
      </c>
      <c r="K37" s="4">
        <v>6</v>
      </c>
    </row>
    <row r="38" spans="1:15" x14ac:dyDescent="0.3">
      <c r="A38" s="3" t="str">
        <f t="shared" si="3"/>
        <v>F</v>
      </c>
      <c r="B38" t="str">
        <f>B31&amp;A38&amp;C38</f>
        <v>MASTER CF7</v>
      </c>
      <c r="C38" s="4">
        <v>7</v>
      </c>
      <c r="D38" t="e">
        <v>#N/A</v>
      </c>
      <c r="E38" t="e">
        <v>#N/A</v>
      </c>
      <c r="F38" t="e">
        <v>#N/A</v>
      </c>
      <c r="G38" t="e">
        <v>#N/A</v>
      </c>
      <c r="K38" s="4">
        <v>7</v>
      </c>
    </row>
    <row r="39" spans="1:15" x14ac:dyDescent="0.3">
      <c r="A39" s="3" t="str">
        <f t="shared" si="3"/>
        <v>F</v>
      </c>
      <c r="B39" t="str">
        <f>B31&amp;A39&amp;C39</f>
        <v>MASTER CF8</v>
      </c>
      <c r="C39" s="4">
        <v>8</v>
      </c>
      <c r="D39" t="e">
        <v>#N/A</v>
      </c>
      <c r="E39" t="e">
        <v>#N/A</v>
      </c>
      <c r="F39" t="e">
        <v>#N/A</v>
      </c>
      <c r="G39" t="e">
        <v>#N/A</v>
      </c>
      <c r="K39" s="4">
        <v>8</v>
      </c>
    </row>
    <row r="41" spans="1:15" ht="28.8" x14ac:dyDescent="0.3">
      <c r="A41" s="3" t="str">
        <f>$A$1</f>
        <v>F</v>
      </c>
      <c r="B41" s="3" t="s">
        <v>141</v>
      </c>
      <c r="C41" s="3" t="s">
        <v>14</v>
      </c>
      <c r="D41" s="7" t="s">
        <v>7</v>
      </c>
      <c r="E41" s="7" t="s">
        <v>8</v>
      </c>
      <c r="F41" s="7" t="s">
        <v>9</v>
      </c>
      <c r="G41" s="7" t="s">
        <v>15</v>
      </c>
      <c r="H41" s="7"/>
      <c r="I41" s="27" t="str">
        <f>$A$1</f>
        <v>F</v>
      </c>
      <c r="J41" s="27" t="s">
        <v>142</v>
      </c>
      <c r="K41" s="27" t="s">
        <v>14</v>
      </c>
      <c r="L41" s="28" t="s">
        <v>7</v>
      </c>
      <c r="M41" s="28" t="s">
        <v>8</v>
      </c>
      <c r="N41" s="28" t="s">
        <v>9</v>
      </c>
      <c r="O41" s="28" t="s">
        <v>15</v>
      </c>
    </row>
    <row r="42" spans="1:15" x14ac:dyDescent="0.3">
      <c r="A42" s="3" t="str">
        <f t="shared" ref="A42:A49" si="4">$A$1</f>
        <v>F</v>
      </c>
      <c r="B42" t="str">
        <f>B41&amp;A42&amp;C42</f>
        <v>MASTER DF1</v>
      </c>
      <c r="C42" s="4">
        <v>1</v>
      </c>
      <c r="D42" t="str" cm="1">
        <f t="array" ref="D42:D49">IF(_xlfn.XLOOKUP(B42:B49,'Puntos Generales'!B:B,'Puntos Generales'!H:H)='Resultados por Cat. F'!A42:A49,_xlfn.XLOOKUP(B42:B49,'Puntos Generales'!B:B,'Puntos Generales'!C:C))</f>
        <v>ELEONORA RIVAS</v>
      </c>
      <c r="E42" t="str" cm="1">
        <f t="array" ref="E42:E49">_xlfn.XLOOKUP(B42:B49,'Puntos Generales'!B:B,'Puntos Generales'!D:D)</f>
        <v>P.LIBRE</v>
      </c>
      <c r="F42" cm="1">
        <f t="array" ref="F42:F49">_xlfn.XLOOKUP(B42:B49,'Puntos Generales'!B:B,'Puntos Generales'!E:E)</f>
        <v>49</v>
      </c>
      <c r="G42" cm="1">
        <f t="array" ref="G42:G49">_xlfn.XLOOKUP(B42:B49,'Puntos Generales'!B:B,'Puntos Generales'!M:M)</f>
        <v>36</v>
      </c>
      <c r="K42" s="4">
        <v>1</v>
      </c>
      <c r="L42" t="str" cm="1">
        <f t="array" ref="L42:O42">IFERROR(_xlfn.SORTBY(D42:G42,G42,-1),"")</f>
        <v>ELEONORA RIVAS</v>
      </c>
      <c r="M42" s="4" t="str">
        <v>P.LIBRE</v>
      </c>
      <c r="N42" s="4">
        <v>49</v>
      </c>
      <c r="O42" s="4">
        <v>36</v>
      </c>
    </row>
    <row r="43" spans="1:15" x14ac:dyDescent="0.3">
      <c r="A43" s="3" t="str">
        <f t="shared" si="4"/>
        <v>F</v>
      </c>
      <c r="B43" t="str">
        <f>B41&amp;A43&amp;C43</f>
        <v>MASTER DF2</v>
      </c>
      <c r="C43" s="4">
        <v>2</v>
      </c>
      <c r="D43" t="e">
        <v>#N/A</v>
      </c>
      <c r="E43" t="e">
        <v>#N/A</v>
      </c>
      <c r="F43" t="e">
        <v>#N/A</v>
      </c>
      <c r="G43" t="e">
        <v>#N/A</v>
      </c>
      <c r="K43" s="4">
        <v>2</v>
      </c>
    </row>
    <row r="44" spans="1:15" x14ac:dyDescent="0.3">
      <c r="A44" s="3" t="str">
        <f t="shared" si="4"/>
        <v>F</v>
      </c>
      <c r="B44" t="str">
        <f>B41&amp;A44&amp;C44</f>
        <v>MASTER DF3</v>
      </c>
      <c r="C44" s="4">
        <v>3</v>
      </c>
      <c r="D44" t="e">
        <v>#N/A</v>
      </c>
      <c r="E44" t="e">
        <v>#N/A</v>
      </c>
      <c r="F44" t="e">
        <v>#N/A</v>
      </c>
      <c r="G44" t="e">
        <v>#N/A</v>
      </c>
      <c r="K44" s="4">
        <v>3</v>
      </c>
    </row>
    <row r="45" spans="1:15" x14ac:dyDescent="0.3">
      <c r="A45" s="3" t="str">
        <f t="shared" si="4"/>
        <v>F</v>
      </c>
      <c r="B45" t="str">
        <f>B41&amp;A45&amp;C45</f>
        <v>MASTER DF4</v>
      </c>
      <c r="C45" s="4">
        <v>4</v>
      </c>
      <c r="D45" t="e">
        <v>#N/A</v>
      </c>
      <c r="E45" t="e">
        <v>#N/A</v>
      </c>
      <c r="F45" t="e">
        <v>#N/A</v>
      </c>
      <c r="G45" t="e">
        <v>#N/A</v>
      </c>
      <c r="K45" s="4">
        <v>4</v>
      </c>
    </row>
    <row r="46" spans="1:15" x14ac:dyDescent="0.3">
      <c r="A46" s="3" t="str">
        <f t="shared" si="4"/>
        <v>F</v>
      </c>
      <c r="B46" t="str">
        <f>B41&amp;A46&amp;C46</f>
        <v>MASTER DF5</v>
      </c>
      <c r="C46" s="4">
        <v>5</v>
      </c>
      <c r="D46" t="e">
        <v>#N/A</v>
      </c>
      <c r="E46" t="e">
        <v>#N/A</v>
      </c>
      <c r="F46" t="e">
        <v>#N/A</v>
      </c>
      <c r="G46" t="e">
        <v>#N/A</v>
      </c>
      <c r="K46" s="4">
        <v>5</v>
      </c>
    </row>
    <row r="47" spans="1:15" x14ac:dyDescent="0.3">
      <c r="A47" s="3" t="str">
        <f t="shared" si="4"/>
        <v>F</v>
      </c>
      <c r="B47" t="str">
        <f>B41&amp;A47&amp;C47</f>
        <v>MASTER DF6</v>
      </c>
      <c r="C47" s="4">
        <v>6</v>
      </c>
      <c r="D47" t="e">
        <v>#N/A</v>
      </c>
      <c r="E47" t="e">
        <v>#N/A</v>
      </c>
      <c r="F47" t="e">
        <v>#N/A</v>
      </c>
      <c r="G47" t="e">
        <v>#N/A</v>
      </c>
      <c r="K47" s="4">
        <v>6</v>
      </c>
    </row>
    <row r="48" spans="1:15" x14ac:dyDescent="0.3">
      <c r="A48" s="3" t="str">
        <f t="shared" si="4"/>
        <v>F</v>
      </c>
      <c r="B48" t="str">
        <f>B41&amp;A48&amp;C48</f>
        <v>MASTER DF7</v>
      </c>
      <c r="C48" s="4">
        <v>7</v>
      </c>
      <c r="D48" t="e">
        <v>#N/A</v>
      </c>
      <c r="E48" t="e">
        <v>#N/A</v>
      </c>
      <c r="F48" t="e">
        <v>#N/A</v>
      </c>
      <c r="G48" t="e">
        <v>#N/A</v>
      </c>
      <c r="K48" s="4">
        <v>7</v>
      </c>
    </row>
    <row r="49" spans="1:15" x14ac:dyDescent="0.3">
      <c r="A49" s="3" t="str">
        <f t="shared" si="4"/>
        <v>F</v>
      </c>
      <c r="B49" t="str">
        <f>B41&amp;A49&amp;C49</f>
        <v>MASTER DF8</v>
      </c>
      <c r="C49" s="4">
        <v>8</v>
      </c>
      <c r="D49" t="e">
        <v>#N/A</v>
      </c>
      <c r="E49" t="e">
        <v>#N/A</v>
      </c>
      <c r="F49" t="e">
        <v>#N/A</v>
      </c>
      <c r="G49" t="e">
        <v>#N/A</v>
      </c>
      <c r="K49" s="4">
        <v>8</v>
      </c>
    </row>
    <row r="51" spans="1:15" ht="28.8" hidden="1" x14ac:dyDescent="0.3">
      <c r="A51" s="3" t="str">
        <f>$A$1</f>
        <v>F</v>
      </c>
      <c r="B51" s="3" t="s">
        <v>142</v>
      </c>
      <c r="C51" s="3" t="s">
        <v>14</v>
      </c>
      <c r="D51" s="7" t="s">
        <v>7</v>
      </c>
      <c r="E51" s="7" t="s">
        <v>8</v>
      </c>
      <c r="F51" s="7" t="s">
        <v>9</v>
      </c>
      <c r="G51" s="7" t="s">
        <v>15</v>
      </c>
      <c r="H51" s="7"/>
      <c r="I51" s="27" t="str">
        <f>$A$1</f>
        <v>F</v>
      </c>
      <c r="J51" s="27" t="s">
        <v>4</v>
      </c>
      <c r="K51" s="27" t="s">
        <v>14</v>
      </c>
      <c r="L51" s="28" t="s">
        <v>7</v>
      </c>
      <c r="M51" s="28" t="s">
        <v>8</v>
      </c>
      <c r="N51" s="28" t="s">
        <v>9</v>
      </c>
      <c r="O51" s="28" t="s">
        <v>15</v>
      </c>
    </row>
    <row r="52" spans="1:15" hidden="1" x14ac:dyDescent="0.3">
      <c r="A52" s="3" t="str">
        <f t="shared" ref="A52:A59" si="5">$A$1</f>
        <v>F</v>
      </c>
      <c r="B52" t="str">
        <f>B51&amp;A52&amp;C52</f>
        <v>MASTER EF1</v>
      </c>
      <c r="C52" s="4">
        <v>1</v>
      </c>
      <c r="D52" t="e" cm="1">
        <f t="array" ref="D52:D59">IF(_xlfn.XLOOKUP(B52:B59,'Puntos Generales'!B:B,'Puntos Generales'!H:H)='Resultados por Cat. F'!A52:A59,_xlfn.XLOOKUP(B52:B59,'Puntos Generales'!B:B,'Puntos Generales'!C:C))</f>
        <v>#N/A</v>
      </c>
      <c r="E52" t="e" cm="1">
        <f t="array" ref="E52:E59">_xlfn.XLOOKUP(B52:B59,'Puntos Generales'!B:B,'Puntos Generales'!D:D)</f>
        <v>#N/A</v>
      </c>
      <c r="F52" t="e" cm="1">
        <f t="array" ref="F52:F59">_xlfn.XLOOKUP(B52:B59,'Puntos Generales'!B:B,'Puntos Generales'!E:E)</f>
        <v>#N/A</v>
      </c>
      <c r="G52" t="e" cm="1">
        <f t="array" ref="G52:G59">_xlfn.XLOOKUP(B52:B59,'Puntos Generales'!B:B,'Puntos Generales'!M:M)</f>
        <v>#N/A</v>
      </c>
      <c r="K52" s="4">
        <v>1</v>
      </c>
      <c r="L52" t="str" cm="1">
        <f t="array" ref="L52:O59">IFERROR(_xlfn.SORTBY(D52:G59,_xlfn.ANCHORARRAY(G52),-1),"")</f>
        <v/>
      </c>
      <c r="M52" s="4" t="str">
        <v/>
      </c>
      <c r="N52" s="4" t="str">
        <v/>
      </c>
      <c r="O52" s="4" t="str">
        <v/>
      </c>
    </row>
    <row r="53" spans="1:15" hidden="1" x14ac:dyDescent="0.3">
      <c r="A53" s="3" t="str">
        <f t="shared" si="5"/>
        <v>F</v>
      </c>
      <c r="B53" t="str">
        <f>B51&amp;A53&amp;C53</f>
        <v>MASTER EF2</v>
      </c>
      <c r="C53" s="4">
        <v>2</v>
      </c>
      <c r="D53" t="e">
        <v>#N/A</v>
      </c>
      <c r="E53" t="e">
        <v>#N/A</v>
      </c>
      <c r="F53" t="e">
        <v>#N/A</v>
      </c>
      <c r="G53" t="e">
        <v>#N/A</v>
      </c>
      <c r="K53" s="4">
        <v>2</v>
      </c>
      <c r="L53" t="str">
        <v/>
      </c>
      <c r="M53" s="4" t="str">
        <v/>
      </c>
      <c r="N53" s="4" t="str">
        <v/>
      </c>
      <c r="O53" s="4" t="str">
        <v/>
      </c>
    </row>
    <row r="54" spans="1:15" hidden="1" x14ac:dyDescent="0.3">
      <c r="A54" s="3" t="str">
        <f t="shared" si="5"/>
        <v>F</v>
      </c>
      <c r="B54" t="str">
        <f>B51&amp;A54&amp;C54</f>
        <v>MASTER EF3</v>
      </c>
      <c r="C54" s="4">
        <v>3</v>
      </c>
      <c r="D54" t="e">
        <v>#N/A</v>
      </c>
      <c r="E54" t="e">
        <v>#N/A</v>
      </c>
      <c r="F54" t="e">
        <v>#N/A</v>
      </c>
      <c r="G54" t="e">
        <v>#N/A</v>
      </c>
      <c r="K54" s="4">
        <v>3</v>
      </c>
      <c r="L54" t="str">
        <v/>
      </c>
      <c r="M54" s="4" t="str">
        <v/>
      </c>
      <c r="N54" s="4" t="str">
        <v/>
      </c>
      <c r="O54" s="4" t="str">
        <v/>
      </c>
    </row>
    <row r="55" spans="1:15" hidden="1" x14ac:dyDescent="0.3">
      <c r="A55" s="3" t="str">
        <f t="shared" si="5"/>
        <v>F</v>
      </c>
      <c r="B55" t="str">
        <f>B51&amp;A55&amp;C55</f>
        <v>MASTER EF4</v>
      </c>
      <c r="C55" s="4">
        <v>4</v>
      </c>
      <c r="D55" t="e">
        <v>#N/A</v>
      </c>
      <c r="E55" t="e">
        <v>#N/A</v>
      </c>
      <c r="F55" t="e">
        <v>#N/A</v>
      </c>
      <c r="G55" t="e">
        <v>#N/A</v>
      </c>
      <c r="K55" s="4">
        <v>4</v>
      </c>
      <c r="L55" t="str">
        <v/>
      </c>
      <c r="M55" s="4" t="str">
        <v/>
      </c>
      <c r="N55" s="4" t="str">
        <v/>
      </c>
      <c r="O55" s="4" t="str">
        <v/>
      </c>
    </row>
    <row r="56" spans="1:15" hidden="1" x14ac:dyDescent="0.3">
      <c r="A56" s="3" t="str">
        <f t="shared" si="5"/>
        <v>F</v>
      </c>
      <c r="B56" t="str">
        <f>B51&amp;A56&amp;C56</f>
        <v>MASTER EF5</v>
      </c>
      <c r="C56" s="4">
        <v>5</v>
      </c>
      <c r="D56" t="e">
        <v>#N/A</v>
      </c>
      <c r="E56" t="e">
        <v>#N/A</v>
      </c>
      <c r="F56" t="e">
        <v>#N/A</v>
      </c>
      <c r="G56" t="e">
        <v>#N/A</v>
      </c>
      <c r="K56" s="4">
        <v>5</v>
      </c>
      <c r="L56" t="str">
        <v/>
      </c>
      <c r="M56" s="4" t="str">
        <v/>
      </c>
      <c r="N56" s="4" t="str">
        <v/>
      </c>
      <c r="O56" s="4" t="str">
        <v/>
      </c>
    </row>
    <row r="57" spans="1:15" hidden="1" x14ac:dyDescent="0.3">
      <c r="A57" s="3" t="str">
        <f t="shared" si="5"/>
        <v>F</v>
      </c>
      <c r="B57" t="str">
        <f>B51&amp;A57&amp;C57</f>
        <v>MASTER EF6</v>
      </c>
      <c r="C57" s="4">
        <v>6</v>
      </c>
      <c r="D57" t="e">
        <v>#N/A</v>
      </c>
      <c r="E57" t="e">
        <v>#N/A</v>
      </c>
      <c r="F57" t="e">
        <v>#N/A</v>
      </c>
      <c r="G57" t="e">
        <v>#N/A</v>
      </c>
      <c r="K57" s="4">
        <v>6</v>
      </c>
      <c r="L57" t="str">
        <v/>
      </c>
      <c r="M57" s="4" t="str">
        <v/>
      </c>
      <c r="N57" s="4" t="str">
        <v/>
      </c>
      <c r="O57" s="4" t="str">
        <v/>
      </c>
    </row>
    <row r="58" spans="1:15" hidden="1" x14ac:dyDescent="0.3">
      <c r="A58" s="3" t="str">
        <f t="shared" si="5"/>
        <v>F</v>
      </c>
      <c r="B58" t="str">
        <f>B51&amp;A58&amp;C58</f>
        <v>MASTER EF7</v>
      </c>
      <c r="C58" s="4">
        <v>7</v>
      </c>
      <c r="D58" t="e">
        <v>#N/A</v>
      </c>
      <c r="E58" t="e">
        <v>#N/A</v>
      </c>
      <c r="F58" t="e">
        <v>#N/A</v>
      </c>
      <c r="G58" t="e">
        <v>#N/A</v>
      </c>
      <c r="K58" s="4">
        <v>7</v>
      </c>
      <c r="L58" t="str">
        <v/>
      </c>
      <c r="M58" s="4" t="str">
        <v/>
      </c>
      <c r="N58" s="4" t="str">
        <v/>
      </c>
      <c r="O58" s="4" t="str">
        <v/>
      </c>
    </row>
    <row r="59" spans="1:15" hidden="1" x14ac:dyDescent="0.3">
      <c r="A59" s="3" t="str">
        <f t="shared" si="5"/>
        <v>F</v>
      </c>
      <c r="B59" t="str">
        <f>B51&amp;A59&amp;C59</f>
        <v>MASTER EF8</v>
      </c>
      <c r="C59" s="4">
        <v>8</v>
      </c>
      <c r="D59" t="e">
        <v>#N/A</v>
      </c>
      <c r="E59" t="e">
        <v>#N/A</v>
      </c>
      <c r="F59" t="e">
        <v>#N/A</v>
      </c>
      <c r="G59" t="e">
        <v>#N/A</v>
      </c>
      <c r="K59" s="4">
        <v>8</v>
      </c>
      <c r="L59" t="str">
        <v/>
      </c>
      <c r="M59" s="4" t="str">
        <v/>
      </c>
      <c r="N59" s="4" t="str">
        <v/>
      </c>
      <c r="O59" s="4" t="str">
        <v/>
      </c>
    </row>
    <row r="60" spans="1:15" hidden="1" x14ac:dyDescent="0.3"/>
    <row r="61" spans="1:15" ht="28.8" x14ac:dyDescent="0.3">
      <c r="A61" s="3" t="str">
        <f>$A$1</f>
        <v>F</v>
      </c>
      <c r="B61" s="3" t="s">
        <v>143</v>
      </c>
      <c r="C61" s="3" t="s">
        <v>14</v>
      </c>
      <c r="D61" s="7" t="s">
        <v>7</v>
      </c>
      <c r="E61" s="7" t="s">
        <v>8</v>
      </c>
      <c r="F61" s="7" t="s">
        <v>9</v>
      </c>
      <c r="G61" s="7" t="s">
        <v>15</v>
      </c>
      <c r="H61" s="7"/>
      <c r="I61" s="27" t="str">
        <f>$A$1</f>
        <v>F</v>
      </c>
      <c r="J61" s="27" t="s">
        <v>143</v>
      </c>
      <c r="K61" s="27" t="s">
        <v>14</v>
      </c>
      <c r="L61" s="28" t="s">
        <v>7</v>
      </c>
      <c r="M61" s="28" t="s">
        <v>8</v>
      </c>
      <c r="N61" s="28" t="s">
        <v>9</v>
      </c>
      <c r="O61" s="28" t="s">
        <v>15</v>
      </c>
    </row>
    <row r="62" spans="1:15" x14ac:dyDescent="0.3">
      <c r="A62" s="3" t="str">
        <f t="shared" ref="A62:A69" si="6">$A$1</f>
        <v>F</v>
      </c>
      <c r="B62" t="str">
        <f>B61&amp;A62&amp;C62</f>
        <v>MASTER FF1</v>
      </c>
      <c r="C62" s="4">
        <v>1</v>
      </c>
      <c r="D62" t="str" cm="1">
        <f t="array" ref="D62:D69">IF(_xlfn.XLOOKUP(B62:B69,'Puntos Generales'!B:B,'Puntos Generales'!H:H)='Resultados por Cat. F'!A62:A69,_xlfn.XLOOKUP(B62:B69,'Puntos Generales'!B:B,'Puntos Generales'!C:C))</f>
        <v>MARTHA SAENZ</v>
      </c>
      <c r="E62" t="str" cm="1">
        <f t="array" ref="E62:E69">_xlfn.XLOOKUP(B62:B69,'Puntos Generales'!B:B,'Puntos Generales'!D:D)</f>
        <v>NNG</v>
      </c>
      <c r="F62" cm="1">
        <f t="array" ref="F62:F69">_xlfn.XLOOKUP(B62:B69,'Puntos Generales'!B:B,'Puntos Generales'!E:E)</f>
        <v>59</v>
      </c>
      <c r="G62" cm="1">
        <f t="array" ref="G62:G69">_xlfn.XLOOKUP(B62:B69,'Puntos Generales'!B:B,'Puntos Generales'!M:M)</f>
        <v>27</v>
      </c>
      <c r="K62" s="4">
        <v>1</v>
      </c>
      <c r="L62" t="str" cm="1">
        <f t="array" ref="L62:O62">IFERROR(_xlfn.SORTBY(D62:G62,G62,-1),"")</f>
        <v>MARTHA SAENZ</v>
      </c>
      <c r="M62" s="4" t="str">
        <v>NNG</v>
      </c>
      <c r="N62" s="4">
        <v>59</v>
      </c>
      <c r="O62" s="4">
        <v>27</v>
      </c>
    </row>
    <row r="63" spans="1:15" x14ac:dyDescent="0.3">
      <c r="A63" s="3" t="str">
        <f t="shared" si="6"/>
        <v>F</v>
      </c>
      <c r="B63" t="str">
        <f>B61&amp;A63&amp;C63</f>
        <v>MASTER FF2</v>
      </c>
      <c r="C63" s="4">
        <v>2</v>
      </c>
      <c r="D63" t="e">
        <v>#N/A</v>
      </c>
      <c r="E63" t="e">
        <v>#N/A</v>
      </c>
      <c r="F63" t="e">
        <v>#N/A</v>
      </c>
      <c r="G63" t="e">
        <v>#N/A</v>
      </c>
      <c r="K63" s="4">
        <v>2</v>
      </c>
    </row>
    <row r="64" spans="1:15" x14ac:dyDescent="0.3">
      <c r="A64" s="3" t="str">
        <f t="shared" si="6"/>
        <v>F</v>
      </c>
      <c r="B64" t="str">
        <f>B61&amp;A64&amp;C64</f>
        <v>MASTER FF3</v>
      </c>
      <c r="C64" s="4">
        <v>3</v>
      </c>
      <c r="D64" t="e">
        <v>#N/A</v>
      </c>
      <c r="E64" t="e">
        <v>#N/A</v>
      </c>
      <c r="F64" t="e">
        <v>#N/A</v>
      </c>
      <c r="G64" t="e">
        <v>#N/A</v>
      </c>
      <c r="K64" s="4">
        <v>3</v>
      </c>
    </row>
    <row r="65" spans="1:15" x14ac:dyDescent="0.3">
      <c r="A65" s="3" t="str">
        <f t="shared" si="6"/>
        <v>F</v>
      </c>
      <c r="B65" t="str">
        <f>B61&amp;A65&amp;C65</f>
        <v>MASTER FF4</v>
      </c>
      <c r="C65" s="4">
        <v>4</v>
      </c>
      <c r="D65" t="e">
        <v>#N/A</v>
      </c>
      <c r="E65" t="e">
        <v>#N/A</v>
      </c>
      <c r="F65" t="e">
        <v>#N/A</v>
      </c>
      <c r="G65" t="e">
        <v>#N/A</v>
      </c>
      <c r="K65" s="4">
        <v>4</v>
      </c>
    </row>
    <row r="66" spans="1:15" x14ac:dyDescent="0.3">
      <c r="A66" s="3" t="str">
        <f t="shared" si="6"/>
        <v>F</v>
      </c>
      <c r="B66" t="str">
        <f>B61&amp;A66&amp;C66</f>
        <v>MASTER FF5</v>
      </c>
      <c r="C66" s="4">
        <v>5</v>
      </c>
      <c r="D66" t="e">
        <v>#N/A</v>
      </c>
      <c r="E66" t="e">
        <v>#N/A</v>
      </c>
      <c r="F66" t="e">
        <v>#N/A</v>
      </c>
      <c r="G66" t="e">
        <v>#N/A</v>
      </c>
      <c r="K66" s="4">
        <v>5</v>
      </c>
    </row>
    <row r="67" spans="1:15" x14ac:dyDescent="0.3">
      <c r="A67" s="3" t="str">
        <f t="shared" si="6"/>
        <v>F</v>
      </c>
      <c r="B67" t="str">
        <f>B61&amp;A67&amp;C67</f>
        <v>MASTER FF6</v>
      </c>
      <c r="C67" s="4">
        <v>6</v>
      </c>
      <c r="D67" t="e">
        <v>#N/A</v>
      </c>
      <c r="E67" t="e">
        <v>#N/A</v>
      </c>
      <c r="F67" t="e">
        <v>#N/A</v>
      </c>
      <c r="G67" t="e">
        <v>#N/A</v>
      </c>
      <c r="K67" s="4">
        <v>6</v>
      </c>
    </row>
    <row r="68" spans="1:15" x14ac:dyDescent="0.3">
      <c r="A68" s="3" t="str">
        <f t="shared" si="6"/>
        <v>F</v>
      </c>
      <c r="B68" t="str">
        <f>B61&amp;A68&amp;C68</f>
        <v>MASTER FF7</v>
      </c>
      <c r="C68" s="4">
        <v>7</v>
      </c>
      <c r="D68" t="e">
        <v>#N/A</v>
      </c>
      <c r="E68" t="e">
        <v>#N/A</v>
      </c>
      <c r="F68" t="e">
        <v>#N/A</v>
      </c>
      <c r="G68" t="e">
        <v>#N/A</v>
      </c>
      <c r="K68" s="4">
        <v>7</v>
      </c>
    </row>
    <row r="69" spans="1:15" x14ac:dyDescent="0.3">
      <c r="A69" s="3" t="str">
        <f t="shared" si="6"/>
        <v>F</v>
      </c>
      <c r="B69" t="str">
        <f>B61&amp;A69&amp;C69</f>
        <v>MASTER FF8</v>
      </c>
      <c r="C69" s="4">
        <v>8</v>
      </c>
      <c r="D69" t="e">
        <v>#N/A</v>
      </c>
      <c r="E69" t="e">
        <v>#N/A</v>
      </c>
      <c r="F69" t="e">
        <v>#N/A</v>
      </c>
      <c r="G69" t="e">
        <v>#N/A</v>
      </c>
      <c r="K69" s="4">
        <v>8</v>
      </c>
    </row>
    <row r="71" spans="1:15" ht="28.8" x14ac:dyDescent="0.3">
      <c r="A71" s="3" t="str">
        <f>$A$1</f>
        <v>F</v>
      </c>
      <c r="B71" s="3" t="s">
        <v>144</v>
      </c>
      <c r="C71" s="3" t="s">
        <v>14</v>
      </c>
      <c r="D71" s="7" t="s">
        <v>7</v>
      </c>
      <c r="E71" s="7" t="s">
        <v>8</v>
      </c>
      <c r="F71" s="7" t="s">
        <v>9</v>
      </c>
      <c r="G71" s="7" t="s">
        <v>15</v>
      </c>
      <c r="H71" s="7"/>
      <c r="I71" s="27" t="str">
        <f>$A$1</f>
        <v>F</v>
      </c>
      <c r="J71" s="27" t="s">
        <v>4</v>
      </c>
      <c r="K71" s="27" t="s">
        <v>14</v>
      </c>
      <c r="L71" s="28" t="s">
        <v>7</v>
      </c>
      <c r="M71" s="28" t="s">
        <v>8</v>
      </c>
      <c r="N71" s="28" t="s">
        <v>9</v>
      </c>
      <c r="O71" s="28" t="s">
        <v>15</v>
      </c>
    </row>
    <row r="72" spans="1:15" x14ac:dyDescent="0.3">
      <c r="A72" s="3" t="str">
        <f t="shared" ref="A72:A79" si="7">$A$1</f>
        <v>F</v>
      </c>
      <c r="B72" t="str">
        <f>B71&amp;A72&amp;C72</f>
        <v>MASTER GF1</v>
      </c>
      <c r="C72" s="4">
        <v>1</v>
      </c>
      <c r="D72" t="e" cm="1">
        <f t="array" ref="D72:D79">IF(_xlfn.XLOOKUP(B72:B79,'Puntos Generales'!B:B,'Puntos Generales'!H:H)='Resultados por Cat. F'!A72:A79,_xlfn.XLOOKUP(B72:B79,'Puntos Generales'!B:B,'Puntos Generales'!C:C))</f>
        <v>#N/A</v>
      </c>
      <c r="E72" t="e" cm="1">
        <f t="array" ref="E72:E79">_xlfn.XLOOKUP(B72:B79,'Puntos Generales'!B:B,'Puntos Generales'!D:D)</f>
        <v>#N/A</v>
      </c>
      <c r="F72" t="e" cm="1">
        <f t="array" ref="F72:F79">_xlfn.XLOOKUP(B72:B79,'Puntos Generales'!B:B,'Puntos Generales'!E:E)</f>
        <v>#N/A</v>
      </c>
      <c r="G72" t="e" cm="1">
        <f t="array" ref="G72:G79">_xlfn.XLOOKUP(B72:B79,'Puntos Generales'!B:B,'Puntos Generales'!M:M)</f>
        <v>#N/A</v>
      </c>
      <c r="K72" s="4">
        <v>1</v>
      </c>
      <c r="L72" t="str" cm="1">
        <f t="array" ref="L72:O79">IFERROR(_xlfn.SORTBY(D72:G79,_xlfn.ANCHORARRAY(G72),-1),"")</f>
        <v/>
      </c>
      <c r="M72" s="4" t="str">
        <v/>
      </c>
      <c r="N72" s="4" t="str">
        <v/>
      </c>
      <c r="O72" s="4" t="str">
        <v/>
      </c>
    </row>
    <row r="73" spans="1:15" x14ac:dyDescent="0.3">
      <c r="A73" s="3" t="str">
        <f t="shared" si="7"/>
        <v>F</v>
      </c>
      <c r="B73" t="str">
        <f>B71&amp;A73&amp;C73</f>
        <v>MASTER GF2</v>
      </c>
      <c r="C73" s="4">
        <v>2</v>
      </c>
      <c r="D73" t="e">
        <v>#N/A</v>
      </c>
      <c r="E73" t="e">
        <v>#N/A</v>
      </c>
      <c r="F73" t="e">
        <v>#N/A</v>
      </c>
      <c r="G73" t="e">
        <v>#N/A</v>
      </c>
      <c r="K73" s="4">
        <v>2</v>
      </c>
      <c r="L73" t="str">
        <v/>
      </c>
      <c r="M73" s="4" t="str">
        <v/>
      </c>
      <c r="N73" s="4" t="str">
        <v/>
      </c>
      <c r="O73" s="4" t="str">
        <v/>
      </c>
    </row>
    <row r="74" spans="1:15" x14ac:dyDescent="0.3">
      <c r="A74" s="3" t="str">
        <f t="shared" si="7"/>
        <v>F</v>
      </c>
      <c r="B74" t="str">
        <f>B71&amp;A74&amp;C74</f>
        <v>MASTER GF3</v>
      </c>
      <c r="C74" s="4">
        <v>3</v>
      </c>
      <c r="D74" t="e">
        <v>#N/A</v>
      </c>
      <c r="E74" t="e">
        <v>#N/A</v>
      </c>
      <c r="F74" t="e">
        <v>#N/A</v>
      </c>
      <c r="G74" t="e">
        <v>#N/A</v>
      </c>
      <c r="K74" s="4">
        <v>3</v>
      </c>
      <c r="L74" t="str">
        <v/>
      </c>
      <c r="M74" s="4" t="str">
        <v/>
      </c>
      <c r="N74" s="4" t="str">
        <v/>
      </c>
      <c r="O74" s="4" t="str">
        <v/>
      </c>
    </row>
    <row r="75" spans="1:15" x14ac:dyDescent="0.3">
      <c r="A75" s="3" t="str">
        <f t="shared" si="7"/>
        <v>F</v>
      </c>
      <c r="B75" t="str">
        <f>B71&amp;A75&amp;C75</f>
        <v>MASTER GF4</v>
      </c>
      <c r="C75" s="4">
        <v>4</v>
      </c>
      <c r="D75" t="e">
        <v>#N/A</v>
      </c>
      <c r="E75" t="e">
        <v>#N/A</v>
      </c>
      <c r="F75" t="e">
        <v>#N/A</v>
      </c>
      <c r="G75" t="e">
        <v>#N/A</v>
      </c>
      <c r="K75" s="4">
        <v>4</v>
      </c>
      <c r="L75" t="str">
        <v/>
      </c>
      <c r="M75" s="4" t="str">
        <v/>
      </c>
      <c r="N75" s="4" t="str">
        <v/>
      </c>
      <c r="O75" s="4" t="str">
        <v/>
      </c>
    </row>
    <row r="76" spans="1:15" x14ac:dyDescent="0.3">
      <c r="A76" s="3" t="str">
        <f t="shared" si="7"/>
        <v>F</v>
      </c>
      <c r="B76" t="str">
        <f>B71&amp;A76&amp;C76</f>
        <v>MASTER GF5</v>
      </c>
      <c r="C76" s="4">
        <v>5</v>
      </c>
      <c r="D76" t="e">
        <v>#N/A</v>
      </c>
      <c r="E76" t="e">
        <v>#N/A</v>
      </c>
      <c r="F76" t="e">
        <v>#N/A</v>
      </c>
      <c r="G76" t="e">
        <v>#N/A</v>
      </c>
      <c r="K76" s="4">
        <v>5</v>
      </c>
      <c r="L76" t="str">
        <v/>
      </c>
      <c r="M76" s="4" t="str">
        <v/>
      </c>
      <c r="N76" s="4" t="str">
        <v/>
      </c>
      <c r="O76" s="4" t="str">
        <v/>
      </c>
    </row>
    <row r="77" spans="1:15" x14ac:dyDescent="0.3">
      <c r="A77" s="3" t="str">
        <f t="shared" si="7"/>
        <v>F</v>
      </c>
      <c r="B77" t="str">
        <f>B71&amp;A77&amp;C77</f>
        <v>MASTER GF6</v>
      </c>
      <c r="C77" s="4">
        <v>6</v>
      </c>
      <c r="D77" t="e">
        <v>#N/A</v>
      </c>
      <c r="E77" t="e">
        <v>#N/A</v>
      </c>
      <c r="F77" t="e">
        <v>#N/A</v>
      </c>
      <c r="G77" t="e">
        <v>#N/A</v>
      </c>
      <c r="K77" s="4">
        <v>6</v>
      </c>
      <c r="L77" t="str">
        <v/>
      </c>
      <c r="M77" s="4" t="str">
        <v/>
      </c>
      <c r="N77" s="4" t="str">
        <v/>
      </c>
      <c r="O77" s="4" t="str">
        <v/>
      </c>
    </row>
    <row r="78" spans="1:15" x14ac:dyDescent="0.3">
      <c r="A78" s="3" t="str">
        <f t="shared" si="7"/>
        <v>F</v>
      </c>
      <c r="B78" t="str">
        <f>B71&amp;A78&amp;C78</f>
        <v>MASTER GF7</v>
      </c>
      <c r="C78" s="4">
        <v>7</v>
      </c>
      <c r="D78" t="e">
        <v>#N/A</v>
      </c>
      <c r="E78" t="e">
        <v>#N/A</v>
      </c>
      <c r="F78" t="e">
        <v>#N/A</v>
      </c>
      <c r="G78" t="e">
        <v>#N/A</v>
      </c>
      <c r="K78" s="4">
        <v>7</v>
      </c>
      <c r="L78" t="str">
        <v/>
      </c>
      <c r="M78" s="4" t="str">
        <v/>
      </c>
      <c r="N78" s="4" t="str">
        <v/>
      </c>
      <c r="O78" s="4" t="str">
        <v/>
      </c>
    </row>
    <row r="79" spans="1:15" x14ac:dyDescent="0.3">
      <c r="A79" s="3" t="str">
        <f t="shared" si="7"/>
        <v>F</v>
      </c>
      <c r="B79" t="str">
        <f>B71&amp;A79&amp;C79</f>
        <v>MASTER GF8</v>
      </c>
      <c r="C79" s="4">
        <v>8</v>
      </c>
      <c r="D79" t="e">
        <v>#N/A</v>
      </c>
      <c r="E79" t="e">
        <v>#N/A</v>
      </c>
      <c r="F79" t="e">
        <v>#N/A</v>
      </c>
      <c r="G79" t="e">
        <v>#N/A</v>
      </c>
      <c r="K79" s="4">
        <v>8</v>
      </c>
      <c r="L79" t="str">
        <v/>
      </c>
      <c r="M79" s="4" t="str">
        <v/>
      </c>
      <c r="N79" s="4" t="str">
        <v/>
      </c>
      <c r="O79" s="4" t="str">
        <v/>
      </c>
    </row>
  </sheetData>
  <conditionalFormatting sqref="L2:L9">
    <cfRule type="duplicateValues" dxfId="201" priority="1"/>
  </conditionalFormatting>
  <conditionalFormatting sqref="L12:L19">
    <cfRule type="duplicateValues" dxfId="200" priority="2"/>
  </conditionalFormatting>
  <conditionalFormatting sqref="L22:L29">
    <cfRule type="duplicateValues" dxfId="199" priority="3"/>
  </conditionalFormatting>
  <conditionalFormatting sqref="L32:L39">
    <cfRule type="duplicateValues" dxfId="198" priority="4"/>
  </conditionalFormatting>
  <conditionalFormatting sqref="L42:L49">
    <cfRule type="duplicateValues" dxfId="197" priority="5"/>
  </conditionalFormatting>
  <conditionalFormatting sqref="L52:L59">
    <cfRule type="duplicateValues" dxfId="196" priority="6"/>
  </conditionalFormatting>
  <conditionalFormatting sqref="L62:L69">
    <cfRule type="duplicateValues" dxfId="195" priority="7"/>
  </conditionalFormatting>
  <conditionalFormatting sqref="L72:L79">
    <cfRule type="duplicateValues" dxfId="194" priority="8"/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374361-9F5B-4E09-8637-A21AD108FEE6}">
          <x14:formula1>
            <xm:f>'NO TOCAR'!$F$2:$F$14</xm:f>
          </x14:formula1>
          <xm:sqref>B1 J1 J11 B11 J21 B21 J31 B31 J41 B41 J51 B51 J61 B61 J71 B71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93A-5282-44B8-B1C2-E0DF64EBDF27}">
  <sheetPr>
    <pageSetUpPr fitToPage="1"/>
  </sheetPr>
  <dimension ref="A1:O79"/>
  <sheetViews>
    <sheetView topLeftCell="A47" workbookViewId="0">
      <selection activeCell="J71" sqref="J71"/>
    </sheetView>
  </sheetViews>
  <sheetFormatPr baseColWidth="10" defaultColWidth="10.77734375" defaultRowHeight="14.4" x14ac:dyDescent="0.3"/>
  <cols>
    <col min="1" max="1" width="3.44140625" customWidth="1"/>
    <col min="3" max="3" width="6.6640625" style="4" bestFit="1" customWidth="1"/>
    <col min="8" max="8" width="5.109375" customWidth="1"/>
    <col min="9" max="9" width="1.88671875" bestFit="1" customWidth="1"/>
    <col min="11" max="11" width="6.6640625" bestFit="1" customWidth="1"/>
    <col min="12" max="12" width="20" customWidth="1"/>
    <col min="13" max="13" width="7.5546875" style="4" bestFit="1" customWidth="1"/>
    <col min="14" max="14" width="5.5546875" style="4" bestFit="1" customWidth="1"/>
    <col min="15" max="15" width="7.88671875" style="4" bestFit="1" customWidth="1"/>
  </cols>
  <sheetData>
    <row r="1" spans="1:15" ht="28.8" x14ac:dyDescent="0.3">
      <c r="A1" s="3" t="s">
        <v>162</v>
      </c>
      <c r="B1" s="3" t="s">
        <v>4</v>
      </c>
      <c r="C1" s="3" t="s">
        <v>14</v>
      </c>
      <c r="D1" s="7" t="s">
        <v>7</v>
      </c>
      <c r="E1" s="7" t="s">
        <v>8</v>
      </c>
      <c r="F1" s="7" t="s">
        <v>9</v>
      </c>
      <c r="G1" s="7" t="s">
        <v>15</v>
      </c>
      <c r="H1" s="7"/>
      <c r="I1" s="27" t="str">
        <f>$A$1</f>
        <v>M</v>
      </c>
      <c r="J1" s="27" t="s">
        <v>4</v>
      </c>
      <c r="K1" s="27" t="s">
        <v>14</v>
      </c>
      <c r="L1" s="28" t="s">
        <v>7</v>
      </c>
      <c r="M1" s="28" t="s">
        <v>8</v>
      </c>
      <c r="N1" s="28" t="s">
        <v>9</v>
      </c>
      <c r="O1" s="28" t="s">
        <v>15</v>
      </c>
    </row>
    <row r="2" spans="1:15" x14ac:dyDescent="0.3">
      <c r="A2" s="3" t="str">
        <f t="shared" ref="A2:A9" si="0">$A$1</f>
        <v>M</v>
      </c>
      <c r="B2" t="str">
        <f>B1&amp;A2&amp;C2</f>
        <v>MAYORESM1</v>
      </c>
      <c r="C2" s="4">
        <v>1</v>
      </c>
      <c r="D2" t="str" cm="1">
        <f t="array" ref="D2:D9">IF(_xlfn.XLOOKUP(B2:B9,'Puntos Generales'!B:B,'Puntos Generales'!H:H)='Resultados por Cat. M'!A2:A9,_xlfn.XLOOKUP(B2:B9,'Puntos Generales'!B:B,'Puntos Generales'!C:C))</f>
        <v>Hugo Barrera Guzman</v>
      </c>
      <c r="E2" t="str" cm="1">
        <f t="array" ref="E2:E9">_xlfn.XLOOKUP(B2:B9,'Puntos Generales'!B:B,'Puntos Generales'!D:D)</f>
        <v>DELFINES</v>
      </c>
      <c r="F2" cm="1">
        <f t="array" ref="F2:F9">_xlfn.XLOOKUP(B2:B9,'Puntos Generales'!B:B,'Puntos Generales'!E:E)</f>
        <v>27</v>
      </c>
      <c r="G2" cm="1">
        <f t="array" ref="G2:G9">_xlfn.XLOOKUP(B2:B9,'Puntos Generales'!B:B,'Puntos Generales'!M:M)</f>
        <v>36</v>
      </c>
      <c r="K2" s="4">
        <v>1</v>
      </c>
      <c r="L2" t="str" cm="1">
        <f t="array" ref="L2:O2">IFERROR(_xlfn.SORTBY(D2:G2,G2,-1),"")</f>
        <v>Hugo Barrera Guzman</v>
      </c>
      <c r="M2" s="4" t="str">
        <v>DELFINES</v>
      </c>
      <c r="N2" s="4">
        <v>27</v>
      </c>
      <c r="O2" s="4">
        <v>36</v>
      </c>
    </row>
    <row r="3" spans="1:15" x14ac:dyDescent="0.3">
      <c r="A3" s="3" t="str">
        <f t="shared" si="0"/>
        <v>M</v>
      </c>
      <c r="B3" t="str">
        <f>B1&amp;A3&amp;C3</f>
        <v>MAYORESM2</v>
      </c>
      <c r="C3" s="4">
        <v>2</v>
      </c>
      <c r="D3" t="e">
        <v>#N/A</v>
      </c>
      <c r="E3" t="e">
        <v>#N/A</v>
      </c>
      <c r="F3" t="e">
        <v>#N/A</v>
      </c>
      <c r="G3" t="e">
        <v>#N/A</v>
      </c>
      <c r="K3" s="4">
        <v>2</v>
      </c>
    </row>
    <row r="4" spans="1:15" x14ac:dyDescent="0.3">
      <c r="A4" s="3" t="str">
        <f t="shared" si="0"/>
        <v>M</v>
      </c>
      <c r="B4" t="str">
        <f>B1&amp;A4&amp;C4</f>
        <v>MAYORESM3</v>
      </c>
      <c r="C4" s="4">
        <v>3</v>
      </c>
      <c r="D4" t="e">
        <v>#N/A</v>
      </c>
      <c r="E4" t="e">
        <v>#N/A</v>
      </c>
      <c r="F4" t="e">
        <v>#N/A</v>
      </c>
      <c r="G4" t="e">
        <v>#N/A</v>
      </c>
      <c r="K4" s="4">
        <v>3</v>
      </c>
    </row>
    <row r="5" spans="1:15" x14ac:dyDescent="0.3">
      <c r="A5" s="3" t="str">
        <f t="shared" si="0"/>
        <v>M</v>
      </c>
      <c r="B5" t="str">
        <f>B1&amp;A5&amp;C5</f>
        <v>MAYORESM4</v>
      </c>
      <c r="C5" s="4">
        <v>4</v>
      </c>
      <c r="D5" t="e">
        <v>#N/A</v>
      </c>
      <c r="E5" t="e">
        <v>#N/A</v>
      </c>
      <c r="F5" t="e">
        <v>#N/A</v>
      </c>
      <c r="G5" t="e">
        <v>#N/A</v>
      </c>
      <c r="K5" s="4">
        <v>4</v>
      </c>
    </row>
    <row r="6" spans="1:15" x14ac:dyDescent="0.3">
      <c r="A6" s="3" t="str">
        <f t="shared" si="0"/>
        <v>M</v>
      </c>
      <c r="B6" t="str">
        <f>B1&amp;A6&amp;C6</f>
        <v>MAYORESM5</v>
      </c>
      <c r="C6" s="4">
        <v>5</v>
      </c>
      <c r="D6" t="e">
        <v>#N/A</v>
      </c>
      <c r="E6" t="e">
        <v>#N/A</v>
      </c>
      <c r="F6" t="e">
        <v>#N/A</v>
      </c>
      <c r="G6" t="e">
        <v>#N/A</v>
      </c>
      <c r="K6" s="4">
        <v>5</v>
      </c>
    </row>
    <row r="7" spans="1:15" x14ac:dyDescent="0.3">
      <c r="A7" s="3" t="str">
        <f t="shared" si="0"/>
        <v>M</v>
      </c>
      <c r="B7" t="str">
        <f>B1&amp;A7&amp;C7</f>
        <v>MAYORESM6</v>
      </c>
      <c r="C7" s="4">
        <v>6</v>
      </c>
      <c r="D7" t="e">
        <v>#N/A</v>
      </c>
      <c r="E7" t="e">
        <v>#N/A</v>
      </c>
      <c r="F7" t="e">
        <v>#N/A</v>
      </c>
      <c r="G7" t="e">
        <v>#N/A</v>
      </c>
      <c r="K7" s="4">
        <v>6</v>
      </c>
    </row>
    <row r="8" spans="1:15" x14ac:dyDescent="0.3">
      <c r="A8" s="3" t="str">
        <f t="shared" si="0"/>
        <v>M</v>
      </c>
      <c r="B8" t="str">
        <f>B1&amp;A8&amp;C8</f>
        <v>MAYORESM7</v>
      </c>
      <c r="C8" s="4">
        <v>7</v>
      </c>
      <c r="D8" t="e">
        <v>#N/A</v>
      </c>
      <c r="E8" t="e">
        <v>#N/A</v>
      </c>
      <c r="F8" t="e">
        <v>#N/A</v>
      </c>
      <c r="G8" t="e">
        <v>#N/A</v>
      </c>
      <c r="K8" s="4">
        <v>7</v>
      </c>
    </row>
    <row r="9" spans="1:15" x14ac:dyDescent="0.3">
      <c r="A9" s="3" t="str">
        <f t="shared" si="0"/>
        <v>M</v>
      </c>
      <c r="B9" t="str">
        <f>B1&amp;A9&amp;C9</f>
        <v>MAYORESM8</v>
      </c>
      <c r="C9" s="4">
        <v>8</v>
      </c>
      <c r="D9" t="e">
        <v>#N/A</v>
      </c>
      <c r="E9" t="e">
        <v>#N/A</v>
      </c>
      <c r="F9" t="e">
        <v>#N/A</v>
      </c>
      <c r="G9" t="e">
        <v>#N/A</v>
      </c>
      <c r="K9" s="4">
        <v>8</v>
      </c>
    </row>
    <row r="11" spans="1:15" ht="28.8" x14ac:dyDescent="0.3">
      <c r="A11" s="3" t="str">
        <f>$A$1</f>
        <v>M</v>
      </c>
      <c r="B11" s="3" t="s">
        <v>138</v>
      </c>
      <c r="C11" s="3" t="s">
        <v>14</v>
      </c>
      <c r="D11" s="7" t="s">
        <v>7</v>
      </c>
      <c r="E11" s="7" t="s">
        <v>8</v>
      </c>
      <c r="F11" s="7" t="s">
        <v>9</v>
      </c>
      <c r="G11" s="7" t="s">
        <v>15</v>
      </c>
      <c r="H11" s="7"/>
      <c r="I11" s="27" t="str">
        <f>$A$1</f>
        <v>M</v>
      </c>
      <c r="J11" s="27" t="s">
        <v>138</v>
      </c>
      <c r="K11" s="27" t="s">
        <v>14</v>
      </c>
      <c r="L11" s="28" t="s">
        <v>7</v>
      </c>
      <c r="M11" s="28" t="s">
        <v>8</v>
      </c>
      <c r="N11" s="28" t="s">
        <v>9</v>
      </c>
      <c r="O11" s="28" t="s">
        <v>15</v>
      </c>
    </row>
    <row r="12" spans="1:15" x14ac:dyDescent="0.3">
      <c r="A12" s="3" t="str">
        <f t="shared" ref="A12:A19" si="1">$A$1</f>
        <v>M</v>
      </c>
      <c r="B12" t="str">
        <f>B11&amp;A12&amp;C12</f>
        <v>MASTER AM1</v>
      </c>
      <c r="C12" s="4">
        <v>1</v>
      </c>
      <c r="D12" t="str" cm="1">
        <f t="array" ref="D12:D19">IF(_xlfn.XLOOKUP(B12:B19,'Puntos Generales'!B:B,'Puntos Generales'!H:H)='Resultados por Cat. M'!A12:A19,_xlfn.XLOOKUP(B12:B19,'Puntos Generales'!B:B,'Puntos Generales'!C:C))</f>
        <v>Juan Fernando Arango Meneses</v>
      </c>
      <c r="E12" t="str" cm="1">
        <f t="array" ref="E12:E19">_xlfn.XLOOKUP(B12:B19,'Puntos Generales'!B:B,'Puntos Generales'!D:D)</f>
        <v>MNM</v>
      </c>
      <c r="F12" cm="1">
        <f t="array" ref="F12:F19">_xlfn.XLOOKUP(B12:B19,'Puntos Generales'!B:B,'Puntos Generales'!E:E)</f>
        <v>31</v>
      </c>
      <c r="G12" cm="1">
        <f t="array" ref="G12:G19">_xlfn.XLOOKUP(B12:B19,'Puntos Generales'!B:B,'Puntos Generales'!M:M)</f>
        <v>36</v>
      </c>
      <c r="K12" s="4">
        <v>1</v>
      </c>
      <c r="L12" t="str" cm="1">
        <f t="array" ref="L12:O12">IFERROR(_xlfn.SORTBY(D12:G12,G12,-1),"")</f>
        <v>Juan Fernando Arango Meneses</v>
      </c>
      <c r="M12" s="4" t="str">
        <v>MNM</v>
      </c>
      <c r="N12" s="4">
        <v>31</v>
      </c>
      <c r="O12" s="4">
        <v>36</v>
      </c>
    </row>
    <row r="13" spans="1:15" x14ac:dyDescent="0.3">
      <c r="A13" s="3" t="str">
        <f t="shared" si="1"/>
        <v>M</v>
      </c>
      <c r="B13" t="str">
        <f>B11&amp;A13&amp;C13</f>
        <v>MASTER AM2</v>
      </c>
      <c r="C13" s="4">
        <v>2</v>
      </c>
      <c r="D13" t="e">
        <v>#N/A</v>
      </c>
      <c r="E13" t="e">
        <v>#N/A</v>
      </c>
      <c r="F13" t="e">
        <v>#N/A</v>
      </c>
      <c r="G13" t="e">
        <v>#N/A</v>
      </c>
      <c r="K13" s="4">
        <v>2</v>
      </c>
    </row>
    <row r="14" spans="1:15" x14ac:dyDescent="0.3">
      <c r="A14" s="3" t="str">
        <f t="shared" si="1"/>
        <v>M</v>
      </c>
      <c r="B14" t="str">
        <f>B11&amp;A14&amp;C14</f>
        <v>MASTER AM3</v>
      </c>
      <c r="C14" s="4">
        <v>3</v>
      </c>
      <c r="D14" t="e">
        <v>#N/A</v>
      </c>
      <c r="E14" t="e">
        <v>#N/A</v>
      </c>
      <c r="F14" t="e">
        <v>#N/A</v>
      </c>
      <c r="G14" t="e">
        <v>#N/A</v>
      </c>
      <c r="K14" s="4">
        <v>3</v>
      </c>
    </row>
    <row r="15" spans="1:15" x14ac:dyDescent="0.3">
      <c r="A15" s="3" t="str">
        <f t="shared" si="1"/>
        <v>M</v>
      </c>
      <c r="B15" t="str">
        <f>B11&amp;A15&amp;C15</f>
        <v>MASTER AM4</v>
      </c>
      <c r="C15" s="4">
        <v>4</v>
      </c>
      <c r="D15" t="e">
        <v>#N/A</v>
      </c>
      <c r="E15" t="e">
        <v>#N/A</v>
      </c>
      <c r="F15" t="e">
        <v>#N/A</v>
      </c>
      <c r="G15" t="e">
        <v>#N/A</v>
      </c>
      <c r="K15" s="4">
        <v>4</v>
      </c>
    </row>
    <row r="16" spans="1:15" x14ac:dyDescent="0.3">
      <c r="A16" s="3" t="str">
        <f t="shared" si="1"/>
        <v>M</v>
      </c>
      <c r="B16" t="str">
        <f>B11&amp;A16&amp;C16</f>
        <v>MASTER AM5</v>
      </c>
      <c r="C16" s="4">
        <v>5</v>
      </c>
      <c r="D16" t="e">
        <v>#N/A</v>
      </c>
      <c r="E16" t="e">
        <v>#N/A</v>
      </c>
      <c r="F16" t="e">
        <v>#N/A</v>
      </c>
      <c r="G16" t="e">
        <v>#N/A</v>
      </c>
      <c r="K16" s="4">
        <v>5</v>
      </c>
    </row>
    <row r="17" spans="1:15" x14ac:dyDescent="0.3">
      <c r="A17" s="3" t="str">
        <f t="shared" si="1"/>
        <v>M</v>
      </c>
      <c r="B17" t="str">
        <f>B11&amp;A17&amp;C17</f>
        <v>MASTER AM6</v>
      </c>
      <c r="C17" s="4">
        <v>6</v>
      </c>
      <c r="D17" t="e">
        <v>#N/A</v>
      </c>
      <c r="E17" t="e">
        <v>#N/A</v>
      </c>
      <c r="F17" t="e">
        <v>#N/A</v>
      </c>
      <c r="G17" t="e">
        <v>#N/A</v>
      </c>
      <c r="K17" s="4">
        <v>6</v>
      </c>
    </row>
    <row r="18" spans="1:15" x14ac:dyDescent="0.3">
      <c r="A18" s="3" t="str">
        <f t="shared" si="1"/>
        <v>M</v>
      </c>
      <c r="B18" t="str">
        <f>B11&amp;A18&amp;C18</f>
        <v>MASTER AM7</v>
      </c>
      <c r="C18" s="4">
        <v>7</v>
      </c>
      <c r="D18" t="e">
        <v>#N/A</v>
      </c>
      <c r="E18" t="e">
        <v>#N/A</v>
      </c>
      <c r="F18" t="e">
        <v>#N/A</v>
      </c>
      <c r="G18" t="e">
        <v>#N/A</v>
      </c>
      <c r="K18" s="4">
        <v>7</v>
      </c>
    </row>
    <row r="19" spans="1:15" x14ac:dyDescent="0.3">
      <c r="A19" s="3" t="str">
        <f t="shared" si="1"/>
        <v>M</v>
      </c>
      <c r="B19" t="str">
        <f>B11&amp;A19&amp;C19</f>
        <v>MASTER AM8</v>
      </c>
      <c r="C19" s="4">
        <v>8</v>
      </c>
      <c r="D19" t="e">
        <v>#N/A</v>
      </c>
      <c r="E19" t="e">
        <v>#N/A</v>
      </c>
      <c r="F19" t="e">
        <v>#N/A</v>
      </c>
      <c r="G19" t="e">
        <v>#N/A</v>
      </c>
      <c r="K19" s="4">
        <v>8</v>
      </c>
    </row>
    <row r="21" spans="1:15" ht="28.8" x14ac:dyDescent="0.3">
      <c r="A21" s="3" t="str">
        <f>$A$1</f>
        <v>M</v>
      </c>
      <c r="B21" s="3" t="s">
        <v>139</v>
      </c>
      <c r="C21" s="3" t="s">
        <v>14</v>
      </c>
      <c r="D21" s="7" t="s">
        <v>7</v>
      </c>
      <c r="E21" s="7" t="s">
        <v>8</v>
      </c>
      <c r="F21" s="7" t="s">
        <v>9</v>
      </c>
      <c r="G21" s="7" t="s">
        <v>15</v>
      </c>
      <c r="H21" s="7"/>
      <c r="I21" s="27" t="str">
        <f>$A$1</f>
        <v>M</v>
      </c>
      <c r="J21" s="27" t="s">
        <v>139</v>
      </c>
      <c r="K21" s="27" t="s">
        <v>14</v>
      </c>
      <c r="L21" s="28" t="s">
        <v>7</v>
      </c>
      <c r="M21" s="28" t="s">
        <v>8</v>
      </c>
      <c r="N21" s="28" t="s">
        <v>9</v>
      </c>
      <c r="O21" s="28" t="s">
        <v>15</v>
      </c>
    </row>
    <row r="22" spans="1:15" x14ac:dyDescent="0.3">
      <c r="A22" s="3" t="str">
        <f t="shared" ref="A22:A29" si="2">$A$1</f>
        <v>M</v>
      </c>
      <c r="B22" t="str">
        <f>B21&amp;A22&amp;C22</f>
        <v>MASTER BM1</v>
      </c>
      <c r="C22" s="4">
        <v>1</v>
      </c>
      <c r="D22" t="str" cm="1">
        <f t="array" ref="D22:D29">IF(_xlfn.XLOOKUP(B22:B29,'Puntos Generales'!B:B,'Puntos Generales'!H:H)='Resultados por Cat. M'!A22:A29,_xlfn.XLOOKUP(B22:B29,'Puntos Generales'!B:B,'Puntos Generales'!C:C))</f>
        <v>ALEX EPAMINONDAS ZARATE BUELVAS</v>
      </c>
      <c r="E22" t="str" cm="1">
        <f t="array" ref="E22:E29">_xlfn.XLOOKUP(B22:B29,'Puntos Generales'!B:B,'Puntos Generales'!D:D)</f>
        <v>MNM</v>
      </c>
      <c r="F22" cm="1">
        <f t="array" ref="F22:F29">_xlfn.XLOOKUP(B22:B29,'Puntos Generales'!B:B,'Puntos Generales'!E:E)</f>
        <v>35</v>
      </c>
      <c r="G22" cm="1">
        <f t="array" ref="G22:G29">_xlfn.XLOOKUP(B22:B29,'Puntos Generales'!B:B,'Puntos Generales'!M:M)</f>
        <v>26</v>
      </c>
      <c r="K22" s="4">
        <v>1</v>
      </c>
      <c r="L22" t="str" cm="1">
        <f t="array" ref="L22:O26">IFERROR(_xlfn.SORTBY(D22:G26,G22:G26,-1),"")</f>
        <v>Julian arbelaez</v>
      </c>
      <c r="M22" s="4" t="str">
        <v>DELFINES</v>
      </c>
      <c r="N22" s="4">
        <v>38</v>
      </c>
      <c r="O22" s="4">
        <v>36</v>
      </c>
    </row>
    <row r="23" spans="1:15" x14ac:dyDescent="0.3">
      <c r="A23" s="3" t="str">
        <f t="shared" si="2"/>
        <v>M</v>
      </c>
      <c r="B23" t="str">
        <f>B21&amp;A23&amp;C23</f>
        <v>MASTER BM2</v>
      </c>
      <c r="C23" s="4">
        <v>2</v>
      </c>
      <c r="D23" t="str">
        <v>Esteban Sossa Uparela</v>
      </c>
      <c r="E23" t="str">
        <v>MNM</v>
      </c>
      <c r="F23">
        <v>35</v>
      </c>
      <c r="G23">
        <v>25</v>
      </c>
      <c r="K23" s="4">
        <v>2</v>
      </c>
      <c r="L23" t="str">
        <v>ALEX EPAMINONDAS ZARATE BUELVAS</v>
      </c>
      <c r="M23" s="4" t="str">
        <v>MNM</v>
      </c>
      <c r="N23" s="4">
        <v>35</v>
      </c>
      <c r="O23" s="4">
        <v>26</v>
      </c>
    </row>
    <row r="24" spans="1:15" x14ac:dyDescent="0.3">
      <c r="A24" s="3" t="str">
        <f t="shared" si="2"/>
        <v>M</v>
      </c>
      <c r="B24" t="str">
        <f>B21&amp;A24&amp;C24</f>
        <v>MASTER BM3</v>
      </c>
      <c r="C24" s="4">
        <v>3</v>
      </c>
      <c r="D24" t="str">
        <v>Jhonatan Steven Cortez Bolivar</v>
      </c>
      <c r="E24" t="str">
        <v>MNM</v>
      </c>
      <c r="F24">
        <v>35</v>
      </c>
      <c r="G24">
        <v>20</v>
      </c>
      <c r="K24" s="4">
        <v>3</v>
      </c>
      <c r="L24" t="str">
        <v>Esteban Sossa Uparela</v>
      </c>
      <c r="M24" s="4" t="str">
        <v>MNM</v>
      </c>
      <c r="N24" s="4">
        <v>35</v>
      </c>
      <c r="O24" s="4">
        <v>25</v>
      </c>
    </row>
    <row r="25" spans="1:15" x14ac:dyDescent="0.3">
      <c r="A25" s="3" t="str">
        <f t="shared" si="2"/>
        <v>M</v>
      </c>
      <c r="B25" t="str">
        <f>B21&amp;A25&amp;C25</f>
        <v>MASTER BM4</v>
      </c>
      <c r="C25" s="4">
        <v>4</v>
      </c>
      <c r="D25" t="str">
        <v>Marcos David Yepes Julio</v>
      </c>
      <c r="E25" t="str">
        <v>P.LIBRE</v>
      </c>
      <c r="F25">
        <v>37</v>
      </c>
      <c r="G25">
        <v>17</v>
      </c>
      <c r="K25" s="4">
        <v>4</v>
      </c>
      <c r="L25" t="str">
        <v>Jhonatan Steven Cortez Bolivar</v>
      </c>
      <c r="M25" s="4" t="str">
        <v>MNM</v>
      </c>
      <c r="N25" s="4">
        <v>35</v>
      </c>
      <c r="O25" s="4">
        <v>20</v>
      </c>
    </row>
    <row r="26" spans="1:15" x14ac:dyDescent="0.3">
      <c r="A26" s="3" t="str">
        <f t="shared" si="2"/>
        <v>M</v>
      </c>
      <c r="B26" t="str">
        <f>B21&amp;A26&amp;C26</f>
        <v>MASTER BM5</v>
      </c>
      <c r="C26" s="4">
        <v>5</v>
      </c>
      <c r="D26" t="str">
        <v>Julian arbelaez</v>
      </c>
      <c r="E26" t="str">
        <v>DELFINES</v>
      </c>
      <c r="F26">
        <v>38</v>
      </c>
      <c r="G26">
        <v>36</v>
      </c>
      <c r="K26" s="4">
        <v>5</v>
      </c>
      <c r="L26" t="str">
        <v>Marcos David Yepes Julio</v>
      </c>
      <c r="M26" s="4" t="str">
        <v>P.LIBRE</v>
      </c>
      <c r="N26" s="4">
        <v>37</v>
      </c>
      <c r="O26" s="4">
        <v>17</v>
      </c>
    </row>
    <row r="27" spans="1:15" x14ac:dyDescent="0.3">
      <c r="A27" s="3" t="str">
        <f t="shared" si="2"/>
        <v>M</v>
      </c>
      <c r="B27" t="str">
        <f>B21&amp;A27&amp;C27</f>
        <v>MASTER BM6</v>
      </c>
      <c r="C27" s="4">
        <v>6</v>
      </c>
      <c r="D27" t="e">
        <v>#N/A</v>
      </c>
      <c r="E27" t="e">
        <v>#N/A</v>
      </c>
      <c r="F27" t="e">
        <v>#N/A</v>
      </c>
      <c r="G27" t="e">
        <v>#N/A</v>
      </c>
      <c r="K27" s="4">
        <v>6</v>
      </c>
    </row>
    <row r="28" spans="1:15" x14ac:dyDescent="0.3">
      <c r="A28" s="3" t="str">
        <f t="shared" si="2"/>
        <v>M</v>
      </c>
      <c r="B28" t="str">
        <f>B21&amp;A28&amp;C28</f>
        <v>MASTER BM7</v>
      </c>
      <c r="C28" s="4">
        <v>7</v>
      </c>
      <c r="D28" t="e">
        <v>#N/A</v>
      </c>
      <c r="E28" t="e">
        <v>#N/A</v>
      </c>
      <c r="F28" t="e">
        <v>#N/A</v>
      </c>
      <c r="G28" t="e">
        <v>#N/A</v>
      </c>
      <c r="K28" s="4">
        <v>7</v>
      </c>
    </row>
    <row r="29" spans="1:15" x14ac:dyDescent="0.3">
      <c r="A29" s="3" t="str">
        <f t="shared" si="2"/>
        <v>M</v>
      </c>
      <c r="B29" t="str">
        <f>B21&amp;A29&amp;C29</f>
        <v>MASTER BM8</v>
      </c>
      <c r="C29" s="4">
        <v>8</v>
      </c>
      <c r="D29" t="e">
        <v>#N/A</v>
      </c>
      <c r="E29" t="e">
        <v>#N/A</v>
      </c>
      <c r="F29" t="e">
        <v>#N/A</v>
      </c>
      <c r="G29" t="e">
        <v>#N/A</v>
      </c>
      <c r="K29" s="4">
        <v>8</v>
      </c>
    </row>
    <row r="31" spans="1:15" ht="28.8" hidden="1" x14ac:dyDescent="0.3">
      <c r="A31" s="3" t="str">
        <f>$A$1</f>
        <v>M</v>
      </c>
      <c r="B31" s="3" t="s">
        <v>140</v>
      </c>
      <c r="C31" s="3" t="s">
        <v>14</v>
      </c>
      <c r="D31" s="7" t="s">
        <v>7</v>
      </c>
      <c r="E31" s="7" t="s">
        <v>8</v>
      </c>
      <c r="F31" s="7" t="s">
        <v>9</v>
      </c>
      <c r="G31" s="7" t="s">
        <v>15</v>
      </c>
      <c r="H31" s="7"/>
      <c r="I31" s="27" t="str">
        <f>$A$1</f>
        <v>M</v>
      </c>
      <c r="J31" s="27" t="s">
        <v>4</v>
      </c>
      <c r="K31" s="27" t="s">
        <v>14</v>
      </c>
      <c r="L31" s="28" t="s">
        <v>7</v>
      </c>
      <c r="M31" s="28" t="s">
        <v>8</v>
      </c>
      <c r="N31" s="28" t="s">
        <v>9</v>
      </c>
      <c r="O31" s="28" t="s">
        <v>15</v>
      </c>
    </row>
    <row r="32" spans="1:15" hidden="1" x14ac:dyDescent="0.3">
      <c r="A32" s="3" t="str">
        <f t="shared" ref="A32:A39" si="3">$A$1</f>
        <v>M</v>
      </c>
      <c r="B32" t="str">
        <f>B31&amp;A32&amp;C32</f>
        <v>MASTER CM1</v>
      </c>
      <c r="C32" s="4">
        <v>1</v>
      </c>
      <c r="D32" t="e" cm="1">
        <f t="array" ref="D32:D39">IF(_xlfn.XLOOKUP(B32:B39,'Puntos Generales'!B:B,'Puntos Generales'!H:H)='Resultados por Cat. M'!A32:A39,_xlfn.XLOOKUP(B32:B39,'Puntos Generales'!B:B,'Puntos Generales'!C:C))</f>
        <v>#N/A</v>
      </c>
      <c r="E32" t="e" cm="1">
        <f t="array" ref="E32:E39">_xlfn.XLOOKUP(B32:B39,'Puntos Generales'!B:B,'Puntos Generales'!D:D)</f>
        <v>#N/A</v>
      </c>
      <c r="F32" t="e" cm="1">
        <f t="array" ref="F32:F39">_xlfn.XLOOKUP(B32:B39,'Puntos Generales'!B:B,'Puntos Generales'!E:E)</f>
        <v>#N/A</v>
      </c>
      <c r="G32" t="e" cm="1">
        <f t="array" ref="G32:G39">_xlfn.XLOOKUP(B32:B39,'Puntos Generales'!B:B,'Puntos Generales'!M:M)</f>
        <v>#N/A</v>
      </c>
      <c r="K32" s="4">
        <v>1</v>
      </c>
      <c r="L32" t="str" cm="1">
        <f t="array" ref="L32:O39">IFERROR(_xlfn.SORTBY(D32:G39,_xlfn.ANCHORARRAY(G32),-1),"")</f>
        <v/>
      </c>
      <c r="M32" s="4" t="str">
        <v/>
      </c>
      <c r="N32" s="4" t="str">
        <v/>
      </c>
      <c r="O32" s="4" t="str">
        <v/>
      </c>
    </row>
    <row r="33" spans="1:15" hidden="1" x14ac:dyDescent="0.3">
      <c r="A33" s="3" t="str">
        <f t="shared" si="3"/>
        <v>M</v>
      </c>
      <c r="B33" t="str">
        <f>B31&amp;A33&amp;C33</f>
        <v>MASTER CM2</v>
      </c>
      <c r="C33" s="4">
        <v>2</v>
      </c>
      <c r="D33" t="e">
        <v>#N/A</v>
      </c>
      <c r="E33" t="e">
        <v>#N/A</v>
      </c>
      <c r="F33" t="e">
        <v>#N/A</v>
      </c>
      <c r="G33" t="e">
        <v>#N/A</v>
      </c>
      <c r="K33" s="4">
        <v>2</v>
      </c>
      <c r="L33" t="str">
        <v/>
      </c>
      <c r="M33" s="4" t="str">
        <v/>
      </c>
      <c r="N33" s="4" t="str">
        <v/>
      </c>
      <c r="O33" s="4" t="str">
        <v/>
      </c>
    </row>
    <row r="34" spans="1:15" hidden="1" x14ac:dyDescent="0.3">
      <c r="A34" s="3" t="str">
        <f t="shared" si="3"/>
        <v>M</v>
      </c>
      <c r="B34" t="str">
        <f>B31&amp;A34&amp;C34</f>
        <v>MASTER CM3</v>
      </c>
      <c r="C34" s="4">
        <v>3</v>
      </c>
      <c r="D34" t="e">
        <v>#N/A</v>
      </c>
      <c r="E34" t="e">
        <v>#N/A</v>
      </c>
      <c r="F34" t="e">
        <v>#N/A</v>
      </c>
      <c r="G34" t="e">
        <v>#N/A</v>
      </c>
      <c r="K34" s="4">
        <v>3</v>
      </c>
      <c r="L34" t="str">
        <v/>
      </c>
      <c r="M34" s="4" t="str">
        <v/>
      </c>
      <c r="N34" s="4" t="str">
        <v/>
      </c>
      <c r="O34" s="4" t="str">
        <v/>
      </c>
    </row>
    <row r="35" spans="1:15" hidden="1" x14ac:dyDescent="0.3">
      <c r="A35" s="3" t="str">
        <f t="shared" si="3"/>
        <v>M</v>
      </c>
      <c r="B35" t="str">
        <f>B31&amp;A35&amp;C35</f>
        <v>MASTER CM4</v>
      </c>
      <c r="C35" s="4">
        <v>4</v>
      </c>
      <c r="D35" t="e">
        <v>#N/A</v>
      </c>
      <c r="E35" t="e">
        <v>#N/A</v>
      </c>
      <c r="F35" t="e">
        <v>#N/A</v>
      </c>
      <c r="G35" t="e">
        <v>#N/A</v>
      </c>
      <c r="K35" s="4">
        <v>4</v>
      </c>
      <c r="L35" t="str">
        <v/>
      </c>
      <c r="M35" s="4" t="str">
        <v/>
      </c>
      <c r="N35" s="4" t="str">
        <v/>
      </c>
      <c r="O35" s="4" t="str">
        <v/>
      </c>
    </row>
    <row r="36" spans="1:15" hidden="1" x14ac:dyDescent="0.3">
      <c r="A36" s="3" t="str">
        <f t="shared" si="3"/>
        <v>M</v>
      </c>
      <c r="B36" t="str">
        <f>B31&amp;A36&amp;C36</f>
        <v>MASTER CM5</v>
      </c>
      <c r="C36" s="4">
        <v>5</v>
      </c>
      <c r="D36" t="e">
        <v>#N/A</v>
      </c>
      <c r="E36" t="e">
        <v>#N/A</v>
      </c>
      <c r="F36" t="e">
        <v>#N/A</v>
      </c>
      <c r="G36" t="e">
        <v>#N/A</v>
      </c>
      <c r="K36" s="4">
        <v>5</v>
      </c>
      <c r="L36" t="str">
        <v/>
      </c>
      <c r="M36" s="4" t="str">
        <v/>
      </c>
      <c r="N36" s="4" t="str">
        <v/>
      </c>
      <c r="O36" s="4" t="str">
        <v/>
      </c>
    </row>
    <row r="37" spans="1:15" hidden="1" x14ac:dyDescent="0.3">
      <c r="A37" s="3" t="str">
        <f t="shared" si="3"/>
        <v>M</v>
      </c>
      <c r="B37" t="str">
        <f>B31&amp;A37&amp;C37</f>
        <v>MASTER CM6</v>
      </c>
      <c r="C37" s="4">
        <v>6</v>
      </c>
      <c r="D37" t="e">
        <v>#N/A</v>
      </c>
      <c r="E37" t="e">
        <v>#N/A</v>
      </c>
      <c r="F37" t="e">
        <v>#N/A</v>
      </c>
      <c r="G37" t="e">
        <v>#N/A</v>
      </c>
      <c r="K37" s="4">
        <v>6</v>
      </c>
      <c r="L37" t="str">
        <v/>
      </c>
      <c r="M37" s="4" t="str">
        <v/>
      </c>
      <c r="N37" s="4" t="str">
        <v/>
      </c>
      <c r="O37" s="4" t="str">
        <v/>
      </c>
    </row>
    <row r="38" spans="1:15" hidden="1" x14ac:dyDescent="0.3">
      <c r="A38" s="3" t="str">
        <f t="shared" si="3"/>
        <v>M</v>
      </c>
      <c r="B38" t="str">
        <f>B31&amp;A38&amp;C38</f>
        <v>MASTER CM7</v>
      </c>
      <c r="C38" s="4">
        <v>7</v>
      </c>
      <c r="D38" t="e">
        <v>#N/A</v>
      </c>
      <c r="E38" t="e">
        <v>#N/A</v>
      </c>
      <c r="F38" t="e">
        <v>#N/A</v>
      </c>
      <c r="G38" t="e">
        <v>#N/A</v>
      </c>
      <c r="K38" s="4">
        <v>7</v>
      </c>
      <c r="L38" t="str">
        <v/>
      </c>
      <c r="M38" s="4" t="str">
        <v/>
      </c>
      <c r="N38" s="4" t="str">
        <v/>
      </c>
      <c r="O38" s="4" t="str">
        <v/>
      </c>
    </row>
    <row r="39" spans="1:15" hidden="1" x14ac:dyDescent="0.3">
      <c r="A39" s="3" t="str">
        <f t="shared" si="3"/>
        <v>M</v>
      </c>
      <c r="B39" t="str">
        <f>B31&amp;A39&amp;C39</f>
        <v>MASTER CM8</v>
      </c>
      <c r="C39" s="4">
        <v>8</v>
      </c>
      <c r="D39" t="e">
        <v>#N/A</v>
      </c>
      <c r="E39" t="e">
        <v>#N/A</v>
      </c>
      <c r="F39" t="e">
        <v>#N/A</v>
      </c>
      <c r="G39" t="e">
        <v>#N/A</v>
      </c>
      <c r="K39" s="4">
        <v>8</v>
      </c>
      <c r="L39" t="str">
        <v/>
      </c>
      <c r="M39" s="4" t="str">
        <v/>
      </c>
      <c r="N39" s="4" t="str">
        <v/>
      </c>
      <c r="O39" s="4" t="str">
        <v/>
      </c>
    </row>
    <row r="40" spans="1:15" hidden="1" x14ac:dyDescent="0.3"/>
    <row r="41" spans="1:15" ht="28.8" x14ac:dyDescent="0.3">
      <c r="A41" s="3" t="str">
        <f>$A$1</f>
        <v>M</v>
      </c>
      <c r="B41" s="3" t="s">
        <v>141</v>
      </c>
      <c r="C41" s="3" t="s">
        <v>14</v>
      </c>
      <c r="D41" s="7" t="s">
        <v>7</v>
      </c>
      <c r="E41" s="7" t="s">
        <v>8</v>
      </c>
      <c r="F41" s="7" t="s">
        <v>9</v>
      </c>
      <c r="G41" s="7" t="s">
        <v>15</v>
      </c>
      <c r="H41" s="7"/>
      <c r="I41" s="27" t="str">
        <f>$A$1</f>
        <v>M</v>
      </c>
      <c r="J41" s="27" t="s">
        <v>141</v>
      </c>
      <c r="K41" s="27" t="s">
        <v>14</v>
      </c>
      <c r="L41" s="28" t="s">
        <v>7</v>
      </c>
      <c r="M41" s="28" t="s">
        <v>8</v>
      </c>
      <c r="N41" s="28" t="s">
        <v>9</v>
      </c>
      <c r="O41" s="28" t="s">
        <v>15</v>
      </c>
    </row>
    <row r="42" spans="1:15" x14ac:dyDescent="0.3">
      <c r="A42" s="3" t="str">
        <f t="shared" ref="A42:A49" si="4">$A$1</f>
        <v>M</v>
      </c>
      <c r="B42" t="str">
        <f>B41&amp;A42&amp;C42</f>
        <v>MASTER DM1</v>
      </c>
      <c r="C42" s="4">
        <v>1</v>
      </c>
      <c r="D42" t="str" cm="1">
        <f t="array" ref="D42:D49">IF(_xlfn.XLOOKUP(B42:B49,'Puntos Generales'!B:B,'Puntos Generales'!H:H)='Resultados por Cat. M'!A42:A49,_xlfn.XLOOKUP(B42:B49,'Puntos Generales'!B:B,'Puntos Generales'!C:C))</f>
        <v>JAIRO MARTINEZ</v>
      </c>
      <c r="E42" t="str" cm="1">
        <f t="array" ref="E42:E49">_xlfn.XLOOKUP(B42:B49,'Puntos Generales'!B:B,'Puntos Generales'!D:D)</f>
        <v>NNG</v>
      </c>
      <c r="F42" cm="1">
        <f t="array" ref="F42:F49">_xlfn.XLOOKUP(B42:B49,'Puntos Generales'!B:B,'Puntos Generales'!E:E)</f>
        <v>45</v>
      </c>
      <c r="G42" cm="1">
        <f t="array" ref="G42:G49">_xlfn.XLOOKUP(B42:B49,'Puntos Generales'!B:B,'Puntos Generales'!M:M)</f>
        <v>0</v>
      </c>
      <c r="K42" s="4">
        <v>1</v>
      </c>
      <c r="L42" t="str" cm="1">
        <f t="array" ref="L42:O43">IFERROR(_xlfn.SORTBY(D42:G43,G42:G43,-1),"")</f>
        <v>DANIEL MONTOYA</v>
      </c>
      <c r="M42" s="4" t="str">
        <v>NNG</v>
      </c>
      <c r="N42" s="4">
        <v>45</v>
      </c>
      <c r="O42" s="4">
        <v>36</v>
      </c>
    </row>
    <row r="43" spans="1:15" x14ac:dyDescent="0.3">
      <c r="A43" s="3" t="str">
        <f t="shared" si="4"/>
        <v>M</v>
      </c>
      <c r="B43" t="str">
        <f>B41&amp;A43&amp;C43</f>
        <v>MASTER DM2</v>
      </c>
      <c r="C43" s="4">
        <v>2</v>
      </c>
      <c r="D43" t="str">
        <v>DANIEL MONTOYA</v>
      </c>
      <c r="E43" t="str">
        <v>NNG</v>
      </c>
      <c r="F43">
        <v>45</v>
      </c>
      <c r="G43">
        <v>36</v>
      </c>
      <c r="K43" s="4">
        <v>2</v>
      </c>
      <c r="L43" t="str">
        <v>JAIRO MARTINEZ</v>
      </c>
      <c r="M43" s="4" t="str">
        <v>NNG</v>
      </c>
      <c r="N43" s="4">
        <v>45</v>
      </c>
      <c r="O43" s="4">
        <v>0</v>
      </c>
    </row>
    <row r="44" spans="1:15" x14ac:dyDescent="0.3">
      <c r="A44" s="3" t="str">
        <f t="shared" si="4"/>
        <v>M</v>
      </c>
      <c r="B44" t="str">
        <f>B41&amp;A44&amp;C44</f>
        <v>MASTER DM3</v>
      </c>
      <c r="C44" s="4">
        <v>3</v>
      </c>
      <c r="D44" t="e">
        <v>#N/A</v>
      </c>
      <c r="E44" t="e">
        <v>#N/A</v>
      </c>
      <c r="F44" t="e">
        <v>#N/A</v>
      </c>
      <c r="G44" t="e">
        <v>#N/A</v>
      </c>
      <c r="K44" s="4">
        <v>3</v>
      </c>
    </row>
    <row r="45" spans="1:15" x14ac:dyDescent="0.3">
      <c r="A45" s="3" t="str">
        <f t="shared" si="4"/>
        <v>M</v>
      </c>
      <c r="B45" t="str">
        <f>B41&amp;A45&amp;C45</f>
        <v>MASTER DM4</v>
      </c>
      <c r="C45" s="4">
        <v>4</v>
      </c>
      <c r="D45" t="e">
        <v>#N/A</v>
      </c>
      <c r="E45" t="e">
        <v>#N/A</v>
      </c>
      <c r="F45" t="e">
        <v>#N/A</v>
      </c>
      <c r="G45" t="e">
        <v>#N/A</v>
      </c>
      <c r="K45" s="4">
        <v>4</v>
      </c>
    </row>
    <row r="46" spans="1:15" x14ac:dyDescent="0.3">
      <c r="A46" s="3" t="str">
        <f t="shared" si="4"/>
        <v>M</v>
      </c>
      <c r="B46" t="str">
        <f>B41&amp;A46&amp;C46</f>
        <v>MASTER DM5</v>
      </c>
      <c r="C46" s="4">
        <v>5</v>
      </c>
      <c r="D46" t="e">
        <v>#N/A</v>
      </c>
      <c r="E46" t="e">
        <v>#N/A</v>
      </c>
      <c r="F46" t="e">
        <v>#N/A</v>
      </c>
      <c r="G46" t="e">
        <v>#N/A</v>
      </c>
      <c r="K46" s="4">
        <v>5</v>
      </c>
    </row>
    <row r="47" spans="1:15" x14ac:dyDescent="0.3">
      <c r="A47" s="3" t="str">
        <f t="shared" si="4"/>
        <v>M</v>
      </c>
      <c r="B47" t="str">
        <f>B41&amp;A47&amp;C47</f>
        <v>MASTER DM6</v>
      </c>
      <c r="C47" s="4">
        <v>6</v>
      </c>
      <c r="D47" t="e">
        <v>#N/A</v>
      </c>
      <c r="E47" t="e">
        <v>#N/A</v>
      </c>
      <c r="F47" t="e">
        <v>#N/A</v>
      </c>
      <c r="G47" t="e">
        <v>#N/A</v>
      </c>
      <c r="K47" s="4">
        <v>6</v>
      </c>
    </row>
    <row r="48" spans="1:15" x14ac:dyDescent="0.3">
      <c r="A48" s="3" t="str">
        <f t="shared" si="4"/>
        <v>M</v>
      </c>
      <c r="B48" t="str">
        <f>B41&amp;A48&amp;C48</f>
        <v>MASTER DM7</v>
      </c>
      <c r="C48" s="4">
        <v>7</v>
      </c>
      <c r="D48" t="e">
        <v>#N/A</v>
      </c>
      <c r="E48" t="e">
        <v>#N/A</v>
      </c>
      <c r="F48" t="e">
        <v>#N/A</v>
      </c>
      <c r="G48" t="e">
        <v>#N/A</v>
      </c>
      <c r="K48" s="4">
        <v>7</v>
      </c>
    </row>
    <row r="49" spans="1:15" x14ac:dyDescent="0.3">
      <c r="A49" s="3" t="str">
        <f t="shared" si="4"/>
        <v>M</v>
      </c>
      <c r="B49" t="str">
        <f>B41&amp;A49&amp;C49</f>
        <v>MASTER DM8</v>
      </c>
      <c r="C49" s="4">
        <v>8</v>
      </c>
      <c r="D49" t="e">
        <v>#N/A</v>
      </c>
      <c r="E49" t="e">
        <v>#N/A</v>
      </c>
      <c r="F49" t="e">
        <v>#N/A</v>
      </c>
      <c r="G49" t="e">
        <v>#N/A</v>
      </c>
      <c r="K49" s="4">
        <v>8</v>
      </c>
    </row>
    <row r="51" spans="1:15" ht="28.8" x14ac:dyDescent="0.3">
      <c r="A51" s="3" t="str">
        <f>$A$1</f>
        <v>M</v>
      </c>
      <c r="B51" s="3" t="s">
        <v>142</v>
      </c>
      <c r="C51" s="3" t="s">
        <v>14</v>
      </c>
      <c r="D51" s="7" t="s">
        <v>7</v>
      </c>
      <c r="E51" s="7" t="s">
        <v>8</v>
      </c>
      <c r="F51" s="7" t="s">
        <v>9</v>
      </c>
      <c r="G51" s="7" t="s">
        <v>15</v>
      </c>
      <c r="H51" s="7"/>
      <c r="I51" s="27" t="str">
        <f>$A$1</f>
        <v>M</v>
      </c>
      <c r="J51" s="27" t="s">
        <v>142</v>
      </c>
      <c r="K51" s="27" t="s">
        <v>14</v>
      </c>
      <c r="L51" s="28" t="s">
        <v>7</v>
      </c>
      <c r="M51" s="28" t="s">
        <v>8</v>
      </c>
      <c r="N51" s="28" t="s">
        <v>9</v>
      </c>
      <c r="O51" s="28" t="s">
        <v>15</v>
      </c>
    </row>
    <row r="52" spans="1:15" x14ac:dyDescent="0.3">
      <c r="A52" s="3" t="str">
        <f t="shared" ref="A52:A59" si="5">$A$1</f>
        <v>M</v>
      </c>
      <c r="B52" t="str">
        <f>B51&amp;A52&amp;C52</f>
        <v>MASTER EM1</v>
      </c>
      <c r="C52" s="4">
        <v>1</v>
      </c>
      <c r="D52" t="str" cm="1">
        <f t="array" ref="D52:D59">IF(_xlfn.XLOOKUP(B52:B59,'Puntos Generales'!B:B,'Puntos Generales'!H:H)='Resultados por Cat. M'!A52:A59,_xlfn.XLOOKUP(B52:B59,'Puntos Generales'!B:B,'Puntos Generales'!C:C))</f>
        <v>Libardo Pinzón Vivas</v>
      </c>
      <c r="E52" t="str" cm="1">
        <f t="array" ref="E52:E59">_xlfn.XLOOKUP(B52:B59,'Puntos Generales'!B:B,'Puntos Generales'!D:D)</f>
        <v>MNM</v>
      </c>
      <c r="F52" cm="1">
        <f t="array" ref="F52:F59">_xlfn.XLOOKUP(B52:B59,'Puntos Generales'!B:B,'Puntos Generales'!E:E)</f>
        <v>51</v>
      </c>
      <c r="G52" cm="1">
        <f t="array" ref="G52:G59">_xlfn.XLOOKUP(B52:B59,'Puntos Generales'!B:B,'Puntos Generales'!M:M)</f>
        <v>36</v>
      </c>
      <c r="K52" s="4">
        <v>1</v>
      </c>
      <c r="L52" t="str" cm="1">
        <f t="array" ref="L52:O52">IFERROR(_xlfn.SORTBY(D52:G52,G52,-1),"")</f>
        <v>Libardo Pinzón Vivas</v>
      </c>
      <c r="M52" s="4" t="str">
        <v>MNM</v>
      </c>
      <c r="N52" s="4">
        <v>51</v>
      </c>
      <c r="O52" s="4">
        <v>36</v>
      </c>
    </row>
    <row r="53" spans="1:15" x14ac:dyDescent="0.3">
      <c r="A53" s="3" t="str">
        <f t="shared" si="5"/>
        <v>M</v>
      </c>
      <c r="B53" t="str">
        <f>B51&amp;A53&amp;C53</f>
        <v>MASTER EM2</v>
      </c>
      <c r="C53" s="4">
        <v>2</v>
      </c>
      <c r="D53" t="e">
        <v>#N/A</v>
      </c>
      <c r="E53" t="e">
        <v>#N/A</v>
      </c>
      <c r="F53" t="e">
        <v>#N/A</v>
      </c>
      <c r="G53" t="e">
        <v>#N/A</v>
      </c>
      <c r="K53" s="4">
        <v>2</v>
      </c>
    </row>
    <row r="54" spans="1:15" x14ac:dyDescent="0.3">
      <c r="A54" s="3" t="str">
        <f t="shared" si="5"/>
        <v>M</v>
      </c>
      <c r="B54" t="str">
        <f>B51&amp;A54&amp;C54</f>
        <v>MASTER EM3</v>
      </c>
      <c r="C54" s="4">
        <v>3</v>
      </c>
      <c r="D54" t="e">
        <v>#N/A</v>
      </c>
      <c r="E54" t="e">
        <v>#N/A</v>
      </c>
      <c r="F54" t="e">
        <v>#N/A</v>
      </c>
      <c r="G54" t="e">
        <v>#N/A</v>
      </c>
      <c r="K54" s="4">
        <v>3</v>
      </c>
    </row>
    <row r="55" spans="1:15" x14ac:dyDescent="0.3">
      <c r="A55" s="3" t="str">
        <f t="shared" si="5"/>
        <v>M</v>
      </c>
      <c r="B55" t="str">
        <f>B51&amp;A55&amp;C55</f>
        <v>MASTER EM4</v>
      </c>
      <c r="C55" s="4">
        <v>4</v>
      </c>
      <c r="D55" t="e">
        <v>#N/A</v>
      </c>
      <c r="E55" t="e">
        <v>#N/A</v>
      </c>
      <c r="F55" t="e">
        <v>#N/A</v>
      </c>
      <c r="G55" t="e">
        <v>#N/A</v>
      </c>
      <c r="K55" s="4">
        <v>4</v>
      </c>
    </row>
    <row r="56" spans="1:15" x14ac:dyDescent="0.3">
      <c r="A56" s="3" t="str">
        <f t="shared" si="5"/>
        <v>M</v>
      </c>
      <c r="B56" t="str">
        <f>B51&amp;A56&amp;C56</f>
        <v>MASTER EM5</v>
      </c>
      <c r="C56" s="4">
        <v>5</v>
      </c>
      <c r="D56" t="e">
        <v>#N/A</v>
      </c>
      <c r="E56" t="e">
        <v>#N/A</v>
      </c>
      <c r="F56" t="e">
        <v>#N/A</v>
      </c>
      <c r="G56" t="e">
        <v>#N/A</v>
      </c>
      <c r="K56" s="4">
        <v>5</v>
      </c>
    </row>
    <row r="57" spans="1:15" x14ac:dyDescent="0.3">
      <c r="A57" s="3" t="str">
        <f t="shared" si="5"/>
        <v>M</v>
      </c>
      <c r="B57" t="str">
        <f>B51&amp;A57&amp;C57</f>
        <v>MASTER EM6</v>
      </c>
      <c r="C57" s="4">
        <v>6</v>
      </c>
      <c r="D57" t="e">
        <v>#N/A</v>
      </c>
      <c r="E57" t="e">
        <v>#N/A</v>
      </c>
      <c r="F57" t="e">
        <v>#N/A</v>
      </c>
      <c r="G57" t="e">
        <v>#N/A</v>
      </c>
      <c r="K57" s="4">
        <v>6</v>
      </c>
    </row>
    <row r="58" spans="1:15" x14ac:dyDescent="0.3">
      <c r="A58" s="3" t="str">
        <f t="shared" si="5"/>
        <v>M</v>
      </c>
      <c r="B58" t="str">
        <f>B51&amp;A58&amp;C58</f>
        <v>MASTER EM7</v>
      </c>
      <c r="C58" s="4">
        <v>7</v>
      </c>
      <c r="D58" t="e">
        <v>#N/A</v>
      </c>
      <c r="E58" t="e">
        <v>#N/A</v>
      </c>
      <c r="F58" t="e">
        <v>#N/A</v>
      </c>
      <c r="G58" t="e">
        <v>#N/A</v>
      </c>
      <c r="K58" s="4">
        <v>7</v>
      </c>
    </row>
    <row r="59" spans="1:15" x14ac:dyDescent="0.3">
      <c r="A59" s="3" t="str">
        <f t="shared" si="5"/>
        <v>M</v>
      </c>
      <c r="B59" t="str">
        <f>B51&amp;A59&amp;C59</f>
        <v>MASTER EM8</v>
      </c>
      <c r="C59" s="4">
        <v>8</v>
      </c>
      <c r="D59" t="e">
        <v>#N/A</v>
      </c>
      <c r="E59" t="e">
        <v>#N/A</v>
      </c>
      <c r="F59" t="e">
        <v>#N/A</v>
      </c>
      <c r="G59" t="e">
        <v>#N/A</v>
      </c>
      <c r="K59" s="4">
        <v>8</v>
      </c>
    </row>
    <row r="61" spans="1:15" ht="28.8" hidden="1" x14ac:dyDescent="0.3">
      <c r="A61" s="3" t="str">
        <f>$A$1</f>
        <v>M</v>
      </c>
      <c r="B61" s="3" t="s">
        <v>143</v>
      </c>
      <c r="C61" s="3" t="s">
        <v>14</v>
      </c>
      <c r="D61" s="7" t="s">
        <v>7</v>
      </c>
      <c r="E61" s="7" t="s">
        <v>8</v>
      </c>
      <c r="F61" s="7" t="s">
        <v>9</v>
      </c>
      <c r="G61" s="7" t="s">
        <v>15</v>
      </c>
      <c r="H61" s="7"/>
      <c r="I61" s="27" t="str">
        <f>$A$1</f>
        <v>M</v>
      </c>
      <c r="J61" s="27" t="s">
        <v>4</v>
      </c>
      <c r="K61" s="27" t="s">
        <v>14</v>
      </c>
      <c r="L61" s="28" t="s">
        <v>7</v>
      </c>
      <c r="M61" s="28" t="s">
        <v>8</v>
      </c>
      <c r="N61" s="28" t="s">
        <v>9</v>
      </c>
      <c r="O61" s="28" t="s">
        <v>15</v>
      </c>
    </row>
    <row r="62" spans="1:15" hidden="1" x14ac:dyDescent="0.3">
      <c r="A62" s="3" t="str">
        <f t="shared" ref="A62:A69" si="6">$A$1</f>
        <v>M</v>
      </c>
      <c r="B62" t="str">
        <f>B61&amp;A62&amp;C62</f>
        <v>MASTER FM1</v>
      </c>
      <c r="C62" s="4">
        <v>1</v>
      </c>
      <c r="D62" t="e" cm="1">
        <f t="array" ref="D62:D69">IF(_xlfn.XLOOKUP(B62:B69,'Puntos Generales'!B:B,'Puntos Generales'!H:H)='Resultados por Cat. M'!A62:A69,_xlfn.XLOOKUP(B62:B69,'Puntos Generales'!B:B,'Puntos Generales'!C:C))</f>
        <v>#N/A</v>
      </c>
      <c r="E62" t="e" cm="1">
        <f t="array" ref="E62:E69">_xlfn.XLOOKUP(B62:B69,'Puntos Generales'!B:B,'Puntos Generales'!D:D)</f>
        <v>#N/A</v>
      </c>
      <c r="F62" t="e" cm="1">
        <f t="array" ref="F62:F69">_xlfn.XLOOKUP(B62:B69,'Puntos Generales'!B:B,'Puntos Generales'!E:E)</f>
        <v>#N/A</v>
      </c>
      <c r="G62" t="e" cm="1">
        <f t="array" ref="G62:G69">_xlfn.XLOOKUP(B62:B69,'Puntos Generales'!B:B,'Puntos Generales'!M:M)</f>
        <v>#N/A</v>
      </c>
      <c r="K62" s="4">
        <v>1</v>
      </c>
      <c r="L62" t="str" cm="1">
        <f t="array" ref="L62:O69">IFERROR(_xlfn.SORTBY(D62:G69,_xlfn.ANCHORARRAY(G62),-1),"")</f>
        <v/>
      </c>
      <c r="M62" s="4" t="str">
        <v/>
      </c>
      <c r="N62" s="4" t="str">
        <v/>
      </c>
      <c r="O62" s="4" t="str">
        <v/>
      </c>
    </row>
    <row r="63" spans="1:15" hidden="1" x14ac:dyDescent="0.3">
      <c r="A63" s="3" t="str">
        <f t="shared" si="6"/>
        <v>M</v>
      </c>
      <c r="B63" t="str">
        <f>B61&amp;A63&amp;C63</f>
        <v>MASTER FM2</v>
      </c>
      <c r="C63" s="4">
        <v>2</v>
      </c>
      <c r="D63" t="e">
        <v>#N/A</v>
      </c>
      <c r="E63" t="e">
        <v>#N/A</v>
      </c>
      <c r="F63" t="e">
        <v>#N/A</v>
      </c>
      <c r="G63" t="e">
        <v>#N/A</v>
      </c>
      <c r="K63" s="4">
        <v>2</v>
      </c>
      <c r="L63" t="str">
        <v/>
      </c>
      <c r="M63" s="4" t="str">
        <v/>
      </c>
      <c r="N63" s="4" t="str">
        <v/>
      </c>
      <c r="O63" s="4" t="str">
        <v/>
      </c>
    </row>
    <row r="64" spans="1:15" hidden="1" x14ac:dyDescent="0.3">
      <c r="A64" s="3" t="str">
        <f t="shared" si="6"/>
        <v>M</v>
      </c>
      <c r="B64" t="str">
        <f>B61&amp;A64&amp;C64</f>
        <v>MASTER FM3</v>
      </c>
      <c r="C64" s="4">
        <v>3</v>
      </c>
      <c r="D64" t="e">
        <v>#N/A</v>
      </c>
      <c r="E64" t="e">
        <v>#N/A</v>
      </c>
      <c r="F64" t="e">
        <v>#N/A</v>
      </c>
      <c r="G64" t="e">
        <v>#N/A</v>
      </c>
      <c r="K64" s="4">
        <v>3</v>
      </c>
      <c r="L64" t="str">
        <v/>
      </c>
      <c r="M64" s="4" t="str">
        <v/>
      </c>
      <c r="N64" s="4" t="str">
        <v/>
      </c>
      <c r="O64" s="4" t="str">
        <v/>
      </c>
    </row>
    <row r="65" spans="1:15" hidden="1" x14ac:dyDescent="0.3">
      <c r="A65" s="3" t="str">
        <f t="shared" si="6"/>
        <v>M</v>
      </c>
      <c r="B65" t="str">
        <f>B61&amp;A65&amp;C65</f>
        <v>MASTER FM4</v>
      </c>
      <c r="C65" s="4">
        <v>4</v>
      </c>
      <c r="D65" t="e">
        <v>#N/A</v>
      </c>
      <c r="E65" t="e">
        <v>#N/A</v>
      </c>
      <c r="F65" t="e">
        <v>#N/A</v>
      </c>
      <c r="G65" t="e">
        <v>#N/A</v>
      </c>
      <c r="K65" s="4">
        <v>4</v>
      </c>
      <c r="L65" t="str">
        <v/>
      </c>
      <c r="M65" s="4" t="str">
        <v/>
      </c>
      <c r="N65" s="4" t="str">
        <v/>
      </c>
      <c r="O65" s="4" t="str">
        <v/>
      </c>
    </row>
    <row r="66" spans="1:15" hidden="1" x14ac:dyDescent="0.3">
      <c r="A66" s="3" t="str">
        <f t="shared" si="6"/>
        <v>M</v>
      </c>
      <c r="B66" t="str">
        <f>B61&amp;A66&amp;C66</f>
        <v>MASTER FM5</v>
      </c>
      <c r="C66" s="4">
        <v>5</v>
      </c>
      <c r="D66" t="e">
        <v>#N/A</v>
      </c>
      <c r="E66" t="e">
        <v>#N/A</v>
      </c>
      <c r="F66" t="e">
        <v>#N/A</v>
      </c>
      <c r="G66" t="e">
        <v>#N/A</v>
      </c>
      <c r="K66" s="4">
        <v>5</v>
      </c>
      <c r="L66" t="str">
        <v/>
      </c>
      <c r="M66" s="4" t="str">
        <v/>
      </c>
      <c r="N66" s="4" t="str">
        <v/>
      </c>
      <c r="O66" s="4" t="str">
        <v/>
      </c>
    </row>
    <row r="67" spans="1:15" hidden="1" x14ac:dyDescent="0.3">
      <c r="A67" s="3" t="str">
        <f t="shared" si="6"/>
        <v>M</v>
      </c>
      <c r="B67" t="str">
        <f>B61&amp;A67&amp;C67</f>
        <v>MASTER FM6</v>
      </c>
      <c r="C67" s="4">
        <v>6</v>
      </c>
      <c r="D67" t="e">
        <v>#N/A</v>
      </c>
      <c r="E67" t="e">
        <v>#N/A</v>
      </c>
      <c r="F67" t="e">
        <v>#N/A</v>
      </c>
      <c r="G67" t="e">
        <v>#N/A</v>
      </c>
      <c r="K67" s="4">
        <v>6</v>
      </c>
      <c r="L67" t="str">
        <v/>
      </c>
      <c r="M67" s="4" t="str">
        <v/>
      </c>
      <c r="N67" s="4" t="str">
        <v/>
      </c>
      <c r="O67" s="4" t="str">
        <v/>
      </c>
    </row>
    <row r="68" spans="1:15" hidden="1" x14ac:dyDescent="0.3">
      <c r="A68" s="3" t="str">
        <f t="shared" si="6"/>
        <v>M</v>
      </c>
      <c r="B68" t="str">
        <f>B61&amp;A68&amp;C68</f>
        <v>MASTER FM7</v>
      </c>
      <c r="C68" s="4">
        <v>7</v>
      </c>
      <c r="D68" t="e">
        <v>#N/A</v>
      </c>
      <c r="E68" t="e">
        <v>#N/A</v>
      </c>
      <c r="F68" t="e">
        <v>#N/A</v>
      </c>
      <c r="G68" t="e">
        <v>#N/A</v>
      </c>
      <c r="K68" s="4">
        <v>7</v>
      </c>
      <c r="L68" t="str">
        <v/>
      </c>
      <c r="M68" s="4" t="str">
        <v/>
      </c>
      <c r="N68" s="4" t="str">
        <v/>
      </c>
      <c r="O68" s="4" t="str">
        <v/>
      </c>
    </row>
    <row r="69" spans="1:15" hidden="1" x14ac:dyDescent="0.3">
      <c r="A69" s="3" t="str">
        <f t="shared" si="6"/>
        <v>M</v>
      </c>
      <c r="B69" t="str">
        <f>B61&amp;A69&amp;C69</f>
        <v>MASTER FM8</v>
      </c>
      <c r="C69" s="4">
        <v>8</v>
      </c>
      <c r="D69" t="e">
        <v>#N/A</v>
      </c>
      <c r="E69" t="e">
        <v>#N/A</v>
      </c>
      <c r="F69" t="e">
        <v>#N/A</v>
      </c>
      <c r="G69" t="e">
        <v>#N/A</v>
      </c>
      <c r="K69" s="4">
        <v>8</v>
      </c>
      <c r="L69" t="str">
        <v/>
      </c>
      <c r="M69" s="4" t="str">
        <v/>
      </c>
      <c r="N69" s="4" t="str">
        <v/>
      </c>
      <c r="O69" s="4" t="str">
        <v/>
      </c>
    </row>
    <row r="70" spans="1:15" hidden="1" x14ac:dyDescent="0.3"/>
    <row r="71" spans="1:15" ht="28.8" x14ac:dyDescent="0.3">
      <c r="A71" s="3" t="str">
        <f>$A$1</f>
        <v>M</v>
      </c>
      <c r="B71" s="3" t="s">
        <v>144</v>
      </c>
      <c r="C71" s="3" t="s">
        <v>14</v>
      </c>
      <c r="D71" s="7" t="s">
        <v>7</v>
      </c>
      <c r="E71" s="7" t="s">
        <v>8</v>
      </c>
      <c r="F71" s="7" t="s">
        <v>9</v>
      </c>
      <c r="G71" s="7" t="s">
        <v>15</v>
      </c>
      <c r="H71" s="7"/>
      <c r="I71" s="27" t="str">
        <f>$A$1</f>
        <v>M</v>
      </c>
      <c r="J71" s="27" t="s">
        <v>144</v>
      </c>
      <c r="K71" s="27" t="s">
        <v>14</v>
      </c>
      <c r="L71" s="28" t="s">
        <v>7</v>
      </c>
      <c r="M71" s="28" t="s">
        <v>8</v>
      </c>
      <c r="N71" s="28" t="s">
        <v>9</v>
      </c>
      <c r="O71" s="28" t="s">
        <v>15</v>
      </c>
    </row>
    <row r="72" spans="1:15" x14ac:dyDescent="0.3">
      <c r="A72" s="3" t="str">
        <f t="shared" ref="A72:A79" si="7">$A$1</f>
        <v>M</v>
      </c>
      <c r="B72" t="str">
        <f>B71&amp;A72&amp;C72</f>
        <v>MASTER GM1</v>
      </c>
      <c r="C72" s="4">
        <v>1</v>
      </c>
      <c r="D72" t="str" cm="1">
        <f t="array" ref="D72:D79">IF(_xlfn.XLOOKUP(B72:B79,'Puntos Generales'!B:B,'Puntos Generales'!H:H)='Resultados por Cat. M'!A72:A79,_xlfn.XLOOKUP(B72:B79,'Puntos Generales'!B:B,'Puntos Generales'!C:C))</f>
        <v>Fernando Suarez</v>
      </c>
      <c r="E72" t="str" cm="1">
        <f t="array" ref="E72:E79">_xlfn.XLOOKUP(B72:B79,'Puntos Generales'!B:B,'Puntos Generales'!D:D)</f>
        <v>NNG</v>
      </c>
      <c r="F72" cm="1">
        <f t="array" ref="F72:F79">_xlfn.XLOOKUP(B72:B79,'Puntos Generales'!B:B,'Puntos Generales'!E:E)</f>
        <v>64</v>
      </c>
      <c r="G72" cm="1">
        <f t="array" ref="G72:G79">_xlfn.XLOOKUP(B72:B79,'Puntos Generales'!B:B,'Puntos Generales'!M:M)</f>
        <v>36</v>
      </c>
      <c r="K72" s="4">
        <v>1</v>
      </c>
      <c r="L72" t="str" cm="1">
        <f t="array" ref="L72:O72">IFERROR(_xlfn.SORTBY(D72:G72,G72,-1),"")</f>
        <v>Fernando Suarez</v>
      </c>
      <c r="M72" s="4" t="str">
        <v>NNG</v>
      </c>
      <c r="N72" s="4">
        <v>64</v>
      </c>
      <c r="O72" s="4">
        <v>36</v>
      </c>
    </row>
    <row r="73" spans="1:15" x14ac:dyDescent="0.3">
      <c r="A73" s="3" t="str">
        <f t="shared" si="7"/>
        <v>M</v>
      </c>
      <c r="B73" t="str">
        <f>B71&amp;A73&amp;C73</f>
        <v>MASTER GM2</v>
      </c>
      <c r="C73" s="4">
        <v>2</v>
      </c>
      <c r="D73" t="e">
        <v>#N/A</v>
      </c>
      <c r="E73" t="e">
        <v>#N/A</v>
      </c>
      <c r="F73" t="e">
        <v>#N/A</v>
      </c>
      <c r="G73" t="e">
        <v>#N/A</v>
      </c>
      <c r="K73" s="4">
        <v>2</v>
      </c>
    </row>
    <row r="74" spans="1:15" x14ac:dyDescent="0.3">
      <c r="A74" s="3" t="str">
        <f t="shared" si="7"/>
        <v>M</v>
      </c>
      <c r="B74" t="str">
        <f>B71&amp;A74&amp;C74</f>
        <v>MASTER GM3</v>
      </c>
      <c r="C74" s="4">
        <v>3</v>
      </c>
      <c r="D74" t="e">
        <v>#N/A</v>
      </c>
      <c r="E74" t="e">
        <v>#N/A</v>
      </c>
      <c r="F74" t="e">
        <v>#N/A</v>
      </c>
      <c r="G74" t="e">
        <v>#N/A</v>
      </c>
      <c r="K74" s="4">
        <v>3</v>
      </c>
    </row>
    <row r="75" spans="1:15" x14ac:dyDescent="0.3">
      <c r="A75" s="3" t="str">
        <f t="shared" si="7"/>
        <v>M</v>
      </c>
      <c r="B75" t="str">
        <f>B71&amp;A75&amp;C75</f>
        <v>MASTER GM4</v>
      </c>
      <c r="C75" s="4">
        <v>4</v>
      </c>
      <c r="D75" t="e">
        <v>#N/A</v>
      </c>
      <c r="E75" t="e">
        <v>#N/A</v>
      </c>
      <c r="F75" t="e">
        <v>#N/A</v>
      </c>
      <c r="G75" t="e">
        <v>#N/A</v>
      </c>
      <c r="K75" s="4">
        <v>4</v>
      </c>
    </row>
    <row r="76" spans="1:15" x14ac:dyDescent="0.3">
      <c r="A76" s="3" t="str">
        <f t="shared" si="7"/>
        <v>M</v>
      </c>
      <c r="B76" t="str">
        <f>B71&amp;A76&amp;C76</f>
        <v>MASTER GM5</v>
      </c>
      <c r="C76" s="4">
        <v>5</v>
      </c>
      <c r="D76" t="e">
        <v>#N/A</v>
      </c>
      <c r="E76" t="e">
        <v>#N/A</v>
      </c>
      <c r="F76" t="e">
        <v>#N/A</v>
      </c>
      <c r="G76" t="e">
        <v>#N/A</v>
      </c>
      <c r="K76" s="4">
        <v>5</v>
      </c>
    </row>
    <row r="77" spans="1:15" x14ac:dyDescent="0.3">
      <c r="A77" s="3" t="str">
        <f t="shared" si="7"/>
        <v>M</v>
      </c>
      <c r="B77" t="str">
        <f>B71&amp;A77&amp;C77</f>
        <v>MASTER GM6</v>
      </c>
      <c r="C77" s="4">
        <v>6</v>
      </c>
      <c r="D77" t="e">
        <v>#N/A</v>
      </c>
      <c r="E77" t="e">
        <v>#N/A</v>
      </c>
      <c r="F77" t="e">
        <v>#N/A</v>
      </c>
      <c r="G77" t="e">
        <v>#N/A</v>
      </c>
      <c r="K77" s="4">
        <v>6</v>
      </c>
    </row>
    <row r="78" spans="1:15" x14ac:dyDescent="0.3">
      <c r="A78" s="3" t="str">
        <f t="shared" si="7"/>
        <v>M</v>
      </c>
      <c r="B78" t="str">
        <f>B71&amp;A78&amp;C78</f>
        <v>MASTER GM7</v>
      </c>
      <c r="C78" s="4">
        <v>7</v>
      </c>
      <c r="D78" t="e">
        <v>#N/A</v>
      </c>
      <c r="E78" t="e">
        <v>#N/A</v>
      </c>
      <c r="F78" t="e">
        <v>#N/A</v>
      </c>
      <c r="G78" t="e">
        <v>#N/A</v>
      </c>
      <c r="K78" s="4">
        <v>7</v>
      </c>
    </row>
    <row r="79" spans="1:15" x14ac:dyDescent="0.3">
      <c r="A79" s="3" t="str">
        <f t="shared" si="7"/>
        <v>M</v>
      </c>
      <c r="B79" t="str">
        <f>B71&amp;A79&amp;C79</f>
        <v>MASTER GM8</v>
      </c>
      <c r="C79" s="4">
        <v>8</v>
      </c>
      <c r="D79" t="e">
        <v>#N/A</v>
      </c>
      <c r="E79" t="e">
        <v>#N/A</v>
      </c>
      <c r="F79" t="e">
        <v>#N/A</v>
      </c>
      <c r="G79" t="e">
        <v>#N/A</v>
      </c>
      <c r="K79" s="4">
        <v>8</v>
      </c>
    </row>
  </sheetData>
  <conditionalFormatting sqref="L2">
    <cfRule type="duplicateValues" dxfId="193" priority="8"/>
  </conditionalFormatting>
  <conditionalFormatting sqref="L3:L9">
    <cfRule type="duplicateValues" dxfId="192" priority="16"/>
  </conditionalFormatting>
  <conditionalFormatting sqref="L12">
    <cfRule type="duplicateValues" dxfId="191" priority="7"/>
  </conditionalFormatting>
  <conditionalFormatting sqref="L13:L19">
    <cfRule type="duplicateValues" dxfId="190" priority="15"/>
  </conditionalFormatting>
  <conditionalFormatting sqref="L22">
    <cfRule type="duplicateValues" dxfId="189" priority="6"/>
  </conditionalFormatting>
  <conditionalFormatting sqref="L23:L29">
    <cfRule type="duplicateValues" dxfId="188" priority="14"/>
  </conditionalFormatting>
  <conditionalFormatting sqref="L32">
    <cfRule type="duplicateValues" dxfId="187" priority="5"/>
  </conditionalFormatting>
  <conditionalFormatting sqref="L33:L39">
    <cfRule type="duplicateValues" dxfId="186" priority="13"/>
  </conditionalFormatting>
  <conditionalFormatting sqref="L42">
    <cfRule type="duplicateValues" dxfId="185" priority="4"/>
  </conditionalFormatting>
  <conditionalFormatting sqref="L43:L49">
    <cfRule type="duplicateValues" dxfId="184" priority="12"/>
  </conditionalFormatting>
  <conditionalFormatting sqref="L52">
    <cfRule type="duplicateValues" dxfId="183" priority="3"/>
  </conditionalFormatting>
  <conditionalFormatting sqref="L53:L59">
    <cfRule type="duplicateValues" dxfId="182" priority="11"/>
  </conditionalFormatting>
  <conditionalFormatting sqref="L62">
    <cfRule type="duplicateValues" dxfId="181" priority="2"/>
  </conditionalFormatting>
  <conditionalFormatting sqref="L63:L69">
    <cfRule type="duplicateValues" dxfId="180" priority="10"/>
  </conditionalFormatting>
  <conditionalFormatting sqref="L72">
    <cfRule type="duplicateValues" dxfId="179" priority="1"/>
  </conditionalFormatting>
  <conditionalFormatting sqref="L73:L79">
    <cfRule type="duplicateValues" dxfId="178" priority="9"/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8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53147E-6A4C-436F-8DD3-02D4A0235BDC}">
          <x14:formula1>
            <xm:f>'NO TOCAR'!$F$2:$F$14</xm:f>
          </x14:formula1>
          <xm:sqref>B1 J1 J11 B11 J21 B21 J31 B31 J41 B41 J51 B51 J61 B61 J71 B71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308B-0B9E-419A-820F-A55F4615A788}">
  <dimension ref="A1:V100"/>
  <sheetViews>
    <sheetView zoomScale="80" zoomScaleNormal="80" workbookViewId="0">
      <pane xSplit="3" ySplit="1" topLeftCell="D2" activePane="bottomRight" state="frozenSplit"/>
      <selection pane="topRight" activeCell="J1" sqref="J1"/>
      <selection pane="bottomLeft" activeCell="A13" sqref="A13"/>
      <selection pane="bottomRight" activeCell="B6" sqref="B6"/>
    </sheetView>
  </sheetViews>
  <sheetFormatPr baseColWidth="10" defaultColWidth="10.77734375" defaultRowHeight="14.4" x14ac:dyDescent="0.3"/>
  <cols>
    <col min="2" max="2" width="12.77734375" customWidth="1"/>
    <col min="3" max="3" width="25.6640625" customWidth="1"/>
    <col min="4" max="4" width="11.5546875" style="17"/>
    <col min="5" max="6" width="11.5546875" style="4"/>
    <col min="7" max="7" width="14.21875" style="4" hidden="1" customWidth="1"/>
    <col min="8" max="8" width="5.21875" style="4" bestFit="1" customWidth="1"/>
  </cols>
  <sheetData>
    <row r="1" spans="1:22" x14ac:dyDescent="0.3"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9" t="s">
        <v>123</v>
      </c>
      <c r="J1" s="9" t="s">
        <v>124</v>
      </c>
      <c r="K1" s="9" t="s">
        <v>125</v>
      </c>
      <c r="L1" s="9" t="s">
        <v>126</v>
      </c>
      <c r="M1" s="9" t="s">
        <v>13</v>
      </c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 t="str">
        <f>F2&amp;H2</f>
        <v>MAYORESF</v>
      </c>
      <c r="B2" t="str">
        <f>A2&amp;COUNTIF($A$2:A2,A2)</f>
        <v>MAYORESF1</v>
      </c>
      <c r="C2" t="str">
        <f>Inscritos!C3</f>
        <v>Maria Camila Bravo Acevedo</v>
      </c>
      <c r="D2" s="17" t="str">
        <f>_xlfn.XLOOKUP($C$2,Inscritos!$C:$C,Inscritos!D:D)</f>
        <v>DELFINES</v>
      </c>
      <c r="E2" s="4">
        <f>_xlfn.XLOOKUP(C2,Inscritos!$C:$C,Inscritos!E:E)</f>
        <v>26</v>
      </c>
      <c r="F2" s="4" t="str">
        <f>_xlfn.XLOOKUP(C2,Inscritos!$C:$C,Inscritos!F:F)</f>
        <v>MAYORES</v>
      </c>
      <c r="G2" s="4" t="e">
        <f>_xlfn.XLOOKUP(C2,Inscritos!$C:$C,Inscritos!#REF!)</f>
        <v>#REF!</v>
      </c>
      <c r="H2" s="4" t="str">
        <f>_xlfn.XLOOKUP(C2,Inscritos!$C:$C,Inscritos!G:G)</f>
        <v>F</v>
      </c>
      <c r="I2" s="50">
        <f>IFERROR(IF(H:H="F",_xlfn.XLOOKUP($C:$C,'50m PULL'!$AV$15:$AV$138,'50m PULL'!$BA$15:$BA$138),_xlfn.XLOOKUP($C:$C,'50m PULL'!BL$15:$BL$137,'50m PULL'!$BQ$15:$BQ$137)),"")</f>
        <v>9</v>
      </c>
      <c r="J2" s="50">
        <f>IFERROR(IF(H2="F",_xlfn.XLOOKUP($C:$C,'50m LIBRE'!$AV$14:$AV$137,'50m LIBRE'!$BA$14:$BA$137),_xlfn.XLOOKUP($C:$C,'50m LIBRE'!$BL$14:BL$137,'50m LIBRE'!$BQ$14:$BQ$137)),"")</f>
        <v>9</v>
      </c>
      <c r="K2" s="50">
        <f>IFERROR(IF(H2="F",_xlfn.XLOOKUP($C:$C,'200m LIBRE'!$AV$14:$AV$155,'200m LIBRE'!$BA$14:$BA$155),_xlfn.XLOOKUP($C:$C,'200m LIBRE'!$BL$14:BL$145,'200m LIBRE'!$BQ$14:$BQ$145)),"")</f>
        <v>9</v>
      </c>
      <c r="L2" s="50">
        <f>IFERROR(IF(H2="F",_xlfn.XLOOKUP($C:$C,'100m LIBRE'!$AV$14:$AV$136,'100m LIBRE'!$BA$14:$BA$136),_xlfn.XLOOKUP($C:$C,'100m LIBRE'!$BL$14:BL$136,'100m LIBRE'!$BQ$14:$BQ$136)),"")</f>
        <v>9</v>
      </c>
      <c r="M2" s="50">
        <f>SUM(I2:L2)</f>
        <v>36</v>
      </c>
      <c r="N2" s="55" t="str">
        <f>IFERROR(IF(H2="F",_xlfn.XLOOKUP($C:$C,#REF!,#REF!),_xlfn.XLOOKUP($C:$C,#REF!,#REF!)),"")</f>
        <v/>
      </c>
      <c r="O2" s="55" t="str">
        <f>IFERROR(IF(H:H="F",_xlfn.XLOOKUP($C:$C,#REF!,#REF!),_xlfn.XLOOKUP($C:$C,#REF!,#REF!)),"")</f>
        <v/>
      </c>
      <c r="R2" s="55" t="str">
        <f>IFERROR(IF(H2="F",_xlfn.XLOOKUP($C:$C,#REF!,#REF!),_xlfn.XLOOKUP($C:$C,#REF!,#REF!)),"")</f>
        <v/>
      </c>
      <c r="S2" s="55" t="str">
        <f>IFERROR(IF(H2="F",_xlfn.XLOOKUP($C:$C,#REF!,#REF!),_xlfn.XLOOKUP($C:$C,#REF!,#REF!)),"")</f>
        <v/>
      </c>
      <c r="T2" s="55" t="str">
        <f>IFERROR(IF(H2="F",_xlfn.XLOOKUP($C:$C,#REF!,#REF!),_xlfn.XLOOKUP($C:$C,#REF!,#REF!)),"")</f>
        <v/>
      </c>
      <c r="U2" s="55" t="str">
        <f>IFERROR(IF(H2="F",_xlfn.XLOOKUP($C:$C,#REF!,#REF!),_xlfn.XLOOKUP($C:$C,#REF!,#REF!)),"")</f>
        <v/>
      </c>
      <c r="V2" s="55" t="str">
        <f>IFERROR(IF(H2="F",_xlfn.XLOOKUP($C:$C,#REF!,#REF!),_xlfn.XLOOKUP($C:$C,#REF!,#REF!)),"")</f>
        <v/>
      </c>
    </row>
    <row r="3" spans="1:22" x14ac:dyDescent="0.3">
      <c r="A3" t="str">
        <f t="shared" ref="A3:A66" si="0">F3&amp;H3</f>
        <v>Master AF</v>
      </c>
      <c r="B3" t="str">
        <f>A3&amp;COUNTIF($A$2:A3,A3)</f>
        <v>Master AF1</v>
      </c>
      <c r="C3" t="str">
        <f>Inscritos!C4</f>
        <v xml:space="preserve">Mariagrazia Rangel Rojas </v>
      </c>
      <c r="D3" s="17" t="str">
        <f>_xlfn.XLOOKUP(C3,Inscritos!C:C,Inscritos!D:D)</f>
        <v>MNM</v>
      </c>
      <c r="E3" s="4">
        <f>_xlfn.XLOOKUP(C3,Inscritos!$C:$C,Inscritos!E:E)</f>
        <v>34</v>
      </c>
      <c r="F3" s="4" t="str">
        <f>_xlfn.XLOOKUP(C3,Inscritos!$C:$C,Inscritos!F:F)</f>
        <v>Master A</v>
      </c>
      <c r="G3" s="4" t="e">
        <f>_xlfn.XLOOKUP(C3,Inscritos!$C:$C,Inscritos!#REF!)</f>
        <v>#REF!</v>
      </c>
      <c r="H3" s="4" t="str">
        <f>_xlfn.XLOOKUP(C3,Inscritos!$C:$C,Inscritos!G:G)</f>
        <v>F</v>
      </c>
      <c r="I3" s="50">
        <f>IFERROR(IF(H:H="F",_xlfn.XLOOKUP($C:$C,'50m PULL'!$AV$15:$AV$138,'50m PULL'!$BA$15:$BA$138),_xlfn.XLOOKUP($C:$C,'50m PULL'!BL$15:$BL$137,'50m PULL'!$BQ$15:$BQ$137)),"")</f>
        <v>9</v>
      </c>
      <c r="J3" s="50">
        <f>IFERROR(IF(H3="F",_xlfn.XLOOKUP($C:$C,'50m LIBRE'!$AV$14:$AV$137,'50m LIBRE'!$BA$14:$BA$137),_xlfn.XLOOKUP($C:$C,'50m LIBRE'!$BL$14:BL$137,'50m LIBRE'!$BQ$14:$BQ$137)),"")</f>
        <v>9</v>
      </c>
      <c r="K3" s="50" t="str">
        <f>IFERROR(IF(H3="F",_xlfn.XLOOKUP($C:$C,'200m LIBRE'!$AV$14:$AV$155,'200m LIBRE'!$BA$14:$BA$155),_xlfn.XLOOKUP($C:$C,'200m LIBRE'!$BL$14:BL$145,'200m LIBRE'!$BQ$14:$BQ$145)),"")</f>
        <v/>
      </c>
      <c r="L3" s="50">
        <f>IFERROR(IF(H3="F",_xlfn.XLOOKUP($C:$C,'100m LIBRE'!$AV$14:$AV$136,'100m LIBRE'!$BA$14:$BA$136),_xlfn.XLOOKUP($C:$C,'100m LIBRE'!$BL$14:BL$136,'100m LIBRE'!$BQ$14:$BQ$136)),"")</f>
        <v>9</v>
      </c>
      <c r="M3" s="50">
        <f t="shared" ref="M3:M66" si="1">SUM(I3:L3)</f>
        <v>27</v>
      </c>
      <c r="N3" s="55" t="str">
        <f>IFERROR(IF(H3="F",_xlfn.XLOOKUP($C:$C,#REF!,#REF!),_xlfn.XLOOKUP($C:$C,#REF!,#REF!)),"")</f>
        <v/>
      </c>
      <c r="O3" s="55" t="str">
        <f>IFERROR(IF(H:H="F",_xlfn.XLOOKUP($C:$C,#REF!,#REF!),_xlfn.XLOOKUP($C:$C,#REF!,#REF!)),"")</f>
        <v/>
      </c>
      <c r="R3" s="55" t="str">
        <f>IFERROR(IF(H3="F",_xlfn.XLOOKUP($C:$C,#REF!,#REF!),_xlfn.XLOOKUP($C:$C,#REF!,#REF!)),"")</f>
        <v/>
      </c>
      <c r="S3" s="55" t="str">
        <f>IFERROR(IF(H3="F",_xlfn.XLOOKUP($C:$C,#REF!,#REF!),_xlfn.XLOOKUP($C:$C,#REF!,#REF!)),"")</f>
        <v/>
      </c>
      <c r="T3" s="55" t="str">
        <f>IFERROR(IF(H3="F",_xlfn.XLOOKUP($C:$C,#REF!,#REF!),_xlfn.XLOOKUP($C:$C,#REF!,#REF!)),"")</f>
        <v/>
      </c>
      <c r="U3" s="55" t="str">
        <f>IFERROR(IF(H3="F",_xlfn.XLOOKUP($C:$C,#REF!,#REF!),_xlfn.XLOOKUP($C:$C,#REF!,#REF!)),"")</f>
        <v/>
      </c>
      <c r="V3" s="55" t="str">
        <f>IFERROR(IF(H3="F",_xlfn.XLOOKUP($C:$C,#REF!,#REF!),_xlfn.XLOOKUP($C:$C,#REF!,#REF!)),"")</f>
        <v/>
      </c>
    </row>
    <row r="4" spans="1:22" x14ac:dyDescent="0.3">
      <c r="A4" t="str">
        <f t="shared" si="0"/>
        <v>MASTER BF</v>
      </c>
      <c r="B4" t="str">
        <f>A4&amp;COUNTIF($A$2:A4,A4)</f>
        <v>MASTER BF1</v>
      </c>
      <c r="C4" t="str">
        <f>Inscritos!C5</f>
        <v>TATIANA MONTES</v>
      </c>
      <c r="D4" s="17" t="str">
        <f>_xlfn.XLOOKUP(C4,Inscritos!C:C,Inscritos!D:D)</f>
        <v>NNG</v>
      </c>
      <c r="E4" s="4">
        <f>_xlfn.XLOOKUP(C4,Inscritos!$C:$C,Inscritos!E:E)</f>
        <v>35</v>
      </c>
      <c r="F4" s="4" t="str">
        <f>_xlfn.XLOOKUP(C4,Inscritos!$C:$C,Inscritos!F:F)</f>
        <v>MASTER B</v>
      </c>
      <c r="G4" s="4" t="e">
        <f>_xlfn.XLOOKUP(C4,Inscritos!$C:$C,Inscritos!#REF!)</f>
        <v>#REF!</v>
      </c>
      <c r="H4" s="4" t="str">
        <f>_xlfn.XLOOKUP(C4,Inscritos!$C:$C,Inscritos!G:G)</f>
        <v>F</v>
      </c>
      <c r="I4" s="50">
        <f>IFERROR(IF(H:H="F",_xlfn.XLOOKUP($C:$C,'50m PULL'!$AV$15:$AV$138,'50m PULL'!$BA$15:$BA$138),_xlfn.XLOOKUP($C:$C,'50m PULL'!BL$15:$BL$137,'50m PULL'!$BQ$15:$BQ$137)),"")</f>
        <v>6</v>
      </c>
      <c r="J4" s="50">
        <f>IFERROR(IF(H4="F",_xlfn.XLOOKUP($C:$C,'50m LIBRE'!$AV$14:$AV$137,'50m LIBRE'!$BA$14:$BA$137),_xlfn.XLOOKUP($C:$C,'50m LIBRE'!$BL$14:BL$137,'50m LIBRE'!$BQ$14:$BQ$137)),"")</f>
        <v>6</v>
      </c>
      <c r="K4" s="50">
        <f>IFERROR(IF(H4="F",_xlfn.XLOOKUP($C:$C,'200m LIBRE'!$AV$14:$AV$155,'200m LIBRE'!$BA$14:$BA$155),_xlfn.XLOOKUP($C:$C,'200m LIBRE'!$BL$14:BL$145,'200m LIBRE'!$BQ$14:$BQ$145)),"")</f>
        <v>7</v>
      </c>
      <c r="L4" s="50">
        <f>IFERROR(IF(H4="F",_xlfn.XLOOKUP($C:$C,'100m LIBRE'!$AV$14:$AV$136,'100m LIBRE'!$BA$14:$BA$136),_xlfn.XLOOKUP($C:$C,'100m LIBRE'!$BL$14:BL$136,'100m LIBRE'!$BQ$14:$BQ$136)),"")</f>
        <v>7</v>
      </c>
      <c r="M4" s="50">
        <f t="shared" si="1"/>
        <v>26</v>
      </c>
      <c r="N4" s="55" t="str">
        <f>IFERROR(IF(H4="F",_xlfn.XLOOKUP($C:$C,#REF!,#REF!),_xlfn.XLOOKUP($C:$C,#REF!,#REF!)),"")</f>
        <v/>
      </c>
      <c r="O4" s="55" t="str">
        <f>IFERROR(IF(H:H="F",_xlfn.XLOOKUP($C:$C,#REF!,#REF!),_xlfn.XLOOKUP($C:$C,#REF!,#REF!)),"")</f>
        <v/>
      </c>
      <c r="R4" s="55" t="str">
        <f>IFERROR(IF(H4="F",_xlfn.XLOOKUP($C:$C,#REF!,#REF!),_xlfn.XLOOKUP($C:$C,#REF!,#REF!)),"")</f>
        <v/>
      </c>
      <c r="S4" s="55" t="str">
        <f>IFERROR(IF(H4="F",_xlfn.XLOOKUP($C:$C,#REF!,#REF!),_xlfn.XLOOKUP($C:$C,#REF!,#REF!)),"")</f>
        <v/>
      </c>
      <c r="T4" s="55" t="str">
        <f>IFERROR(IF(H4="F",_xlfn.XLOOKUP($C:$C,#REF!,#REF!),_xlfn.XLOOKUP($C:$C,#REF!,#REF!)),"")</f>
        <v/>
      </c>
      <c r="U4" s="55" t="str">
        <f>IFERROR(IF(H4="F",_xlfn.XLOOKUP($C:$C,#REF!,#REF!),_xlfn.XLOOKUP($C:$C,#REF!,#REF!)),"")</f>
        <v/>
      </c>
      <c r="V4" s="55" t="str">
        <f>IFERROR(IF(H4="F",_xlfn.XLOOKUP($C:$C,#REF!,#REF!),_xlfn.XLOOKUP($C:$C,#REF!,#REF!)),"")</f>
        <v/>
      </c>
    </row>
    <row r="5" spans="1:22" x14ac:dyDescent="0.3">
      <c r="A5" t="str">
        <f t="shared" si="0"/>
        <v>Master BF</v>
      </c>
      <c r="B5" t="str">
        <f>A5&amp;COUNTIF($A$2:A5,A5)</f>
        <v>Master BF2</v>
      </c>
      <c r="C5" t="str">
        <f>Inscritos!C6</f>
        <v>KATHERINE GASCON</v>
      </c>
      <c r="D5" s="17" t="str">
        <f>_xlfn.XLOOKUP(C5,Inscritos!C:C,Inscritos!D:D)</f>
        <v>MNM</v>
      </c>
      <c r="E5" s="4">
        <f>_xlfn.XLOOKUP(C5,Inscritos!$C:$C,Inscritos!E:E)</f>
        <v>36</v>
      </c>
      <c r="F5" s="4" t="str">
        <f>_xlfn.XLOOKUP(C5,Inscritos!$C:$C,Inscritos!F:F)</f>
        <v>Master B</v>
      </c>
      <c r="G5" s="4" t="e">
        <f>_xlfn.XLOOKUP(C5,Inscritos!$C:$C,Inscritos!#REF!)</f>
        <v>#REF!</v>
      </c>
      <c r="H5" s="4" t="str">
        <f>_xlfn.XLOOKUP(C5,Inscritos!$C:$C,Inscritos!G:G)</f>
        <v>F</v>
      </c>
      <c r="I5" s="50">
        <f>IFERROR(IF(H:H="F",_xlfn.XLOOKUP($C:$C,'50m PULL'!$AV$15:$AV$138,'50m PULL'!$BA$15:$BA$138),_xlfn.XLOOKUP($C:$C,'50m PULL'!BL$15:$BL$137,'50m PULL'!$BQ$15:$BQ$137)),"")</f>
        <v>9</v>
      </c>
      <c r="J5" s="50">
        <f>IFERROR(IF(H5="F",_xlfn.XLOOKUP($C:$C,'50m LIBRE'!$AV$14:$AV$137,'50m LIBRE'!$BA$14:$BA$137),_xlfn.XLOOKUP($C:$C,'50m LIBRE'!$BL$14:BL$137,'50m LIBRE'!$BQ$14:$BQ$137)),"")</f>
        <v>9</v>
      </c>
      <c r="K5" s="50">
        <f>IFERROR(IF(H5="F",_xlfn.XLOOKUP($C:$C,'200m LIBRE'!$AV$14:$AV$155,'200m LIBRE'!$BA$14:$BA$155),_xlfn.XLOOKUP($C:$C,'200m LIBRE'!$BL$14:BL$145,'200m LIBRE'!$BQ$14:$BQ$145)),"")</f>
        <v>9</v>
      </c>
      <c r="L5" s="50">
        <f>IFERROR(IF(H5="F",_xlfn.XLOOKUP($C:$C,'100m LIBRE'!$AV$14:$AV$136,'100m LIBRE'!$BA$14:$BA$136),_xlfn.XLOOKUP($C:$C,'100m LIBRE'!$BL$14:BL$136,'100m LIBRE'!$BQ$14:$BQ$136)),"")</f>
        <v>9</v>
      </c>
      <c r="M5" s="50">
        <f t="shared" si="1"/>
        <v>36</v>
      </c>
      <c r="N5" s="55" t="str">
        <f>IFERROR(IF(H5="F",_xlfn.XLOOKUP($C:$C,#REF!,#REF!),_xlfn.XLOOKUP($C:$C,#REF!,#REF!)),"")</f>
        <v/>
      </c>
      <c r="O5" s="55" t="str">
        <f>IFERROR(IF(H:H="F",_xlfn.XLOOKUP($C:$C,#REF!,#REF!),_xlfn.XLOOKUP($C:$C,#REF!,#REF!)),"")</f>
        <v/>
      </c>
      <c r="R5" s="55" t="str">
        <f>IFERROR(IF(H5="F",_xlfn.XLOOKUP($C:$C,#REF!,#REF!),_xlfn.XLOOKUP($C:$C,#REF!,#REF!)),"")</f>
        <v/>
      </c>
      <c r="S5" s="55" t="str">
        <f>IFERROR(IF(H5="F",_xlfn.XLOOKUP($C:$C,#REF!,#REF!),_xlfn.XLOOKUP($C:$C,#REF!,#REF!)),"")</f>
        <v/>
      </c>
      <c r="T5" s="55" t="str">
        <f>IFERROR(IF(H5="F",_xlfn.XLOOKUP($C:$C,#REF!,#REF!),_xlfn.XLOOKUP($C:$C,#REF!,#REF!)),"")</f>
        <v/>
      </c>
      <c r="U5" s="55" t="str">
        <f>IFERROR(IF(H5="F",_xlfn.XLOOKUP($C:$C,#REF!,#REF!),_xlfn.XLOOKUP($C:$C,#REF!,#REF!)),"")</f>
        <v/>
      </c>
      <c r="V5" s="55" t="str">
        <f>IFERROR(IF(H5="F",_xlfn.XLOOKUP($C:$C,#REF!,#REF!),_xlfn.XLOOKUP($C:$C,#REF!,#REF!)),"")</f>
        <v/>
      </c>
    </row>
    <row r="6" spans="1:22" x14ac:dyDescent="0.3">
      <c r="A6" t="str">
        <f t="shared" si="0"/>
        <v>MASTER BF</v>
      </c>
      <c r="B6" t="str">
        <f>A6&amp;COUNTIF($A$2:A6,A6)</f>
        <v>MASTER BF3</v>
      </c>
      <c r="C6" t="str">
        <f>Inscritos!C7</f>
        <v>Marlen Patricia Villalba Pastrana</v>
      </c>
      <c r="D6" s="17" t="str">
        <f>_xlfn.XLOOKUP(C6,Inscritos!C:C,Inscritos!D:D)</f>
        <v>P.LIBRE</v>
      </c>
      <c r="E6" s="4">
        <f>_xlfn.XLOOKUP(C6,Inscritos!$C:$C,Inscritos!E:E)</f>
        <v>36</v>
      </c>
      <c r="F6" s="4" t="str">
        <f>_xlfn.XLOOKUP(C6,Inscritos!$C:$C,Inscritos!F:F)</f>
        <v>MASTER B</v>
      </c>
      <c r="G6" s="4" t="e">
        <f>_xlfn.XLOOKUP(C6,Inscritos!$C:$C,Inscritos!#REF!)</f>
        <v>#REF!</v>
      </c>
      <c r="H6" s="4" t="str">
        <f>_xlfn.XLOOKUP(C6,Inscritos!$C:$C,Inscritos!G:G)</f>
        <v>F</v>
      </c>
      <c r="I6" s="50">
        <f>IFERROR(IF(H:H="F",_xlfn.XLOOKUP($C:$C,'50m PULL'!$AV$15:$AV$138,'50m PULL'!$BA$15:$BA$138),_xlfn.XLOOKUP($C:$C,'50m PULL'!BL$15:$BL$137,'50m PULL'!$BQ$15:$BQ$137)),"")</f>
        <v>7</v>
      </c>
      <c r="J6" s="50">
        <f>IFERROR(IF(H6="F",_xlfn.XLOOKUP($C:$C,'50m LIBRE'!$AV$14:$AV$137,'50m LIBRE'!$BA$14:$BA$137),_xlfn.XLOOKUP($C:$C,'50m LIBRE'!$BL$14:BL$137,'50m LIBRE'!$BQ$14:$BQ$137)),"")</f>
        <v>7</v>
      </c>
      <c r="K6" s="50">
        <f>IFERROR(IF(H6="F",_xlfn.XLOOKUP($C:$C,'200m LIBRE'!$AV$14:$AV$155,'200m LIBRE'!$BA$14:$BA$155),_xlfn.XLOOKUP($C:$C,'200m LIBRE'!$BL$14:BL$145,'200m LIBRE'!$BQ$14:$BQ$145)),"")</f>
        <v>5</v>
      </c>
      <c r="L6" s="50">
        <f>IFERROR(IF(H6="F",_xlfn.XLOOKUP($C:$C,'100m LIBRE'!$AV$14:$AV$136,'100m LIBRE'!$BA$14:$BA$136),_xlfn.XLOOKUP($C:$C,'100m LIBRE'!$BL$14:BL$136,'100m LIBRE'!$BQ$14:$BQ$136)),"")</f>
        <v>6</v>
      </c>
      <c r="M6" s="50">
        <f t="shared" si="1"/>
        <v>25</v>
      </c>
      <c r="N6" s="55" t="str">
        <f>IFERROR(IF(H6="F",_xlfn.XLOOKUP($C:$C,#REF!,#REF!),_xlfn.XLOOKUP($C:$C,#REF!,#REF!)),"")</f>
        <v/>
      </c>
      <c r="O6" s="55" t="str">
        <f>IFERROR(IF(H:H="F",_xlfn.XLOOKUP($C:$C,#REF!,#REF!),_xlfn.XLOOKUP($C:$C,#REF!,#REF!)),"")</f>
        <v/>
      </c>
      <c r="R6" s="55" t="str">
        <f>IFERROR(IF(H6="F",_xlfn.XLOOKUP($C:$C,#REF!,#REF!),_xlfn.XLOOKUP($C:$C,#REF!,#REF!)),"")</f>
        <v/>
      </c>
      <c r="S6" s="55" t="str">
        <f>IFERROR(IF(H6="F",_xlfn.XLOOKUP($C:$C,#REF!,#REF!),_xlfn.XLOOKUP($C:$C,#REF!,#REF!)),"")</f>
        <v/>
      </c>
      <c r="T6" s="55" t="str">
        <f>IFERROR(IF(H6="F",_xlfn.XLOOKUP($C:$C,#REF!,#REF!),_xlfn.XLOOKUP($C:$C,#REF!,#REF!)),"")</f>
        <v/>
      </c>
      <c r="U6" s="55" t="str">
        <f>IFERROR(IF(H6="F",_xlfn.XLOOKUP($C:$C,#REF!,#REF!),_xlfn.XLOOKUP($C:$C,#REF!,#REF!)),"")</f>
        <v/>
      </c>
      <c r="V6" s="55" t="str">
        <f>IFERROR(IF(H6="F",_xlfn.XLOOKUP($C:$C,#REF!,#REF!),_xlfn.XLOOKUP($C:$C,#REF!,#REF!)),"")</f>
        <v/>
      </c>
    </row>
    <row r="7" spans="1:22" x14ac:dyDescent="0.3">
      <c r="A7" t="str">
        <f t="shared" si="0"/>
        <v>MASTER BF</v>
      </c>
      <c r="B7" t="str">
        <f>A7&amp;COUNTIF($A$2:A7,A7)</f>
        <v>MASTER BF4</v>
      </c>
      <c r="C7" t="str">
        <f>Inscritos!C8</f>
        <v>Leydis de Jesús Lugo</v>
      </c>
      <c r="D7" s="17" t="str">
        <f>_xlfn.XLOOKUP(C7,Inscritos!C:C,Inscritos!D:D)</f>
        <v>MNM</v>
      </c>
      <c r="E7" s="4">
        <f>_xlfn.XLOOKUP(C7,Inscritos!$C:$C,Inscritos!E:E)</f>
        <v>37</v>
      </c>
      <c r="F7" s="4" t="str">
        <f>_xlfn.XLOOKUP(C7,Inscritos!$C:$C,Inscritos!F:F)</f>
        <v>MASTER B</v>
      </c>
      <c r="G7" s="4" t="e">
        <f>_xlfn.XLOOKUP(C7,Inscritos!$C:$C,Inscritos!#REF!)</f>
        <v>#REF!</v>
      </c>
      <c r="H7" s="4" t="str">
        <f>_xlfn.XLOOKUP(C7,Inscritos!$C:$C,Inscritos!G:G)</f>
        <v>F</v>
      </c>
      <c r="I7" s="50">
        <f>IFERROR(IF(H:H="F",_xlfn.XLOOKUP($C:$C,'50m PULL'!$AV$15:$AV$138,'50m PULL'!$BA$15:$BA$138),_xlfn.XLOOKUP($C:$C,'50m PULL'!BL$15:$BL$137,'50m PULL'!$BQ$15:$BQ$137)),"")</f>
        <v>5</v>
      </c>
      <c r="J7" s="50">
        <f>IFERROR(IF(H7="F",_xlfn.XLOOKUP($C:$C,'50m LIBRE'!$AV$14:$AV$137,'50m LIBRE'!$BA$14:$BA$137),_xlfn.XLOOKUP($C:$C,'50m LIBRE'!$BL$14:BL$137,'50m LIBRE'!$BQ$14:$BQ$137)),"")</f>
        <v>5</v>
      </c>
      <c r="K7" s="50">
        <f>IFERROR(IF(H7="F",_xlfn.XLOOKUP($C:$C,'200m LIBRE'!$AV$14:$AV$155,'200m LIBRE'!$BA$14:$BA$155),_xlfn.XLOOKUP($C:$C,'200m LIBRE'!$BL$14:BL$145,'200m LIBRE'!$BQ$14:$BQ$145)),"")</f>
        <v>6</v>
      </c>
      <c r="L7" s="50">
        <f>IFERROR(IF(H7="F",_xlfn.XLOOKUP($C:$C,'100m LIBRE'!$AV$14:$AV$136,'100m LIBRE'!$BA$14:$BA$136),_xlfn.XLOOKUP($C:$C,'100m LIBRE'!$BL$14:BL$136,'100m LIBRE'!$BQ$14:$BQ$136)),"")</f>
        <v>5</v>
      </c>
      <c r="M7" s="50">
        <f t="shared" si="1"/>
        <v>21</v>
      </c>
      <c r="N7" s="55" t="str">
        <f>IFERROR(IF(H7="F",_xlfn.XLOOKUP($C:$C,#REF!,#REF!),_xlfn.XLOOKUP($C:$C,#REF!,#REF!)),"")</f>
        <v/>
      </c>
      <c r="O7" s="55" t="str">
        <f>IFERROR(IF(H:H="F",_xlfn.XLOOKUP($C:$C,#REF!,#REF!),_xlfn.XLOOKUP($C:$C,#REF!,#REF!)),"")</f>
        <v/>
      </c>
      <c r="R7" s="55" t="str">
        <f>IFERROR(IF(H7="F",_xlfn.XLOOKUP($C:$C,#REF!,#REF!),_xlfn.XLOOKUP($C:$C,#REF!,#REF!)),"")</f>
        <v/>
      </c>
      <c r="S7" s="55" t="str">
        <f>IFERROR(IF(H7="F",_xlfn.XLOOKUP($C:$C,#REF!,#REF!),_xlfn.XLOOKUP($C:$C,#REF!,#REF!)),"")</f>
        <v/>
      </c>
      <c r="T7" s="55" t="str">
        <f>IFERROR(IF(H7="F",_xlfn.XLOOKUP($C:$C,#REF!,#REF!),_xlfn.XLOOKUP($C:$C,#REF!,#REF!)),"")</f>
        <v/>
      </c>
      <c r="U7" s="55" t="str">
        <f>IFERROR(IF(H7="F",_xlfn.XLOOKUP($C:$C,#REF!,#REF!),_xlfn.XLOOKUP($C:$C,#REF!,#REF!)),"")</f>
        <v/>
      </c>
      <c r="V7" s="55" t="str">
        <f>IFERROR(IF(H7="F",_xlfn.XLOOKUP($C:$C,#REF!,#REF!),_xlfn.XLOOKUP($C:$C,#REF!,#REF!)),"")</f>
        <v/>
      </c>
    </row>
    <row r="8" spans="1:22" x14ac:dyDescent="0.3">
      <c r="A8" t="str">
        <f t="shared" si="0"/>
        <v>MASTER CF</v>
      </c>
      <c r="B8" t="str">
        <f>A8&amp;COUNTIF($A$2:A8,A8)</f>
        <v>MASTER CF1</v>
      </c>
      <c r="C8" t="str">
        <f>Inscritos!C9</f>
        <v>MARÍA BAYER</v>
      </c>
      <c r="D8" s="17" t="str">
        <f>_xlfn.XLOOKUP(C8,Inscritos!C:C,Inscritos!D:D)</f>
        <v>NNG</v>
      </c>
      <c r="E8" s="4">
        <f>_xlfn.XLOOKUP(C8,Inscritos!$C:$C,Inscritos!E:E)</f>
        <v>40</v>
      </c>
      <c r="F8" s="4" t="str">
        <f>_xlfn.XLOOKUP(C8,Inscritos!$C:$C,Inscritos!F:F)</f>
        <v>MASTER C</v>
      </c>
      <c r="G8" s="4" t="e">
        <f>_xlfn.XLOOKUP(C8,Inscritos!$C:$C,Inscritos!#REF!)</f>
        <v>#REF!</v>
      </c>
      <c r="H8" s="4" t="str">
        <f>_xlfn.XLOOKUP(C8,Inscritos!$C:$C,Inscritos!G:G)</f>
        <v>F</v>
      </c>
      <c r="I8" s="50">
        <f>IFERROR(IF(H:H="F",_xlfn.XLOOKUP($C:$C,'50m PULL'!$AV$15:$AV$138,'50m PULL'!$BA$15:$BA$138),_xlfn.XLOOKUP($C:$C,'50m PULL'!BL$15:$BL$137,'50m PULL'!$BQ$15:$BQ$137)),"")</f>
        <v>7</v>
      </c>
      <c r="J8" s="50">
        <f>IFERROR(IF(H8="F",_xlfn.XLOOKUP($C:$C,'50m LIBRE'!$AV$14:$AV$137,'50m LIBRE'!$BA$14:$BA$137),_xlfn.XLOOKUP($C:$C,'50m LIBRE'!$BL$14:BL$137,'50m LIBRE'!$BQ$14:$BQ$137)),"")</f>
        <v>6</v>
      </c>
      <c r="K8" s="50">
        <f>IFERROR(IF(H8="F",_xlfn.XLOOKUP($C:$C,'200m LIBRE'!$AV$14:$AV$155,'200m LIBRE'!$BA$14:$BA$155),_xlfn.XLOOKUP($C:$C,'200m LIBRE'!$BL$14:BL$145,'200m LIBRE'!$BQ$14:$BQ$145)),"")</f>
        <v>6</v>
      </c>
      <c r="L8" s="50">
        <f>IFERROR(IF(H8="F",_xlfn.XLOOKUP($C:$C,'100m LIBRE'!$AV$14:$AV$136,'100m LIBRE'!$BA$14:$BA$136),_xlfn.XLOOKUP($C:$C,'100m LIBRE'!$BL$14:BL$136,'100m LIBRE'!$BQ$14:$BQ$136)),"")</f>
        <v>6</v>
      </c>
      <c r="M8" s="50">
        <f t="shared" si="1"/>
        <v>25</v>
      </c>
      <c r="N8" s="55" t="str">
        <f>IFERROR(IF(H8="F",_xlfn.XLOOKUP($C:$C,#REF!,#REF!),_xlfn.XLOOKUP($C:$C,#REF!,#REF!)),"")</f>
        <v/>
      </c>
      <c r="O8" s="55" t="str">
        <f>IFERROR(IF(H:H="F",_xlfn.XLOOKUP($C:$C,#REF!,#REF!),_xlfn.XLOOKUP($C:$C,#REF!,#REF!)),"")</f>
        <v/>
      </c>
      <c r="R8" s="55" t="str">
        <f>IFERROR(IF(H8="F",_xlfn.XLOOKUP($C:$C,#REF!,#REF!),_xlfn.XLOOKUP($C:$C,#REF!,#REF!)),"")</f>
        <v/>
      </c>
      <c r="S8" s="55" t="str">
        <f>IFERROR(IF(H8="F",_xlfn.XLOOKUP($C:$C,#REF!,#REF!),_xlfn.XLOOKUP($C:$C,#REF!,#REF!)),"")</f>
        <v/>
      </c>
      <c r="T8" s="55" t="str">
        <f>IFERROR(IF(H8="F",_xlfn.XLOOKUP($C:$C,#REF!,#REF!),_xlfn.XLOOKUP($C:$C,#REF!,#REF!)),"")</f>
        <v/>
      </c>
      <c r="U8" s="55" t="str">
        <f>IFERROR(IF(H8="F",_xlfn.XLOOKUP($C:$C,#REF!,#REF!),_xlfn.XLOOKUP($C:$C,#REF!,#REF!)),"")</f>
        <v/>
      </c>
      <c r="V8" s="55" t="str">
        <f>IFERROR(IF(H8="F",_xlfn.XLOOKUP($C:$C,#REF!,#REF!),_xlfn.XLOOKUP($C:$C,#REF!,#REF!)),"")</f>
        <v/>
      </c>
    </row>
    <row r="9" spans="1:22" x14ac:dyDescent="0.3">
      <c r="A9" t="str">
        <f t="shared" si="0"/>
        <v>Master CF</v>
      </c>
      <c r="B9" t="str">
        <f>A9&amp;COUNTIF($A$2:A9,A9)</f>
        <v>Master CF2</v>
      </c>
      <c r="C9" t="str">
        <f>Inscritos!C10</f>
        <v>Lorena Aguayo Ulloa</v>
      </c>
      <c r="D9" s="17" t="str">
        <f>_xlfn.XLOOKUP(C9,Inscritos!C:C,Inscritos!D:D)</f>
        <v>MNM</v>
      </c>
      <c r="E9" s="4">
        <f>_xlfn.XLOOKUP(C9,Inscritos!$C:$C,Inscritos!E:E)</f>
        <v>43</v>
      </c>
      <c r="F9" s="4" t="str">
        <f>_xlfn.XLOOKUP(C9,Inscritos!$C:$C,Inscritos!F:F)</f>
        <v>Master C</v>
      </c>
      <c r="G9" s="4" t="e">
        <f>_xlfn.XLOOKUP(C9,Inscritos!$C:$C,Inscritos!#REF!)</f>
        <v>#REF!</v>
      </c>
      <c r="H9" s="4" t="str">
        <f>_xlfn.XLOOKUP(C9,Inscritos!$C:$C,Inscritos!G:G)</f>
        <v>F</v>
      </c>
      <c r="I9" s="50">
        <f>IFERROR(IF(H:H="F",_xlfn.XLOOKUP($C:$C,'50m PULL'!$AV$15:$AV$138,'50m PULL'!$BA$15:$BA$138),_xlfn.XLOOKUP($C:$C,'50m PULL'!BL$15:$BL$137,'50m PULL'!$BQ$15:$BQ$137)),"")</f>
        <v>9</v>
      </c>
      <c r="J9" s="50">
        <f>IFERROR(IF(H9="F",_xlfn.XLOOKUP($C:$C,'50m LIBRE'!$AV$14:$AV$137,'50m LIBRE'!$BA$14:$BA$137),_xlfn.XLOOKUP($C:$C,'50m LIBRE'!$BL$14:BL$137,'50m LIBRE'!$BQ$14:$BQ$137)),"")</f>
        <v>9</v>
      </c>
      <c r="K9" s="50">
        <f>IFERROR(IF(H9="F",_xlfn.XLOOKUP($C:$C,'200m LIBRE'!$AV$14:$AV$155,'200m LIBRE'!$BA$14:$BA$155),_xlfn.XLOOKUP($C:$C,'200m LIBRE'!$BL$14:BL$145,'200m LIBRE'!$BQ$14:$BQ$145)),"")</f>
        <v>9</v>
      </c>
      <c r="L9" s="50">
        <f>IFERROR(IF(H9="F",_xlfn.XLOOKUP($C:$C,'100m LIBRE'!$AV$14:$AV$136,'100m LIBRE'!$BA$14:$BA$136),_xlfn.XLOOKUP($C:$C,'100m LIBRE'!$BL$14:BL$136,'100m LIBRE'!$BQ$14:$BQ$136)),"")</f>
        <v>9</v>
      </c>
      <c r="M9" s="50">
        <f t="shared" si="1"/>
        <v>36</v>
      </c>
      <c r="N9" s="55" t="str">
        <f>IFERROR(IF(H9="F",_xlfn.XLOOKUP($C:$C,#REF!,#REF!),_xlfn.XLOOKUP($C:$C,#REF!,#REF!)),"")</f>
        <v/>
      </c>
      <c r="O9" s="55" t="str">
        <f>IFERROR(IF(H:H="F",_xlfn.XLOOKUP($C:$C,#REF!,#REF!),_xlfn.XLOOKUP($C:$C,#REF!,#REF!)),"")</f>
        <v/>
      </c>
      <c r="R9" s="55" t="str">
        <f>IFERROR(IF(H9="F",_xlfn.XLOOKUP($C:$C,#REF!,#REF!),_xlfn.XLOOKUP($C:$C,#REF!,#REF!)),"")</f>
        <v/>
      </c>
      <c r="S9" s="55" t="str">
        <f>IFERROR(IF(H9="F",_xlfn.XLOOKUP($C:$C,#REF!,#REF!),_xlfn.XLOOKUP($C:$C,#REF!,#REF!)),"")</f>
        <v/>
      </c>
      <c r="T9" s="55" t="str">
        <f>IFERROR(IF(H9="F",_xlfn.XLOOKUP($C:$C,#REF!,#REF!),_xlfn.XLOOKUP($C:$C,#REF!,#REF!)),"")</f>
        <v/>
      </c>
      <c r="U9" s="55" t="str">
        <f>IFERROR(IF(H9="F",_xlfn.XLOOKUP($C:$C,#REF!,#REF!),_xlfn.XLOOKUP($C:$C,#REF!,#REF!)),"")</f>
        <v/>
      </c>
      <c r="V9" s="55" t="str">
        <f>IFERROR(IF(H9="F",_xlfn.XLOOKUP($C:$C,#REF!,#REF!),_xlfn.XLOOKUP($C:$C,#REF!,#REF!)),"")</f>
        <v/>
      </c>
    </row>
    <row r="10" spans="1:22" x14ac:dyDescent="0.3">
      <c r="A10" t="str">
        <f t="shared" si="0"/>
        <v>Master CF</v>
      </c>
      <c r="B10" t="str">
        <f>A10&amp;COUNTIF($A$2:A10,A10)</f>
        <v>Master CF3</v>
      </c>
      <c r="C10" t="str">
        <f>Inscritos!C11</f>
        <v>Claudia Milena Serpa Imbett</v>
      </c>
      <c r="D10" s="17" t="str">
        <f>_xlfn.XLOOKUP(C10,Inscritos!C:C,Inscritos!D:D)</f>
        <v>MNM</v>
      </c>
      <c r="E10" s="4">
        <f>_xlfn.XLOOKUP(C10,Inscritos!$C:$C,Inscritos!E:E)</f>
        <v>44</v>
      </c>
      <c r="F10" s="4" t="str">
        <f>_xlfn.XLOOKUP(C10,Inscritos!$C:$C,Inscritos!F:F)</f>
        <v>Master C</v>
      </c>
      <c r="G10" s="4" t="e">
        <f>_xlfn.XLOOKUP(C10,Inscritos!$C:$C,Inscritos!#REF!)</f>
        <v>#REF!</v>
      </c>
      <c r="H10" s="4" t="str">
        <f>_xlfn.XLOOKUP(C10,Inscritos!$C:$C,Inscritos!G:G)</f>
        <v>F</v>
      </c>
      <c r="I10" s="50">
        <f>IFERROR(IF(H:H="F",_xlfn.XLOOKUP($C:$C,'50m PULL'!$AV$15:$AV$138,'50m PULL'!$BA$15:$BA$138),_xlfn.XLOOKUP($C:$C,'50m PULL'!BL$15:$BL$137,'50m PULL'!$BQ$15:$BQ$137)),"")</f>
        <v>6</v>
      </c>
      <c r="J10" s="50">
        <f>IFERROR(IF(H10="F",_xlfn.XLOOKUP($C:$C,'50m LIBRE'!$AV$14:$AV$137,'50m LIBRE'!$BA$14:$BA$137),_xlfn.XLOOKUP($C:$C,'50m LIBRE'!$BL$14:BL$137,'50m LIBRE'!$BQ$14:$BQ$137)),"")</f>
        <v>7</v>
      </c>
      <c r="K10" s="50">
        <f>IFERROR(IF(H10="F",_xlfn.XLOOKUP($C:$C,'200m LIBRE'!$AV$14:$AV$155,'200m LIBRE'!$BA$14:$BA$155),_xlfn.XLOOKUP($C:$C,'200m LIBRE'!$BL$14:BL$145,'200m LIBRE'!$BQ$14:$BQ$145)),"")</f>
        <v>7</v>
      </c>
      <c r="L10" s="50">
        <f>IFERROR(IF(H10="F",_xlfn.XLOOKUP($C:$C,'100m LIBRE'!$AV$14:$AV$136,'100m LIBRE'!$BA$14:$BA$136),_xlfn.XLOOKUP($C:$C,'100m LIBRE'!$BL$14:BL$136,'100m LIBRE'!$BQ$14:$BQ$136)),"")</f>
        <v>7</v>
      </c>
      <c r="M10" s="50">
        <f t="shared" si="1"/>
        <v>27</v>
      </c>
      <c r="N10" s="55" t="str">
        <f>IFERROR(IF(H10="F",_xlfn.XLOOKUP($C:$C,#REF!,#REF!),_xlfn.XLOOKUP($C:$C,#REF!,#REF!)),"")</f>
        <v/>
      </c>
      <c r="O10" s="55" t="str">
        <f>IFERROR(IF(H:H="F",_xlfn.XLOOKUP($C:$C,#REF!,#REF!),_xlfn.XLOOKUP($C:$C,#REF!,#REF!)),"")</f>
        <v/>
      </c>
      <c r="R10" s="55" t="str">
        <f>IFERROR(IF(H10="F",_xlfn.XLOOKUP($C:$C,#REF!,#REF!),_xlfn.XLOOKUP($C:$C,#REF!,#REF!)),"")</f>
        <v/>
      </c>
      <c r="S10" s="55" t="str">
        <f>IFERROR(IF(H10="F",_xlfn.XLOOKUP($C:$C,#REF!,#REF!),_xlfn.XLOOKUP($C:$C,#REF!,#REF!)),"")</f>
        <v/>
      </c>
      <c r="T10" s="55" t="str">
        <f>IFERROR(IF(H10="F",_xlfn.XLOOKUP($C:$C,#REF!,#REF!),_xlfn.XLOOKUP($C:$C,#REF!,#REF!)),"")</f>
        <v/>
      </c>
      <c r="U10" s="55" t="str">
        <f>IFERROR(IF(H10="F",_xlfn.XLOOKUP($C:$C,#REF!,#REF!),_xlfn.XLOOKUP($C:$C,#REF!,#REF!)),"")</f>
        <v/>
      </c>
      <c r="V10" s="55" t="str">
        <f>IFERROR(IF(H10="F",_xlfn.XLOOKUP($C:$C,#REF!,#REF!),_xlfn.XLOOKUP($C:$C,#REF!,#REF!)),"")</f>
        <v/>
      </c>
    </row>
    <row r="11" spans="1:22" x14ac:dyDescent="0.3">
      <c r="A11" t="str">
        <f t="shared" si="0"/>
        <v>MASTER DF</v>
      </c>
      <c r="B11" t="str">
        <f>A11&amp;COUNTIF($A$2:A11,A11)</f>
        <v>MASTER DF1</v>
      </c>
      <c r="C11" t="str">
        <f>Inscritos!C12</f>
        <v>ELEONORA RIVAS</v>
      </c>
      <c r="D11" s="17" t="str">
        <f>_xlfn.XLOOKUP(C11,Inscritos!C:C,Inscritos!D:D)</f>
        <v>P.LIBRE</v>
      </c>
      <c r="E11" s="4">
        <f>_xlfn.XLOOKUP(C11,Inscritos!$C:$C,Inscritos!E:E)</f>
        <v>49</v>
      </c>
      <c r="F11" s="4" t="str">
        <f>_xlfn.XLOOKUP(C11,Inscritos!$C:$C,Inscritos!F:F)</f>
        <v>MASTER D</v>
      </c>
      <c r="G11" s="4" t="e">
        <f>_xlfn.XLOOKUP(C11,Inscritos!$C:$C,Inscritos!#REF!)</f>
        <v>#REF!</v>
      </c>
      <c r="H11" s="4" t="str">
        <f>_xlfn.XLOOKUP(C11,Inscritos!$C:$C,Inscritos!G:G)</f>
        <v>F</v>
      </c>
      <c r="I11" s="50">
        <f>IFERROR(IF(H:H="F",_xlfn.XLOOKUP($C:$C,'50m PULL'!$AV$15:$AV$138,'50m PULL'!$BA$15:$BA$138),_xlfn.XLOOKUP($C:$C,'50m PULL'!BL$15:$BL$137,'50m PULL'!$BQ$15:$BQ$137)),"")</f>
        <v>9</v>
      </c>
      <c r="J11" s="50">
        <f>IFERROR(IF(H11="F",_xlfn.XLOOKUP($C:$C,'50m LIBRE'!$AV$14:$AV$137,'50m LIBRE'!$BA$14:$BA$137),_xlfn.XLOOKUP($C:$C,'50m LIBRE'!$BL$14:BL$137,'50m LIBRE'!$BQ$14:$BQ$137)),"")</f>
        <v>9</v>
      </c>
      <c r="K11" s="50">
        <f>IFERROR(IF(H11="F",_xlfn.XLOOKUP($C:$C,'200m LIBRE'!$AV$14:$AV$155,'200m LIBRE'!$BA$14:$BA$155),_xlfn.XLOOKUP($C:$C,'200m LIBRE'!$BL$14:BL$145,'200m LIBRE'!$BQ$14:$BQ$145)),"")</f>
        <v>9</v>
      </c>
      <c r="L11" s="50">
        <f>IFERROR(IF(H11="F",_xlfn.XLOOKUP($C:$C,'100m LIBRE'!$AV$14:$AV$136,'100m LIBRE'!$BA$14:$BA$136),_xlfn.XLOOKUP($C:$C,'100m LIBRE'!$BL$14:BL$136,'100m LIBRE'!$BQ$14:$BQ$136)),"")</f>
        <v>9</v>
      </c>
      <c r="M11" s="50">
        <f t="shared" si="1"/>
        <v>36</v>
      </c>
      <c r="N11" s="55" t="str">
        <f>IFERROR(IF(H11="F",_xlfn.XLOOKUP($C:$C,#REF!,#REF!),_xlfn.XLOOKUP($C:$C,#REF!,#REF!)),"")</f>
        <v/>
      </c>
      <c r="O11" s="55" t="str">
        <f>IFERROR(IF(H:H="F",_xlfn.XLOOKUP($C:$C,#REF!,#REF!),_xlfn.XLOOKUP($C:$C,#REF!,#REF!)),"")</f>
        <v/>
      </c>
      <c r="R11" s="55" t="str">
        <f>IFERROR(IF(H11="F",_xlfn.XLOOKUP($C:$C,#REF!,#REF!),_xlfn.XLOOKUP($C:$C,#REF!,#REF!)),"")</f>
        <v/>
      </c>
      <c r="S11" s="55" t="str">
        <f>IFERROR(IF(H11="F",_xlfn.XLOOKUP($C:$C,#REF!,#REF!),_xlfn.XLOOKUP($C:$C,#REF!,#REF!)),"")</f>
        <v/>
      </c>
      <c r="T11" s="55" t="str">
        <f>IFERROR(IF(H11="F",_xlfn.XLOOKUP($C:$C,#REF!,#REF!),_xlfn.XLOOKUP($C:$C,#REF!,#REF!)),"")</f>
        <v/>
      </c>
      <c r="U11" s="55" t="str">
        <f>IFERROR(IF(H11="F",_xlfn.XLOOKUP($C:$C,#REF!,#REF!),_xlfn.XLOOKUP($C:$C,#REF!,#REF!)),"")</f>
        <v/>
      </c>
      <c r="V11" s="55" t="str">
        <f>IFERROR(IF(H11="F",_xlfn.XLOOKUP($C:$C,#REF!,#REF!),_xlfn.XLOOKUP($C:$C,#REF!,#REF!)),"")</f>
        <v/>
      </c>
    </row>
    <row r="12" spans="1:22" x14ac:dyDescent="0.3">
      <c r="A12" t="str">
        <f t="shared" si="0"/>
        <v>MASTER FF</v>
      </c>
      <c r="B12" t="str">
        <f>A12&amp;COUNTIF($A$2:A12,A12)</f>
        <v>MASTER FF1</v>
      </c>
      <c r="C12" t="str">
        <f>Inscritos!C13</f>
        <v>MARTHA SAENZ</v>
      </c>
      <c r="D12" s="17" t="str">
        <f>_xlfn.XLOOKUP(C12,Inscritos!C:C,Inscritos!D:D)</f>
        <v>NNG</v>
      </c>
      <c r="E12" s="4">
        <f>_xlfn.XLOOKUP(C12,Inscritos!$C:$C,Inscritos!E:E)</f>
        <v>59</v>
      </c>
      <c r="F12" s="4" t="str">
        <f>_xlfn.XLOOKUP(C12,Inscritos!$C:$C,Inscritos!F:F)</f>
        <v>MASTER F</v>
      </c>
      <c r="G12" s="4" t="e">
        <f>_xlfn.XLOOKUP(C12,Inscritos!$C:$C,Inscritos!#REF!)</f>
        <v>#REF!</v>
      </c>
      <c r="H12" s="4" t="str">
        <f>_xlfn.XLOOKUP(C12,Inscritos!$C:$C,Inscritos!G:G)</f>
        <v>F</v>
      </c>
      <c r="I12" s="50">
        <f>IFERROR(IF(H:H="F",_xlfn.XLOOKUP($C:$C,'50m PULL'!$AV$15:$AV$138,'50m PULL'!$BA$15:$BA$138),_xlfn.XLOOKUP($C:$C,'50m PULL'!BL$15:$BL$137,'50m PULL'!$BQ$15:$BQ$137)),"")</f>
        <v>0</v>
      </c>
      <c r="J12" s="50">
        <f>IFERROR(IF(H12="F",_xlfn.XLOOKUP($C:$C,'50m LIBRE'!$AV$14:$AV$137,'50m LIBRE'!$BA$14:$BA$137),_xlfn.XLOOKUP($C:$C,'50m LIBRE'!$BL$14:BL$137,'50m LIBRE'!$BQ$14:$BQ$137)),"")</f>
        <v>9</v>
      </c>
      <c r="K12" s="50">
        <f>IFERROR(IF(H12="F",_xlfn.XLOOKUP($C:$C,'200m LIBRE'!$AV$14:$AV$155,'200m LIBRE'!$BA$14:$BA$155),_xlfn.XLOOKUP($C:$C,'200m LIBRE'!$BL$14:BL$145,'200m LIBRE'!$BQ$14:$BQ$145)),"")</f>
        <v>9</v>
      </c>
      <c r="L12" s="50">
        <f>IFERROR(IF(H12="F",_xlfn.XLOOKUP($C:$C,'100m LIBRE'!$AV$14:$AV$136,'100m LIBRE'!$BA$14:$BA$136),_xlfn.XLOOKUP($C:$C,'100m LIBRE'!$BL$14:BL$136,'100m LIBRE'!$BQ$14:$BQ$136)),"")</f>
        <v>9</v>
      </c>
      <c r="M12" s="50">
        <f t="shared" si="1"/>
        <v>27</v>
      </c>
      <c r="N12" s="55" t="str">
        <f>IFERROR(IF(H12="F",_xlfn.XLOOKUP($C:$C,#REF!,#REF!),_xlfn.XLOOKUP($C:$C,#REF!,#REF!)),"")</f>
        <v/>
      </c>
      <c r="O12" s="55" t="str">
        <f>IFERROR(IF(H:H="F",_xlfn.XLOOKUP($C:$C,#REF!,#REF!),_xlfn.XLOOKUP($C:$C,#REF!,#REF!)),"")</f>
        <v/>
      </c>
      <c r="R12" s="55" t="str">
        <f>IFERROR(IF(H12="F",_xlfn.XLOOKUP($C:$C,#REF!,#REF!),_xlfn.XLOOKUP($C:$C,#REF!,#REF!)),"")</f>
        <v/>
      </c>
      <c r="S12" s="55" t="str">
        <f>IFERROR(IF(H12="F",_xlfn.XLOOKUP($C:$C,#REF!,#REF!),_xlfn.XLOOKUP($C:$C,#REF!,#REF!)),"")</f>
        <v/>
      </c>
      <c r="T12" s="55" t="str">
        <f>IFERROR(IF(H12="F",_xlfn.XLOOKUP($C:$C,#REF!,#REF!),_xlfn.XLOOKUP($C:$C,#REF!,#REF!)),"")</f>
        <v/>
      </c>
      <c r="U12" s="55" t="str">
        <f>IFERROR(IF(H12="F",_xlfn.XLOOKUP($C:$C,#REF!,#REF!),_xlfn.XLOOKUP($C:$C,#REF!,#REF!)),"")</f>
        <v/>
      </c>
      <c r="V12" s="55" t="str">
        <f>IFERROR(IF(H12="F",_xlfn.XLOOKUP($C:$C,#REF!,#REF!),_xlfn.XLOOKUP($C:$C,#REF!,#REF!)),"")</f>
        <v/>
      </c>
    </row>
    <row r="13" spans="1:22" x14ac:dyDescent="0.3">
      <c r="A13" t="str">
        <f t="shared" si="0"/>
        <v>MAYORESM</v>
      </c>
      <c r="B13" t="str">
        <f>A13&amp;COUNTIF($A$2:A13,A13)</f>
        <v>MAYORESM1</v>
      </c>
      <c r="C13" t="str">
        <f>Inscritos!C14</f>
        <v>Hugo Barrera Guzman</v>
      </c>
      <c r="D13" s="17" t="str">
        <f>_xlfn.XLOOKUP(C13,Inscritos!C:C,Inscritos!D:D)</f>
        <v>DELFINES</v>
      </c>
      <c r="E13" s="4">
        <f>_xlfn.XLOOKUP(C13,Inscritos!$C:$C,Inscritos!E:E)</f>
        <v>27</v>
      </c>
      <c r="F13" s="4" t="str">
        <f>_xlfn.XLOOKUP(C13,Inscritos!$C:$C,Inscritos!F:F)</f>
        <v>MAYORES</v>
      </c>
      <c r="G13" s="4" t="e">
        <f>_xlfn.XLOOKUP(C13,Inscritos!$C:$C,Inscritos!#REF!)</f>
        <v>#REF!</v>
      </c>
      <c r="H13" s="4" t="str">
        <f>_xlfn.XLOOKUP(C13,Inscritos!$C:$C,Inscritos!G:G)</f>
        <v>M</v>
      </c>
      <c r="I13" s="50">
        <f>IFERROR(IF(H:H="F",_xlfn.XLOOKUP($C:$C,'50m PULL'!$AV$15:$AV$138,'50m PULL'!$BA$15:$BA$138),_xlfn.XLOOKUP($C:$C,'50m PULL'!BL$15:$BL$137,'50m PULL'!$BQ$15:$BQ$137)),"")</f>
        <v>9</v>
      </c>
      <c r="J13" s="50">
        <f>IFERROR(IF(H13="F",_xlfn.XLOOKUP($C:$C,'50m LIBRE'!$AV$14:$AV$137,'50m LIBRE'!$BA$14:$BA$137),_xlfn.XLOOKUP($C:$C,'50m LIBRE'!$BL$14:BL$137,'50m LIBRE'!$BQ$14:$BQ$137)),"")</f>
        <v>9</v>
      </c>
      <c r="K13" s="50">
        <f>IFERROR(IF(H13="F",_xlfn.XLOOKUP($C:$C,'200m LIBRE'!$AV$14:$AV$155,'200m LIBRE'!$BA$14:$BA$155),_xlfn.XLOOKUP($C:$C,'200m LIBRE'!$BL$14:BL$145,'200m LIBRE'!$BQ$14:$BQ$145)),"")</f>
        <v>9</v>
      </c>
      <c r="L13" s="50">
        <f>IFERROR(IF(H13="F",_xlfn.XLOOKUP($C:$C,'100m LIBRE'!$AV$14:$AV$136,'100m LIBRE'!$BA$14:$BA$136),_xlfn.XLOOKUP($C:$C,'100m LIBRE'!$BL$14:BL$136,'100m LIBRE'!$BQ$14:$BQ$136)),"")</f>
        <v>9</v>
      </c>
      <c r="M13" s="50">
        <f t="shared" si="1"/>
        <v>36</v>
      </c>
      <c r="N13" s="55" t="str">
        <f>IFERROR(IF(H13="F",_xlfn.XLOOKUP($C:$C,#REF!,#REF!),_xlfn.XLOOKUP($C:$C,#REF!,#REF!)),"")</f>
        <v/>
      </c>
      <c r="O13" s="55" t="str">
        <f>IFERROR(IF(H:H="F",_xlfn.XLOOKUP($C:$C,#REF!,#REF!),_xlfn.XLOOKUP($C:$C,#REF!,#REF!)),"")</f>
        <v/>
      </c>
      <c r="R13" s="55" t="str">
        <f>IFERROR(IF(H13="F",_xlfn.XLOOKUP($C:$C,#REF!,#REF!),_xlfn.XLOOKUP($C:$C,#REF!,#REF!)),"")</f>
        <v/>
      </c>
      <c r="S13" s="55" t="str">
        <f>IFERROR(IF(H13="F",_xlfn.XLOOKUP($C:$C,#REF!,#REF!),_xlfn.XLOOKUP($C:$C,#REF!,#REF!)),"")</f>
        <v/>
      </c>
      <c r="T13" s="55" t="str">
        <f>IFERROR(IF(H13="F",_xlfn.XLOOKUP($C:$C,#REF!,#REF!),_xlfn.XLOOKUP($C:$C,#REF!,#REF!)),"")</f>
        <v/>
      </c>
      <c r="U13" s="55" t="str">
        <f>IFERROR(IF(H13="F",_xlfn.XLOOKUP($C:$C,#REF!,#REF!),_xlfn.XLOOKUP($C:$C,#REF!,#REF!)),"")</f>
        <v/>
      </c>
      <c r="V13" s="55" t="str">
        <f>IFERROR(IF(H13="F",_xlfn.XLOOKUP($C:$C,#REF!,#REF!),_xlfn.XLOOKUP($C:$C,#REF!,#REF!)),"")</f>
        <v/>
      </c>
    </row>
    <row r="14" spans="1:22" x14ac:dyDescent="0.3">
      <c r="A14" t="str">
        <f t="shared" si="0"/>
        <v>Master AM</v>
      </c>
      <c r="B14" t="str">
        <f>A14&amp;COUNTIF($A$2:A14,A14)</f>
        <v>Master AM1</v>
      </c>
      <c r="C14" t="str">
        <f>Inscritos!C15</f>
        <v>Juan Fernando Arango Meneses</v>
      </c>
      <c r="D14" s="17" t="str">
        <f>_xlfn.XLOOKUP(C14,Inscritos!C:C,Inscritos!D:D)</f>
        <v>MNM</v>
      </c>
      <c r="E14" s="4">
        <f>_xlfn.XLOOKUP(C14,Inscritos!$C:$C,Inscritos!E:E)</f>
        <v>31</v>
      </c>
      <c r="F14" s="4" t="str">
        <f>_xlfn.XLOOKUP(C14,Inscritos!$C:$C,Inscritos!F:F)</f>
        <v>Master A</v>
      </c>
      <c r="G14" s="4" t="e">
        <f>_xlfn.XLOOKUP(C14,Inscritos!$C:$C,Inscritos!#REF!)</f>
        <v>#REF!</v>
      </c>
      <c r="H14" s="4" t="str">
        <f>_xlfn.XLOOKUP(C14,Inscritos!$C:$C,Inscritos!G:G)</f>
        <v>M</v>
      </c>
      <c r="I14" s="50">
        <f>IFERROR(IF(H:H="F",_xlfn.XLOOKUP($C:$C,'50m PULL'!$AV$15:$AV$138,'50m PULL'!$BA$15:$BA$138),_xlfn.XLOOKUP($C:$C,'50m PULL'!BL$15:$BL$137,'50m PULL'!$BQ$15:$BQ$137)),"")</f>
        <v>9</v>
      </c>
      <c r="J14" s="50">
        <f>IFERROR(IF(H14="F",_xlfn.XLOOKUP($C:$C,'50m LIBRE'!$AV$14:$AV$137,'50m LIBRE'!$BA$14:$BA$137),_xlfn.XLOOKUP($C:$C,'50m LIBRE'!$BL$14:BL$137,'50m LIBRE'!$BQ$14:$BQ$137)),"")</f>
        <v>9</v>
      </c>
      <c r="K14" s="50">
        <f>IFERROR(IF(H14="F",_xlfn.XLOOKUP($C:$C,'200m LIBRE'!$AV$14:$AV$155,'200m LIBRE'!$BA$14:$BA$155),_xlfn.XLOOKUP($C:$C,'200m LIBRE'!$BL$14:BL$145,'200m LIBRE'!$BQ$14:$BQ$145)),"")</f>
        <v>9</v>
      </c>
      <c r="L14" s="50">
        <f>IFERROR(IF(H14="F",_xlfn.XLOOKUP($C:$C,'100m LIBRE'!$AV$14:$AV$136,'100m LIBRE'!$BA$14:$BA$136),_xlfn.XLOOKUP($C:$C,'100m LIBRE'!$BL$14:BL$136,'100m LIBRE'!$BQ$14:$BQ$136)),"")</f>
        <v>9</v>
      </c>
      <c r="M14" s="50">
        <f t="shared" si="1"/>
        <v>36</v>
      </c>
      <c r="N14" s="55" t="str">
        <f>IFERROR(IF(H14="F",_xlfn.XLOOKUP($C:$C,#REF!,#REF!),_xlfn.XLOOKUP($C:$C,#REF!,#REF!)),"")</f>
        <v/>
      </c>
      <c r="O14" s="55" t="str">
        <f>IFERROR(IF(H:H="F",_xlfn.XLOOKUP($C:$C,#REF!,#REF!),_xlfn.XLOOKUP($C:$C,#REF!,#REF!)),"")</f>
        <v/>
      </c>
      <c r="R14" s="55" t="str">
        <f>IFERROR(IF(H14="F",_xlfn.XLOOKUP($C:$C,#REF!,#REF!),_xlfn.XLOOKUP($C:$C,#REF!,#REF!)),"")</f>
        <v/>
      </c>
      <c r="S14" s="55" t="str">
        <f>IFERROR(IF(H14="F",_xlfn.XLOOKUP($C:$C,#REF!,#REF!),_xlfn.XLOOKUP($C:$C,#REF!,#REF!)),"")</f>
        <v/>
      </c>
      <c r="T14" s="55" t="str">
        <f>IFERROR(IF(H14="F",_xlfn.XLOOKUP($C:$C,#REF!,#REF!),_xlfn.XLOOKUP($C:$C,#REF!,#REF!)),"")</f>
        <v/>
      </c>
      <c r="U14" s="55" t="str">
        <f>IFERROR(IF(H14="F",_xlfn.XLOOKUP($C:$C,#REF!,#REF!),_xlfn.XLOOKUP($C:$C,#REF!,#REF!)),"")</f>
        <v/>
      </c>
      <c r="V14" s="55" t="str">
        <f>IFERROR(IF(H14="F",_xlfn.XLOOKUP($C:$C,#REF!,#REF!),_xlfn.XLOOKUP($C:$C,#REF!,#REF!)),"")</f>
        <v/>
      </c>
    </row>
    <row r="15" spans="1:22" x14ac:dyDescent="0.3">
      <c r="A15" t="str">
        <f t="shared" si="0"/>
        <v>MASTER BM</v>
      </c>
      <c r="B15" t="str">
        <f>A15&amp;COUNTIF($A$2:A15,A15)</f>
        <v>MASTER BM1</v>
      </c>
      <c r="C15" t="str">
        <f>Inscritos!C16</f>
        <v>ALEX EPAMINONDAS ZARATE BUELVAS</v>
      </c>
      <c r="D15" s="17" t="str">
        <f>_xlfn.XLOOKUP(C15,Inscritos!C:C,Inscritos!D:D)</f>
        <v>MNM</v>
      </c>
      <c r="E15" s="4">
        <f>_xlfn.XLOOKUP(C15,Inscritos!$C:$C,Inscritos!E:E)</f>
        <v>35</v>
      </c>
      <c r="F15" s="4" t="str">
        <f>_xlfn.XLOOKUP(C15,Inscritos!$C:$C,Inscritos!F:F)</f>
        <v>MASTER B</v>
      </c>
      <c r="G15" s="4" t="e">
        <f>_xlfn.XLOOKUP(C15,Inscritos!$C:$C,Inscritos!#REF!)</f>
        <v>#REF!</v>
      </c>
      <c r="H15" s="4" t="str">
        <f>_xlfn.XLOOKUP(C15,Inscritos!$C:$C,Inscritos!G:G)</f>
        <v>M</v>
      </c>
      <c r="I15" s="50">
        <f>IFERROR(IF(H:H="F",_xlfn.XLOOKUP($C:$C,'50m PULL'!$AV$15:$AV$138,'50m PULL'!$BA$15:$BA$138),_xlfn.XLOOKUP($C:$C,'50m PULL'!BL$15:$BL$137,'50m PULL'!$BQ$15:$BQ$137)),"")</f>
        <v>7</v>
      </c>
      <c r="J15" s="50">
        <f>IFERROR(IF(H15="F",_xlfn.XLOOKUP($C:$C,'50m LIBRE'!$AV$14:$AV$137,'50m LIBRE'!$BA$14:$BA$137),_xlfn.XLOOKUP($C:$C,'50m LIBRE'!$BL$14:BL$137,'50m LIBRE'!$BQ$14:$BQ$137)),"")</f>
        <v>7</v>
      </c>
      <c r="K15" s="50">
        <f>IFERROR(IF(H15="F",_xlfn.XLOOKUP($C:$C,'200m LIBRE'!$AV$14:$AV$155,'200m LIBRE'!$BA$14:$BA$155),_xlfn.XLOOKUP($C:$C,'200m LIBRE'!$BL$14:BL$145,'200m LIBRE'!$BQ$14:$BQ$145)),"")</f>
        <v>7</v>
      </c>
      <c r="L15" s="50">
        <f>IFERROR(IF(H15="F",_xlfn.XLOOKUP($C:$C,'100m LIBRE'!$AV$14:$AV$136,'100m LIBRE'!$BA$14:$BA$136),_xlfn.XLOOKUP($C:$C,'100m LIBRE'!$BL$14:BL$136,'100m LIBRE'!$BQ$14:$BQ$136)),"")</f>
        <v>5</v>
      </c>
      <c r="M15" s="50">
        <f t="shared" si="1"/>
        <v>26</v>
      </c>
      <c r="N15" s="55" t="str">
        <f>IFERROR(IF(H15="F",_xlfn.XLOOKUP($C:$C,#REF!,#REF!),_xlfn.XLOOKUP($C:$C,#REF!,#REF!)),"")</f>
        <v/>
      </c>
      <c r="O15" s="55" t="str">
        <f>IFERROR(IF(H:H="F",_xlfn.XLOOKUP($C:$C,#REF!,#REF!),_xlfn.XLOOKUP($C:$C,#REF!,#REF!)),"")</f>
        <v/>
      </c>
      <c r="R15" s="55" t="str">
        <f>IFERROR(IF(H15="F",_xlfn.XLOOKUP($C:$C,#REF!,#REF!),_xlfn.XLOOKUP($C:$C,#REF!,#REF!)),"")</f>
        <v/>
      </c>
      <c r="S15" s="55" t="str">
        <f>IFERROR(IF(H15="F",_xlfn.XLOOKUP($C:$C,#REF!,#REF!),_xlfn.XLOOKUP($C:$C,#REF!,#REF!)),"")</f>
        <v/>
      </c>
      <c r="T15" s="55" t="str">
        <f>IFERROR(IF(H15="F",_xlfn.XLOOKUP($C:$C,#REF!,#REF!),_xlfn.XLOOKUP($C:$C,#REF!,#REF!)),"")</f>
        <v/>
      </c>
      <c r="U15" s="55" t="str">
        <f>IFERROR(IF(H15="F",_xlfn.XLOOKUP($C:$C,#REF!,#REF!),_xlfn.XLOOKUP($C:$C,#REF!,#REF!)),"")</f>
        <v/>
      </c>
      <c r="V15" s="55" t="str">
        <f>IFERROR(IF(H15="F",_xlfn.XLOOKUP($C:$C,#REF!,#REF!),_xlfn.XLOOKUP($C:$C,#REF!,#REF!)),"")</f>
        <v/>
      </c>
    </row>
    <row r="16" spans="1:22" x14ac:dyDescent="0.3">
      <c r="A16" t="str">
        <f t="shared" si="0"/>
        <v>MASTER BM</v>
      </c>
      <c r="B16" t="str">
        <f>A16&amp;COUNTIF($A$2:A16,A16)</f>
        <v>MASTER BM2</v>
      </c>
      <c r="C16" t="str">
        <f>Inscritos!C17</f>
        <v>Esteban Sossa Uparela</v>
      </c>
      <c r="D16" s="17" t="str">
        <f>_xlfn.XLOOKUP(C16,Inscritos!C:C,Inscritos!D:D)</f>
        <v>MNM</v>
      </c>
      <c r="E16" s="4">
        <f>_xlfn.XLOOKUP(C16,Inscritos!$C:$C,Inscritos!E:E)</f>
        <v>35</v>
      </c>
      <c r="F16" s="4" t="str">
        <f>_xlfn.XLOOKUP(C16,Inscritos!$C:$C,Inscritos!F:F)</f>
        <v>MASTER B</v>
      </c>
      <c r="G16" s="4" t="e">
        <f>_xlfn.XLOOKUP(C16,Inscritos!$C:$C,Inscritos!#REF!)</f>
        <v>#REF!</v>
      </c>
      <c r="H16" s="4" t="str">
        <f>_xlfn.XLOOKUP(C16,Inscritos!$C:$C,Inscritos!G:G)</f>
        <v>M</v>
      </c>
      <c r="I16" s="50">
        <f>IFERROR(IF(H:H="F",_xlfn.XLOOKUP($C:$C,'50m PULL'!$AV$15:$AV$138,'50m PULL'!$BA$15:$BA$138),_xlfn.XLOOKUP($C:$C,'50m PULL'!BL$15:$BL$137,'50m PULL'!$BQ$15:$BQ$137)),"")</f>
        <v>6</v>
      </c>
      <c r="J16" s="50">
        <f>IFERROR(IF(H16="F",_xlfn.XLOOKUP($C:$C,'50m LIBRE'!$AV$14:$AV$137,'50m LIBRE'!$BA$14:$BA$137),_xlfn.XLOOKUP($C:$C,'50m LIBRE'!$BL$14:BL$137,'50m LIBRE'!$BQ$14:$BQ$137)),"")</f>
        <v>6</v>
      </c>
      <c r="K16" s="50">
        <f>IFERROR(IF(H16="F",_xlfn.XLOOKUP($C:$C,'200m LIBRE'!$AV$14:$AV$155,'200m LIBRE'!$BA$14:$BA$155),_xlfn.XLOOKUP($C:$C,'200m LIBRE'!$BL$14:BL$145,'200m LIBRE'!$BQ$14:$BQ$145)),"")</f>
        <v>6</v>
      </c>
      <c r="L16" s="50">
        <f>IFERROR(IF(H16="F",_xlfn.XLOOKUP($C:$C,'100m LIBRE'!$AV$14:$AV$136,'100m LIBRE'!$BA$14:$BA$136),_xlfn.XLOOKUP($C:$C,'100m LIBRE'!$BL$14:BL$136,'100m LIBRE'!$BQ$14:$BQ$136)),"")</f>
        <v>7</v>
      </c>
      <c r="M16" s="50">
        <f t="shared" si="1"/>
        <v>25</v>
      </c>
      <c r="N16" s="55" t="str">
        <f>IFERROR(IF(H16="F",_xlfn.XLOOKUP($C:$C,#REF!,#REF!),_xlfn.XLOOKUP($C:$C,#REF!,#REF!)),"")</f>
        <v/>
      </c>
      <c r="O16" s="55" t="str">
        <f>IFERROR(IF(H:H="F",_xlfn.XLOOKUP($C:$C,#REF!,#REF!),_xlfn.XLOOKUP($C:$C,#REF!,#REF!)),"")</f>
        <v/>
      </c>
      <c r="R16" s="55" t="str">
        <f>IFERROR(IF(H16="F",_xlfn.XLOOKUP($C:$C,#REF!,#REF!),_xlfn.XLOOKUP($C:$C,#REF!,#REF!)),"")</f>
        <v/>
      </c>
      <c r="S16" s="55" t="str">
        <f>IFERROR(IF(H16="F",_xlfn.XLOOKUP($C:$C,#REF!,#REF!),_xlfn.XLOOKUP($C:$C,#REF!,#REF!)),"")</f>
        <v/>
      </c>
      <c r="T16" s="55" t="str">
        <f>IFERROR(IF(H16="F",_xlfn.XLOOKUP($C:$C,#REF!,#REF!),_xlfn.XLOOKUP($C:$C,#REF!,#REF!)),"")</f>
        <v/>
      </c>
      <c r="U16" s="55" t="str">
        <f>IFERROR(IF(H16="F",_xlfn.XLOOKUP($C:$C,#REF!,#REF!),_xlfn.XLOOKUP($C:$C,#REF!,#REF!)),"")</f>
        <v/>
      </c>
      <c r="V16" s="55" t="str">
        <f>IFERROR(IF(H16="F",_xlfn.XLOOKUP($C:$C,#REF!,#REF!),_xlfn.XLOOKUP($C:$C,#REF!,#REF!)),"")</f>
        <v/>
      </c>
    </row>
    <row r="17" spans="1:22" x14ac:dyDescent="0.3">
      <c r="A17" t="str">
        <f t="shared" si="0"/>
        <v>MASTER BM</v>
      </c>
      <c r="B17" t="str">
        <f>A17&amp;COUNTIF($A$2:A17,A17)</f>
        <v>MASTER BM3</v>
      </c>
      <c r="C17" t="str">
        <f>Inscritos!C18</f>
        <v>Jhonatan Steven Cortez Bolivar</v>
      </c>
      <c r="D17" s="17" t="str">
        <f>_xlfn.XLOOKUP(C17,Inscritos!C:C,Inscritos!D:D)</f>
        <v>MNM</v>
      </c>
      <c r="E17" s="4">
        <f>_xlfn.XLOOKUP(C17,Inscritos!$C:$C,Inscritos!E:E)</f>
        <v>35</v>
      </c>
      <c r="F17" s="4" t="str">
        <f>_xlfn.XLOOKUP(C17,Inscritos!$C:$C,Inscritos!F:F)</f>
        <v>MASTER B</v>
      </c>
      <c r="G17" s="4" t="e">
        <f>_xlfn.XLOOKUP(C17,Inscritos!$C:$C,Inscritos!#REF!)</f>
        <v>#REF!</v>
      </c>
      <c r="H17" s="4" t="str">
        <f>_xlfn.XLOOKUP(C17,Inscritos!$C:$C,Inscritos!G:G)</f>
        <v>M</v>
      </c>
      <c r="I17" s="50">
        <f>IFERROR(IF(H:H="F",_xlfn.XLOOKUP($C:$C,'50m PULL'!$AV$15:$AV$138,'50m PULL'!$BA$15:$BA$138),_xlfn.XLOOKUP($C:$C,'50m PULL'!BL$15:$BL$137,'50m PULL'!$BQ$15:$BQ$137)),"")</f>
        <v>5</v>
      </c>
      <c r="J17" s="50">
        <f>IFERROR(IF(H17="F",_xlfn.XLOOKUP($C:$C,'50m LIBRE'!$AV$14:$AV$137,'50m LIBRE'!$BA$14:$BA$137),_xlfn.XLOOKUP($C:$C,'50m LIBRE'!$BL$14:BL$137,'50m LIBRE'!$BQ$14:$BQ$137)),"")</f>
        <v>4</v>
      </c>
      <c r="K17" s="50">
        <f>IFERROR(IF(H17="F",_xlfn.XLOOKUP($C:$C,'200m LIBRE'!$AV$14:$AV$155,'200m LIBRE'!$BA$14:$BA$155),_xlfn.XLOOKUP($C:$C,'200m LIBRE'!$BL$14:BL$145,'200m LIBRE'!$BQ$14:$BQ$145)),"")</f>
        <v>5</v>
      </c>
      <c r="L17" s="50">
        <f>IFERROR(IF(H17="F",_xlfn.XLOOKUP($C:$C,'100m LIBRE'!$AV$14:$AV$136,'100m LIBRE'!$BA$14:$BA$136),_xlfn.XLOOKUP($C:$C,'100m LIBRE'!$BL$14:BL$136,'100m LIBRE'!$BQ$14:$BQ$136)),"")</f>
        <v>6</v>
      </c>
      <c r="M17" s="50">
        <f t="shared" si="1"/>
        <v>20</v>
      </c>
      <c r="N17" s="55" t="str">
        <f>IFERROR(IF(H17="F",_xlfn.XLOOKUP($C:$C,#REF!,#REF!),_xlfn.XLOOKUP($C:$C,#REF!,#REF!)),"")</f>
        <v/>
      </c>
      <c r="O17" s="55" t="str">
        <f>IFERROR(IF(H:H="F",_xlfn.XLOOKUP($C:$C,#REF!,#REF!),_xlfn.XLOOKUP($C:$C,#REF!,#REF!)),"")</f>
        <v/>
      </c>
      <c r="R17" s="55" t="str">
        <f>IFERROR(IF(H17="F",_xlfn.XLOOKUP($C:$C,#REF!,#REF!),_xlfn.XLOOKUP($C:$C,#REF!,#REF!)),"")</f>
        <v/>
      </c>
      <c r="S17" s="55" t="str">
        <f>IFERROR(IF(H17="F",_xlfn.XLOOKUP($C:$C,#REF!,#REF!),_xlfn.XLOOKUP($C:$C,#REF!,#REF!)),"")</f>
        <v/>
      </c>
      <c r="T17" s="55" t="str">
        <f>IFERROR(IF(H17="F",_xlfn.XLOOKUP($C:$C,#REF!,#REF!),_xlfn.XLOOKUP($C:$C,#REF!,#REF!)),"")</f>
        <v/>
      </c>
      <c r="U17" s="55" t="str">
        <f>IFERROR(IF(H17="F",_xlfn.XLOOKUP($C:$C,#REF!,#REF!),_xlfn.XLOOKUP($C:$C,#REF!,#REF!)),"")</f>
        <v/>
      </c>
      <c r="V17" s="55" t="str">
        <f>IFERROR(IF(H17="F",_xlfn.XLOOKUP($C:$C,#REF!,#REF!),_xlfn.XLOOKUP($C:$C,#REF!,#REF!)),"")</f>
        <v/>
      </c>
    </row>
    <row r="18" spans="1:22" x14ac:dyDescent="0.3">
      <c r="A18" t="str">
        <f t="shared" si="0"/>
        <v>MASTER BM</v>
      </c>
      <c r="B18" t="str">
        <f>A18&amp;COUNTIF($A$2:A18,A18)</f>
        <v>MASTER BM4</v>
      </c>
      <c r="C18" t="str">
        <f>Inscritos!C19</f>
        <v>Marcos David Yepes Julio</v>
      </c>
      <c r="D18" s="17" t="str">
        <f>_xlfn.XLOOKUP(C18,Inscritos!C:C,Inscritos!D:D)</f>
        <v>P.LIBRE</v>
      </c>
      <c r="E18" s="4">
        <f>_xlfn.XLOOKUP(C18,Inscritos!$C:$C,Inscritos!E:E)</f>
        <v>37</v>
      </c>
      <c r="F18" s="4" t="str">
        <f>_xlfn.XLOOKUP(C18,Inscritos!$C:$C,Inscritos!F:F)</f>
        <v>MASTER B</v>
      </c>
      <c r="G18" s="4" t="e">
        <f>_xlfn.XLOOKUP(C18,Inscritos!$C:$C,Inscritos!#REF!)</f>
        <v>#REF!</v>
      </c>
      <c r="H18" s="4" t="str">
        <f>_xlfn.XLOOKUP(C18,Inscritos!$C:$C,Inscritos!G:G)</f>
        <v>M</v>
      </c>
      <c r="I18" s="50">
        <f>IFERROR(IF(H:H="F",_xlfn.XLOOKUP($C:$C,'50m PULL'!$AV$15:$AV$138,'50m PULL'!$BA$15:$BA$138),_xlfn.XLOOKUP($C:$C,'50m PULL'!BL$15:$BL$137,'50m PULL'!$BQ$15:$BQ$137)),"")</f>
        <v>4</v>
      </c>
      <c r="J18" s="50">
        <f>IFERROR(IF(H18="F",_xlfn.XLOOKUP($C:$C,'50m LIBRE'!$AV$14:$AV$137,'50m LIBRE'!$BA$14:$BA$137),_xlfn.XLOOKUP($C:$C,'50m LIBRE'!$BL$14:BL$137,'50m LIBRE'!$BQ$14:$BQ$137)),"")</f>
        <v>5</v>
      </c>
      <c r="K18" s="50">
        <f>IFERROR(IF(H18="F",_xlfn.XLOOKUP($C:$C,'200m LIBRE'!$AV$14:$AV$155,'200m LIBRE'!$BA$14:$BA$155),_xlfn.XLOOKUP($C:$C,'200m LIBRE'!$BL$14:BL$145,'200m LIBRE'!$BQ$14:$BQ$145)),"")</f>
        <v>4</v>
      </c>
      <c r="L18" s="50">
        <f>IFERROR(IF(H18="F",_xlfn.XLOOKUP($C:$C,'100m LIBRE'!$AV$14:$AV$136,'100m LIBRE'!$BA$14:$BA$136),_xlfn.XLOOKUP($C:$C,'100m LIBRE'!$BL$14:BL$136,'100m LIBRE'!$BQ$14:$BQ$136)),"")</f>
        <v>4</v>
      </c>
      <c r="M18" s="50">
        <f t="shared" si="1"/>
        <v>17</v>
      </c>
      <c r="N18" s="55" t="str">
        <f>IFERROR(IF(H18="F",_xlfn.XLOOKUP($C:$C,#REF!,#REF!),_xlfn.XLOOKUP($C:$C,#REF!,#REF!)),"")</f>
        <v/>
      </c>
      <c r="O18" s="55" t="str">
        <f>IFERROR(IF(H:H="F",_xlfn.XLOOKUP($C:$C,#REF!,#REF!),_xlfn.XLOOKUP($C:$C,#REF!,#REF!)),"")</f>
        <v/>
      </c>
      <c r="R18" s="55" t="str">
        <f>IFERROR(IF(H18="F",_xlfn.XLOOKUP($C:$C,#REF!,#REF!),_xlfn.XLOOKUP($C:$C,#REF!,#REF!)),"")</f>
        <v/>
      </c>
      <c r="S18" s="55" t="str">
        <f>IFERROR(IF(H18="F",_xlfn.XLOOKUP($C:$C,#REF!,#REF!),_xlfn.XLOOKUP($C:$C,#REF!,#REF!)),"")</f>
        <v/>
      </c>
      <c r="T18" s="55" t="str">
        <f>IFERROR(IF(H18="F",_xlfn.XLOOKUP($C:$C,#REF!,#REF!),_xlfn.XLOOKUP($C:$C,#REF!,#REF!)),"")</f>
        <v/>
      </c>
      <c r="U18" s="55" t="str">
        <f>IFERROR(IF(H18="F",_xlfn.XLOOKUP($C:$C,#REF!,#REF!),_xlfn.XLOOKUP($C:$C,#REF!,#REF!)),"")</f>
        <v/>
      </c>
      <c r="V18" s="55" t="str">
        <f>IFERROR(IF(H18="F",_xlfn.XLOOKUP($C:$C,#REF!,#REF!),_xlfn.XLOOKUP($C:$C,#REF!,#REF!)),"")</f>
        <v/>
      </c>
    </row>
    <row r="19" spans="1:22" x14ac:dyDescent="0.3">
      <c r="A19" t="str">
        <f t="shared" si="0"/>
        <v>MASTER BM</v>
      </c>
      <c r="B19" t="str">
        <f>A19&amp;COUNTIF($A$2:A19,A19)</f>
        <v>MASTER BM5</v>
      </c>
      <c r="C19" t="str">
        <f>Inscritos!C20</f>
        <v>Julian arbelaez</v>
      </c>
      <c r="D19" s="17" t="str">
        <f>_xlfn.XLOOKUP(C19,Inscritos!C:C,Inscritos!D:D)</f>
        <v>DELFINES</v>
      </c>
      <c r="E19" s="4">
        <f>_xlfn.XLOOKUP(C19,Inscritos!$C:$C,Inscritos!E:E)</f>
        <v>38</v>
      </c>
      <c r="F19" s="4" t="str">
        <f>_xlfn.XLOOKUP(C19,Inscritos!$C:$C,Inscritos!F:F)</f>
        <v>MASTER B</v>
      </c>
      <c r="G19" s="4" t="e">
        <f>_xlfn.XLOOKUP(C19,Inscritos!$C:$C,Inscritos!#REF!)</f>
        <v>#REF!</v>
      </c>
      <c r="H19" s="4" t="str">
        <f>_xlfn.XLOOKUP(C19,Inscritos!$C:$C,Inscritos!G:G)</f>
        <v>M</v>
      </c>
      <c r="I19" s="50">
        <f>IFERROR(IF(H:H="F",_xlfn.XLOOKUP($C:$C,'50m PULL'!$AV$15:$AV$138,'50m PULL'!$BA$15:$BA$138),_xlfn.XLOOKUP($C:$C,'50m PULL'!BL$15:$BL$137,'50m PULL'!$BQ$15:$BQ$137)),"")</f>
        <v>9</v>
      </c>
      <c r="J19" s="50">
        <f>IFERROR(IF(H19="F",_xlfn.XLOOKUP($C:$C,'50m LIBRE'!$AV$14:$AV$137,'50m LIBRE'!$BA$14:$BA$137),_xlfn.XLOOKUP($C:$C,'50m LIBRE'!$BL$14:BL$137,'50m LIBRE'!$BQ$14:$BQ$137)),"")</f>
        <v>9</v>
      </c>
      <c r="K19" s="50">
        <f>IFERROR(IF(H19="F",_xlfn.XLOOKUP($C:$C,'200m LIBRE'!$AV$14:$AV$155,'200m LIBRE'!$BA$14:$BA$155),_xlfn.XLOOKUP($C:$C,'200m LIBRE'!$BL$14:BL$145,'200m LIBRE'!$BQ$14:$BQ$145)),"")</f>
        <v>9</v>
      </c>
      <c r="L19" s="50">
        <f>IFERROR(IF(H19="F",_xlfn.XLOOKUP($C:$C,'100m LIBRE'!$AV$14:$AV$136,'100m LIBRE'!$BA$14:$BA$136),_xlfn.XLOOKUP($C:$C,'100m LIBRE'!$BL$14:BL$136,'100m LIBRE'!$BQ$14:$BQ$136)),"")</f>
        <v>9</v>
      </c>
      <c r="M19" s="50">
        <f t="shared" si="1"/>
        <v>36</v>
      </c>
      <c r="N19" s="55" t="str">
        <f>IFERROR(IF(H19="F",_xlfn.XLOOKUP($C:$C,#REF!,#REF!),_xlfn.XLOOKUP($C:$C,#REF!,#REF!)),"")</f>
        <v/>
      </c>
      <c r="O19" s="55" t="str">
        <f>IFERROR(IF(H:H="F",_xlfn.XLOOKUP($C:$C,#REF!,#REF!),_xlfn.XLOOKUP($C:$C,#REF!,#REF!)),"")</f>
        <v/>
      </c>
      <c r="R19" s="55" t="str">
        <f>IFERROR(IF(H19="F",_xlfn.XLOOKUP($C:$C,#REF!,#REF!),_xlfn.XLOOKUP($C:$C,#REF!,#REF!)),"")</f>
        <v/>
      </c>
      <c r="S19" s="55" t="str">
        <f>IFERROR(IF(H19="F",_xlfn.XLOOKUP($C:$C,#REF!,#REF!),_xlfn.XLOOKUP($C:$C,#REF!,#REF!)),"")</f>
        <v/>
      </c>
      <c r="T19" s="55" t="str">
        <f>IFERROR(IF(H19="F",_xlfn.XLOOKUP($C:$C,#REF!,#REF!),_xlfn.XLOOKUP($C:$C,#REF!,#REF!)),"")</f>
        <v/>
      </c>
      <c r="U19" s="55" t="str">
        <f>IFERROR(IF(H19="F",_xlfn.XLOOKUP($C:$C,#REF!,#REF!),_xlfn.XLOOKUP($C:$C,#REF!,#REF!)),"")</f>
        <v/>
      </c>
      <c r="V19" s="55" t="str">
        <f>IFERROR(IF(H19="F",_xlfn.XLOOKUP($C:$C,#REF!,#REF!),_xlfn.XLOOKUP($C:$C,#REF!,#REF!)),"")</f>
        <v/>
      </c>
    </row>
    <row r="20" spans="1:22" x14ac:dyDescent="0.3">
      <c r="A20" t="str">
        <f t="shared" si="0"/>
        <v>MASTER DM</v>
      </c>
      <c r="B20" t="str">
        <f>A20&amp;COUNTIF($A$2:A20,A20)</f>
        <v>MASTER DM1</v>
      </c>
      <c r="C20" t="str">
        <f>Inscritos!C21</f>
        <v>JAIRO MARTINEZ</v>
      </c>
      <c r="D20" s="17" t="str">
        <f>_xlfn.XLOOKUP(C20,Inscritos!C:C,Inscritos!D:D)</f>
        <v>NNG</v>
      </c>
      <c r="E20" s="4">
        <f>_xlfn.XLOOKUP(C20,Inscritos!$C:$C,Inscritos!E:E)</f>
        <v>45</v>
      </c>
      <c r="F20" s="4" t="str">
        <f>_xlfn.XLOOKUP(C20,Inscritos!$C:$C,Inscritos!F:F)</f>
        <v>MASTER D</v>
      </c>
      <c r="G20" s="4" t="e">
        <f>_xlfn.XLOOKUP(C20,Inscritos!$C:$C,Inscritos!#REF!)</f>
        <v>#REF!</v>
      </c>
      <c r="H20" s="4" t="str">
        <f>_xlfn.XLOOKUP(C20,Inscritos!$C:$C,Inscritos!G:G)</f>
        <v>M</v>
      </c>
      <c r="I20" s="50">
        <f>IFERROR(IF(H:H="F",_xlfn.XLOOKUP($C:$C,'50m PULL'!$AV$15:$AV$138,'50m PULL'!$BA$15:$BA$138),_xlfn.XLOOKUP($C:$C,'50m PULL'!BL$15:$BL$137,'50m PULL'!$BQ$15:$BQ$137)),"")</f>
        <v>0</v>
      </c>
      <c r="J20" s="50">
        <f>IFERROR(IF(H20="F",_xlfn.XLOOKUP($C:$C,'50m LIBRE'!$AV$14:$AV$137,'50m LIBRE'!$BA$14:$BA$137),_xlfn.XLOOKUP($C:$C,'50m LIBRE'!$BL$14:BL$137,'50m LIBRE'!$BQ$14:$BQ$137)),"")</f>
        <v>0</v>
      </c>
      <c r="K20" s="50">
        <f>IFERROR(IF(H20="F",_xlfn.XLOOKUP($C:$C,'200m LIBRE'!$AV$14:$AV$155,'200m LIBRE'!$BA$14:$BA$155),_xlfn.XLOOKUP($C:$C,'200m LIBRE'!$BL$14:BL$145,'200m LIBRE'!$BQ$14:$BQ$145)),"")</f>
        <v>0</v>
      </c>
      <c r="L20" s="50">
        <f>IFERROR(IF(H20="F",_xlfn.XLOOKUP($C:$C,'100m LIBRE'!$AV$14:$AV$136,'100m LIBRE'!$BA$14:$BA$136),_xlfn.XLOOKUP($C:$C,'100m LIBRE'!$BL$14:BL$136,'100m LIBRE'!$BQ$14:$BQ$136)),"")</f>
        <v>0</v>
      </c>
      <c r="M20" s="50">
        <f t="shared" si="1"/>
        <v>0</v>
      </c>
      <c r="N20" s="55" t="str">
        <f>IFERROR(IF(H20="F",_xlfn.XLOOKUP($C:$C,#REF!,#REF!),_xlfn.XLOOKUP($C:$C,#REF!,#REF!)),"")</f>
        <v/>
      </c>
      <c r="O20" s="55" t="str">
        <f>IFERROR(IF(H:H="F",_xlfn.XLOOKUP($C:$C,#REF!,#REF!),_xlfn.XLOOKUP($C:$C,#REF!,#REF!)),"")</f>
        <v/>
      </c>
      <c r="R20" s="55" t="str">
        <f>IFERROR(IF(H20="F",_xlfn.XLOOKUP($C:$C,#REF!,#REF!),_xlfn.XLOOKUP($C:$C,#REF!,#REF!)),"")</f>
        <v/>
      </c>
      <c r="S20" s="55" t="str">
        <f>IFERROR(IF(H20="F",_xlfn.XLOOKUP($C:$C,#REF!,#REF!),_xlfn.XLOOKUP($C:$C,#REF!,#REF!)),"")</f>
        <v/>
      </c>
      <c r="T20" s="55" t="str">
        <f>IFERROR(IF(H20="F",_xlfn.XLOOKUP($C:$C,#REF!,#REF!),_xlfn.XLOOKUP($C:$C,#REF!,#REF!)),"")</f>
        <v/>
      </c>
      <c r="U20" s="55" t="str">
        <f>IFERROR(IF(H20="F",_xlfn.XLOOKUP($C:$C,#REF!,#REF!),_xlfn.XLOOKUP($C:$C,#REF!,#REF!)),"")</f>
        <v/>
      </c>
      <c r="V20" s="55" t="str">
        <f>IFERROR(IF(H20="F",_xlfn.XLOOKUP($C:$C,#REF!,#REF!),_xlfn.XLOOKUP($C:$C,#REF!,#REF!)),"")</f>
        <v/>
      </c>
    </row>
    <row r="21" spans="1:22" x14ac:dyDescent="0.3">
      <c r="A21" t="str">
        <f t="shared" si="0"/>
        <v>MASTER DM</v>
      </c>
      <c r="B21" t="str">
        <f>A21&amp;COUNTIF($A$2:A21,A21)</f>
        <v>MASTER DM2</v>
      </c>
      <c r="C21" t="str">
        <f>Inscritos!C22</f>
        <v>DANIEL MONTOYA</v>
      </c>
      <c r="D21" s="17" t="str">
        <f>_xlfn.XLOOKUP(C21,Inscritos!C:C,Inscritos!D:D)</f>
        <v>NNG</v>
      </c>
      <c r="E21" s="4">
        <f>_xlfn.XLOOKUP(C21,Inscritos!$C:$C,Inscritos!E:E)</f>
        <v>45</v>
      </c>
      <c r="F21" s="4" t="str">
        <f>_xlfn.XLOOKUP(C21,Inscritos!$C:$C,Inscritos!F:F)</f>
        <v>MASTER D</v>
      </c>
      <c r="G21" s="4" t="e">
        <f>_xlfn.XLOOKUP(C21,Inscritos!$C:$C,Inscritos!#REF!)</f>
        <v>#REF!</v>
      </c>
      <c r="H21" s="4" t="str">
        <f>_xlfn.XLOOKUP(C21,Inscritos!$C:$C,Inscritos!G:G)</f>
        <v>M</v>
      </c>
      <c r="I21" s="50">
        <f>IFERROR(IF(H:H="F",_xlfn.XLOOKUP($C:$C,'50m PULL'!$AV$15:$AV$138,'50m PULL'!$BA$15:$BA$138),_xlfn.XLOOKUP($C:$C,'50m PULL'!BL$15:$BL$137,'50m PULL'!$BQ$15:$BQ$137)),"")</f>
        <v>9</v>
      </c>
      <c r="J21" s="50">
        <f>IFERROR(IF(H21="F",_xlfn.XLOOKUP($C:$C,'50m LIBRE'!$AV$14:$AV$137,'50m LIBRE'!$BA$14:$BA$137),_xlfn.XLOOKUP($C:$C,'50m LIBRE'!$BL$14:BL$137,'50m LIBRE'!$BQ$14:$BQ$137)),"")</f>
        <v>9</v>
      </c>
      <c r="K21" s="50">
        <f>IFERROR(IF(H21="F",_xlfn.XLOOKUP($C:$C,'200m LIBRE'!$AV$14:$AV$155,'200m LIBRE'!$BA$14:$BA$155),_xlfn.XLOOKUP($C:$C,'200m LIBRE'!$BL$14:BL$145,'200m LIBRE'!$BQ$14:$BQ$145)),"")</f>
        <v>9</v>
      </c>
      <c r="L21" s="50">
        <f>IFERROR(IF(H21="F",_xlfn.XLOOKUP($C:$C,'100m LIBRE'!$AV$14:$AV$136,'100m LIBRE'!$BA$14:$BA$136),_xlfn.XLOOKUP($C:$C,'100m LIBRE'!$BL$14:BL$136,'100m LIBRE'!$BQ$14:$BQ$136)),"")</f>
        <v>9</v>
      </c>
      <c r="M21" s="50">
        <f t="shared" si="1"/>
        <v>36</v>
      </c>
      <c r="N21" s="55" t="str">
        <f>IFERROR(IF(H21="F",_xlfn.XLOOKUP($C:$C,#REF!,#REF!),_xlfn.XLOOKUP($C:$C,#REF!,#REF!)),"")</f>
        <v/>
      </c>
      <c r="O21" s="55" t="str">
        <f>IFERROR(IF(H:H="F",_xlfn.XLOOKUP($C:$C,#REF!,#REF!),_xlfn.XLOOKUP($C:$C,#REF!,#REF!)),"")</f>
        <v/>
      </c>
      <c r="R21" s="55" t="str">
        <f>IFERROR(IF(H21="F",_xlfn.XLOOKUP($C:$C,#REF!,#REF!),_xlfn.XLOOKUP($C:$C,#REF!,#REF!)),"")</f>
        <v/>
      </c>
      <c r="S21" s="55" t="str">
        <f>IFERROR(IF(H21="F",_xlfn.XLOOKUP($C:$C,#REF!,#REF!),_xlfn.XLOOKUP($C:$C,#REF!,#REF!)),"")</f>
        <v/>
      </c>
      <c r="T21" s="55" t="str">
        <f>IFERROR(IF(H21="F",_xlfn.XLOOKUP($C:$C,#REF!,#REF!),_xlfn.XLOOKUP($C:$C,#REF!,#REF!)),"")</f>
        <v/>
      </c>
      <c r="U21" s="55" t="str">
        <f>IFERROR(IF(H21="F",_xlfn.XLOOKUP($C:$C,#REF!,#REF!),_xlfn.XLOOKUP($C:$C,#REF!,#REF!)),"")</f>
        <v/>
      </c>
      <c r="V21" s="55" t="str">
        <f>IFERROR(IF(H21="F",_xlfn.XLOOKUP($C:$C,#REF!,#REF!),_xlfn.XLOOKUP($C:$C,#REF!,#REF!)),"")</f>
        <v/>
      </c>
    </row>
    <row r="22" spans="1:22" x14ac:dyDescent="0.3">
      <c r="A22" t="str">
        <f t="shared" si="0"/>
        <v>Master EM</v>
      </c>
      <c r="B22" t="str">
        <f>A22&amp;COUNTIF($A$2:A22,A22)</f>
        <v>Master EM1</v>
      </c>
      <c r="C22" t="str">
        <f>Inscritos!C23</f>
        <v>Libardo Pinzón Vivas</v>
      </c>
      <c r="D22" s="17" t="str">
        <f>_xlfn.XLOOKUP(C22,Inscritos!C:C,Inscritos!D:D)</f>
        <v>MNM</v>
      </c>
      <c r="E22" s="4">
        <f>_xlfn.XLOOKUP(C22,Inscritos!$C:$C,Inscritos!E:E)</f>
        <v>51</v>
      </c>
      <c r="F22" s="4" t="str">
        <f>_xlfn.XLOOKUP(C22,Inscritos!$C:$C,Inscritos!F:F)</f>
        <v>Master E</v>
      </c>
      <c r="G22" s="4" t="e">
        <f>_xlfn.XLOOKUP(C22,Inscritos!$C:$C,Inscritos!#REF!)</f>
        <v>#REF!</v>
      </c>
      <c r="H22" s="4" t="str">
        <f>_xlfn.XLOOKUP(C22,Inscritos!$C:$C,Inscritos!G:G)</f>
        <v>M</v>
      </c>
      <c r="I22" s="50">
        <f>IFERROR(IF(H:H="F",_xlfn.XLOOKUP($C:$C,'50m PULL'!$AV$15:$AV$138,'50m PULL'!$BA$15:$BA$138),_xlfn.XLOOKUP($C:$C,'50m PULL'!BL$15:$BL$137,'50m PULL'!$BQ$15:$BQ$137)),"")</f>
        <v>9</v>
      </c>
      <c r="J22" s="50">
        <f>IFERROR(IF(H22="F",_xlfn.XLOOKUP($C:$C,'50m LIBRE'!$AV$14:$AV$137,'50m LIBRE'!$BA$14:$BA$137),_xlfn.XLOOKUP($C:$C,'50m LIBRE'!$BL$14:BL$137,'50m LIBRE'!$BQ$14:$BQ$137)),"")</f>
        <v>9</v>
      </c>
      <c r="K22" s="50">
        <f>IFERROR(IF(H22="F",_xlfn.XLOOKUP($C:$C,'200m LIBRE'!$AV$14:$AV$155,'200m LIBRE'!$BA$14:$BA$155),_xlfn.XLOOKUP($C:$C,'200m LIBRE'!$BL$14:BL$145,'200m LIBRE'!$BQ$14:$BQ$145)),"")</f>
        <v>9</v>
      </c>
      <c r="L22" s="50">
        <f>IFERROR(IF(H22="F",_xlfn.XLOOKUP($C:$C,'100m LIBRE'!$AV$14:$AV$136,'100m LIBRE'!$BA$14:$BA$136),_xlfn.XLOOKUP($C:$C,'100m LIBRE'!$BL$14:BL$136,'100m LIBRE'!$BQ$14:$BQ$136)),"")</f>
        <v>9</v>
      </c>
      <c r="M22" s="50">
        <f t="shared" si="1"/>
        <v>36</v>
      </c>
      <c r="N22" s="55" t="str">
        <f>IFERROR(IF(H22="F",_xlfn.XLOOKUP($C:$C,#REF!,#REF!),_xlfn.XLOOKUP($C:$C,#REF!,#REF!)),"")</f>
        <v/>
      </c>
      <c r="O22" s="55" t="str">
        <f>IFERROR(IF(H:H="F",_xlfn.XLOOKUP($C:$C,#REF!,#REF!),_xlfn.XLOOKUP($C:$C,#REF!,#REF!)),"")</f>
        <v/>
      </c>
      <c r="R22" s="55" t="str">
        <f>IFERROR(IF(H22="F",_xlfn.XLOOKUP($C:$C,#REF!,#REF!),_xlfn.XLOOKUP($C:$C,#REF!,#REF!)),"")</f>
        <v/>
      </c>
      <c r="S22" s="55" t="str">
        <f>IFERROR(IF(H22="F",_xlfn.XLOOKUP($C:$C,#REF!,#REF!),_xlfn.XLOOKUP($C:$C,#REF!,#REF!)),"")</f>
        <v/>
      </c>
      <c r="T22" s="55" t="str">
        <f>IFERROR(IF(H22="F",_xlfn.XLOOKUP($C:$C,#REF!,#REF!),_xlfn.XLOOKUP($C:$C,#REF!,#REF!)),"")</f>
        <v/>
      </c>
      <c r="U22" s="55" t="str">
        <f>IFERROR(IF(H22="F",_xlfn.XLOOKUP($C:$C,#REF!,#REF!),_xlfn.XLOOKUP($C:$C,#REF!,#REF!)),"")</f>
        <v/>
      </c>
      <c r="V22" s="55" t="str">
        <f>IFERROR(IF(H22="F",_xlfn.XLOOKUP($C:$C,#REF!,#REF!),_xlfn.XLOOKUP($C:$C,#REF!,#REF!)),"")</f>
        <v/>
      </c>
    </row>
    <row r="23" spans="1:22" x14ac:dyDescent="0.3">
      <c r="A23" t="str">
        <f t="shared" si="0"/>
        <v>MASTER GM</v>
      </c>
      <c r="B23" t="str">
        <f>A23&amp;COUNTIF($A$2:A23,A23)</f>
        <v>MASTER GM1</v>
      </c>
      <c r="C23" t="str">
        <f>Inscritos!C24</f>
        <v>Fernando Suarez</v>
      </c>
      <c r="D23" s="17" t="str">
        <f>_xlfn.XLOOKUP(C23,Inscritos!C:C,Inscritos!D:D)</f>
        <v>NNG</v>
      </c>
      <c r="E23" s="4">
        <f>_xlfn.XLOOKUP(C23,Inscritos!$C:$C,Inscritos!E:E)</f>
        <v>64</v>
      </c>
      <c r="F23" s="4" t="str">
        <f>_xlfn.XLOOKUP(C23,Inscritos!$C:$C,Inscritos!F:F)</f>
        <v>MASTER G</v>
      </c>
      <c r="G23" s="4" t="e">
        <f>_xlfn.XLOOKUP(C23,Inscritos!$C:$C,Inscritos!#REF!)</f>
        <v>#REF!</v>
      </c>
      <c r="H23" s="4" t="str">
        <f>_xlfn.XLOOKUP(C23,Inscritos!$C:$C,Inscritos!G:G)</f>
        <v>M</v>
      </c>
      <c r="I23" s="50">
        <f>IFERROR(IF(H:H="F",_xlfn.XLOOKUP($C:$C,'50m PULL'!$AV$15:$AV$138,'50m PULL'!$BA$15:$BA$138),_xlfn.XLOOKUP($C:$C,'50m PULL'!BL$15:$BL$137,'50m PULL'!$BQ$15:$BQ$137)),"")</f>
        <v>9</v>
      </c>
      <c r="J23" s="50">
        <f>IFERROR(IF(H23="F",_xlfn.XLOOKUP($C:$C,'50m LIBRE'!$AV$14:$AV$137,'50m LIBRE'!$BA$14:$BA$137),_xlfn.XLOOKUP($C:$C,'50m LIBRE'!$BL$14:BL$137,'50m LIBRE'!$BQ$14:$BQ$137)),"")</f>
        <v>9</v>
      </c>
      <c r="K23" s="50">
        <f>IFERROR(IF(H23="F",_xlfn.XLOOKUP($C:$C,'200m LIBRE'!$AV$14:$AV$155,'200m LIBRE'!$BA$14:$BA$155),_xlfn.XLOOKUP($C:$C,'200m LIBRE'!$BL$14:BL$145,'200m LIBRE'!$BQ$14:$BQ$145)),"")</f>
        <v>9</v>
      </c>
      <c r="L23" s="50">
        <f>IFERROR(IF(H23="F",_xlfn.XLOOKUP($C:$C,'100m LIBRE'!$AV$14:$AV$136,'100m LIBRE'!$BA$14:$BA$136),_xlfn.XLOOKUP($C:$C,'100m LIBRE'!$BL$14:BL$136,'100m LIBRE'!$BQ$14:$BQ$136)),"")</f>
        <v>9</v>
      </c>
      <c r="M23" s="50">
        <f t="shared" si="1"/>
        <v>36</v>
      </c>
      <c r="N23" s="55" t="str">
        <f>IFERROR(IF(H23="F",_xlfn.XLOOKUP($C:$C,#REF!,#REF!),_xlfn.XLOOKUP($C:$C,#REF!,#REF!)),"")</f>
        <v/>
      </c>
      <c r="O23" s="55" t="str">
        <f>IFERROR(IF(H:H="F",_xlfn.XLOOKUP($C:$C,#REF!,#REF!),_xlfn.XLOOKUP($C:$C,#REF!,#REF!)),"")</f>
        <v/>
      </c>
      <c r="R23" s="55" t="str">
        <f>IFERROR(IF(H23="F",_xlfn.XLOOKUP($C:$C,#REF!,#REF!),_xlfn.XLOOKUP($C:$C,#REF!,#REF!)),"")</f>
        <v/>
      </c>
      <c r="S23" s="55" t="str">
        <f>IFERROR(IF(H23="F",_xlfn.XLOOKUP($C:$C,#REF!,#REF!),_xlfn.XLOOKUP($C:$C,#REF!,#REF!)),"")</f>
        <v/>
      </c>
      <c r="T23" s="55" t="str">
        <f>IFERROR(IF(H23="F",_xlfn.XLOOKUP($C:$C,#REF!,#REF!),_xlfn.XLOOKUP($C:$C,#REF!,#REF!)),"")</f>
        <v/>
      </c>
      <c r="U23" s="55" t="str">
        <f>IFERROR(IF(H23="F",_xlfn.XLOOKUP($C:$C,#REF!,#REF!),_xlfn.XLOOKUP($C:$C,#REF!,#REF!)),"")</f>
        <v/>
      </c>
      <c r="V23" s="55" t="str">
        <f>IFERROR(IF(H23="F",_xlfn.XLOOKUP($C:$C,#REF!,#REF!),_xlfn.XLOOKUP($C:$C,#REF!,#REF!)),"")</f>
        <v/>
      </c>
    </row>
    <row r="24" spans="1:22" x14ac:dyDescent="0.3">
      <c r="A24" t="e">
        <f t="shared" si="0"/>
        <v>#N/A</v>
      </c>
      <c r="B24" t="e">
        <f>A24&amp;COUNTIF($A$2:A24,A24)</f>
        <v>#N/A</v>
      </c>
      <c r="C24">
        <f>Inscritos!C25</f>
        <v>0</v>
      </c>
      <c r="D24" s="17" t="e">
        <f>_xlfn.XLOOKUP(C24,Inscritos!C:C,Inscritos!D:D)</f>
        <v>#N/A</v>
      </c>
      <c r="E24" s="4" t="e">
        <f>_xlfn.XLOOKUP(C24,Inscritos!$C:$C,Inscritos!E:E)</f>
        <v>#N/A</v>
      </c>
      <c r="F24" s="4" t="e">
        <f>_xlfn.XLOOKUP(C24,Inscritos!$C:$C,Inscritos!F:F)</f>
        <v>#N/A</v>
      </c>
      <c r="G24" s="4" t="e">
        <f>_xlfn.XLOOKUP(C24,Inscritos!$C:$C,Inscritos!#REF!)</f>
        <v>#REF!</v>
      </c>
      <c r="H24" s="4" t="e">
        <f>_xlfn.XLOOKUP(C24,Inscritos!$C:$C,Inscritos!G:G)</f>
        <v>#N/A</v>
      </c>
      <c r="I24" s="50" t="str">
        <f>IFERROR(IF(H:H="F",_xlfn.XLOOKUP($C:$C,'50m PULL'!$AV$15:$AV$138,'50m PULL'!$BA$15:$BA$138),_xlfn.XLOOKUP($C:$C,'50m PULL'!BL$15:$BL$137,'50m PULL'!$BQ$15:$BQ$137)),"")</f>
        <v/>
      </c>
      <c r="J24" s="50" t="str">
        <f>IFERROR(IF(H24="F",_xlfn.XLOOKUP($C:$C,'50m LIBRE'!$AV$14:$AV$137,'50m LIBRE'!$BA$14:$BA$137),_xlfn.XLOOKUP($C:$C,'50m LIBRE'!$BL$14:BL$137,'50m LIBRE'!$BQ$14:$BQ$137)),"")</f>
        <v/>
      </c>
      <c r="K24" s="50" t="str">
        <f>IFERROR(IF(H24="F",_xlfn.XLOOKUP($C:$C,'200m LIBRE'!$AV$14:$AV$155,'200m LIBRE'!$BA$14:$BA$155),_xlfn.XLOOKUP($C:$C,'200m LIBRE'!$BL$14:BL$145,'200m LIBRE'!$BQ$14:$BQ$145)),"")</f>
        <v/>
      </c>
      <c r="L24" s="50" t="str">
        <f>IFERROR(IF(H24="F",_xlfn.XLOOKUP($C:$C,'100m LIBRE'!$AV$14:$AV$136,'100m LIBRE'!$BA$14:$BA$136),_xlfn.XLOOKUP($C:$C,'100m LIBRE'!$BL$14:BL$136,'100m LIBRE'!$BQ$14:$BQ$136)),"")</f>
        <v/>
      </c>
      <c r="M24" s="50">
        <f t="shared" si="1"/>
        <v>0</v>
      </c>
      <c r="N24" s="55" t="str">
        <f>IFERROR(IF(H24="F",_xlfn.XLOOKUP($C:$C,#REF!,#REF!),_xlfn.XLOOKUP($C:$C,#REF!,#REF!)),"")</f>
        <v/>
      </c>
      <c r="O24" s="55" t="str">
        <f>IFERROR(IF(H:H="F",_xlfn.XLOOKUP($C:$C,#REF!,#REF!),_xlfn.XLOOKUP($C:$C,#REF!,#REF!)),"")</f>
        <v/>
      </c>
      <c r="R24" s="55" t="str">
        <f>IFERROR(IF(H24="F",_xlfn.XLOOKUP($C:$C,#REF!,#REF!),_xlfn.XLOOKUP($C:$C,#REF!,#REF!)),"")</f>
        <v/>
      </c>
      <c r="S24" s="55" t="str">
        <f>IFERROR(IF(H24="F",_xlfn.XLOOKUP($C:$C,#REF!,#REF!),_xlfn.XLOOKUP($C:$C,#REF!,#REF!)),"")</f>
        <v/>
      </c>
      <c r="T24" s="55" t="str">
        <f>IFERROR(IF(H24="F",_xlfn.XLOOKUP($C:$C,#REF!,#REF!),_xlfn.XLOOKUP($C:$C,#REF!,#REF!)),"")</f>
        <v/>
      </c>
      <c r="U24" s="55" t="str">
        <f>IFERROR(IF(H24="F",_xlfn.XLOOKUP($C:$C,#REF!,#REF!),_xlfn.XLOOKUP($C:$C,#REF!,#REF!)),"")</f>
        <v/>
      </c>
      <c r="V24" s="55" t="str">
        <f>IFERROR(IF(H24="F",_xlfn.XLOOKUP($C:$C,#REF!,#REF!),_xlfn.XLOOKUP($C:$C,#REF!,#REF!)),"")</f>
        <v/>
      </c>
    </row>
    <row r="25" spans="1:22" x14ac:dyDescent="0.3">
      <c r="A25" t="e">
        <f t="shared" si="0"/>
        <v>#N/A</v>
      </c>
      <c r="B25" t="e">
        <f>A25&amp;COUNTIF($A$2:A25,A25)</f>
        <v>#N/A</v>
      </c>
      <c r="C25">
        <f>Inscritos!C26</f>
        <v>0</v>
      </c>
      <c r="D25" s="17" t="e">
        <f>_xlfn.XLOOKUP(C25,Inscritos!C:C,Inscritos!D:D)</f>
        <v>#N/A</v>
      </c>
      <c r="E25" s="4" t="e">
        <f>_xlfn.XLOOKUP(C25,Inscritos!$C:$C,Inscritos!E:E)</f>
        <v>#N/A</v>
      </c>
      <c r="F25" s="4" t="e">
        <f>_xlfn.XLOOKUP(C25,Inscritos!$C:$C,Inscritos!F:F)</f>
        <v>#N/A</v>
      </c>
      <c r="G25" s="4" t="e">
        <f>_xlfn.XLOOKUP(C25,Inscritos!$C:$C,Inscritos!#REF!)</f>
        <v>#REF!</v>
      </c>
      <c r="H25" s="4" t="e">
        <f>_xlfn.XLOOKUP(C25,Inscritos!$C:$C,Inscritos!G:G)</f>
        <v>#N/A</v>
      </c>
      <c r="I25" s="50" t="str">
        <f>IFERROR(IF(H:H="F",_xlfn.XLOOKUP($C:$C,'50m PULL'!$AV$15:$AV$138,'50m PULL'!$BA$15:$BA$138),_xlfn.XLOOKUP($C:$C,'50m PULL'!BL$15:$BL$137,'50m PULL'!$BQ$15:$BQ$137)),"")</f>
        <v/>
      </c>
      <c r="J25" s="50" t="str">
        <f>IFERROR(IF(H25="F",_xlfn.XLOOKUP($C:$C,'50m LIBRE'!$AV$14:$AV$137,'50m LIBRE'!$BA$14:$BA$137),_xlfn.XLOOKUP($C:$C,'50m LIBRE'!$BL$14:BL$137,'50m LIBRE'!$BQ$14:$BQ$137)),"")</f>
        <v/>
      </c>
      <c r="K25" s="50" t="str">
        <f>IFERROR(IF(H25="F",_xlfn.XLOOKUP($C:$C,'200m LIBRE'!$AV$14:$AV$155,'200m LIBRE'!$BA$14:$BA$155),_xlfn.XLOOKUP($C:$C,'200m LIBRE'!$BL$14:BL$145,'200m LIBRE'!$BQ$14:$BQ$145)),"")</f>
        <v/>
      </c>
      <c r="L25" s="50" t="str">
        <f>IFERROR(IF(H25="F",_xlfn.XLOOKUP($C:$C,'100m LIBRE'!$AV$14:$AV$136,'100m LIBRE'!$BA$14:$BA$136),_xlfn.XLOOKUP($C:$C,'100m LIBRE'!$BL$14:BL$136,'100m LIBRE'!$BQ$14:$BQ$136)),"")</f>
        <v/>
      </c>
      <c r="M25" s="50">
        <f t="shared" si="1"/>
        <v>0</v>
      </c>
      <c r="N25" s="55" t="str">
        <f>IFERROR(IF(H25="F",_xlfn.XLOOKUP($C:$C,#REF!,#REF!),_xlfn.XLOOKUP($C:$C,#REF!,#REF!)),"")</f>
        <v/>
      </c>
      <c r="O25" s="55" t="str">
        <f>IFERROR(IF(H:H="F",_xlfn.XLOOKUP($C:$C,#REF!,#REF!),_xlfn.XLOOKUP($C:$C,#REF!,#REF!)),"")</f>
        <v/>
      </c>
      <c r="R25" s="55" t="str">
        <f>IFERROR(IF(H25="F",_xlfn.XLOOKUP($C:$C,#REF!,#REF!),_xlfn.XLOOKUP($C:$C,#REF!,#REF!)),"")</f>
        <v/>
      </c>
      <c r="S25" s="55" t="str">
        <f>IFERROR(IF(H25="F",_xlfn.XLOOKUP($C:$C,#REF!,#REF!),_xlfn.XLOOKUP($C:$C,#REF!,#REF!)),"")</f>
        <v/>
      </c>
      <c r="T25" s="55" t="str">
        <f>IFERROR(IF(H25="F",_xlfn.XLOOKUP($C:$C,#REF!,#REF!),_xlfn.XLOOKUP($C:$C,#REF!,#REF!)),"")</f>
        <v/>
      </c>
      <c r="U25" s="55" t="str">
        <f>IFERROR(IF(H25="F",_xlfn.XLOOKUP($C:$C,#REF!,#REF!),_xlfn.XLOOKUP($C:$C,#REF!,#REF!)),"")</f>
        <v/>
      </c>
      <c r="V25" s="55" t="str">
        <f>IFERROR(IF(H25="F",_xlfn.XLOOKUP($C:$C,#REF!,#REF!),_xlfn.XLOOKUP($C:$C,#REF!,#REF!)),"")</f>
        <v/>
      </c>
    </row>
    <row r="26" spans="1:22" x14ac:dyDescent="0.3">
      <c r="A26" t="e">
        <f t="shared" si="0"/>
        <v>#N/A</v>
      </c>
      <c r="B26" t="e">
        <f>A26&amp;COUNTIF($A$2:A26,A26)</f>
        <v>#N/A</v>
      </c>
      <c r="C26">
        <f>Inscritos!C27</f>
        <v>0</v>
      </c>
      <c r="D26" s="17" t="e">
        <f>_xlfn.XLOOKUP(C26,Inscritos!C:C,Inscritos!D:D)</f>
        <v>#N/A</v>
      </c>
      <c r="E26" s="4" t="e">
        <f>_xlfn.XLOOKUP(C26,Inscritos!$C:$C,Inscritos!E:E)</f>
        <v>#N/A</v>
      </c>
      <c r="F26" s="4" t="e">
        <f>_xlfn.XLOOKUP(C26,Inscritos!$C:$C,Inscritos!F:F)</f>
        <v>#N/A</v>
      </c>
      <c r="G26" s="4" t="e">
        <f>_xlfn.XLOOKUP(C26,Inscritos!$C:$C,Inscritos!#REF!)</f>
        <v>#REF!</v>
      </c>
      <c r="H26" s="4" t="e">
        <f>_xlfn.XLOOKUP(C26,Inscritos!$C:$C,Inscritos!G:G)</f>
        <v>#N/A</v>
      </c>
      <c r="I26" s="50" t="str">
        <f>IFERROR(IF(H:H="F",_xlfn.XLOOKUP($C:$C,'50m PULL'!$AV$15:$AV$138,'50m PULL'!$BA$15:$BA$138),_xlfn.XLOOKUP($C:$C,'50m PULL'!BL$15:$BL$137,'50m PULL'!$BQ$15:$BQ$137)),"")</f>
        <v/>
      </c>
      <c r="J26" s="50" t="str">
        <f>IFERROR(IF(H26="F",_xlfn.XLOOKUP($C:$C,'50m LIBRE'!$AV$14:$AV$137,'50m LIBRE'!$BA$14:$BA$137),_xlfn.XLOOKUP($C:$C,'50m LIBRE'!$BL$14:BL$137,'50m LIBRE'!$BQ$14:$BQ$137)),"")</f>
        <v/>
      </c>
      <c r="K26" s="50" t="str">
        <f>IFERROR(IF(H26="F",_xlfn.XLOOKUP($C:$C,'200m LIBRE'!$AV$14:$AV$155,'200m LIBRE'!$BA$14:$BA$155),_xlfn.XLOOKUP($C:$C,'200m LIBRE'!$BL$14:BL$145,'200m LIBRE'!$BQ$14:$BQ$145)),"")</f>
        <v/>
      </c>
      <c r="L26" s="50" t="str">
        <f>IFERROR(IF(H26="F",_xlfn.XLOOKUP($C:$C,'100m LIBRE'!$AV$14:$AV$136,'100m LIBRE'!$BA$14:$BA$136),_xlfn.XLOOKUP($C:$C,'100m LIBRE'!$BL$14:BL$136,'100m LIBRE'!$BQ$14:$BQ$136)),"")</f>
        <v/>
      </c>
      <c r="M26" s="50">
        <f t="shared" si="1"/>
        <v>0</v>
      </c>
      <c r="N26" s="55" t="str">
        <f>IFERROR(IF(H26="F",_xlfn.XLOOKUP($C:$C,#REF!,#REF!),_xlfn.XLOOKUP($C:$C,#REF!,#REF!)),"")</f>
        <v/>
      </c>
      <c r="O26" s="55" t="str">
        <f>IFERROR(IF(H:H="F",_xlfn.XLOOKUP($C:$C,#REF!,#REF!),_xlfn.XLOOKUP($C:$C,#REF!,#REF!)),"")</f>
        <v/>
      </c>
      <c r="R26" s="55" t="str">
        <f>IFERROR(IF(H26="F",_xlfn.XLOOKUP($C:$C,#REF!,#REF!),_xlfn.XLOOKUP($C:$C,#REF!,#REF!)),"")</f>
        <v/>
      </c>
      <c r="S26" s="55" t="str">
        <f>IFERROR(IF(H26="F",_xlfn.XLOOKUP($C:$C,#REF!,#REF!),_xlfn.XLOOKUP($C:$C,#REF!,#REF!)),"")</f>
        <v/>
      </c>
      <c r="T26" s="55" t="str">
        <f>IFERROR(IF(H26="F",_xlfn.XLOOKUP($C:$C,#REF!,#REF!),_xlfn.XLOOKUP($C:$C,#REF!,#REF!)),"")</f>
        <v/>
      </c>
      <c r="U26" s="55" t="str">
        <f>IFERROR(IF(H26="F",_xlfn.XLOOKUP($C:$C,#REF!,#REF!),_xlfn.XLOOKUP($C:$C,#REF!,#REF!)),"")</f>
        <v/>
      </c>
      <c r="V26" s="55" t="str">
        <f>IFERROR(IF(H26="F",_xlfn.XLOOKUP($C:$C,#REF!,#REF!),_xlfn.XLOOKUP($C:$C,#REF!,#REF!)),"")</f>
        <v/>
      </c>
    </row>
    <row r="27" spans="1:22" x14ac:dyDescent="0.3">
      <c r="A27" t="e">
        <f t="shared" si="0"/>
        <v>#N/A</v>
      </c>
      <c r="B27" t="e">
        <f>A27&amp;COUNTIF($A$2:A27,A27)</f>
        <v>#N/A</v>
      </c>
      <c r="C27">
        <f>Inscritos!C28</f>
        <v>0</v>
      </c>
      <c r="D27" s="17" t="e">
        <f>_xlfn.XLOOKUP(C27,Inscritos!C:C,Inscritos!D:D)</f>
        <v>#N/A</v>
      </c>
      <c r="E27" s="4" t="e">
        <f>_xlfn.XLOOKUP(C27,Inscritos!$C:$C,Inscritos!E:E)</f>
        <v>#N/A</v>
      </c>
      <c r="F27" s="4" t="e">
        <f>_xlfn.XLOOKUP(C27,Inscritos!$C:$C,Inscritos!F:F)</f>
        <v>#N/A</v>
      </c>
      <c r="G27" s="4" t="e">
        <f>_xlfn.XLOOKUP(C27,Inscritos!$C:$C,Inscritos!#REF!)</f>
        <v>#REF!</v>
      </c>
      <c r="H27" s="4" t="e">
        <f>_xlfn.XLOOKUP(C27,Inscritos!$C:$C,Inscritos!G:G)</f>
        <v>#N/A</v>
      </c>
      <c r="I27" s="50" t="str">
        <f>IFERROR(IF(H:H="F",_xlfn.XLOOKUP($C:$C,'50m PULL'!$AV$15:$AV$138,'50m PULL'!$BA$15:$BA$138),_xlfn.XLOOKUP($C:$C,'50m PULL'!BL$15:$BL$137,'50m PULL'!$BQ$15:$BQ$137)),"")</f>
        <v/>
      </c>
      <c r="J27" s="50" t="str">
        <f>IFERROR(IF(H27="F",_xlfn.XLOOKUP($C:$C,'50m LIBRE'!$AV$14:$AV$137,'50m LIBRE'!$BA$14:$BA$137),_xlfn.XLOOKUP($C:$C,'50m LIBRE'!$BL$14:BL$137,'50m LIBRE'!$BQ$14:$BQ$137)),"")</f>
        <v/>
      </c>
      <c r="K27" s="50" t="str">
        <f>IFERROR(IF(H27="F",_xlfn.XLOOKUP($C:$C,'200m LIBRE'!$AV$14:$AV$155,'200m LIBRE'!$BA$14:$BA$155),_xlfn.XLOOKUP($C:$C,'200m LIBRE'!$BL$14:BL$145,'200m LIBRE'!$BQ$14:$BQ$145)),"")</f>
        <v/>
      </c>
      <c r="L27" s="50" t="str">
        <f>IFERROR(IF(H27="F",_xlfn.XLOOKUP($C:$C,'100m LIBRE'!$AV$14:$AV$136,'100m LIBRE'!$BA$14:$BA$136),_xlfn.XLOOKUP($C:$C,'100m LIBRE'!$BL$14:BL$136,'100m LIBRE'!$BQ$14:$BQ$136)),"")</f>
        <v/>
      </c>
      <c r="M27" s="50">
        <f t="shared" si="1"/>
        <v>0</v>
      </c>
      <c r="N27" s="55" t="str">
        <f>IFERROR(IF(H27="F",_xlfn.XLOOKUP($C:$C,#REF!,#REF!),_xlfn.XLOOKUP($C:$C,#REF!,#REF!)),"")</f>
        <v/>
      </c>
      <c r="O27" s="55" t="str">
        <f>IFERROR(IF(H:H="F",_xlfn.XLOOKUP($C:$C,#REF!,#REF!),_xlfn.XLOOKUP($C:$C,#REF!,#REF!)),"")</f>
        <v/>
      </c>
      <c r="R27" s="55" t="str">
        <f>IFERROR(IF(H27="F",_xlfn.XLOOKUP($C:$C,#REF!,#REF!),_xlfn.XLOOKUP($C:$C,#REF!,#REF!)),"")</f>
        <v/>
      </c>
      <c r="S27" s="55" t="str">
        <f>IFERROR(IF(H27="F",_xlfn.XLOOKUP($C:$C,#REF!,#REF!),_xlfn.XLOOKUP($C:$C,#REF!,#REF!)),"")</f>
        <v/>
      </c>
      <c r="T27" s="55" t="str">
        <f>IFERROR(IF(H27="F",_xlfn.XLOOKUP($C:$C,#REF!,#REF!),_xlfn.XLOOKUP($C:$C,#REF!,#REF!)),"")</f>
        <v/>
      </c>
      <c r="U27" s="55" t="str">
        <f>IFERROR(IF(H27="F",_xlfn.XLOOKUP($C:$C,#REF!,#REF!),_xlfn.XLOOKUP($C:$C,#REF!,#REF!)),"")</f>
        <v/>
      </c>
      <c r="V27" s="55" t="str">
        <f>IFERROR(IF(H27="F",_xlfn.XLOOKUP($C:$C,#REF!,#REF!),_xlfn.XLOOKUP($C:$C,#REF!,#REF!)),"")</f>
        <v/>
      </c>
    </row>
    <row r="28" spans="1:22" x14ac:dyDescent="0.3">
      <c r="A28" t="e">
        <f t="shared" si="0"/>
        <v>#N/A</v>
      </c>
      <c r="B28" t="e">
        <f>A28&amp;COUNTIF($A$2:A28,A28)</f>
        <v>#N/A</v>
      </c>
      <c r="C28">
        <f>Inscritos!C29</f>
        <v>0</v>
      </c>
      <c r="D28" s="17" t="e">
        <f>_xlfn.XLOOKUP(C28,Inscritos!C:C,Inscritos!D:D)</f>
        <v>#N/A</v>
      </c>
      <c r="E28" s="4" t="e">
        <f>_xlfn.XLOOKUP(C28,Inscritos!$C:$C,Inscritos!E:E)</f>
        <v>#N/A</v>
      </c>
      <c r="F28" s="4" t="e">
        <f>_xlfn.XLOOKUP(C28,Inscritos!$C:$C,Inscritos!F:F)</f>
        <v>#N/A</v>
      </c>
      <c r="G28" s="4" t="e">
        <f>_xlfn.XLOOKUP(C28,Inscritos!$C:$C,Inscritos!#REF!)</f>
        <v>#REF!</v>
      </c>
      <c r="H28" s="4" t="e">
        <f>_xlfn.XLOOKUP(C28,Inscritos!$C:$C,Inscritos!G:G)</f>
        <v>#N/A</v>
      </c>
      <c r="I28" s="50" t="str">
        <f>IFERROR(IF(H:H="F",_xlfn.XLOOKUP($C:$C,'50m PULL'!$AV$15:$AV$138,'50m PULL'!$BA$15:$BA$138),_xlfn.XLOOKUP($C:$C,'50m PULL'!BL$15:$BL$137,'50m PULL'!$BQ$15:$BQ$137)),"")</f>
        <v/>
      </c>
      <c r="J28" s="50" t="str">
        <f>IFERROR(IF(H28="F",_xlfn.XLOOKUP($C:$C,'50m LIBRE'!$AV$14:$AV$137,'50m LIBRE'!$BA$14:$BA$137),_xlfn.XLOOKUP($C:$C,'50m LIBRE'!$BL$14:BL$137,'50m LIBRE'!$BQ$14:$BQ$137)),"")</f>
        <v/>
      </c>
      <c r="K28" s="50" t="str">
        <f>IFERROR(IF(H28="F",_xlfn.XLOOKUP($C:$C,'200m LIBRE'!$AV$14:$AV$155,'200m LIBRE'!$BA$14:$BA$155),_xlfn.XLOOKUP($C:$C,'200m LIBRE'!$BL$14:BL$145,'200m LIBRE'!$BQ$14:$BQ$145)),"")</f>
        <v/>
      </c>
      <c r="L28" s="50" t="str">
        <f>IFERROR(IF(H28="F",_xlfn.XLOOKUP($C:$C,'100m LIBRE'!$AV$14:$AV$136,'100m LIBRE'!$BA$14:$BA$136),_xlfn.XLOOKUP($C:$C,'100m LIBRE'!$BL$14:BL$136,'100m LIBRE'!$BQ$14:$BQ$136)),"")</f>
        <v/>
      </c>
      <c r="M28" s="50">
        <f t="shared" si="1"/>
        <v>0</v>
      </c>
      <c r="N28" s="55" t="str">
        <f>IFERROR(IF(H28="F",_xlfn.XLOOKUP($C:$C,#REF!,#REF!),_xlfn.XLOOKUP($C:$C,#REF!,#REF!)),"")</f>
        <v/>
      </c>
      <c r="O28" s="55" t="str">
        <f>IFERROR(IF(H:H="F",_xlfn.XLOOKUP($C:$C,#REF!,#REF!),_xlfn.XLOOKUP($C:$C,#REF!,#REF!)),"")</f>
        <v/>
      </c>
      <c r="R28" s="55" t="str">
        <f>IFERROR(IF(H28="F",_xlfn.XLOOKUP($C:$C,#REF!,#REF!),_xlfn.XLOOKUP($C:$C,#REF!,#REF!)),"")</f>
        <v/>
      </c>
      <c r="S28" s="55" t="str">
        <f>IFERROR(IF(H28="F",_xlfn.XLOOKUP($C:$C,#REF!,#REF!),_xlfn.XLOOKUP($C:$C,#REF!,#REF!)),"")</f>
        <v/>
      </c>
      <c r="T28" s="55" t="str">
        <f>IFERROR(IF(H28="F",_xlfn.XLOOKUP($C:$C,#REF!,#REF!),_xlfn.XLOOKUP($C:$C,#REF!,#REF!)),"")</f>
        <v/>
      </c>
      <c r="U28" s="55" t="str">
        <f>IFERROR(IF(H28="F",_xlfn.XLOOKUP($C:$C,#REF!,#REF!),_xlfn.XLOOKUP($C:$C,#REF!,#REF!)),"")</f>
        <v/>
      </c>
      <c r="V28" s="55" t="str">
        <f>IFERROR(IF(H28="F",_xlfn.XLOOKUP($C:$C,#REF!,#REF!),_xlfn.XLOOKUP($C:$C,#REF!,#REF!)),"")</f>
        <v/>
      </c>
    </row>
    <row r="29" spans="1:22" x14ac:dyDescent="0.3">
      <c r="A29" t="e">
        <f t="shared" si="0"/>
        <v>#N/A</v>
      </c>
      <c r="B29" t="e">
        <f>A29&amp;COUNTIF($A$2:A29,A29)</f>
        <v>#N/A</v>
      </c>
      <c r="C29">
        <f>Inscritos!C30</f>
        <v>0</v>
      </c>
      <c r="D29" s="17" t="e">
        <f>_xlfn.XLOOKUP(C29,Inscritos!C:C,Inscritos!D:D)</f>
        <v>#N/A</v>
      </c>
      <c r="E29" s="4" t="e">
        <f>_xlfn.XLOOKUP(C29,Inscritos!$C:$C,Inscritos!E:E)</f>
        <v>#N/A</v>
      </c>
      <c r="F29" s="4" t="e">
        <f>_xlfn.XLOOKUP(C29,Inscritos!$C:$C,Inscritos!F:F)</f>
        <v>#N/A</v>
      </c>
      <c r="G29" s="4" t="e">
        <f>_xlfn.XLOOKUP(C29,Inscritos!$C:$C,Inscritos!#REF!)</f>
        <v>#REF!</v>
      </c>
      <c r="H29" s="4" t="e">
        <f>_xlfn.XLOOKUP(C29,Inscritos!$C:$C,Inscritos!G:G)</f>
        <v>#N/A</v>
      </c>
      <c r="I29" s="50" t="str">
        <f>IFERROR(IF(H:H="F",_xlfn.XLOOKUP($C:$C,'50m PULL'!$AV$15:$AV$138,'50m PULL'!$BA$15:$BA$138),_xlfn.XLOOKUP($C:$C,'50m PULL'!BL$15:$BL$137,'50m PULL'!$BQ$15:$BQ$137)),"")</f>
        <v/>
      </c>
      <c r="J29" s="50" t="str">
        <f>IFERROR(IF(H29="F",_xlfn.XLOOKUP($C:$C,'50m LIBRE'!$AV$14:$AV$137,'50m LIBRE'!$BA$14:$BA$137),_xlfn.XLOOKUP($C:$C,'50m LIBRE'!$BL$14:BL$137,'50m LIBRE'!$BQ$14:$BQ$137)),"")</f>
        <v/>
      </c>
      <c r="K29" s="50" t="str">
        <f>IFERROR(IF(H29="F",_xlfn.XLOOKUP($C:$C,'200m LIBRE'!$AV$14:$AV$155,'200m LIBRE'!$BA$14:$BA$155),_xlfn.XLOOKUP($C:$C,'200m LIBRE'!$BL$14:BL$145,'200m LIBRE'!$BQ$14:$BQ$145)),"")</f>
        <v/>
      </c>
      <c r="L29" s="50" t="str">
        <f>IFERROR(IF(H29="F",_xlfn.XLOOKUP($C:$C,'100m LIBRE'!$AV$14:$AV$136,'100m LIBRE'!$BA$14:$BA$136),_xlfn.XLOOKUP($C:$C,'100m LIBRE'!$BL$14:BL$136,'100m LIBRE'!$BQ$14:$BQ$136)),"")</f>
        <v/>
      </c>
      <c r="M29" s="50">
        <f t="shared" si="1"/>
        <v>0</v>
      </c>
      <c r="N29" s="55" t="str">
        <f>IFERROR(IF(H29="F",_xlfn.XLOOKUP($C:$C,#REF!,#REF!),_xlfn.XLOOKUP($C:$C,#REF!,#REF!)),"")</f>
        <v/>
      </c>
      <c r="O29" s="55" t="str">
        <f>IFERROR(IF(H:H="F",_xlfn.XLOOKUP($C:$C,#REF!,#REF!),_xlfn.XLOOKUP($C:$C,#REF!,#REF!)),"")</f>
        <v/>
      </c>
      <c r="R29" s="55" t="str">
        <f>IFERROR(IF(H29="F",_xlfn.XLOOKUP($C:$C,#REF!,#REF!),_xlfn.XLOOKUP($C:$C,#REF!,#REF!)),"")</f>
        <v/>
      </c>
      <c r="S29" s="55" t="str">
        <f>IFERROR(IF(H29="F",_xlfn.XLOOKUP($C:$C,#REF!,#REF!),_xlfn.XLOOKUP($C:$C,#REF!,#REF!)),"")</f>
        <v/>
      </c>
      <c r="T29" s="55" t="str">
        <f>IFERROR(IF(H29="F",_xlfn.XLOOKUP($C:$C,#REF!,#REF!),_xlfn.XLOOKUP($C:$C,#REF!,#REF!)),"")</f>
        <v/>
      </c>
      <c r="U29" s="55" t="str">
        <f>IFERROR(IF(H29="F",_xlfn.XLOOKUP($C:$C,#REF!,#REF!),_xlfn.XLOOKUP($C:$C,#REF!,#REF!)),"")</f>
        <v/>
      </c>
      <c r="V29" s="55" t="str">
        <f>IFERROR(IF(H29="F",_xlfn.XLOOKUP($C:$C,#REF!,#REF!),_xlfn.XLOOKUP($C:$C,#REF!,#REF!)),"")</f>
        <v/>
      </c>
    </row>
    <row r="30" spans="1:22" x14ac:dyDescent="0.3">
      <c r="A30" t="e">
        <f t="shared" si="0"/>
        <v>#N/A</v>
      </c>
      <c r="B30" t="e">
        <f>A30&amp;COUNTIF($A$2:A30,A30)</f>
        <v>#N/A</v>
      </c>
      <c r="C30">
        <f>Inscritos!C31</f>
        <v>0</v>
      </c>
      <c r="D30" s="17" t="e">
        <f>_xlfn.XLOOKUP(C30,Inscritos!C:C,Inscritos!D:D)</f>
        <v>#N/A</v>
      </c>
      <c r="E30" s="4" t="e">
        <f>_xlfn.XLOOKUP(C30,Inscritos!$C:$C,Inscritos!E:E)</f>
        <v>#N/A</v>
      </c>
      <c r="F30" s="4" t="e">
        <f>_xlfn.XLOOKUP(C30,Inscritos!$C:$C,Inscritos!F:F)</f>
        <v>#N/A</v>
      </c>
      <c r="G30" s="4" t="e">
        <f>_xlfn.XLOOKUP(C30,Inscritos!$C:$C,Inscritos!#REF!)</f>
        <v>#REF!</v>
      </c>
      <c r="H30" s="4" t="e">
        <f>_xlfn.XLOOKUP(C30,Inscritos!$C:$C,Inscritos!G:G)</f>
        <v>#N/A</v>
      </c>
      <c r="I30" s="50" t="str">
        <f>IFERROR(IF(H:H="F",_xlfn.XLOOKUP($C:$C,'50m PULL'!$AV$15:$AV$138,'50m PULL'!$BA$15:$BA$138),_xlfn.XLOOKUP($C:$C,'50m PULL'!BL$15:$BL$137,'50m PULL'!$BQ$15:$BQ$137)),"")</f>
        <v/>
      </c>
      <c r="J30" s="50" t="str">
        <f>IFERROR(IF(H30="F",_xlfn.XLOOKUP($C:$C,'50m LIBRE'!$AV$14:$AV$137,'50m LIBRE'!$BA$14:$BA$137),_xlfn.XLOOKUP($C:$C,'50m LIBRE'!$BL$14:BL$137,'50m LIBRE'!$BQ$14:$BQ$137)),"")</f>
        <v/>
      </c>
      <c r="K30" s="50" t="str">
        <f>IFERROR(IF(H30="F",_xlfn.XLOOKUP($C:$C,'200m LIBRE'!$AV$14:$AV$155,'200m LIBRE'!$BA$14:$BA$155),_xlfn.XLOOKUP($C:$C,'200m LIBRE'!$BL$14:BL$145,'200m LIBRE'!$BQ$14:$BQ$145)),"")</f>
        <v/>
      </c>
      <c r="L30" s="50" t="str">
        <f>IFERROR(IF(H30="F",_xlfn.XLOOKUP($C:$C,'100m LIBRE'!$AV$14:$AV$136,'100m LIBRE'!$BA$14:$BA$136),_xlfn.XLOOKUP($C:$C,'100m LIBRE'!$BL$14:BL$136,'100m LIBRE'!$BQ$14:$BQ$136)),"")</f>
        <v/>
      </c>
      <c r="M30" s="50">
        <f t="shared" si="1"/>
        <v>0</v>
      </c>
      <c r="N30" s="55" t="str">
        <f>IFERROR(IF(H30="F",_xlfn.XLOOKUP($C:$C,#REF!,#REF!),_xlfn.XLOOKUP($C:$C,#REF!,#REF!)),"")</f>
        <v/>
      </c>
      <c r="O30" s="55" t="str">
        <f>IFERROR(IF(H:H="F",_xlfn.XLOOKUP($C:$C,#REF!,#REF!),_xlfn.XLOOKUP($C:$C,#REF!,#REF!)),"")</f>
        <v/>
      </c>
      <c r="R30" s="55" t="str">
        <f>IFERROR(IF(H30="F",_xlfn.XLOOKUP($C:$C,#REF!,#REF!),_xlfn.XLOOKUP($C:$C,#REF!,#REF!)),"")</f>
        <v/>
      </c>
      <c r="S30" s="55" t="str">
        <f>IFERROR(IF(H30="F",_xlfn.XLOOKUP($C:$C,#REF!,#REF!),_xlfn.XLOOKUP($C:$C,#REF!,#REF!)),"")</f>
        <v/>
      </c>
      <c r="T30" s="55" t="str">
        <f>IFERROR(IF(H30="F",_xlfn.XLOOKUP($C:$C,#REF!,#REF!),_xlfn.XLOOKUP($C:$C,#REF!,#REF!)),"")</f>
        <v/>
      </c>
      <c r="U30" s="55" t="str">
        <f>IFERROR(IF(H30="F",_xlfn.XLOOKUP($C:$C,#REF!,#REF!),_xlfn.XLOOKUP($C:$C,#REF!,#REF!)),"")</f>
        <v/>
      </c>
      <c r="V30" s="55" t="str">
        <f>IFERROR(IF(H30="F",_xlfn.XLOOKUP($C:$C,#REF!,#REF!),_xlfn.XLOOKUP($C:$C,#REF!,#REF!)),"")</f>
        <v/>
      </c>
    </row>
    <row r="31" spans="1:22" x14ac:dyDescent="0.3">
      <c r="A31" t="e">
        <f t="shared" si="0"/>
        <v>#N/A</v>
      </c>
      <c r="B31" t="e">
        <f>A31&amp;COUNTIF($A$2:A31,A31)</f>
        <v>#N/A</v>
      </c>
      <c r="C31">
        <f>Inscritos!C32</f>
        <v>0</v>
      </c>
      <c r="D31" s="17" t="e">
        <f>_xlfn.XLOOKUP(C31,Inscritos!C:C,Inscritos!D:D)</f>
        <v>#N/A</v>
      </c>
      <c r="E31" s="4" t="e">
        <f>_xlfn.XLOOKUP(C31,Inscritos!$C:$C,Inscritos!E:E)</f>
        <v>#N/A</v>
      </c>
      <c r="F31" s="4" t="e">
        <f>_xlfn.XLOOKUP(C31,Inscritos!$C:$C,Inscritos!F:F)</f>
        <v>#N/A</v>
      </c>
      <c r="G31" s="4" t="e">
        <f>_xlfn.XLOOKUP(C31,Inscritos!$C:$C,Inscritos!#REF!)</f>
        <v>#REF!</v>
      </c>
      <c r="H31" s="4" t="e">
        <f>_xlfn.XLOOKUP(C31,Inscritos!$C:$C,Inscritos!G:G)</f>
        <v>#N/A</v>
      </c>
      <c r="I31" s="50" t="str">
        <f>IFERROR(IF(H:H="F",_xlfn.XLOOKUP($C:$C,'50m PULL'!$AV$15:$AV$138,'50m PULL'!$BA$15:$BA$138),_xlfn.XLOOKUP($C:$C,'50m PULL'!BL$15:$BL$137,'50m PULL'!$BQ$15:$BQ$137)),"")</f>
        <v/>
      </c>
      <c r="J31" s="50" t="str">
        <f>IFERROR(IF(H31="F",_xlfn.XLOOKUP($C:$C,'50m LIBRE'!$AV$14:$AV$137,'50m LIBRE'!$BA$14:$BA$137),_xlfn.XLOOKUP($C:$C,'50m LIBRE'!$BL$14:BL$137,'50m LIBRE'!$BQ$14:$BQ$137)),"")</f>
        <v/>
      </c>
      <c r="K31" s="50" t="str">
        <f>IFERROR(IF(H31="F",_xlfn.XLOOKUP($C:$C,'200m LIBRE'!$AV$14:$AV$155,'200m LIBRE'!$BA$14:$BA$155),_xlfn.XLOOKUP($C:$C,'200m LIBRE'!$BL$14:BL$145,'200m LIBRE'!$BQ$14:$BQ$145)),"")</f>
        <v/>
      </c>
      <c r="L31" s="50" t="str">
        <f>IFERROR(IF(H31="F",_xlfn.XLOOKUP($C:$C,'100m LIBRE'!$AV$14:$AV$136,'100m LIBRE'!$BA$14:$BA$136),_xlfn.XLOOKUP($C:$C,'100m LIBRE'!$BL$14:BL$136,'100m LIBRE'!$BQ$14:$BQ$136)),"")</f>
        <v/>
      </c>
      <c r="M31" s="50">
        <f t="shared" si="1"/>
        <v>0</v>
      </c>
      <c r="N31" s="55" t="str">
        <f>IFERROR(IF(H31="F",_xlfn.XLOOKUP($C:$C,#REF!,#REF!),_xlfn.XLOOKUP($C:$C,#REF!,#REF!)),"")</f>
        <v/>
      </c>
      <c r="O31" s="55" t="str">
        <f>IFERROR(IF(H:H="F",_xlfn.XLOOKUP($C:$C,#REF!,#REF!),_xlfn.XLOOKUP($C:$C,#REF!,#REF!)),"")</f>
        <v/>
      </c>
      <c r="R31" s="55" t="str">
        <f>IFERROR(IF(H31="F",_xlfn.XLOOKUP($C:$C,#REF!,#REF!),_xlfn.XLOOKUP($C:$C,#REF!,#REF!)),"")</f>
        <v/>
      </c>
      <c r="S31" s="55" t="str">
        <f>IFERROR(IF(H31="F",_xlfn.XLOOKUP($C:$C,#REF!,#REF!),_xlfn.XLOOKUP($C:$C,#REF!,#REF!)),"")</f>
        <v/>
      </c>
      <c r="T31" s="55" t="str">
        <f>IFERROR(IF(H31="F",_xlfn.XLOOKUP($C:$C,#REF!,#REF!),_xlfn.XLOOKUP($C:$C,#REF!,#REF!)),"")</f>
        <v/>
      </c>
      <c r="U31" s="55" t="str">
        <f>IFERROR(IF(H31="F",_xlfn.XLOOKUP($C:$C,#REF!,#REF!),_xlfn.XLOOKUP($C:$C,#REF!,#REF!)),"")</f>
        <v/>
      </c>
      <c r="V31" s="55" t="str">
        <f>IFERROR(IF(H31="F",_xlfn.XLOOKUP($C:$C,#REF!,#REF!),_xlfn.XLOOKUP($C:$C,#REF!,#REF!)),"")</f>
        <v/>
      </c>
    </row>
    <row r="32" spans="1:22" x14ac:dyDescent="0.3">
      <c r="A32" t="e">
        <f t="shared" si="0"/>
        <v>#N/A</v>
      </c>
      <c r="B32" t="e">
        <f>A32&amp;COUNTIF($A$2:A32,A32)</f>
        <v>#N/A</v>
      </c>
      <c r="C32">
        <f>Inscritos!C33</f>
        <v>0</v>
      </c>
      <c r="D32" s="17" t="e">
        <f>_xlfn.XLOOKUP(C32,Inscritos!C:C,Inscritos!D:D)</f>
        <v>#N/A</v>
      </c>
      <c r="E32" s="4" t="e">
        <f>_xlfn.XLOOKUP(C32,Inscritos!$C:$C,Inscritos!E:E)</f>
        <v>#N/A</v>
      </c>
      <c r="F32" s="4" t="e">
        <f>_xlfn.XLOOKUP(C32,Inscritos!$C:$C,Inscritos!F:F)</f>
        <v>#N/A</v>
      </c>
      <c r="G32" s="4" t="e">
        <f>_xlfn.XLOOKUP(C32,Inscritos!$C:$C,Inscritos!#REF!)</f>
        <v>#REF!</v>
      </c>
      <c r="H32" s="4" t="e">
        <f>_xlfn.XLOOKUP(C32,Inscritos!$C:$C,Inscritos!G:G)</f>
        <v>#N/A</v>
      </c>
      <c r="I32" s="50" t="str">
        <f>IFERROR(IF(H:H="F",_xlfn.XLOOKUP($C:$C,'50m PULL'!$AV$15:$AV$138,'50m PULL'!$BA$15:$BA$138),_xlfn.XLOOKUP($C:$C,'50m PULL'!BL$15:$BL$137,'50m PULL'!$BQ$15:$BQ$137)),"")</f>
        <v/>
      </c>
      <c r="J32" s="50" t="str">
        <f>IFERROR(IF(H32="F",_xlfn.XLOOKUP($C:$C,'50m LIBRE'!$AV$14:$AV$137,'50m LIBRE'!$BA$14:$BA$137),_xlfn.XLOOKUP($C:$C,'50m LIBRE'!$BL$14:BL$137,'50m LIBRE'!$BQ$14:$BQ$137)),"")</f>
        <v/>
      </c>
      <c r="K32" s="50" t="str">
        <f>IFERROR(IF(H32="F",_xlfn.XLOOKUP($C:$C,'200m LIBRE'!$AV$14:$AV$155,'200m LIBRE'!$BA$14:$BA$155),_xlfn.XLOOKUP($C:$C,'200m LIBRE'!$BL$14:BL$145,'200m LIBRE'!$BQ$14:$BQ$145)),"")</f>
        <v/>
      </c>
      <c r="L32" s="50" t="str">
        <f>IFERROR(IF(H32="F",_xlfn.XLOOKUP($C:$C,'100m LIBRE'!$AV$14:$AV$136,'100m LIBRE'!$BA$14:$BA$136),_xlfn.XLOOKUP($C:$C,'100m LIBRE'!$BL$14:BL$136,'100m LIBRE'!$BQ$14:$BQ$136)),"")</f>
        <v/>
      </c>
      <c r="M32" s="50">
        <f t="shared" si="1"/>
        <v>0</v>
      </c>
      <c r="N32" s="55" t="str">
        <f>IFERROR(IF(H32="F",_xlfn.XLOOKUP($C:$C,#REF!,#REF!),_xlfn.XLOOKUP($C:$C,#REF!,#REF!)),"")</f>
        <v/>
      </c>
      <c r="O32" s="55" t="str">
        <f>IFERROR(IF(H:H="F",_xlfn.XLOOKUP($C:$C,#REF!,#REF!),_xlfn.XLOOKUP($C:$C,#REF!,#REF!)),"")</f>
        <v/>
      </c>
      <c r="R32" s="55" t="str">
        <f>IFERROR(IF(H32="F",_xlfn.XLOOKUP($C:$C,#REF!,#REF!),_xlfn.XLOOKUP($C:$C,#REF!,#REF!)),"")</f>
        <v/>
      </c>
      <c r="S32" s="55" t="str">
        <f>IFERROR(IF(H32="F",_xlfn.XLOOKUP($C:$C,#REF!,#REF!),_xlfn.XLOOKUP($C:$C,#REF!,#REF!)),"")</f>
        <v/>
      </c>
      <c r="T32" s="55" t="str">
        <f>IFERROR(IF(H32="F",_xlfn.XLOOKUP($C:$C,#REF!,#REF!),_xlfn.XLOOKUP($C:$C,#REF!,#REF!)),"")</f>
        <v/>
      </c>
      <c r="U32" s="55" t="str">
        <f>IFERROR(IF(H32="F",_xlfn.XLOOKUP($C:$C,#REF!,#REF!),_xlfn.XLOOKUP($C:$C,#REF!,#REF!)),"")</f>
        <v/>
      </c>
      <c r="V32" s="55" t="str">
        <f>IFERROR(IF(H32="F",_xlfn.XLOOKUP($C:$C,#REF!,#REF!),_xlfn.XLOOKUP($C:$C,#REF!,#REF!)),"")</f>
        <v/>
      </c>
    </row>
    <row r="33" spans="1:22" x14ac:dyDescent="0.3">
      <c r="A33" t="e">
        <f t="shared" si="0"/>
        <v>#N/A</v>
      </c>
      <c r="B33" t="e">
        <f>A33&amp;COUNTIF($A$2:A33,A33)</f>
        <v>#N/A</v>
      </c>
      <c r="C33">
        <f>Inscritos!C34</f>
        <v>0</v>
      </c>
      <c r="D33" s="17" t="e">
        <f>_xlfn.XLOOKUP(C33,Inscritos!C:C,Inscritos!D:D)</f>
        <v>#N/A</v>
      </c>
      <c r="E33" s="4" t="e">
        <f>_xlfn.XLOOKUP(C33,Inscritos!$C:$C,Inscritos!E:E)</f>
        <v>#N/A</v>
      </c>
      <c r="F33" s="4" t="e">
        <f>_xlfn.XLOOKUP(C33,Inscritos!$C:$C,Inscritos!F:F)</f>
        <v>#N/A</v>
      </c>
      <c r="G33" s="4" t="e">
        <f>_xlfn.XLOOKUP(C33,Inscritos!$C:$C,Inscritos!#REF!)</f>
        <v>#REF!</v>
      </c>
      <c r="H33" s="4" t="e">
        <f>_xlfn.XLOOKUP(C33,Inscritos!$C:$C,Inscritos!G:G)</f>
        <v>#N/A</v>
      </c>
      <c r="I33" s="50" t="str">
        <f>IFERROR(IF(H:H="F",_xlfn.XLOOKUP($C:$C,'50m PULL'!$AV$15:$AV$138,'50m PULL'!$BA$15:$BA$138),_xlfn.XLOOKUP($C:$C,'50m PULL'!BL$15:$BL$137,'50m PULL'!$BQ$15:$BQ$137)),"")</f>
        <v/>
      </c>
      <c r="J33" s="50" t="str">
        <f>IFERROR(IF(H33="F",_xlfn.XLOOKUP($C:$C,'50m LIBRE'!$AV$14:$AV$137,'50m LIBRE'!$BA$14:$BA$137),_xlfn.XLOOKUP($C:$C,'50m LIBRE'!$BL$14:BL$137,'50m LIBRE'!$BQ$14:$BQ$137)),"")</f>
        <v/>
      </c>
      <c r="K33" s="50" t="str">
        <f>IFERROR(IF(H33="F",_xlfn.XLOOKUP($C:$C,'200m LIBRE'!$AV$14:$AV$155,'200m LIBRE'!$BA$14:$BA$155),_xlfn.XLOOKUP($C:$C,'200m LIBRE'!$BL$14:BL$145,'200m LIBRE'!$BQ$14:$BQ$145)),"")</f>
        <v/>
      </c>
      <c r="L33" s="50" t="str">
        <f>IFERROR(IF(H33="F",_xlfn.XLOOKUP($C:$C,'100m LIBRE'!$AV$14:$AV$136,'100m LIBRE'!$BA$14:$BA$136),_xlfn.XLOOKUP($C:$C,'100m LIBRE'!$BL$14:BL$136,'100m LIBRE'!$BQ$14:$BQ$136)),"")</f>
        <v/>
      </c>
      <c r="M33" s="50">
        <f t="shared" si="1"/>
        <v>0</v>
      </c>
      <c r="N33" s="55" t="str">
        <f>IFERROR(IF(H33="F",_xlfn.XLOOKUP($C:$C,#REF!,#REF!),_xlfn.XLOOKUP($C:$C,#REF!,#REF!)),"")</f>
        <v/>
      </c>
      <c r="O33" s="55" t="str">
        <f>IFERROR(IF(H:H="F",_xlfn.XLOOKUP($C:$C,#REF!,#REF!),_xlfn.XLOOKUP($C:$C,#REF!,#REF!)),"")</f>
        <v/>
      </c>
      <c r="R33" s="55" t="str">
        <f>IFERROR(IF(H33="F",_xlfn.XLOOKUP($C:$C,#REF!,#REF!),_xlfn.XLOOKUP($C:$C,#REF!,#REF!)),"")</f>
        <v/>
      </c>
      <c r="S33" s="55" t="str">
        <f>IFERROR(IF(H33="F",_xlfn.XLOOKUP($C:$C,#REF!,#REF!),_xlfn.XLOOKUP($C:$C,#REF!,#REF!)),"")</f>
        <v/>
      </c>
      <c r="T33" s="55" t="str">
        <f>IFERROR(IF(H33="F",_xlfn.XLOOKUP($C:$C,#REF!,#REF!),_xlfn.XLOOKUP($C:$C,#REF!,#REF!)),"")</f>
        <v/>
      </c>
      <c r="U33" s="55" t="str">
        <f>IFERROR(IF(H33="F",_xlfn.XLOOKUP($C:$C,#REF!,#REF!),_xlfn.XLOOKUP($C:$C,#REF!,#REF!)),"")</f>
        <v/>
      </c>
      <c r="V33" s="55" t="str">
        <f>IFERROR(IF(H33="F",_xlfn.XLOOKUP($C:$C,#REF!,#REF!),_xlfn.XLOOKUP($C:$C,#REF!,#REF!)),"")</f>
        <v/>
      </c>
    </row>
    <row r="34" spans="1:22" x14ac:dyDescent="0.3">
      <c r="A34" t="e">
        <f t="shared" si="0"/>
        <v>#N/A</v>
      </c>
      <c r="B34" t="e">
        <f>A34&amp;COUNTIF($A$2:A34,A34)</f>
        <v>#N/A</v>
      </c>
      <c r="C34">
        <f>Inscritos!C35</f>
        <v>0</v>
      </c>
      <c r="D34" s="17" t="e">
        <f>_xlfn.XLOOKUP(C34,Inscritos!C:C,Inscritos!D:D)</f>
        <v>#N/A</v>
      </c>
      <c r="E34" s="4" t="e">
        <f>_xlfn.XLOOKUP(C34,Inscritos!$C:$C,Inscritos!E:E)</f>
        <v>#N/A</v>
      </c>
      <c r="F34" s="4" t="e">
        <f>_xlfn.XLOOKUP(C34,Inscritos!$C:$C,Inscritos!F:F)</f>
        <v>#N/A</v>
      </c>
      <c r="G34" s="4" t="e">
        <f>_xlfn.XLOOKUP(C34,Inscritos!$C:$C,Inscritos!#REF!)</f>
        <v>#REF!</v>
      </c>
      <c r="H34" s="4" t="e">
        <f>_xlfn.XLOOKUP(C34,Inscritos!$C:$C,Inscritos!G:G)</f>
        <v>#N/A</v>
      </c>
      <c r="I34" s="50" t="str">
        <f>IFERROR(IF(H:H="F",_xlfn.XLOOKUP($C:$C,'50m PULL'!$AV$15:$AV$138,'50m PULL'!$BA$15:$BA$138),_xlfn.XLOOKUP($C:$C,'50m PULL'!BL$15:$BL$137,'50m PULL'!$BQ$15:$BQ$137)),"")</f>
        <v/>
      </c>
      <c r="J34" s="50" t="str">
        <f>IFERROR(IF(H34="F",_xlfn.XLOOKUP($C:$C,'50m LIBRE'!$AV$14:$AV$137,'50m LIBRE'!$BA$14:$BA$137),_xlfn.XLOOKUP($C:$C,'50m LIBRE'!$BL$14:BL$137,'50m LIBRE'!$BQ$14:$BQ$137)),"")</f>
        <v/>
      </c>
      <c r="K34" s="50" t="str">
        <f>IFERROR(IF(H34="F",_xlfn.XLOOKUP($C:$C,'200m LIBRE'!$AV$14:$AV$155,'200m LIBRE'!$BA$14:$BA$155),_xlfn.XLOOKUP($C:$C,'200m LIBRE'!$BL$14:BL$145,'200m LIBRE'!$BQ$14:$BQ$145)),"")</f>
        <v/>
      </c>
      <c r="L34" s="50" t="str">
        <f>IFERROR(IF(H34="F",_xlfn.XLOOKUP($C:$C,'100m LIBRE'!$AV$14:$AV$136,'100m LIBRE'!$BA$14:$BA$136),_xlfn.XLOOKUP($C:$C,'100m LIBRE'!$BL$14:BL$136,'100m LIBRE'!$BQ$14:$BQ$136)),"")</f>
        <v/>
      </c>
      <c r="M34" s="50">
        <f t="shared" si="1"/>
        <v>0</v>
      </c>
      <c r="N34" s="55" t="str">
        <f>IFERROR(IF(H34="F",_xlfn.XLOOKUP($C:$C,#REF!,#REF!),_xlfn.XLOOKUP($C:$C,#REF!,#REF!)),"")</f>
        <v/>
      </c>
      <c r="O34" s="55" t="str">
        <f>IFERROR(IF(H:H="F",_xlfn.XLOOKUP($C:$C,#REF!,#REF!),_xlfn.XLOOKUP($C:$C,#REF!,#REF!)),"")</f>
        <v/>
      </c>
      <c r="R34" s="55" t="str">
        <f>IFERROR(IF(H34="F",_xlfn.XLOOKUP($C:$C,#REF!,#REF!),_xlfn.XLOOKUP($C:$C,#REF!,#REF!)),"")</f>
        <v/>
      </c>
      <c r="S34" s="55" t="str">
        <f>IFERROR(IF(H34="F",_xlfn.XLOOKUP($C:$C,#REF!,#REF!),_xlfn.XLOOKUP($C:$C,#REF!,#REF!)),"")</f>
        <v/>
      </c>
      <c r="T34" s="55" t="str">
        <f>IFERROR(IF(H34="F",_xlfn.XLOOKUP($C:$C,#REF!,#REF!),_xlfn.XLOOKUP($C:$C,#REF!,#REF!)),"")</f>
        <v/>
      </c>
      <c r="U34" s="55" t="str">
        <f>IFERROR(IF(H34="F",_xlfn.XLOOKUP($C:$C,#REF!,#REF!),_xlfn.XLOOKUP($C:$C,#REF!,#REF!)),"")</f>
        <v/>
      </c>
      <c r="V34" s="55" t="str">
        <f>IFERROR(IF(H34="F",_xlfn.XLOOKUP($C:$C,#REF!,#REF!),_xlfn.XLOOKUP($C:$C,#REF!,#REF!)),"")</f>
        <v/>
      </c>
    </row>
    <row r="35" spans="1:22" x14ac:dyDescent="0.3">
      <c r="A35" t="e">
        <f t="shared" si="0"/>
        <v>#N/A</v>
      </c>
      <c r="B35" t="e">
        <f>A35&amp;COUNTIF($A$2:A35,A35)</f>
        <v>#N/A</v>
      </c>
      <c r="C35">
        <f>Inscritos!C36</f>
        <v>0</v>
      </c>
      <c r="D35" s="17" t="e">
        <f>_xlfn.XLOOKUP(C35,Inscritos!C:C,Inscritos!D:D)</f>
        <v>#N/A</v>
      </c>
      <c r="E35" s="4" t="e">
        <f>_xlfn.XLOOKUP(C35,Inscritos!$C:$C,Inscritos!E:E)</f>
        <v>#N/A</v>
      </c>
      <c r="F35" s="4" t="e">
        <f>_xlfn.XLOOKUP(C35,Inscritos!$C:$C,Inscritos!F:F)</f>
        <v>#N/A</v>
      </c>
      <c r="G35" s="4" t="e">
        <f>_xlfn.XLOOKUP(C35,Inscritos!$C:$C,Inscritos!#REF!)</f>
        <v>#REF!</v>
      </c>
      <c r="H35" s="4" t="e">
        <f>_xlfn.XLOOKUP(C35,Inscritos!$C:$C,Inscritos!G:G)</f>
        <v>#N/A</v>
      </c>
      <c r="I35" s="50" t="str">
        <f>IFERROR(IF(H:H="F",_xlfn.XLOOKUP($C:$C,'50m PULL'!$AV$15:$AV$138,'50m PULL'!$BA$15:$BA$138),_xlfn.XLOOKUP($C:$C,'50m PULL'!BL$15:$BL$137,'50m PULL'!$BQ$15:$BQ$137)),"")</f>
        <v/>
      </c>
      <c r="J35" s="50" t="str">
        <f>IFERROR(IF(H35="F",_xlfn.XLOOKUP($C:$C,'50m LIBRE'!$AV$14:$AV$137,'50m LIBRE'!$BA$14:$BA$137),_xlfn.XLOOKUP($C:$C,'50m LIBRE'!$BL$14:BL$137,'50m LIBRE'!$BQ$14:$BQ$137)),"")</f>
        <v/>
      </c>
      <c r="K35" s="50" t="str">
        <f>IFERROR(IF(H35="F",_xlfn.XLOOKUP($C:$C,'200m LIBRE'!$AV$14:$AV$155,'200m LIBRE'!$BA$14:$BA$155),_xlfn.XLOOKUP($C:$C,'200m LIBRE'!$BL$14:BL$145,'200m LIBRE'!$BQ$14:$BQ$145)),"")</f>
        <v/>
      </c>
      <c r="L35" s="50" t="str">
        <f>IFERROR(IF(H35="F",_xlfn.XLOOKUP($C:$C,'100m LIBRE'!$AV$14:$AV$136,'100m LIBRE'!$BA$14:$BA$136),_xlfn.XLOOKUP($C:$C,'100m LIBRE'!$BL$14:BL$136,'100m LIBRE'!$BQ$14:$BQ$136)),"")</f>
        <v/>
      </c>
      <c r="M35" s="50">
        <f t="shared" si="1"/>
        <v>0</v>
      </c>
      <c r="N35" s="55" t="str">
        <f>IFERROR(IF(H35="F",_xlfn.XLOOKUP($C:$C,#REF!,#REF!),_xlfn.XLOOKUP($C:$C,#REF!,#REF!)),"")</f>
        <v/>
      </c>
      <c r="O35" s="55" t="str">
        <f>IFERROR(IF(H:H="F",_xlfn.XLOOKUP($C:$C,#REF!,#REF!),_xlfn.XLOOKUP($C:$C,#REF!,#REF!)),"")</f>
        <v/>
      </c>
      <c r="R35" s="55" t="str">
        <f>IFERROR(IF(H35="F",_xlfn.XLOOKUP($C:$C,#REF!,#REF!),_xlfn.XLOOKUP($C:$C,#REF!,#REF!)),"")</f>
        <v/>
      </c>
      <c r="S35" s="55" t="str">
        <f>IFERROR(IF(H35="F",_xlfn.XLOOKUP($C:$C,#REF!,#REF!),_xlfn.XLOOKUP($C:$C,#REF!,#REF!)),"")</f>
        <v/>
      </c>
      <c r="T35" s="55" t="str">
        <f>IFERROR(IF(H35="F",_xlfn.XLOOKUP($C:$C,#REF!,#REF!),_xlfn.XLOOKUP($C:$C,#REF!,#REF!)),"")</f>
        <v/>
      </c>
      <c r="U35" s="55" t="str">
        <f>IFERROR(IF(H35="F",_xlfn.XLOOKUP($C:$C,#REF!,#REF!),_xlfn.XLOOKUP($C:$C,#REF!,#REF!)),"")</f>
        <v/>
      </c>
      <c r="V35" s="55" t="str">
        <f>IFERROR(IF(H35="F",_xlfn.XLOOKUP($C:$C,#REF!,#REF!),_xlfn.XLOOKUP($C:$C,#REF!,#REF!)),"")</f>
        <v/>
      </c>
    </row>
    <row r="36" spans="1:22" x14ac:dyDescent="0.3">
      <c r="A36" t="e">
        <f t="shared" si="0"/>
        <v>#N/A</v>
      </c>
      <c r="B36" t="e">
        <f>A36&amp;COUNTIF($A$2:A36,A36)</f>
        <v>#N/A</v>
      </c>
      <c r="C36">
        <f>Inscritos!C37</f>
        <v>0</v>
      </c>
      <c r="D36" s="17" t="e">
        <f>_xlfn.XLOOKUP(C36,Inscritos!C:C,Inscritos!D:D)</f>
        <v>#N/A</v>
      </c>
      <c r="E36" s="4" t="e">
        <f>_xlfn.XLOOKUP(C36,Inscritos!$C:$C,Inscritos!E:E)</f>
        <v>#N/A</v>
      </c>
      <c r="F36" s="4" t="e">
        <f>_xlfn.XLOOKUP(C36,Inscritos!$C:$C,Inscritos!F:F)</f>
        <v>#N/A</v>
      </c>
      <c r="G36" s="4" t="e">
        <f>_xlfn.XLOOKUP(C36,Inscritos!$C:$C,Inscritos!#REF!)</f>
        <v>#REF!</v>
      </c>
      <c r="H36" s="4" t="e">
        <f>_xlfn.XLOOKUP(C36,Inscritos!$C:$C,Inscritos!G:G)</f>
        <v>#N/A</v>
      </c>
      <c r="I36" s="50" t="str">
        <f>IFERROR(IF(H:H="F",_xlfn.XLOOKUP($C:$C,'50m PULL'!$AV$15:$AV$138,'50m PULL'!$BA$15:$BA$138),_xlfn.XLOOKUP($C:$C,'50m PULL'!BL$15:$BL$137,'50m PULL'!$BQ$15:$BQ$137)),"")</f>
        <v/>
      </c>
      <c r="J36" s="50" t="str">
        <f>IFERROR(IF(H36="F",_xlfn.XLOOKUP($C:$C,'50m LIBRE'!$AV$14:$AV$137,'50m LIBRE'!$BA$14:$BA$137),_xlfn.XLOOKUP($C:$C,'50m LIBRE'!$BL$14:BL$137,'50m LIBRE'!$BQ$14:$BQ$137)),"")</f>
        <v/>
      </c>
      <c r="K36" s="50" t="str">
        <f>IFERROR(IF(H36="F",_xlfn.XLOOKUP($C:$C,'200m LIBRE'!$AV$14:$AV$155,'200m LIBRE'!$BA$14:$BA$155),_xlfn.XLOOKUP($C:$C,'200m LIBRE'!$BL$14:BL$145,'200m LIBRE'!$BQ$14:$BQ$145)),"")</f>
        <v/>
      </c>
      <c r="L36" s="50" t="str">
        <f>IFERROR(IF(H36="F",_xlfn.XLOOKUP($C:$C,'100m LIBRE'!$AV$14:$AV$136,'100m LIBRE'!$BA$14:$BA$136),_xlfn.XLOOKUP($C:$C,'100m LIBRE'!$BL$14:BL$136,'100m LIBRE'!$BQ$14:$BQ$136)),"")</f>
        <v/>
      </c>
      <c r="M36" s="50">
        <f t="shared" si="1"/>
        <v>0</v>
      </c>
      <c r="N36" s="55" t="str">
        <f>IFERROR(IF(H36="F",_xlfn.XLOOKUP($C:$C,#REF!,#REF!),_xlfn.XLOOKUP($C:$C,#REF!,#REF!)),"")</f>
        <v/>
      </c>
      <c r="O36" s="55" t="str">
        <f>IFERROR(IF(H:H="F",_xlfn.XLOOKUP($C:$C,#REF!,#REF!),_xlfn.XLOOKUP($C:$C,#REF!,#REF!)),"")</f>
        <v/>
      </c>
      <c r="R36" s="55" t="str">
        <f>IFERROR(IF(H36="F",_xlfn.XLOOKUP($C:$C,#REF!,#REF!),_xlfn.XLOOKUP($C:$C,#REF!,#REF!)),"")</f>
        <v/>
      </c>
      <c r="S36" s="55" t="str">
        <f>IFERROR(IF(H36="F",_xlfn.XLOOKUP($C:$C,#REF!,#REF!),_xlfn.XLOOKUP($C:$C,#REF!,#REF!)),"")</f>
        <v/>
      </c>
      <c r="T36" s="55" t="str">
        <f>IFERROR(IF(H36="F",_xlfn.XLOOKUP($C:$C,#REF!,#REF!),_xlfn.XLOOKUP($C:$C,#REF!,#REF!)),"")</f>
        <v/>
      </c>
      <c r="U36" s="55" t="str">
        <f>IFERROR(IF(H36="F",_xlfn.XLOOKUP($C:$C,#REF!,#REF!),_xlfn.XLOOKUP($C:$C,#REF!,#REF!)),"")</f>
        <v/>
      </c>
      <c r="V36" s="55" t="str">
        <f>IFERROR(IF(H36="F",_xlfn.XLOOKUP($C:$C,#REF!,#REF!),_xlfn.XLOOKUP($C:$C,#REF!,#REF!)),"")</f>
        <v/>
      </c>
    </row>
    <row r="37" spans="1:22" x14ac:dyDescent="0.3">
      <c r="A37" t="e">
        <f t="shared" si="0"/>
        <v>#N/A</v>
      </c>
      <c r="B37" t="e">
        <f>A37&amp;COUNTIF($A$2:A37,A37)</f>
        <v>#N/A</v>
      </c>
      <c r="C37">
        <f>Inscritos!C38</f>
        <v>0</v>
      </c>
      <c r="D37" s="17" t="e">
        <f>_xlfn.XLOOKUP(C37,Inscritos!C:C,Inscritos!D:D)</f>
        <v>#N/A</v>
      </c>
      <c r="E37" s="4" t="e">
        <f>_xlfn.XLOOKUP(C37,Inscritos!$C:$C,Inscritos!E:E)</f>
        <v>#N/A</v>
      </c>
      <c r="F37" s="4" t="e">
        <f>_xlfn.XLOOKUP(C37,Inscritos!$C:$C,Inscritos!F:F)</f>
        <v>#N/A</v>
      </c>
      <c r="G37" s="4" t="e">
        <f>_xlfn.XLOOKUP(C37,Inscritos!$C:$C,Inscritos!#REF!)</f>
        <v>#REF!</v>
      </c>
      <c r="H37" s="4" t="e">
        <f>_xlfn.XLOOKUP(C37,Inscritos!$C:$C,Inscritos!G:G)</f>
        <v>#N/A</v>
      </c>
      <c r="I37" s="50" t="str">
        <f>IFERROR(IF(H:H="F",_xlfn.XLOOKUP($C:$C,'50m PULL'!$AV$15:$AV$138,'50m PULL'!$BA$15:$BA$138),_xlfn.XLOOKUP($C:$C,'50m PULL'!BL$15:$BL$137,'50m PULL'!$BQ$15:$BQ$137)),"")</f>
        <v/>
      </c>
      <c r="J37" s="50" t="str">
        <f>IFERROR(IF(H37="F",_xlfn.XLOOKUP($C:$C,'50m LIBRE'!$AV$14:$AV$137,'50m LIBRE'!$BA$14:$BA$137),_xlfn.XLOOKUP($C:$C,'50m LIBRE'!$BL$14:BL$137,'50m LIBRE'!$BQ$14:$BQ$137)),"")</f>
        <v/>
      </c>
      <c r="K37" s="50" t="str">
        <f>IFERROR(IF(H37="F",_xlfn.XLOOKUP($C:$C,'200m LIBRE'!$AV$14:$AV$155,'200m LIBRE'!$BA$14:$BA$155),_xlfn.XLOOKUP($C:$C,'200m LIBRE'!$BL$14:BL$145,'200m LIBRE'!$BQ$14:$BQ$145)),"")</f>
        <v/>
      </c>
      <c r="L37" s="50" t="str">
        <f>IFERROR(IF(H37="F",_xlfn.XLOOKUP($C:$C,'100m LIBRE'!$AV$14:$AV$136,'100m LIBRE'!$BA$14:$BA$136),_xlfn.XLOOKUP($C:$C,'100m LIBRE'!$BL$14:BL$136,'100m LIBRE'!$BQ$14:$BQ$136)),"")</f>
        <v/>
      </c>
      <c r="M37" s="50">
        <f t="shared" si="1"/>
        <v>0</v>
      </c>
      <c r="N37" s="55" t="str">
        <f>IFERROR(IF(H37="F",_xlfn.XLOOKUP($C:$C,#REF!,#REF!),_xlfn.XLOOKUP($C:$C,#REF!,#REF!)),"")</f>
        <v/>
      </c>
      <c r="O37" s="55" t="str">
        <f>IFERROR(IF(H:H="F",_xlfn.XLOOKUP($C:$C,#REF!,#REF!),_xlfn.XLOOKUP($C:$C,#REF!,#REF!)),"")</f>
        <v/>
      </c>
      <c r="R37" s="55" t="str">
        <f>IFERROR(IF(H37="F",_xlfn.XLOOKUP($C:$C,#REF!,#REF!),_xlfn.XLOOKUP($C:$C,#REF!,#REF!)),"")</f>
        <v/>
      </c>
      <c r="S37" s="55" t="str">
        <f>IFERROR(IF(H37="F",_xlfn.XLOOKUP($C:$C,#REF!,#REF!),_xlfn.XLOOKUP($C:$C,#REF!,#REF!)),"")</f>
        <v/>
      </c>
      <c r="T37" s="55" t="str">
        <f>IFERROR(IF(H37="F",_xlfn.XLOOKUP($C:$C,#REF!,#REF!),_xlfn.XLOOKUP($C:$C,#REF!,#REF!)),"")</f>
        <v/>
      </c>
      <c r="U37" s="55" t="str">
        <f>IFERROR(IF(H37="F",_xlfn.XLOOKUP($C:$C,#REF!,#REF!),_xlfn.XLOOKUP($C:$C,#REF!,#REF!)),"")</f>
        <v/>
      </c>
      <c r="V37" s="55" t="str">
        <f>IFERROR(IF(H37="F",_xlfn.XLOOKUP($C:$C,#REF!,#REF!),_xlfn.XLOOKUP($C:$C,#REF!,#REF!)),"")</f>
        <v/>
      </c>
    </row>
    <row r="38" spans="1:22" x14ac:dyDescent="0.3">
      <c r="A38" t="e">
        <f t="shared" si="0"/>
        <v>#N/A</v>
      </c>
      <c r="B38" t="e">
        <f>A38&amp;COUNTIF($A$2:A38,A38)</f>
        <v>#N/A</v>
      </c>
      <c r="C38">
        <f>Inscritos!C39</f>
        <v>0</v>
      </c>
      <c r="D38" s="17" t="e">
        <f>_xlfn.XLOOKUP(C38,Inscritos!C:C,Inscritos!D:D)</f>
        <v>#N/A</v>
      </c>
      <c r="E38" s="4" t="e">
        <f>_xlfn.XLOOKUP(C38,Inscritos!$C:$C,Inscritos!E:E)</f>
        <v>#N/A</v>
      </c>
      <c r="F38" s="4" t="e">
        <f>_xlfn.XLOOKUP(C38,Inscritos!$C:$C,Inscritos!F:F)</f>
        <v>#N/A</v>
      </c>
      <c r="G38" s="4" t="e">
        <f>_xlfn.XLOOKUP(C38,Inscritos!$C:$C,Inscritos!#REF!)</f>
        <v>#REF!</v>
      </c>
      <c r="H38" s="4" t="e">
        <f>_xlfn.XLOOKUP(C38,Inscritos!$C:$C,Inscritos!G:G)</f>
        <v>#N/A</v>
      </c>
      <c r="I38" s="50" t="str">
        <f>IFERROR(IF(H:H="F",_xlfn.XLOOKUP($C:$C,'50m PULL'!$AV$15:$AV$138,'50m PULL'!$BA$15:$BA$138),_xlfn.XLOOKUP($C:$C,'50m PULL'!BL$15:$BL$137,'50m PULL'!$BQ$15:$BQ$137)),"")</f>
        <v/>
      </c>
      <c r="J38" s="50" t="str">
        <f>IFERROR(IF(H38="F",_xlfn.XLOOKUP($C:$C,'50m LIBRE'!$AV$14:$AV$137,'50m LIBRE'!$BA$14:$BA$137),_xlfn.XLOOKUP($C:$C,'50m LIBRE'!$BL$14:BL$137,'50m LIBRE'!$BQ$14:$BQ$137)),"")</f>
        <v/>
      </c>
      <c r="K38" s="50" t="str">
        <f>IFERROR(IF(H38="F",_xlfn.XLOOKUP($C:$C,'200m LIBRE'!$AV$14:$AV$155,'200m LIBRE'!$BA$14:$BA$155),_xlfn.XLOOKUP($C:$C,'200m LIBRE'!$BL$14:BL$145,'200m LIBRE'!$BQ$14:$BQ$145)),"")</f>
        <v/>
      </c>
      <c r="L38" s="50" t="str">
        <f>IFERROR(IF(H38="F",_xlfn.XLOOKUP($C:$C,'100m LIBRE'!$AV$14:$AV$136,'100m LIBRE'!$BA$14:$BA$136),_xlfn.XLOOKUP($C:$C,'100m LIBRE'!$BL$14:BL$136,'100m LIBRE'!$BQ$14:$BQ$136)),"")</f>
        <v/>
      </c>
      <c r="M38" s="50">
        <f t="shared" si="1"/>
        <v>0</v>
      </c>
      <c r="N38" s="55" t="str">
        <f>IFERROR(IF(H38="F",_xlfn.XLOOKUP($C:$C,#REF!,#REF!),_xlfn.XLOOKUP($C:$C,#REF!,#REF!)),"")</f>
        <v/>
      </c>
      <c r="O38" s="55" t="str">
        <f>IFERROR(IF(H:H="F",_xlfn.XLOOKUP($C:$C,#REF!,#REF!),_xlfn.XLOOKUP($C:$C,#REF!,#REF!)),"")</f>
        <v/>
      </c>
      <c r="R38" s="55" t="str">
        <f>IFERROR(IF(H38="F",_xlfn.XLOOKUP($C:$C,#REF!,#REF!),_xlfn.XLOOKUP($C:$C,#REF!,#REF!)),"")</f>
        <v/>
      </c>
      <c r="S38" s="55" t="str">
        <f>IFERROR(IF(H38="F",_xlfn.XLOOKUP($C:$C,#REF!,#REF!),_xlfn.XLOOKUP($C:$C,#REF!,#REF!)),"")</f>
        <v/>
      </c>
      <c r="T38" s="55" t="str">
        <f>IFERROR(IF(H38="F",_xlfn.XLOOKUP($C:$C,#REF!,#REF!),_xlfn.XLOOKUP($C:$C,#REF!,#REF!)),"")</f>
        <v/>
      </c>
      <c r="U38" s="55" t="str">
        <f>IFERROR(IF(H38="F",_xlfn.XLOOKUP($C:$C,#REF!,#REF!),_xlfn.XLOOKUP($C:$C,#REF!,#REF!)),"")</f>
        <v/>
      </c>
      <c r="V38" s="55" t="str">
        <f>IFERROR(IF(H38="F",_xlfn.XLOOKUP($C:$C,#REF!,#REF!),_xlfn.XLOOKUP($C:$C,#REF!,#REF!)),"")</f>
        <v/>
      </c>
    </row>
    <row r="39" spans="1:22" x14ac:dyDescent="0.3">
      <c r="A39" t="e">
        <f t="shared" si="0"/>
        <v>#N/A</v>
      </c>
      <c r="B39" t="e">
        <f>A39&amp;COUNTIF($A$2:A39,A39)</f>
        <v>#N/A</v>
      </c>
      <c r="C39">
        <f>Inscritos!C40</f>
        <v>0</v>
      </c>
      <c r="D39" s="17" t="e">
        <f>_xlfn.XLOOKUP(C39,Inscritos!C:C,Inscritos!D:D)</f>
        <v>#N/A</v>
      </c>
      <c r="E39" s="4" t="e">
        <f>_xlfn.XLOOKUP(C39,Inscritos!$C:$C,Inscritos!E:E)</f>
        <v>#N/A</v>
      </c>
      <c r="F39" s="4" t="e">
        <f>_xlfn.XLOOKUP(C39,Inscritos!$C:$C,Inscritos!F:F)</f>
        <v>#N/A</v>
      </c>
      <c r="G39" s="4" t="e">
        <f>_xlfn.XLOOKUP(C39,Inscritos!$C:$C,Inscritos!#REF!)</f>
        <v>#REF!</v>
      </c>
      <c r="H39" s="4" t="e">
        <f>_xlfn.XLOOKUP(C39,Inscritos!$C:$C,Inscritos!G:G)</f>
        <v>#N/A</v>
      </c>
      <c r="I39" s="50" t="str">
        <f>IFERROR(IF(H:H="F",_xlfn.XLOOKUP($C:$C,'50m PULL'!$AV$15:$AV$138,'50m PULL'!$BA$15:$BA$138),_xlfn.XLOOKUP($C:$C,'50m PULL'!BL$15:$BL$137,'50m PULL'!$BQ$15:$BQ$137)),"")</f>
        <v/>
      </c>
      <c r="J39" s="50" t="str">
        <f>IFERROR(IF(H39="F",_xlfn.XLOOKUP($C:$C,'50m LIBRE'!$AV$14:$AV$137,'50m LIBRE'!$BA$14:$BA$137),_xlfn.XLOOKUP($C:$C,'50m LIBRE'!$BL$14:BL$137,'50m LIBRE'!$BQ$14:$BQ$137)),"")</f>
        <v/>
      </c>
      <c r="K39" s="50" t="str">
        <f>IFERROR(IF(H39="F",_xlfn.XLOOKUP($C:$C,'200m LIBRE'!$AV$14:$AV$155,'200m LIBRE'!$BA$14:$BA$155),_xlfn.XLOOKUP($C:$C,'200m LIBRE'!$BL$14:BL$145,'200m LIBRE'!$BQ$14:$BQ$145)),"")</f>
        <v/>
      </c>
      <c r="L39" s="50" t="str">
        <f>IFERROR(IF(H39="F",_xlfn.XLOOKUP($C:$C,'100m LIBRE'!$AV$14:$AV$136,'100m LIBRE'!$BA$14:$BA$136),_xlfn.XLOOKUP($C:$C,'100m LIBRE'!$BL$14:BL$136,'100m LIBRE'!$BQ$14:$BQ$136)),"")</f>
        <v/>
      </c>
      <c r="M39" s="50">
        <f t="shared" si="1"/>
        <v>0</v>
      </c>
      <c r="N39" s="55" t="str">
        <f>IFERROR(IF(H39="F",_xlfn.XLOOKUP($C:$C,#REF!,#REF!),_xlfn.XLOOKUP($C:$C,#REF!,#REF!)),"")</f>
        <v/>
      </c>
      <c r="O39" s="55" t="str">
        <f>IFERROR(IF(H:H="F",_xlfn.XLOOKUP($C:$C,#REF!,#REF!),_xlfn.XLOOKUP($C:$C,#REF!,#REF!)),"")</f>
        <v/>
      </c>
      <c r="R39" s="55" t="str">
        <f>IFERROR(IF(H39="F",_xlfn.XLOOKUP($C:$C,#REF!,#REF!),_xlfn.XLOOKUP($C:$C,#REF!,#REF!)),"")</f>
        <v/>
      </c>
      <c r="S39" s="55" t="str">
        <f>IFERROR(IF(H39="F",_xlfn.XLOOKUP($C:$C,#REF!,#REF!),_xlfn.XLOOKUP($C:$C,#REF!,#REF!)),"")</f>
        <v/>
      </c>
      <c r="T39" s="55" t="str">
        <f>IFERROR(IF(H39="F",_xlfn.XLOOKUP($C:$C,#REF!,#REF!),_xlfn.XLOOKUP($C:$C,#REF!,#REF!)),"")</f>
        <v/>
      </c>
      <c r="U39" s="55" t="str">
        <f>IFERROR(IF(H39="F",_xlfn.XLOOKUP($C:$C,#REF!,#REF!),_xlfn.XLOOKUP($C:$C,#REF!,#REF!)),"")</f>
        <v/>
      </c>
      <c r="V39" s="55" t="str">
        <f>IFERROR(IF(H39="F",_xlfn.XLOOKUP($C:$C,#REF!,#REF!),_xlfn.XLOOKUP($C:$C,#REF!,#REF!)),"")</f>
        <v/>
      </c>
    </row>
    <row r="40" spans="1:22" x14ac:dyDescent="0.3">
      <c r="A40" t="e">
        <f t="shared" si="0"/>
        <v>#N/A</v>
      </c>
      <c r="B40" t="e">
        <f>A40&amp;COUNTIF($A$2:A40,A40)</f>
        <v>#N/A</v>
      </c>
      <c r="C40">
        <f>Inscritos!C41</f>
        <v>0</v>
      </c>
      <c r="D40" s="17" t="e">
        <f>_xlfn.XLOOKUP(C40,Inscritos!C:C,Inscritos!D:D)</f>
        <v>#N/A</v>
      </c>
      <c r="E40" s="4" t="e">
        <f>_xlfn.XLOOKUP(C40,Inscritos!$C:$C,Inscritos!E:E)</f>
        <v>#N/A</v>
      </c>
      <c r="F40" s="4" t="e">
        <f>_xlfn.XLOOKUP(C40,Inscritos!$C:$C,Inscritos!F:F)</f>
        <v>#N/A</v>
      </c>
      <c r="G40" s="4" t="e">
        <f>_xlfn.XLOOKUP(C40,Inscritos!$C:$C,Inscritos!#REF!)</f>
        <v>#REF!</v>
      </c>
      <c r="H40" s="4" t="e">
        <f>_xlfn.XLOOKUP(C40,Inscritos!$C:$C,Inscritos!G:G)</f>
        <v>#N/A</v>
      </c>
      <c r="I40" s="50" t="str">
        <f>IFERROR(IF(H:H="F",_xlfn.XLOOKUP($C:$C,'50m PULL'!$AV$15:$AV$138,'50m PULL'!$BA$15:$BA$138),_xlfn.XLOOKUP($C:$C,'50m PULL'!BL$15:$BL$137,'50m PULL'!$BQ$15:$BQ$137)),"")</f>
        <v/>
      </c>
      <c r="J40" s="50" t="str">
        <f>IFERROR(IF(H40="F",_xlfn.XLOOKUP($C:$C,'50m LIBRE'!$AV$14:$AV$137,'50m LIBRE'!$BA$14:$BA$137),_xlfn.XLOOKUP($C:$C,'50m LIBRE'!$BL$14:BL$137,'50m LIBRE'!$BQ$14:$BQ$137)),"")</f>
        <v/>
      </c>
      <c r="K40" s="50" t="str">
        <f>IFERROR(IF(H40="F",_xlfn.XLOOKUP($C:$C,'200m LIBRE'!$AV$14:$AV$155,'200m LIBRE'!$BA$14:$BA$155),_xlfn.XLOOKUP($C:$C,'200m LIBRE'!$BL$14:BL$145,'200m LIBRE'!$BQ$14:$BQ$145)),"")</f>
        <v/>
      </c>
      <c r="L40" s="50" t="str">
        <f>IFERROR(IF(H40="F",_xlfn.XLOOKUP($C:$C,'100m LIBRE'!$AV$14:$AV$136,'100m LIBRE'!$BA$14:$BA$136),_xlfn.XLOOKUP($C:$C,'100m LIBRE'!$BL$14:BL$136,'100m LIBRE'!$BQ$14:$BQ$136)),"")</f>
        <v/>
      </c>
      <c r="M40" s="50">
        <f t="shared" si="1"/>
        <v>0</v>
      </c>
      <c r="N40" s="55" t="str">
        <f>IFERROR(IF(H40="F",_xlfn.XLOOKUP($C:$C,#REF!,#REF!),_xlfn.XLOOKUP($C:$C,#REF!,#REF!)),"")</f>
        <v/>
      </c>
      <c r="O40" s="55" t="str">
        <f>IFERROR(IF(H:H="F",_xlfn.XLOOKUP($C:$C,#REF!,#REF!),_xlfn.XLOOKUP($C:$C,#REF!,#REF!)),"")</f>
        <v/>
      </c>
      <c r="R40" s="55" t="str">
        <f>IFERROR(IF(H40="F",_xlfn.XLOOKUP($C:$C,#REF!,#REF!),_xlfn.XLOOKUP($C:$C,#REF!,#REF!)),"")</f>
        <v/>
      </c>
      <c r="S40" s="55" t="str">
        <f>IFERROR(IF(H40="F",_xlfn.XLOOKUP($C:$C,#REF!,#REF!),_xlfn.XLOOKUP($C:$C,#REF!,#REF!)),"")</f>
        <v/>
      </c>
      <c r="T40" s="55" t="str">
        <f>IFERROR(IF(H40="F",_xlfn.XLOOKUP($C:$C,#REF!,#REF!),_xlfn.XLOOKUP($C:$C,#REF!,#REF!)),"")</f>
        <v/>
      </c>
      <c r="U40" s="55" t="str">
        <f>IFERROR(IF(H40="F",_xlfn.XLOOKUP($C:$C,#REF!,#REF!),_xlfn.XLOOKUP($C:$C,#REF!,#REF!)),"")</f>
        <v/>
      </c>
      <c r="V40" s="55" t="str">
        <f>IFERROR(IF(H40="F",_xlfn.XLOOKUP($C:$C,#REF!,#REF!),_xlfn.XLOOKUP($C:$C,#REF!,#REF!)),"")</f>
        <v/>
      </c>
    </row>
    <row r="41" spans="1:22" x14ac:dyDescent="0.3">
      <c r="A41" t="e">
        <f t="shared" si="0"/>
        <v>#N/A</v>
      </c>
      <c r="B41" t="e">
        <f>A41&amp;COUNTIF($A$2:A41,A41)</f>
        <v>#N/A</v>
      </c>
      <c r="C41">
        <f>Inscritos!C42</f>
        <v>0</v>
      </c>
      <c r="D41" s="17" t="e">
        <f>_xlfn.XLOOKUP(C41,Inscritos!C:C,Inscritos!D:D)</f>
        <v>#N/A</v>
      </c>
      <c r="E41" s="4" t="e">
        <f>_xlfn.XLOOKUP(C41,Inscritos!$C:$C,Inscritos!E:E)</f>
        <v>#N/A</v>
      </c>
      <c r="F41" s="4" t="e">
        <f>_xlfn.XLOOKUP(C41,Inscritos!$C:$C,Inscritos!F:F)</f>
        <v>#N/A</v>
      </c>
      <c r="G41" s="4" t="e">
        <f>_xlfn.XLOOKUP(C41,Inscritos!$C:$C,Inscritos!#REF!)</f>
        <v>#REF!</v>
      </c>
      <c r="H41" s="4" t="e">
        <f>_xlfn.XLOOKUP(C41,Inscritos!$C:$C,Inscritos!G:G)</f>
        <v>#N/A</v>
      </c>
      <c r="I41" s="50" t="str">
        <f>IFERROR(IF(H:H="F",_xlfn.XLOOKUP($C:$C,'50m PULL'!$AV$15:$AV$138,'50m PULL'!$BA$15:$BA$138),_xlfn.XLOOKUP($C:$C,'50m PULL'!BL$15:$BL$137,'50m PULL'!$BQ$15:$BQ$137)),"")</f>
        <v/>
      </c>
      <c r="J41" s="50" t="str">
        <f>IFERROR(IF(H41="F",_xlfn.XLOOKUP($C:$C,'50m LIBRE'!$AV$14:$AV$137,'50m LIBRE'!$BA$14:$BA$137),_xlfn.XLOOKUP($C:$C,'50m LIBRE'!$BL$14:BL$137,'50m LIBRE'!$BQ$14:$BQ$137)),"")</f>
        <v/>
      </c>
      <c r="K41" s="50" t="str">
        <f>IFERROR(IF(H41="F",_xlfn.XLOOKUP($C:$C,'200m LIBRE'!$AV$14:$AV$155,'200m LIBRE'!$BA$14:$BA$155),_xlfn.XLOOKUP($C:$C,'200m LIBRE'!$BL$14:BL$145,'200m LIBRE'!$BQ$14:$BQ$145)),"")</f>
        <v/>
      </c>
      <c r="L41" s="50" t="str">
        <f>IFERROR(IF(H41="F",_xlfn.XLOOKUP($C:$C,'100m LIBRE'!$AV$14:$AV$136,'100m LIBRE'!$BA$14:$BA$136),_xlfn.XLOOKUP($C:$C,'100m LIBRE'!$BL$14:BL$136,'100m LIBRE'!$BQ$14:$BQ$136)),"")</f>
        <v/>
      </c>
      <c r="M41" s="50">
        <f t="shared" si="1"/>
        <v>0</v>
      </c>
      <c r="N41" s="55" t="str">
        <f>IFERROR(IF(H41="F",_xlfn.XLOOKUP($C:$C,#REF!,#REF!),_xlfn.XLOOKUP($C:$C,#REF!,#REF!)),"")</f>
        <v/>
      </c>
      <c r="O41" s="55" t="str">
        <f>IFERROR(IF(H:H="F",_xlfn.XLOOKUP($C:$C,#REF!,#REF!),_xlfn.XLOOKUP($C:$C,#REF!,#REF!)),"")</f>
        <v/>
      </c>
      <c r="R41" s="55" t="str">
        <f>IFERROR(IF(H41="F",_xlfn.XLOOKUP($C:$C,#REF!,#REF!),_xlfn.XLOOKUP($C:$C,#REF!,#REF!)),"")</f>
        <v/>
      </c>
      <c r="S41" s="55" t="str">
        <f>IFERROR(IF(H41="F",_xlfn.XLOOKUP($C:$C,#REF!,#REF!),_xlfn.XLOOKUP($C:$C,#REF!,#REF!)),"")</f>
        <v/>
      </c>
      <c r="T41" s="55" t="str">
        <f>IFERROR(IF(H41="F",_xlfn.XLOOKUP($C:$C,#REF!,#REF!),_xlfn.XLOOKUP($C:$C,#REF!,#REF!)),"")</f>
        <v/>
      </c>
      <c r="U41" s="55" t="str">
        <f>IFERROR(IF(H41="F",_xlfn.XLOOKUP($C:$C,#REF!,#REF!),_xlfn.XLOOKUP($C:$C,#REF!,#REF!)),"")</f>
        <v/>
      </c>
      <c r="V41" s="55" t="str">
        <f>IFERROR(IF(H41="F",_xlfn.XLOOKUP($C:$C,#REF!,#REF!),_xlfn.XLOOKUP($C:$C,#REF!,#REF!)),"")</f>
        <v/>
      </c>
    </row>
    <row r="42" spans="1:22" x14ac:dyDescent="0.3">
      <c r="A42" t="e">
        <f t="shared" si="0"/>
        <v>#N/A</v>
      </c>
      <c r="B42" t="e">
        <f>A42&amp;COUNTIF($A$2:A42,A42)</f>
        <v>#N/A</v>
      </c>
      <c r="C42">
        <f>Inscritos!C43</f>
        <v>0</v>
      </c>
      <c r="D42" s="17" t="e">
        <f>_xlfn.XLOOKUP(C42,Inscritos!C:C,Inscritos!D:D)</f>
        <v>#N/A</v>
      </c>
      <c r="E42" s="4" t="e">
        <f>_xlfn.XLOOKUP(C42,Inscritos!$C:$C,Inscritos!E:E)</f>
        <v>#N/A</v>
      </c>
      <c r="F42" s="4" t="e">
        <f>_xlfn.XLOOKUP(C42,Inscritos!$C:$C,Inscritos!F:F)</f>
        <v>#N/A</v>
      </c>
      <c r="G42" s="4" t="e">
        <f>_xlfn.XLOOKUP(C42,Inscritos!$C:$C,Inscritos!#REF!)</f>
        <v>#REF!</v>
      </c>
      <c r="H42" s="4" t="e">
        <f>_xlfn.XLOOKUP(C42,Inscritos!$C:$C,Inscritos!G:G)</f>
        <v>#N/A</v>
      </c>
      <c r="I42" s="50" t="str">
        <f>IFERROR(IF(H:H="F",_xlfn.XLOOKUP($C:$C,'50m PULL'!$AV$15:$AV$138,'50m PULL'!$BA$15:$BA$138),_xlfn.XLOOKUP($C:$C,'50m PULL'!BL$15:$BL$137,'50m PULL'!$BQ$15:$BQ$137)),"")</f>
        <v/>
      </c>
      <c r="J42" s="50" t="str">
        <f>IFERROR(IF(H42="F",_xlfn.XLOOKUP($C:$C,'50m LIBRE'!$AV$14:$AV$137,'50m LIBRE'!$BA$14:$BA$137),_xlfn.XLOOKUP($C:$C,'50m LIBRE'!$BL$14:BL$137,'50m LIBRE'!$BQ$14:$BQ$137)),"")</f>
        <v/>
      </c>
      <c r="K42" s="50" t="str">
        <f>IFERROR(IF(H42="F",_xlfn.XLOOKUP($C:$C,'200m LIBRE'!$AV$14:$AV$155,'200m LIBRE'!$BA$14:$BA$155),_xlfn.XLOOKUP($C:$C,'200m LIBRE'!$BL$14:BL$145,'200m LIBRE'!$BQ$14:$BQ$145)),"")</f>
        <v/>
      </c>
      <c r="L42" s="50" t="str">
        <f>IFERROR(IF(H42="F",_xlfn.XLOOKUP($C:$C,'100m LIBRE'!$AV$14:$AV$136,'100m LIBRE'!$BA$14:$BA$136),_xlfn.XLOOKUP($C:$C,'100m LIBRE'!$BL$14:BL$136,'100m LIBRE'!$BQ$14:$BQ$136)),"")</f>
        <v/>
      </c>
      <c r="M42" s="50">
        <f t="shared" si="1"/>
        <v>0</v>
      </c>
      <c r="N42" s="55" t="str">
        <f>IFERROR(IF(H42="F",_xlfn.XLOOKUP($C:$C,#REF!,#REF!),_xlfn.XLOOKUP($C:$C,#REF!,#REF!)),"")</f>
        <v/>
      </c>
      <c r="O42" s="55" t="str">
        <f>IFERROR(IF(H:H="F",_xlfn.XLOOKUP($C:$C,#REF!,#REF!),_xlfn.XLOOKUP($C:$C,#REF!,#REF!)),"")</f>
        <v/>
      </c>
      <c r="R42" s="55" t="str">
        <f>IFERROR(IF(H42="F",_xlfn.XLOOKUP($C:$C,#REF!,#REF!),_xlfn.XLOOKUP($C:$C,#REF!,#REF!)),"")</f>
        <v/>
      </c>
      <c r="S42" s="55" t="str">
        <f>IFERROR(IF(H42="F",_xlfn.XLOOKUP($C:$C,#REF!,#REF!),_xlfn.XLOOKUP($C:$C,#REF!,#REF!)),"")</f>
        <v/>
      </c>
      <c r="T42" s="55" t="str">
        <f>IFERROR(IF(H42="F",_xlfn.XLOOKUP($C:$C,#REF!,#REF!),_xlfn.XLOOKUP($C:$C,#REF!,#REF!)),"")</f>
        <v/>
      </c>
      <c r="U42" s="55" t="str">
        <f>IFERROR(IF(H42="F",_xlfn.XLOOKUP($C:$C,#REF!,#REF!),_xlfn.XLOOKUP($C:$C,#REF!,#REF!)),"")</f>
        <v/>
      </c>
      <c r="V42" s="55" t="str">
        <f>IFERROR(IF(H42="F",_xlfn.XLOOKUP($C:$C,#REF!,#REF!),_xlfn.XLOOKUP($C:$C,#REF!,#REF!)),"")</f>
        <v/>
      </c>
    </row>
    <row r="43" spans="1:22" x14ac:dyDescent="0.3">
      <c r="A43" t="e">
        <f t="shared" si="0"/>
        <v>#N/A</v>
      </c>
      <c r="B43" t="e">
        <f>A43&amp;COUNTIF($A$2:A43,A43)</f>
        <v>#N/A</v>
      </c>
      <c r="C43">
        <f>Inscritos!C44</f>
        <v>0</v>
      </c>
      <c r="D43" s="17" t="e">
        <f>_xlfn.XLOOKUP(C43,Inscritos!C:C,Inscritos!D:D)</f>
        <v>#N/A</v>
      </c>
      <c r="E43" s="4" t="e">
        <f>_xlfn.XLOOKUP(C43,Inscritos!$C:$C,Inscritos!E:E)</f>
        <v>#N/A</v>
      </c>
      <c r="F43" s="4" t="e">
        <f>_xlfn.XLOOKUP(C43,Inscritos!$C:$C,Inscritos!F:F)</f>
        <v>#N/A</v>
      </c>
      <c r="G43" s="4" t="e">
        <f>_xlfn.XLOOKUP(C43,Inscritos!$C:$C,Inscritos!#REF!)</f>
        <v>#REF!</v>
      </c>
      <c r="H43" s="4" t="e">
        <f>_xlfn.XLOOKUP(C43,Inscritos!$C:$C,Inscritos!G:G)</f>
        <v>#N/A</v>
      </c>
      <c r="I43" s="50" t="str">
        <f>IFERROR(IF(H:H="F",_xlfn.XLOOKUP($C:$C,'50m PULL'!$AV$15:$AV$138,'50m PULL'!$BA$15:$BA$138),_xlfn.XLOOKUP($C:$C,'50m PULL'!BL$15:$BL$137,'50m PULL'!$BQ$15:$BQ$137)),"")</f>
        <v/>
      </c>
      <c r="J43" s="50" t="str">
        <f>IFERROR(IF(H43="F",_xlfn.XLOOKUP($C:$C,'50m LIBRE'!$AV$14:$AV$137,'50m LIBRE'!$BA$14:$BA$137),_xlfn.XLOOKUP($C:$C,'50m LIBRE'!$BL$14:BL$137,'50m LIBRE'!$BQ$14:$BQ$137)),"")</f>
        <v/>
      </c>
      <c r="K43" s="50" t="str">
        <f>IFERROR(IF(H43="F",_xlfn.XLOOKUP($C:$C,'200m LIBRE'!$AV$14:$AV$155,'200m LIBRE'!$BA$14:$BA$155),_xlfn.XLOOKUP($C:$C,'200m LIBRE'!$BL$14:BL$145,'200m LIBRE'!$BQ$14:$BQ$145)),"")</f>
        <v/>
      </c>
      <c r="L43" s="50" t="str">
        <f>IFERROR(IF(H43="F",_xlfn.XLOOKUP($C:$C,'100m LIBRE'!$AV$14:$AV$136,'100m LIBRE'!$BA$14:$BA$136),_xlfn.XLOOKUP($C:$C,'100m LIBRE'!$BL$14:BL$136,'100m LIBRE'!$BQ$14:$BQ$136)),"")</f>
        <v/>
      </c>
      <c r="M43" s="50">
        <f t="shared" si="1"/>
        <v>0</v>
      </c>
      <c r="N43" s="55" t="str">
        <f>IFERROR(IF(H43="F",_xlfn.XLOOKUP($C:$C,#REF!,#REF!),_xlfn.XLOOKUP($C:$C,#REF!,#REF!)),"")</f>
        <v/>
      </c>
      <c r="O43" s="55" t="str">
        <f>IFERROR(IF(H:H="F",_xlfn.XLOOKUP($C:$C,#REF!,#REF!),_xlfn.XLOOKUP($C:$C,#REF!,#REF!)),"")</f>
        <v/>
      </c>
      <c r="R43" s="55" t="str">
        <f>IFERROR(IF(H43="F",_xlfn.XLOOKUP($C:$C,#REF!,#REF!),_xlfn.XLOOKUP($C:$C,#REF!,#REF!)),"")</f>
        <v/>
      </c>
      <c r="S43" s="55" t="str">
        <f>IFERROR(IF(H43="F",_xlfn.XLOOKUP($C:$C,#REF!,#REF!),_xlfn.XLOOKUP($C:$C,#REF!,#REF!)),"")</f>
        <v/>
      </c>
      <c r="T43" s="55" t="str">
        <f>IFERROR(IF(H43="F",_xlfn.XLOOKUP($C:$C,#REF!,#REF!),_xlfn.XLOOKUP($C:$C,#REF!,#REF!)),"")</f>
        <v/>
      </c>
      <c r="U43" s="55" t="str">
        <f>IFERROR(IF(H43="F",_xlfn.XLOOKUP($C:$C,#REF!,#REF!),_xlfn.XLOOKUP($C:$C,#REF!,#REF!)),"")</f>
        <v/>
      </c>
      <c r="V43" s="55" t="str">
        <f>IFERROR(IF(H43="F",_xlfn.XLOOKUP($C:$C,#REF!,#REF!),_xlfn.XLOOKUP($C:$C,#REF!,#REF!)),"")</f>
        <v/>
      </c>
    </row>
    <row r="44" spans="1:22" x14ac:dyDescent="0.3">
      <c r="A44" t="e">
        <f t="shared" si="0"/>
        <v>#N/A</v>
      </c>
      <c r="B44" t="e">
        <f>A44&amp;COUNTIF($A$2:A44,A44)</f>
        <v>#N/A</v>
      </c>
      <c r="C44">
        <f>Inscritos!C45</f>
        <v>0</v>
      </c>
      <c r="D44" s="17" t="e">
        <f>_xlfn.XLOOKUP(C44,Inscritos!C:C,Inscritos!D:D)</f>
        <v>#N/A</v>
      </c>
      <c r="E44" s="4" t="e">
        <f>_xlfn.XLOOKUP(C44,Inscritos!$C:$C,Inscritos!E:E)</f>
        <v>#N/A</v>
      </c>
      <c r="F44" s="4" t="e">
        <f>_xlfn.XLOOKUP(C44,Inscritos!$C:$C,Inscritos!F:F)</f>
        <v>#N/A</v>
      </c>
      <c r="G44" s="4" t="e">
        <f>_xlfn.XLOOKUP(C44,Inscritos!$C:$C,Inscritos!#REF!)</f>
        <v>#REF!</v>
      </c>
      <c r="H44" s="4" t="e">
        <f>_xlfn.XLOOKUP(C44,Inscritos!$C:$C,Inscritos!G:G)</f>
        <v>#N/A</v>
      </c>
      <c r="I44" s="50" t="str">
        <f>IFERROR(IF(H:H="F",_xlfn.XLOOKUP($C:$C,'50m PULL'!$AV$15:$AV$138,'50m PULL'!$BA$15:$BA$138),_xlfn.XLOOKUP($C:$C,'50m PULL'!BL$15:$BL$137,'50m PULL'!$BQ$15:$BQ$137)),"")</f>
        <v/>
      </c>
      <c r="J44" s="50" t="str">
        <f>IFERROR(IF(H44="F",_xlfn.XLOOKUP($C:$C,'50m LIBRE'!$AV$14:$AV$137,'50m LIBRE'!$BA$14:$BA$137),_xlfn.XLOOKUP($C:$C,'50m LIBRE'!$BL$14:BL$137,'50m LIBRE'!$BQ$14:$BQ$137)),"")</f>
        <v/>
      </c>
      <c r="K44" s="50" t="str">
        <f>IFERROR(IF(H44="F",_xlfn.XLOOKUP($C:$C,'200m LIBRE'!$AV$14:$AV$155,'200m LIBRE'!$BA$14:$BA$155),_xlfn.XLOOKUP($C:$C,'200m LIBRE'!$BL$14:BL$145,'200m LIBRE'!$BQ$14:$BQ$145)),"")</f>
        <v/>
      </c>
      <c r="L44" s="50" t="str">
        <f>IFERROR(IF(H44="F",_xlfn.XLOOKUP($C:$C,'100m LIBRE'!$AV$14:$AV$136,'100m LIBRE'!$BA$14:$BA$136),_xlfn.XLOOKUP($C:$C,'100m LIBRE'!$BL$14:BL$136,'100m LIBRE'!$BQ$14:$BQ$136)),"")</f>
        <v/>
      </c>
      <c r="M44" s="50">
        <f t="shared" si="1"/>
        <v>0</v>
      </c>
      <c r="N44" s="55" t="str">
        <f>IFERROR(IF(H44="F",_xlfn.XLOOKUP($C:$C,#REF!,#REF!),_xlfn.XLOOKUP($C:$C,#REF!,#REF!)),"")</f>
        <v/>
      </c>
      <c r="O44" s="55" t="str">
        <f>IFERROR(IF(H:H="F",_xlfn.XLOOKUP($C:$C,#REF!,#REF!),_xlfn.XLOOKUP($C:$C,#REF!,#REF!)),"")</f>
        <v/>
      </c>
      <c r="R44" s="55" t="str">
        <f>IFERROR(IF(H44="F",_xlfn.XLOOKUP($C:$C,#REF!,#REF!),_xlfn.XLOOKUP($C:$C,#REF!,#REF!)),"")</f>
        <v/>
      </c>
      <c r="S44" s="55" t="str">
        <f>IFERROR(IF(H44="F",_xlfn.XLOOKUP($C:$C,#REF!,#REF!),_xlfn.XLOOKUP($C:$C,#REF!,#REF!)),"")</f>
        <v/>
      </c>
      <c r="T44" s="55" t="str">
        <f>IFERROR(IF(H44="F",_xlfn.XLOOKUP($C:$C,#REF!,#REF!),_xlfn.XLOOKUP($C:$C,#REF!,#REF!)),"")</f>
        <v/>
      </c>
      <c r="U44" s="55" t="str">
        <f>IFERROR(IF(H44="F",_xlfn.XLOOKUP($C:$C,#REF!,#REF!),_xlfn.XLOOKUP($C:$C,#REF!,#REF!)),"")</f>
        <v/>
      </c>
      <c r="V44" s="55" t="str">
        <f>IFERROR(IF(H44="F",_xlfn.XLOOKUP($C:$C,#REF!,#REF!),_xlfn.XLOOKUP($C:$C,#REF!,#REF!)),"")</f>
        <v/>
      </c>
    </row>
    <row r="45" spans="1:22" x14ac:dyDescent="0.3">
      <c r="A45" t="e">
        <f t="shared" si="0"/>
        <v>#N/A</v>
      </c>
      <c r="B45" t="e">
        <f>A45&amp;COUNTIF($A$2:A45,A45)</f>
        <v>#N/A</v>
      </c>
      <c r="C45">
        <f>Inscritos!C46</f>
        <v>0</v>
      </c>
      <c r="D45" s="17" t="e">
        <f>_xlfn.XLOOKUP(C45,Inscritos!C:C,Inscritos!D:D)</f>
        <v>#N/A</v>
      </c>
      <c r="E45" s="4" t="e">
        <f>_xlfn.XLOOKUP(C45,Inscritos!$C:$C,Inscritos!E:E)</f>
        <v>#N/A</v>
      </c>
      <c r="F45" s="4" t="e">
        <f>_xlfn.XLOOKUP(C45,Inscritos!$C:$C,Inscritos!F:F)</f>
        <v>#N/A</v>
      </c>
      <c r="G45" s="4" t="e">
        <f>_xlfn.XLOOKUP(C45,Inscritos!$C:$C,Inscritos!#REF!)</f>
        <v>#REF!</v>
      </c>
      <c r="H45" s="4" t="e">
        <f>_xlfn.XLOOKUP(C45,Inscritos!$C:$C,Inscritos!G:G)</f>
        <v>#N/A</v>
      </c>
      <c r="I45" s="50" t="str">
        <f>IFERROR(IF(H:H="F",_xlfn.XLOOKUP($C:$C,'50m PULL'!$AV$15:$AV$138,'50m PULL'!$BA$15:$BA$138),_xlfn.XLOOKUP($C:$C,'50m PULL'!BL$15:$BL$137,'50m PULL'!$BQ$15:$BQ$137)),"")</f>
        <v/>
      </c>
      <c r="J45" s="50" t="str">
        <f>IFERROR(IF(H45="F",_xlfn.XLOOKUP($C:$C,'50m LIBRE'!$AV$14:$AV$137,'50m LIBRE'!$BA$14:$BA$137),_xlfn.XLOOKUP($C:$C,'50m LIBRE'!$BL$14:BL$137,'50m LIBRE'!$BQ$14:$BQ$137)),"")</f>
        <v/>
      </c>
      <c r="K45" s="50" t="str">
        <f>IFERROR(IF(H45="F",_xlfn.XLOOKUP($C:$C,'200m LIBRE'!$AV$14:$AV$155,'200m LIBRE'!$BA$14:$BA$155),_xlfn.XLOOKUP($C:$C,'200m LIBRE'!$BL$14:BL$145,'200m LIBRE'!$BQ$14:$BQ$145)),"")</f>
        <v/>
      </c>
      <c r="L45" s="50" t="str">
        <f>IFERROR(IF(H45="F",_xlfn.XLOOKUP($C:$C,'100m LIBRE'!$AV$14:$AV$136,'100m LIBRE'!$BA$14:$BA$136),_xlfn.XLOOKUP($C:$C,'100m LIBRE'!$BL$14:BL$136,'100m LIBRE'!$BQ$14:$BQ$136)),"")</f>
        <v/>
      </c>
      <c r="M45" s="50">
        <f t="shared" si="1"/>
        <v>0</v>
      </c>
      <c r="N45" s="55" t="str">
        <f>IFERROR(IF(H45="F",_xlfn.XLOOKUP($C:$C,#REF!,#REF!),_xlfn.XLOOKUP($C:$C,#REF!,#REF!)),"")</f>
        <v/>
      </c>
      <c r="O45" s="55" t="str">
        <f>IFERROR(IF(H:H="F",_xlfn.XLOOKUP($C:$C,#REF!,#REF!),_xlfn.XLOOKUP($C:$C,#REF!,#REF!)),"")</f>
        <v/>
      </c>
      <c r="R45" s="55" t="str">
        <f>IFERROR(IF(H45="F",_xlfn.XLOOKUP($C:$C,#REF!,#REF!),_xlfn.XLOOKUP($C:$C,#REF!,#REF!)),"")</f>
        <v/>
      </c>
      <c r="S45" s="55" t="str">
        <f>IFERROR(IF(H45="F",_xlfn.XLOOKUP($C:$C,#REF!,#REF!),_xlfn.XLOOKUP($C:$C,#REF!,#REF!)),"")</f>
        <v/>
      </c>
      <c r="T45" s="55" t="str">
        <f>IFERROR(IF(H45="F",_xlfn.XLOOKUP($C:$C,#REF!,#REF!),_xlfn.XLOOKUP($C:$C,#REF!,#REF!)),"")</f>
        <v/>
      </c>
      <c r="U45" s="55" t="str">
        <f>IFERROR(IF(H45="F",_xlfn.XLOOKUP($C:$C,#REF!,#REF!),_xlfn.XLOOKUP($C:$C,#REF!,#REF!)),"")</f>
        <v/>
      </c>
      <c r="V45" s="55" t="str">
        <f>IFERROR(IF(H45="F",_xlfn.XLOOKUP($C:$C,#REF!,#REF!),_xlfn.XLOOKUP($C:$C,#REF!,#REF!)),"")</f>
        <v/>
      </c>
    </row>
    <row r="46" spans="1:22" x14ac:dyDescent="0.3">
      <c r="A46" t="e">
        <f t="shared" si="0"/>
        <v>#N/A</v>
      </c>
      <c r="B46" t="e">
        <f>A46&amp;COUNTIF($A$2:A46,A46)</f>
        <v>#N/A</v>
      </c>
      <c r="C46">
        <f>Inscritos!C47</f>
        <v>0</v>
      </c>
      <c r="D46" s="17" t="e">
        <f>_xlfn.XLOOKUP(C46,Inscritos!C:C,Inscritos!D:D)</f>
        <v>#N/A</v>
      </c>
      <c r="E46" s="4" t="e">
        <f>_xlfn.XLOOKUP(C46,Inscritos!$C:$C,Inscritos!E:E)</f>
        <v>#N/A</v>
      </c>
      <c r="F46" s="4" t="e">
        <f>_xlfn.XLOOKUP(C46,Inscritos!$C:$C,Inscritos!F:F)</f>
        <v>#N/A</v>
      </c>
      <c r="G46" s="4" t="e">
        <f>_xlfn.XLOOKUP(C46,Inscritos!$C:$C,Inscritos!#REF!)</f>
        <v>#REF!</v>
      </c>
      <c r="H46" s="4" t="e">
        <f>_xlfn.XLOOKUP(C46,Inscritos!$C:$C,Inscritos!G:G)</f>
        <v>#N/A</v>
      </c>
      <c r="I46" s="50" t="str">
        <f>IFERROR(IF(H:H="F",_xlfn.XLOOKUP($C:$C,'50m PULL'!$AV$15:$AV$138,'50m PULL'!$BA$15:$BA$138),_xlfn.XLOOKUP($C:$C,'50m PULL'!BL$15:$BL$137,'50m PULL'!$BQ$15:$BQ$137)),"")</f>
        <v/>
      </c>
      <c r="J46" s="50" t="str">
        <f>IFERROR(IF(H46="F",_xlfn.XLOOKUP($C:$C,'50m LIBRE'!$AV$14:$AV$137,'50m LIBRE'!$BA$14:$BA$137),_xlfn.XLOOKUP($C:$C,'50m LIBRE'!$BL$14:BL$137,'50m LIBRE'!$BQ$14:$BQ$137)),"")</f>
        <v/>
      </c>
      <c r="K46" s="50" t="str">
        <f>IFERROR(IF(H46="F",_xlfn.XLOOKUP($C:$C,'200m LIBRE'!$AV$14:$AV$155,'200m LIBRE'!$BA$14:$BA$155),_xlfn.XLOOKUP($C:$C,'200m LIBRE'!$BL$14:BL$145,'200m LIBRE'!$BQ$14:$BQ$145)),"")</f>
        <v/>
      </c>
      <c r="L46" s="50" t="str">
        <f>IFERROR(IF(H46="F",_xlfn.XLOOKUP($C:$C,'100m LIBRE'!$AV$14:$AV$136,'100m LIBRE'!$BA$14:$BA$136),_xlfn.XLOOKUP($C:$C,'100m LIBRE'!$BL$14:BL$136,'100m LIBRE'!$BQ$14:$BQ$136)),"")</f>
        <v/>
      </c>
      <c r="M46" s="50">
        <f t="shared" si="1"/>
        <v>0</v>
      </c>
      <c r="N46" s="55" t="str">
        <f>IFERROR(IF(H46="F",_xlfn.XLOOKUP($C:$C,#REF!,#REF!),_xlfn.XLOOKUP($C:$C,#REF!,#REF!)),"")</f>
        <v/>
      </c>
      <c r="O46" s="55" t="str">
        <f>IFERROR(IF(H:H="F",_xlfn.XLOOKUP($C:$C,#REF!,#REF!),_xlfn.XLOOKUP($C:$C,#REF!,#REF!)),"")</f>
        <v/>
      </c>
      <c r="R46" s="55" t="str">
        <f>IFERROR(IF(H46="F",_xlfn.XLOOKUP($C:$C,#REF!,#REF!),_xlfn.XLOOKUP($C:$C,#REF!,#REF!)),"")</f>
        <v/>
      </c>
      <c r="S46" s="55" t="str">
        <f>IFERROR(IF(H46="F",_xlfn.XLOOKUP($C:$C,#REF!,#REF!),_xlfn.XLOOKUP($C:$C,#REF!,#REF!)),"")</f>
        <v/>
      </c>
      <c r="T46" s="55" t="str">
        <f>IFERROR(IF(H46="F",_xlfn.XLOOKUP($C:$C,#REF!,#REF!),_xlfn.XLOOKUP($C:$C,#REF!,#REF!)),"")</f>
        <v/>
      </c>
      <c r="U46" s="55" t="str">
        <f>IFERROR(IF(H46="F",_xlfn.XLOOKUP($C:$C,#REF!,#REF!),_xlfn.XLOOKUP($C:$C,#REF!,#REF!)),"")</f>
        <v/>
      </c>
      <c r="V46" s="55" t="str">
        <f>IFERROR(IF(H46="F",_xlfn.XLOOKUP($C:$C,#REF!,#REF!),_xlfn.XLOOKUP($C:$C,#REF!,#REF!)),"")</f>
        <v/>
      </c>
    </row>
    <row r="47" spans="1:22" x14ac:dyDescent="0.3">
      <c r="A47" t="e">
        <f t="shared" si="0"/>
        <v>#N/A</v>
      </c>
      <c r="B47" t="e">
        <f>A47&amp;COUNTIF($A$2:A47,A47)</f>
        <v>#N/A</v>
      </c>
      <c r="C47">
        <f>Inscritos!C48</f>
        <v>0</v>
      </c>
      <c r="D47" s="17" t="e">
        <f>_xlfn.XLOOKUP(C47,Inscritos!C:C,Inscritos!D:D)</f>
        <v>#N/A</v>
      </c>
      <c r="E47" s="4" t="e">
        <f>_xlfn.XLOOKUP(C47,Inscritos!$C:$C,Inscritos!E:E)</f>
        <v>#N/A</v>
      </c>
      <c r="F47" s="4" t="e">
        <f>_xlfn.XLOOKUP(C47,Inscritos!$C:$C,Inscritos!F:F)</f>
        <v>#N/A</v>
      </c>
      <c r="G47" s="4" t="e">
        <f>_xlfn.XLOOKUP(C47,Inscritos!$C:$C,Inscritos!#REF!)</f>
        <v>#REF!</v>
      </c>
      <c r="H47" s="4" t="e">
        <f>_xlfn.XLOOKUP(C47,Inscritos!$C:$C,Inscritos!G:G)</f>
        <v>#N/A</v>
      </c>
      <c r="I47" s="50" t="str">
        <f>IFERROR(IF(H:H="F",_xlfn.XLOOKUP($C:$C,'50m PULL'!$AV$15:$AV$138,'50m PULL'!$BA$15:$BA$138),_xlfn.XLOOKUP($C:$C,'50m PULL'!BL$15:$BL$137,'50m PULL'!$BQ$15:$BQ$137)),"")</f>
        <v/>
      </c>
      <c r="J47" s="50" t="str">
        <f>IFERROR(IF(H47="F",_xlfn.XLOOKUP($C:$C,'50m LIBRE'!$AV$14:$AV$137,'50m LIBRE'!$BA$14:$BA$137),_xlfn.XLOOKUP($C:$C,'50m LIBRE'!$BL$14:BL$137,'50m LIBRE'!$BQ$14:$BQ$137)),"")</f>
        <v/>
      </c>
      <c r="K47" s="50" t="str">
        <f>IFERROR(IF(H47="F",_xlfn.XLOOKUP($C:$C,'200m LIBRE'!$AV$14:$AV$155,'200m LIBRE'!$BA$14:$BA$155),_xlfn.XLOOKUP($C:$C,'200m LIBRE'!$BL$14:BL$145,'200m LIBRE'!$BQ$14:$BQ$145)),"")</f>
        <v/>
      </c>
      <c r="L47" s="50" t="str">
        <f>IFERROR(IF(H47="F",_xlfn.XLOOKUP($C:$C,'100m LIBRE'!$AV$14:$AV$136,'100m LIBRE'!$BA$14:$BA$136),_xlfn.XLOOKUP($C:$C,'100m LIBRE'!$BL$14:BL$136,'100m LIBRE'!$BQ$14:$BQ$136)),"")</f>
        <v/>
      </c>
      <c r="M47" s="50">
        <f t="shared" si="1"/>
        <v>0</v>
      </c>
      <c r="N47" s="55" t="str">
        <f>IFERROR(IF(H47="F",_xlfn.XLOOKUP($C:$C,#REF!,#REF!),_xlfn.XLOOKUP($C:$C,#REF!,#REF!)),"")</f>
        <v/>
      </c>
      <c r="O47" s="55" t="str">
        <f>IFERROR(IF(H:H="F",_xlfn.XLOOKUP($C:$C,#REF!,#REF!),_xlfn.XLOOKUP($C:$C,#REF!,#REF!)),"")</f>
        <v/>
      </c>
      <c r="R47" s="55" t="str">
        <f>IFERROR(IF(H47="F",_xlfn.XLOOKUP($C:$C,#REF!,#REF!),_xlfn.XLOOKUP($C:$C,#REF!,#REF!)),"")</f>
        <v/>
      </c>
      <c r="S47" s="55" t="str">
        <f>IFERROR(IF(H47="F",_xlfn.XLOOKUP($C:$C,#REF!,#REF!),_xlfn.XLOOKUP($C:$C,#REF!,#REF!)),"")</f>
        <v/>
      </c>
      <c r="T47" s="55" t="str">
        <f>IFERROR(IF(H47="F",_xlfn.XLOOKUP($C:$C,#REF!,#REF!),_xlfn.XLOOKUP($C:$C,#REF!,#REF!)),"")</f>
        <v/>
      </c>
      <c r="U47" s="55" t="str">
        <f>IFERROR(IF(H47="F",_xlfn.XLOOKUP($C:$C,#REF!,#REF!),_xlfn.XLOOKUP($C:$C,#REF!,#REF!)),"")</f>
        <v/>
      </c>
      <c r="V47" s="55" t="str">
        <f>IFERROR(IF(H47="F",_xlfn.XLOOKUP($C:$C,#REF!,#REF!),_xlfn.XLOOKUP($C:$C,#REF!,#REF!)),"")</f>
        <v/>
      </c>
    </row>
    <row r="48" spans="1:22" x14ac:dyDescent="0.3">
      <c r="A48" t="e">
        <f t="shared" si="0"/>
        <v>#N/A</v>
      </c>
      <c r="B48" t="e">
        <f>A48&amp;COUNTIF($A$2:A48,A48)</f>
        <v>#N/A</v>
      </c>
      <c r="C48">
        <f>Inscritos!C49</f>
        <v>0</v>
      </c>
      <c r="D48" s="17" t="e">
        <f>_xlfn.XLOOKUP(C48,Inscritos!C:C,Inscritos!D:D)</f>
        <v>#N/A</v>
      </c>
      <c r="E48" s="4" t="e">
        <f>_xlfn.XLOOKUP(C48,Inscritos!$C:$C,Inscritos!E:E)</f>
        <v>#N/A</v>
      </c>
      <c r="F48" s="4" t="e">
        <f>_xlfn.XLOOKUP(C48,Inscritos!$C:$C,Inscritos!F:F)</f>
        <v>#N/A</v>
      </c>
      <c r="G48" s="4" t="e">
        <f>_xlfn.XLOOKUP(C48,Inscritos!$C:$C,Inscritos!#REF!)</f>
        <v>#REF!</v>
      </c>
      <c r="H48" s="4" t="e">
        <f>_xlfn.XLOOKUP(C48,Inscritos!$C:$C,Inscritos!G:G)</f>
        <v>#N/A</v>
      </c>
      <c r="I48" s="50" t="str">
        <f>IFERROR(IF(H:H="F",_xlfn.XLOOKUP($C:$C,'50m PULL'!$AV$15:$AV$138,'50m PULL'!$BA$15:$BA$138),_xlfn.XLOOKUP($C:$C,'50m PULL'!BL$15:$BL$137,'50m PULL'!$BQ$15:$BQ$137)),"")</f>
        <v/>
      </c>
      <c r="J48" s="50" t="str">
        <f>IFERROR(IF(H48="F",_xlfn.XLOOKUP($C:$C,'50m LIBRE'!$AV$14:$AV$137,'50m LIBRE'!$BA$14:$BA$137),_xlfn.XLOOKUP($C:$C,'50m LIBRE'!$BL$14:BL$137,'50m LIBRE'!$BQ$14:$BQ$137)),"")</f>
        <v/>
      </c>
      <c r="K48" s="50" t="str">
        <f>IFERROR(IF(H48="F",_xlfn.XLOOKUP($C:$C,'200m LIBRE'!$AV$14:$AV$155,'200m LIBRE'!$BA$14:$BA$155),_xlfn.XLOOKUP($C:$C,'200m LIBRE'!$BL$14:BL$145,'200m LIBRE'!$BQ$14:$BQ$145)),"")</f>
        <v/>
      </c>
      <c r="L48" s="50" t="str">
        <f>IFERROR(IF(H48="F",_xlfn.XLOOKUP($C:$C,'100m LIBRE'!$AV$14:$AV$136,'100m LIBRE'!$BA$14:$BA$136),_xlfn.XLOOKUP($C:$C,'100m LIBRE'!$BL$14:BL$136,'100m LIBRE'!$BQ$14:$BQ$136)),"")</f>
        <v/>
      </c>
      <c r="M48" s="50">
        <f t="shared" si="1"/>
        <v>0</v>
      </c>
      <c r="N48" s="55" t="str">
        <f>IFERROR(IF(H48="F",_xlfn.XLOOKUP($C:$C,#REF!,#REF!),_xlfn.XLOOKUP($C:$C,#REF!,#REF!)),"")</f>
        <v/>
      </c>
      <c r="O48" s="55" t="str">
        <f>IFERROR(IF(H:H="F",_xlfn.XLOOKUP($C:$C,#REF!,#REF!),_xlfn.XLOOKUP($C:$C,#REF!,#REF!)),"")</f>
        <v/>
      </c>
      <c r="R48" s="55" t="str">
        <f>IFERROR(IF(H48="F",_xlfn.XLOOKUP($C:$C,#REF!,#REF!),_xlfn.XLOOKUP($C:$C,#REF!,#REF!)),"")</f>
        <v/>
      </c>
      <c r="S48" s="55" t="str">
        <f>IFERROR(IF(H48="F",_xlfn.XLOOKUP($C:$C,#REF!,#REF!),_xlfn.XLOOKUP($C:$C,#REF!,#REF!)),"")</f>
        <v/>
      </c>
      <c r="T48" s="55" t="str">
        <f>IFERROR(IF(H48="F",_xlfn.XLOOKUP($C:$C,#REF!,#REF!),_xlfn.XLOOKUP($C:$C,#REF!,#REF!)),"")</f>
        <v/>
      </c>
      <c r="U48" s="55" t="str">
        <f>IFERROR(IF(H48="F",_xlfn.XLOOKUP($C:$C,#REF!,#REF!),_xlfn.XLOOKUP($C:$C,#REF!,#REF!)),"")</f>
        <v/>
      </c>
      <c r="V48" s="55" t="str">
        <f>IFERROR(IF(H48="F",_xlfn.XLOOKUP($C:$C,#REF!,#REF!),_xlfn.XLOOKUP($C:$C,#REF!,#REF!)),"")</f>
        <v/>
      </c>
    </row>
    <row r="49" spans="1:22" x14ac:dyDescent="0.3">
      <c r="A49" t="e">
        <f t="shared" si="0"/>
        <v>#N/A</v>
      </c>
      <c r="B49" t="e">
        <f>A49&amp;COUNTIF($A$2:A49,A49)</f>
        <v>#N/A</v>
      </c>
      <c r="C49">
        <f>Inscritos!C50</f>
        <v>0</v>
      </c>
      <c r="D49" s="17" t="e">
        <f>_xlfn.XLOOKUP(C49,Inscritos!C:C,Inscritos!D:D)</f>
        <v>#N/A</v>
      </c>
      <c r="E49" s="4" t="e">
        <f>_xlfn.XLOOKUP(C49,Inscritos!$C:$C,Inscritos!E:E)</f>
        <v>#N/A</v>
      </c>
      <c r="F49" s="4" t="e">
        <f>_xlfn.XLOOKUP(C49,Inscritos!$C:$C,Inscritos!F:F)</f>
        <v>#N/A</v>
      </c>
      <c r="G49" s="4" t="e">
        <f>_xlfn.XLOOKUP(C49,Inscritos!$C:$C,Inscritos!#REF!)</f>
        <v>#REF!</v>
      </c>
      <c r="H49" s="4" t="e">
        <f>_xlfn.XLOOKUP(C49,Inscritos!$C:$C,Inscritos!G:G)</f>
        <v>#N/A</v>
      </c>
      <c r="I49" s="50" t="str">
        <f>IFERROR(IF(H:H="F",_xlfn.XLOOKUP($C:$C,'50m PULL'!$AV$15:$AV$138,'50m PULL'!$BA$15:$BA$138),_xlfn.XLOOKUP($C:$C,'50m PULL'!BL$15:$BL$137,'50m PULL'!$BQ$15:$BQ$137)),"")</f>
        <v/>
      </c>
      <c r="J49" s="50" t="str">
        <f>IFERROR(IF(H49="F",_xlfn.XLOOKUP($C:$C,'50m LIBRE'!$AV$14:$AV$137,'50m LIBRE'!$BA$14:$BA$137),_xlfn.XLOOKUP($C:$C,'50m LIBRE'!$BL$14:BL$137,'50m LIBRE'!$BQ$14:$BQ$137)),"")</f>
        <v/>
      </c>
      <c r="K49" s="50" t="str">
        <f>IFERROR(IF(H49="F",_xlfn.XLOOKUP($C:$C,'200m LIBRE'!$AV$14:$AV$155,'200m LIBRE'!$BA$14:$BA$155),_xlfn.XLOOKUP($C:$C,'200m LIBRE'!$BL$14:BL$145,'200m LIBRE'!$BQ$14:$BQ$145)),"")</f>
        <v/>
      </c>
      <c r="L49" s="50" t="str">
        <f>IFERROR(IF(H49="F",_xlfn.XLOOKUP($C:$C,'100m LIBRE'!$AV$14:$AV$136,'100m LIBRE'!$BA$14:$BA$136),_xlfn.XLOOKUP($C:$C,'100m LIBRE'!$BL$14:BL$136,'100m LIBRE'!$BQ$14:$BQ$136)),"")</f>
        <v/>
      </c>
      <c r="M49" s="50">
        <f t="shared" si="1"/>
        <v>0</v>
      </c>
      <c r="N49" s="55" t="str">
        <f>IFERROR(IF(H49="F",_xlfn.XLOOKUP($C:$C,#REF!,#REF!),_xlfn.XLOOKUP($C:$C,#REF!,#REF!)),"")</f>
        <v/>
      </c>
      <c r="O49" s="55" t="str">
        <f>IFERROR(IF(H:H="F",_xlfn.XLOOKUP($C:$C,#REF!,#REF!),_xlfn.XLOOKUP($C:$C,#REF!,#REF!)),"")</f>
        <v/>
      </c>
      <c r="R49" s="55" t="str">
        <f>IFERROR(IF(H49="F",_xlfn.XLOOKUP($C:$C,#REF!,#REF!),_xlfn.XLOOKUP($C:$C,#REF!,#REF!)),"")</f>
        <v/>
      </c>
      <c r="S49" s="55" t="str">
        <f>IFERROR(IF(H49="F",_xlfn.XLOOKUP($C:$C,#REF!,#REF!),_xlfn.XLOOKUP($C:$C,#REF!,#REF!)),"")</f>
        <v/>
      </c>
      <c r="T49" s="55" t="str">
        <f>IFERROR(IF(H49="F",_xlfn.XLOOKUP($C:$C,#REF!,#REF!),_xlfn.XLOOKUP($C:$C,#REF!,#REF!)),"")</f>
        <v/>
      </c>
      <c r="U49" s="55" t="str">
        <f>IFERROR(IF(H49="F",_xlfn.XLOOKUP($C:$C,#REF!,#REF!),_xlfn.XLOOKUP($C:$C,#REF!,#REF!)),"")</f>
        <v/>
      </c>
      <c r="V49" s="55" t="str">
        <f>IFERROR(IF(H49="F",_xlfn.XLOOKUP($C:$C,#REF!,#REF!),_xlfn.XLOOKUP($C:$C,#REF!,#REF!)),"")</f>
        <v/>
      </c>
    </row>
    <row r="50" spans="1:22" x14ac:dyDescent="0.3">
      <c r="A50" t="e">
        <f t="shared" si="0"/>
        <v>#N/A</v>
      </c>
      <c r="B50" t="e">
        <f>A50&amp;COUNTIF($A$2:A50,A50)</f>
        <v>#N/A</v>
      </c>
      <c r="C50">
        <f>Inscritos!C51</f>
        <v>0</v>
      </c>
      <c r="D50" s="17" t="e">
        <f>_xlfn.XLOOKUP(C50,Inscritos!C:C,Inscritos!D:D)</f>
        <v>#N/A</v>
      </c>
      <c r="E50" s="4" t="e">
        <f>_xlfn.XLOOKUP(C50,Inscritos!$C:$C,Inscritos!E:E)</f>
        <v>#N/A</v>
      </c>
      <c r="F50" s="4" t="e">
        <f>_xlfn.XLOOKUP(C50,Inscritos!$C:$C,Inscritos!F:F)</f>
        <v>#N/A</v>
      </c>
      <c r="G50" s="4" t="e">
        <f>_xlfn.XLOOKUP(C50,Inscritos!$C:$C,Inscritos!#REF!)</f>
        <v>#REF!</v>
      </c>
      <c r="H50" s="4" t="e">
        <f>_xlfn.XLOOKUP(C50,Inscritos!$C:$C,Inscritos!G:G)</f>
        <v>#N/A</v>
      </c>
      <c r="I50" s="50" t="str">
        <f>IFERROR(IF(H:H="F",_xlfn.XLOOKUP($C:$C,'50m PULL'!$AV$15:$AV$138,'50m PULL'!$BA$15:$BA$138),_xlfn.XLOOKUP($C:$C,'50m PULL'!BL$15:$BL$137,'50m PULL'!$BQ$15:$BQ$137)),"")</f>
        <v/>
      </c>
      <c r="J50" s="50" t="str">
        <f>IFERROR(IF(H50="F",_xlfn.XLOOKUP($C:$C,'50m LIBRE'!$AV$14:$AV$137,'50m LIBRE'!$BA$14:$BA$137),_xlfn.XLOOKUP($C:$C,'50m LIBRE'!$BL$14:BL$137,'50m LIBRE'!$BQ$14:$BQ$137)),"")</f>
        <v/>
      </c>
      <c r="K50" s="50" t="str">
        <f>IFERROR(IF(H50="F",_xlfn.XLOOKUP($C:$C,'200m LIBRE'!$AV$14:$AV$155,'200m LIBRE'!$BA$14:$BA$155),_xlfn.XLOOKUP($C:$C,'200m LIBRE'!$BL$14:BL$145,'200m LIBRE'!$BQ$14:$BQ$145)),"")</f>
        <v/>
      </c>
      <c r="L50" s="50" t="str">
        <f>IFERROR(IF(H50="F",_xlfn.XLOOKUP($C:$C,'100m LIBRE'!$AV$14:$AV$136,'100m LIBRE'!$BA$14:$BA$136),_xlfn.XLOOKUP($C:$C,'100m LIBRE'!$BL$14:BL$136,'100m LIBRE'!$BQ$14:$BQ$136)),"")</f>
        <v/>
      </c>
      <c r="M50" s="50">
        <f t="shared" si="1"/>
        <v>0</v>
      </c>
      <c r="N50" s="55" t="str">
        <f>IFERROR(IF(H50="F",_xlfn.XLOOKUP($C:$C,#REF!,#REF!),_xlfn.XLOOKUP($C:$C,#REF!,#REF!)),"")</f>
        <v/>
      </c>
      <c r="O50" s="55" t="str">
        <f>IFERROR(IF(H:H="F",_xlfn.XLOOKUP($C:$C,#REF!,#REF!),_xlfn.XLOOKUP($C:$C,#REF!,#REF!)),"")</f>
        <v/>
      </c>
      <c r="R50" s="55" t="str">
        <f>IFERROR(IF(H50="F",_xlfn.XLOOKUP($C:$C,#REF!,#REF!),_xlfn.XLOOKUP($C:$C,#REF!,#REF!)),"")</f>
        <v/>
      </c>
      <c r="S50" s="55" t="str">
        <f>IFERROR(IF(H50="F",_xlfn.XLOOKUP($C:$C,#REF!,#REF!),_xlfn.XLOOKUP($C:$C,#REF!,#REF!)),"")</f>
        <v/>
      </c>
      <c r="T50" s="55" t="str">
        <f>IFERROR(IF(H50="F",_xlfn.XLOOKUP($C:$C,#REF!,#REF!),_xlfn.XLOOKUP($C:$C,#REF!,#REF!)),"")</f>
        <v/>
      </c>
      <c r="U50" s="55" t="str">
        <f>IFERROR(IF(H50="F",_xlfn.XLOOKUP($C:$C,#REF!,#REF!),_xlfn.XLOOKUP($C:$C,#REF!,#REF!)),"")</f>
        <v/>
      </c>
      <c r="V50" s="55" t="str">
        <f>IFERROR(IF(H50="F",_xlfn.XLOOKUP($C:$C,#REF!,#REF!),_xlfn.XLOOKUP($C:$C,#REF!,#REF!)),"")</f>
        <v/>
      </c>
    </row>
    <row r="51" spans="1:22" x14ac:dyDescent="0.3">
      <c r="A51" t="e">
        <f t="shared" si="0"/>
        <v>#N/A</v>
      </c>
      <c r="B51" t="e">
        <f>A51&amp;COUNTIF($A$2:A51,A51)</f>
        <v>#N/A</v>
      </c>
      <c r="C51">
        <f>Inscritos!C52</f>
        <v>0</v>
      </c>
      <c r="D51" s="17" t="e">
        <f>_xlfn.XLOOKUP(C51,Inscritos!C:C,Inscritos!D:D)</f>
        <v>#N/A</v>
      </c>
      <c r="E51" s="4" t="e">
        <f>_xlfn.XLOOKUP(C51,Inscritos!$C:$C,Inscritos!E:E)</f>
        <v>#N/A</v>
      </c>
      <c r="F51" s="4" t="e">
        <f>_xlfn.XLOOKUP(C51,Inscritos!$C:$C,Inscritos!F:F)</f>
        <v>#N/A</v>
      </c>
      <c r="G51" s="4" t="e">
        <f>_xlfn.XLOOKUP(C51,Inscritos!$C:$C,Inscritos!#REF!)</f>
        <v>#REF!</v>
      </c>
      <c r="H51" s="4" t="e">
        <f>_xlfn.XLOOKUP(C51,Inscritos!$C:$C,Inscritos!G:G)</f>
        <v>#N/A</v>
      </c>
      <c r="I51" s="50" t="str">
        <f>IFERROR(IF(H:H="F",_xlfn.XLOOKUP($C:$C,'50m PULL'!$AV$15:$AV$138,'50m PULL'!$BA$15:$BA$138),_xlfn.XLOOKUP($C:$C,'50m PULL'!BL$15:$BL$137,'50m PULL'!$BQ$15:$BQ$137)),"")</f>
        <v/>
      </c>
      <c r="J51" s="50" t="str">
        <f>IFERROR(IF(H51="F",_xlfn.XLOOKUP($C:$C,'50m LIBRE'!$AV$14:$AV$137,'50m LIBRE'!$BA$14:$BA$137),_xlfn.XLOOKUP($C:$C,'50m LIBRE'!$BL$14:BL$137,'50m LIBRE'!$BQ$14:$BQ$137)),"")</f>
        <v/>
      </c>
      <c r="K51" s="50" t="str">
        <f>IFERROR(IF(H51="F",_xlfn.XLOOKUP($C:$C,'200m LIBRE'!$AV$14:$AV$155,'200m LIBRE'!$BA$14:$BA$155),_xlfn.XLOOKUP($C:$C,'200m LIBRE'!$BL$14:BL$145,'200m LIBRE'!$BQ$14:$BQ$145)),"")</f>
        <v/>
      </c>
      <c r="L51" s="50" t="str">
        <f>IFERROR(IF(H51="F",_xlfn.XLOOKUP($C:$C,'100m LIBRE'!$AV$14:$AV$136,'100m LIBRE'!$BA$14:$BA$136),_xlfn.XLOOKUP($C:$C,'100m LIBRE'!$BL$14:BL$136,'100m LIBRE'!$BQ$14:$BQ$136)),"")</f>
        <v/>
      </c>
      <c r="M51" s="50">
        <f t="shared" si="1"/>
        <v>0</v>
      </c>
      <c r="N51" s="55" t="str">
        <f>IFERROR(IF(H51="F",_xlfn.XLOOKUP($C:$C,#REF!,#REF!),_xlfn.XLOOKUP($C:$C,#REF!,#REF!)),"")</f>
        <v/>
      </c>
      <c r="O51" s="55" t="str">
        <f>IFERROR(IF(H:H="F",_xlfn.XLOOKUP($C:$C,#REF!,#REF!),_xlfn.XLOOKUP($C:$C,#REF!,#REF!)),"")</f>
        <v/>
      </c>
      <c r="R51" s="55" t="str">
        <f>IFERROR(IF(H51="F",_xlfn.XLOOKUP($C:$C,#REF!,#REF!),_xlfn.XLOOKUP($C:$C,#REF!,#REF!)),"")</f>
        <v/>
      </c>
      <c r="S51" s="55" t="str">
        <f>IFERROR(IF(H51="F",_xlfn.XLOOKUP($C:$C,#REF!,#REF!),_xlfn.XLOOKUP($C:$C,#REF!,#REF!)),"")</f>
        <v/>
      </c>
      <c r="T51" s="55" t="str">
        <f>IFERROR(IF(H51="F",_xlfn.XLOOKUP($C:$C,#REF!,#REF!),_xlfn.XLOOKUP($C:$C,#REF!,#REF!)),"")</f>
        <v/>
      </c>
      <c r="U51" s="55" t="str">
        <f>IFERROR(IF(H51="F",_xlfn.XLOOKUP($C:$C,#REF!,#REF!),_xlfn.XLOOKUP($C:$C,#REF!,#REF!)),"")</f>
        <v/>
      </c>
      <c r="V51" s="55" t="str">
        <f>IFERROR(IF(H51="F",_xlfn.XLOOKUP($C:$C,#REF!,#REF!),_xlfn.XLOOKUP($C:$C,#REF!,#REF!)),"")</f>
        <v/>
      </c>
    </row>
    <row r="52" spans="1:22" x14ac:dyDescent="0.3">
      <c r="A52" t="e">
        <f t="shared" si="0"/>
        <v>#N/A</v>
      </c>
      <c r="B52" t="e">
        <f>A52&amp;COUNTIF($A$2:A52,A52)</f>
        <v>#N/A</v>
      </c>
      <c r="C52">
        <f>Inscritos!C53</f>
        <v>0</v>
      </c>
      <c r="D52" s="17" t="e">
        <f>_xlfn.XLOOKUP(C52,Inscritos!C:C,Inscritos!D:D)</f>
        <v>#N/A</v>
      </c>
      <c r="E52" s="4" t="e">
        <f>_xlfn.XLOOKUP(C52,Inscritos!$C:$C,Inscritos!E:E)</f>
        <v>#N/A</v>
      </c>
      <c r="F52" s="4" t="e">
        <f>_xlfn.XLOOKUP(C52,Inscritos!$C:$C,Inscritos!F:F)</f>
        <v>#N/A</v>
      </c>
      <c r="G52" s="4" t="e">
        <f>_xlfn.XLOOKUP(C52,Inscritos!$C:$C,Inscritos!#REF!)</f>
        <v>#REF!</v>
      </c>
      <c r="H52" s="4" t="e">
        <f>_xlfn.XLOOKUP(C52,Inscritos!$C:$C,Inscritos!G:G)</f>
        <v>#N/A</v>
      </c>
      <c r="I52" s="50" t="str">
        <f>IFERROR(IF(H:H="F",_xlfn.XLOOKUP($C:$C,'50m PULL'!$AV$15:$AV$138,'50m PULL'!$BA$15:$BA$138),_xlfn.XLOOKUP($C:$C,'50m PULL'!BL$15:$BL$137,'50m PULL'!$BQ$15:$BQ$137)),"")</f>
        <v/>
      </c>
      <c r="J52" s="50" t="str">
        <f>IFERROR(IF(H52="F",_xlfn.XLOOKUP($C:$C,'50m LIBRE'!$AV$14:$AV$137,'50m LIBRE'!$BA$14:$BA$137),_xlfn.XLOOKUP($C:$C,'50m LIBRE'!$BL$14:BL$137,'50m LIBRE'!$BQ$14:$BQ$137)),"")</f>
        <v/>
      </c>
      <c r="K52" s="50" t="str">
        <f>IFERROR(IF(H52="F",_xlfn.XLOOKUP($C:$C,'200m LIBRE'!$AV$14:$AV$155,'200m LIBRE'!$BA$14:$BA$155),_xlfn.XLOOKUP($C:$C,'200m LIBRE'!$BL$14:BL$145,'200m LIBRE'!$BQ$14:$BQ$145)),"")</f>
        <v/>
      </c>
      <c r="L52" s="50" t="str">
        <f>IFERROR(IF(H52="F",_xlfn.XLOOKUP($C:$C,'100m LIBRE'!$AV$14:$AV$136,'100m LIBRE'!$BA$14:$BA$136),_xlfn.XLOOKUP($C:$C,'100m LIBRE'!$BL$14:BL$136,'100m LIBRE'!$BQ$14:$BQ$136)),"")</f>
        <v/>
      </c>
      <c r="M52" s="50">
        <f t="shared" si="1"/>
        <v>0</v>
      </c>
      <c r="N52" s="55" t="str">
        <f>IFERROR(IF(H52="F",_xlfn.XLOOKUP($C:$C,#REF!,#REF!),_xlfn.XLOOKUP($C:$C,#REF!,#REF!)),"")</f>
        <v/>
      </c>
      <c r="O52" s="55" t="str">
        <f>IFERROR(IF(H:H="F",_xlfn.XLOOKUP($C:$C,#REF!,#REF!),_xlfn.XLOOKUP($C:$C,#REF!,#REF!)),"")</f>
        <v/>
      </c>
      <c r="R52" s="55" t="str">
        <f>IFERROR(IF(H52="F",_xlfn.XLOOKUP($C:$C,#REF!,#REF!),_xlfn.XLOOKUP($C:$C,#REF!,#REF!)),"")</f>
        <v/>
      </c>
      <c r="S52" s="55" t="str">
        <f>IFERROR(IF(H52="F",_xlfn.XLOOKUP($C:$C,#REF!,#REF!),_xlfn.XLOOKUP($C:$C,#REF!,#REF!)),"")</f>
        <v/>
      </c>
      <c r="T52" s="55" t="str">
        <f>IFERROR(IF(H52="F",_xlfn.XLOOKUP($C:$C,#REF!,#REF!),_xlfn.XLOOKUP($C:$C,#REF!,#REF!)),"")</f>
        <v/>
      </c>
      <c r="U52" s="55" t="str">
        <f>IFERROR(IF(H52="F",_xlfn.XLOOKUP($C:$C,#REF!,#REF!),_xlfn.XLOOKUP($C:$C,#REF!,#REF!)),"")</f>
        <v/>
      </c>
      <c r="V52" s="55" t="str">
        <f>IFERROR(IF(H52="F",_xlfn.XLOOKUP($C:$C,#REF!,#REF!),_xlfn.XLOOKUP($C:$C,#REF!,#REF!)),"")</f>
        <v/>
      </c>
    </row>
    <row r="53" spans="1:22" x14ac:dyDescent="0.3">
      <c r="A53" t="e">
        <f t="shared" si="0"/>
        <v>#N/A</v>
      </c>
      <c r="B53" t="e">
        <f>A53&amp;COUNTIF($A$2:A53,A53)</f>
        <v>#N/A</v>
      </c>
      <c r="C53">
        <f>Inscritos!C54</f>
        <v>0</v>
      </c>
      <c r="D53" s="17" t="e">
        <f>_xlfn.XLOOKUP(C53,Inscritos!C:C,Inscritos!D:D)</f>
        <v>#N/A</v>
      </c>
      <c r="E53" s="4" t="e">
        <f>_xlfn.XLOOKUP(C53,Inscritos!$C:$C,Inscritos!E:E)</f>
        <v>#N/A</v>
      </c>
      <c r="F53" s="4" t="e">
        <f>_xlfn.XLOOKUP(C53,Inscritos!$C:$C,Inscritos!F:F)</f>
        <v>#N/A</v>
      </c>
      <c r="G53" s="4" t="e">
        <f>_xlfn.XLOOKUP(C53,Inscritos!$C:$C,Inscritos!#REF!)</f>
        <v>#REF!</v>
      </c>
      <c r="H53" s="4" t="e">
        <f>_xlfn.XLOOKUP(C53,Inscritos!$C:$C,Inscritos!G:G)</f>
        <v>#N/A</v>
      </c>
      <c r="I53" s="50" t="str">
        <f>IFERROR(IF(H:H="F",_xlfn.XLOOKUP($C:$C,'50m PULL'!$AV$15:$AV$138,'50m PULL'!$BA$15:$BA$138),_xlfn.XLOOKUP($C:$C,'50m PULL'!BL$15:$BL$137,'50m PULL'!$BQ$15:$BQ$137)),"")</f>
        <v/>
      </c>
      <c r="J53" s="50" t="str">
        <f>IFERROR(IF(H53="F",_xlfn.XLOOKUP($C:$C,'50m LIBRE'!$AV$14:$AV$137,'50m LIBRE'!$BA$14:$BA$137),_xlfn.XLOOKUP($C:$C,'50m LIBRE'!$BL$14:BL$137,'50m LIBRE'!$BQ$14:$BQ$137)),"")</f>
        <v/>
      </c>
      <c r="K53" s="50" t="str">
        <f>IFERROR(IF(H53="F",_xlfn.XLOOKUP($C:$C,'200m LIBRE'!$AV$14:$AV$155,'200m LIBRE'!$BA$14:$BA$155),_xlfn.XLOOKUP($C:$C,'200m LIBRE'!$BL$14:BL$145,'200m LIBRE'!$BQ$14:$BQ$145)),"")</f>
        <v/>
      </c>
      <c r="L53" s="50" t="str">
        <f>IFERROR(IF(H53="F",_xlfn.XLOOKUP($C:$C,'100m LIBRE'!$AV$14:$AV$136,'100m LIBRE'!$BA$14:$BA$136),_xlfn.XLOOKUP($C:$C,'100m LIBRE'!$BL$14:BL$136,'100m LIBRE'!$BQ$14:$BQ$136)),"")</f>
        <v/>
      </c>
      <c r="M53" s="50">
        <f t="shared" si="1"/>
        <v>0</v>
      </c>
      <c r="N53" s="55" t="str">
        <f>IFERROR(IF(H53="F",_xlfn.XLOOKUP($C:$C,#REF!,#REF!),_xlfn.XLOOKUP($C:$C,#REF!,#REF!)),"")</f>
        <v/>
      </c>
      <c r="O53" s="55" t="str">
        <f>IFERROR(IF(H:H="F",_xlfn.XLOOKUP($C:$C,#REF!,#REF!),_xlfn.XLOOKUP($C:$C,#REF!,#REF!)),"")</f>
        <v/>
      </c>
      <c r="R53" s="55" t="str">
        <f>IFERROR(IF(H53="F",_xlfn.XLOOKUP($C:$C,#REF!,#REF!),_xlfn.XLOOKUP($C:$C,#REF!,#REF!)),"")</f>
        <v/>
      </c>
      <c r="S53" s="55" t="str">
        <f>IFERROR(IF(H53="F",_xlfn.XLOOKUP($C:$C,#REF!,#REF!),_xlfn.XLOOKUP($C:$C,#REF!,#REF!)),"")</f>
        <v/>
      </c>
      <c r="T53" s="55" t="str">
        <f>IFERROR(IF(H53="F",_xlfn.XLOOKUP($C:$C,#REF!,#REF!),_xlfn.XLOOKUP($C:$C,#REF!,#REF!)),"")</f>
        <v/>
      </c>
      <c r="U53" s="55" t="str">
        <f>IFERROR(IF(H53="F",_xlfn.XLOOKUP($C:$C,#REF!,#REF!),_xlfn.XLOOKUP($C:$C,#REF!,#REF!)),"")</f>
        <v/>
      </c>
      <c r="V53" s="55" t="str">
        <f>IFERROR(IF(H53="F",_xlfn.XLOOKUP($C:$C,#REF!,#REF!),_xlfn.XLOOKUP($C:$C,#REF!,#REF!)),"")</f>
        <v/>
      </c>
    </row>
    <row r="54" spans="1:22" x14ac:dyDescent="0.3">
      <c r="A54" t="e">
        <f t="shared" si="0"/>
        <v>#N/A</v>
      </c>
      <c r="B54" t="e">
        <f>A54&amp;COUNTIF($A$2:A54,A54)</f>
        <v>#N/A</v>
      </c>
      <c r="C54">
        <f>Inscritos!C55</f>
        <v>0</v>
      </c>
      <c r="D54" s="17" t="e">
        <f>_xlfn.XLOOKUP(C54,Inscritos!C:C,Inscritos!D:D)</f>
        <v>#N/A</v>
      </c>
      <c r="E54" s="4" t="e">
        <f>_xlfn.XLOOKUP(C54,Inscritos!$C:$C,Inscritos!E:E)</f>
        <v>#N/A</v>
      </c>
      <c r="F54" s="4" t="e">
        <f>_xlfn.XLOOKUP(C54,Inscritos!$C:$C,Inscritos!F:F)</f>
        <v>#N/A</v>
      </c>
      <c r="G54" s="4" t="e">
        <f>_xlfn.XLOOKUP(C54,Inscritos!$C:$C,Inscritos!#REF!)</f>
        <v>#REF!</v>
      </c>
      <c r="H54" s="4" t="e">
        <f>_xlfn.XLOOKUP(C54,Inscritos!$C:$C,Inscritos!G:G)</f>
        <v>#N/A</v>
      </c>
      <c r="I54" s="50" t="str">
        <f>IFERROR(IF(H:H="F",_xlfn.XLOOKUP($C:$C,'50m PULL'!$AV$15:$AV$138,'50m PULL'!$BA$15:$BA$138),_xlfn.XLOOKUP($C:$C,'50m PULL'!BL$15:$BL$137,'50m PULL'!$BQ$15:$BQ$137)),"")</f>
        <v/>
      </c>
      <c r="J54" s="50" t="str">
        <f>IFERROR(IF(H54="F",_xlfn.XLOOKUP($C:$C,'50m LIBRE'!$AV$14:$AV$137,'50m LIBRE'!$BA$14:$BA$137),_xlfn.XLOOKUP($C:$C,'50m LIBRE'!$BL$14:BL$137,'50m LIBRE'!$BQ$14:$BQ$137)),"")</f>
        <v/>
      </c>
      <c r="K54" s="50" t="str">
        <f>IFERROR(IF(H54="F",_xlfn.XLOOKUP($C:$C,'200m LIBRE'!$AV$14:$AV$155,'200m LIBRE'!$BA$14:$BA$155),_xlfn.XLOOKUP($C:$C,'200m LIBRE'!$BL$14:BL$145,'200m LIBRE'!$BQ$14:$BQ$145)),"")</f>
        <v/>
      </c>
      <c r="L54" s="50" t="str">
        <f>IFERROR(IF(H54="F",_xlfn.XLOOKUP($C:$C,'100m LIBRE'!$AV$14:$AV$136,'100m LIBRE'!$BA$14:$BA$136),_xlfn.XLOOKUP($C:$C,'100m LIBRE'!$BL$14:BL$136,'100m LIBRE'!$BQ$14:$BQ$136)),"")</f>
        <v/>
      </c>
      <c r="M54" s="50">
        <f t="shared" si="1"/>
        <v>0</v>
      </c>
      <c r="N54" s="55" t="str">
        <f>IFERROR(IF(H54="F",_xlfn.XLOOKUP($C:$C,#REF!,#REF!),_xlfn.XLOOKUP($C:$C,#REF!,#REF!)),"")</f>
        <v/>
      </c>
      <c r="O54" s="55" t="str">
        <f>IFERROR(IF(H:H="F",_xlfn.XLOOKUP($C:$C,#REF!,#REF!),_xlfn.XLOOKUP($C:$C,#REF!,#REF!)),"")</f>
        <v/>
      </c>
      <c r="R54" s="55" t="str">
        <f>IFERROR(IF(H54="F",_xlfn.XLOOKUP($C:$C,#REF!,#REF!),_xlfn.XLOOKUP($C:$C,#REF!,#REF!)),"")</f>
        <v/>
      </c>
      <c r="S54" s="55" t="str">
        <f>IFERROR(IF(H54="F",_xlfn.XLOOKUP($C:$C,#REF!,#REF!),_xlfn.XLOOKUP($C:$C,#REF!,#REF!)),"")</f>
        <v/>
      </c>
      <c r="T54" s="55" t="str">
        <f>IFERROR(IF(H54="F",_xlfn.XLOOKUP($C:$C,#REF!,#REF!),_xlfn.XLOOKUP($C:$C,#REF!,#REF!)),"")</f>
        <v/>
      </c>
      <c r="U54" s="55" t="str">
        <f>IFERROR(IF(H54="F",_xlfn.XLOOKUP($C:$C,#REF!,#REF!),_xlfn.XLOOKUP($C:$C,#REF!,#REF!)),"")</f>
        <v/>
      </c>
      <c r="V54" s="55" t="str">
        <f>IFERROR(IF(H54="F",_xlfn.XLOOKUP($C:$C,#REF!,#REF!),_xlfn.XLOOKUP($C:$C,#REF!,#REF!)),"")</f>
        <v/>
      </c>
    </row>
    <row r="55" spans="1:22" x14ac:dyDescent="0.3">
      <c r="A55" t="e">
        <f t="shared" si="0"/>
        <v>#N/A</v>
      </c>
      <c r="B55" t="e">
        <f>A55&amp;COUNTIF($A$2:A55,A55)</f>
        <v>#N/A</v>
      </c>
      <c r="C55">
        <f>Inscritos!C56</f>
        <v>0</v>
      </c>
      <c r="D55" s="17" t="e">
        <f>_xlfn.XLOOKUP(C55,Inscritos!C:C,Inscritos!D:D)</f>
        <v>#N/A</v>
      </c>
      <c r="E55" s="4" t="e">
        <f>_xlfn.XLOOKUP(C55,Inscritos!$C:$C,Inscritos!E:E)</f>
        <v>#N/A</v>
      </c>
      <c r="F55" s="4" t="e">
        <f>_xlfn.XLOOKUP(C55,Inscritos!$C:$C,Inscritos!F:F)</f>
        <v>#N/A</v>
      </c>
      <c r="G55" s="4" t="e">
        <f>_xlfn.XLOOKUP(C55,Inscritos!$C:$C,Inscritos!#REF!)</f>
        <v>#REF!</v>
      </c>
      <c r="H55" s="4" t="e">
        <f>_xlfn.XLOOKUP(C55,Inscritos!$C:$C,Inscritos!G:G)</f>
        <v>#N/A</v>
      </c>
      <c r="I55" s="50" t="str">
        <f>IFERROR(IF(H:H="F",_xlfn.XLOOKUP($C:$C,'50m PULL'!$AV$15:$AV$138,'50m PULL'!$BA$15:$BA$138),_xlfn.XLOOKUP($C:$C,'50m PULL'!BL$15:$BL$137,'50m PULL'!$BQ$15:$BQ$137)),"")</f>
        <v/>
      </c>
      <c r="J55" s="50" t="str">
        <f>IFERROR(IF(H55="F",_xlfn.XLOOKUP($C:$C,'50m LIBRE'!$AV$14:$AV$137,'50m LIBRE'!$BA$14:$BA$137),_xlfn.XLOOKUP($C:$C,'50m LIBRE'!$BL$14:BL$137,'50m LIBRE'!$BQ$14:$BQ$137)),"")</f>
        <v/>
      </c>
      <c r="K55" s="50" t="str">
        <f>IFERROR(IF(H55="F",_xlfn.XLOOKUP($C:$C,'200m LIBRE'!$AV$14:$AV$155,'200m LIBRE'!$BA$14:$BA$155),_xlfn.XLOOKUP($C:$C,'200m LIBRE'!$BL$14:BL$145,'200m LIBRE'!$BQ$14:$BQ$145)),"")</f>
        <v/>
      </c>
      <c r="L55" s="50" t="str">
        <f>IFERROR(IF(H55="F",_xlfn.XLOOKUP($C:$C,'100m LIBRE'!$AV$14:$AV$136,'100m LIBRE'!$BA$14:$BA$136),_xlfn.XLOOKUP($C:$C,'100m LIBRE'!$BL$14:BL$136,'100m LIBRE'!$BQ$14:$BQ$136)),"")</f>
        <v/>
      </c>
      <c r="M55" s="50">
        <f t="shared" si="1"/>
        <v>0</v>
      </c>
      <c r="N55" s="55" t="str">
        <f>IFERROR(IF(H55="F",_xlfn.XLOOKUP($C:$C,#REF!,#REF!),_xlfn.XLOOKUP($C:$C,#REF!,#REF!)),"")</f>
        <v/>
      </c>
      <c r="O55" s="55" t="str">
        <f>IFERROR(IF(H:H="F",_xlfn.XLOOKUP($C:$C,#REF!,#REF!),_xlfn.XLOOKUP($C:$C,#REF!,#REF!)),"")</f>
        <v/>
      </c>
      <c r="R55" s="55" t="str">
        <f>IFERROR(IF(H55="F",_xlfn.XLOOKUP($C:$C,#REF!,#REF!),_xlfn.XLOOKUP($C:$C,#REF!,#REF!)),"")</f>
        <v/>
      </c>
      <c r="S55" s="55" t="str">
        <f>IFERROR(IF(H55="F",_xlfn.XLOOKUP($C:$C,#REF!,#REF!),_xlfn.XLOOKUP($C:$C,#REF!,#REF!)),"")</f>
        <v/>
      </c>
      <c r="T55" s="55" t="str">
        <f>IFERROR(IF(H55="F",_xlfn.XLOOKUP($C:$C,#REF!,#REF!),_xlfn.XLOOKUP($C:$C,#REF!,#REF!)),"")</f>
        <v/>
      </c>
      <c r="U55" s="55" t="str">
        <f>IFERROR(IF(H55="F",_xlfn.XLOOKUP($C:$C,#REF!,#REF!),_xlfn.XLOOKUP($C:$C,#REF!,#REF!)),"")</f>
        <v/>
      </c>
      <c r="V55" s="55" t="str">
        <f>IFERROR(IF(H55="F",_xlfn.XLOOKUP($C:$C,#REF!,#REF!),_xlfn.XLOOKUP($C:$C,#REF!,#REF!)),"")</f>
        <v/>
      </c>
    </row>
    <row r="56" spans="1:22" x14ac:dyDescent="0.3">
      <c r="A56" t="e">
        <f t="shared" si="0"/>
        <v>#N/A</v>
      </c>
      <c r="B56" t="e">
        <f>A56&amp;COUNTIF($A$2:A56,A56)</f>
        <v>#N/A</v>
      </c>
      <c r="C56">
        <f>Inscritos!C57</f>
        <v>0</v>
      </c>
      <c r="D56" s="17" t="e">
        <f>_xlfn.XLOOKUP(C56,Inscritos!C:C,Inscritos!D:D)</f>
        <v>#N/A</v>
      </c>
      <c r="E56" s="4" t="e">
        <f>_xlfn.XLOOKUP(C56,Inscritos!$C:$C,Inscritos!E:E)</f>
        <v>#N/A</v>
      </c>
      <c r="F56" s="4" t="e">
        <f>_xlfn.XLOOKUP(C56,Inscritos!$C:$C,Inscritos!F:F)</f>
        <v>#N/A</v>
      </c>
      <c r="G56" s="4" t="e">
        <f>_xlfn.XLOOKUP(C56,Inscritos!$C:$C,Inscritos!#REF!)</f>
        <v>#REF!</v>
      </c>
      <c r="H56" s="4" t="e">
        <f>_xlfn.XLOOKUP(C56,Inscritos!$C:$C,Inscritos!G:G)</f>
        <v>#N/A</v>
      </c>
      <c r="I56" s="50" t="str">
        <f>IFERROR(IF(H:H="F",_xlfn.XLOOKUP($C:$C,'50m PULL'!$AV$15:$AV$138,'50m PULL'!$BA$15:$BA$138),_xlfn.XLOOKUP($C:$C,'50m PULL'!BL$15:$BL$137,'50m PULL'!$BQ$15:$BQ$137)),"")</f>
        <v/>
      </c>
      <c r="J56" s="50" t="str">
        <f>IFERROR(IF(H56="F",_xlfn.XLOOKUP($C:$C,'50m LIBRE'!$AV$14:$AV$137,'50m LIBRE'!$BA$14:$BA$137),_xlfn.XLOOKUP($C:$C,'50m LIBRE'!$BL$14:BL$137,'50m LIBRE'!$BQ$14:$BQ$137)),"")</f>
        <v/>
      </c>
      <c r="K56" s="50" t="str">
        <f>IFERROR(IF(H56="F",_xlfn.XLOOKUP($C:$C,'200m LIBRE'!$AV$14:$AV$155,'200m LIBRE'!$BA$14:$BA$155),_xlfn.XLOOKUP($C:$C,'200m LIBRE'!$BL$14:BL$145,'200m LIBRE'!$BQ$14:$BQ$145)),"")</f>
        <v/>
      </c>
      <c r="L56" s="50" t="str">
        <f>IFERROR(IF(H56="F",_xlfn.XLOOKUP($C:$C,'100m LIBRE'!$AV$14:$AV$136,'100m LIBRE'!$BA$14:$BA$136),_xlfn.XLOOKUP($C:$C,'100m LIBRE'!$BL$14:BL$136,'100m LIBRE'!$BQ$14:$BQ$136)),"")</f>
        <v/>
      </c>
      <c r="M56" s="50">
        <f t="shared" si="1"/>
        <v>0</v>
      </c>
      <c r="N56" s="55" t="str">
        <f>IFERROR(IF(H56="F",_xlfn.XLOOKUP($C:$C,#REF!,#REF!),_xlfn.XLOOKUP($C:$C,#REF!,#REF!)),"")</f>
        <v/>
      </c>
      <c r="O56" s="55" t="str">
        <f>IFERROR(IF(H:H="F",_xlfn.XLOOKUP($C:$C,#REF!,#REF!),_xlfn.XLOOKUP($C:$C,#REF!,#REF!)),"")</f>
        <v/>
      </c>
      <c r="R56" s="55" t="str">
        <f>IFERROR(IF(H56="F",_xlfn.XLOOKUP($C:$C,#REF!,#REF!),_xlfn.XLOOKUP($C:$C,#REF!,#REF!)),"")</f>
        <v/>
      </c>
      <c r="S56" s="55" t="str">
        <f>IFERROR(IF(H56="F",_xlfn.XLOOKUP($C:$C,#REF!,#REF!),_xlfn.XLOOKUP($C:$C,#REF!,#REF!)),"")</f>
        <v/>
      </c>
      <c r="T56" s="55" t="str">
        <f>IFERROR(IF(H56="F",_xlfn.XLOOKUP($C:$C,#REF!,#REF!),_xlfn.XLOOKUP($C:$C,#REF!,#REF!)),"")</f>
        <v/>
      </c>
      <c r="U56" s="55" t="str">
        <f>IFERROR(IF(H56="F",_xlfn.XLOOKUP($C:$C,#REF!,#REF!),_xlfn.XLOOKUP($C:$C,#REF!,#REF!)),"")</f>
        <v/>
      </c>
      <c r="V56" s="55" t="str">
        <f>IFERROR(IF(H56="F",_xlfn.XLOOKUP($C:$C,#REF!,#REF!),_xlfn.XLOOKUP($C:$C,#REF!,#REF!)),"")</f>
        <v/>
      </c>
    </row>
    <row r="57" spans="1:22" x14ac:dyDescent="0.3">
      <c r="A57" t="e">
        <f t="shared" si="0"/>
        <v>#N/A</v>
      </c>
      <c r="B57" t="e">
        <f>A57&amp;COUNTIF($A$2:A57,A57)</f>
        <v>#N/A</v>
      </c>
      <c r="C57">
        <f>Inscritos!C58</f>
        <v>0</v>
      </c>
      <c r="D57" s="17" t="e">
        <f>_xlfn.XLOOKUP(C57,Inscritos!C:C,Inscritos!D:D)</f>
        <v>#N/A</v>
      </c>
      <c r="E57" s="4" t="e">
        <f>_xlfn.XLOOKUP(C57,Inscritos!$C:$C,Inscritos!E:E)</f>
        <v>#N/A</v>
      </c>
      <c r="F57" s="4" t="e">
        <f>_xlfn.XLOOKUP(C57,Inscritos!$C:$C,Inscritos!F:F)</f>
        <v>#N/A</v>
      </c>
      <c r="G57" s="4" t="e">
        <f>_xlfn.XLOOKUP(C57,Inscritos!$C:$C,Inscritos!#REF!)</f>
        <v>#REF!</v>
      </c>
      <c r="H57" s="4" t="e">
        <f>_xlfn.XLOOKUP(C57,Inscritos!$C:$C,Inscritos!G:G)</f>
        <v>#N/A</v>
      </c>
      <c r="I57" s="50" t="str">
        <f>IFERROR(IF(H:H="F",_xlfn.XLOOKUP($C:$C,'50m PULL'!$AV$15:$AV$138,'50m PULL'!$BA$15:$BA$138),_xlfn.XLOOKUP($C:$C,'50m PULL'!BL$15:$BL$137,'50m PULL'!$BQ$15:$BQ$137)),"")</f>
        <v/>
      </c>
      <c r="J57" s="50" t="str">
        <f>IFERROR(IF(H57="F",_xlfn.XLOOKUP($C:$C,'50m LIBRE'!$AV$14:$AV$137,'50m LIBRE'!$BA$14:$BA$137),_xlfn.XLOOKUP($C:$C,'50m LIBRE'!$BL$14:BL$137,'50m LIBRE'!$BQ$14:$BQ$137)),"")</f>
        <v/>
      </c>
      <c r="K57" s="50" t="str">
        <f>IFERROR(IF(H57="F",_xlfn.XLOOKUP($C:$C,'200m LIBRE'!$AV$14:$AV$155,'200m LIBRE'!$BA$14:$BA$155),_xlfn.XLOOKUP($C:$C,'200m LIBRE'!$BL$14:BL$145,'200m LIBRE'!$BQ$14:$BQ$145)),"")</f>
        <v/>
      </c>
      <c r="L57" s="50" t="str">
        <f>IFERROR(IF(H57="F",_xlfn.XLOOKUP($C:$C,'100m LIBRE'!$AV$14:$AV$136,'100m LIBRE'!$BA$14:$BA$136),_xlfn.XLOOKUP($C:$C,'100m LIBRE'!$BL$14:BL$136,'100m LIBRE'!$BQ$14:$BQ$136)),"")</f>
        <v/>
      </c>
      <c r="M57" s="50">
        <f t="shared" si="1"/>
        <v>0</v>
      </c>
      <c r="N57" s="55" t="str">
        <f>IFERROR(IF(H57="F",_xlfn.XLOOKUP($C:$C,#REF!,#REF!),_xlfn.XLOOKUP($C:$C,#REF!,#REF!)),"")</f>
        <v/>
      </c>
      <c r="O57" s="55" t="str">
        <f>IFERROR(IF(H:H="F",_xlfn.XLOOKUP($C:$C,#REF!,#REF!),_xlfn.XLOOKUP($C:$C,#REF!,#REF!)),"")</f>
        <v/>
      </c>
      <c r="R57" s="55" t="str">
        <f>IFERROR(IF(H57="F",_xlfn.XLOOKUP($C:$C,#REF!,#REF!),_xlfn.XLOOKUP($C:$C,#REF!,#REF!)),"")</f>
        <v/>
      </c>
      <c r="S57" s="55" t="str">
        <f>IFERROR(IF(H57="F",_xlfn.XLOOKUP($C:$C,#REF!,#REF!),_xlfn.XLOOKUP($C:$C,#REF!,#REF!)),"")</f>
        <v/>
      </c>
      <c r="T57" s="55" t="str">
        <f>IFERROR(IF(H57="F",_xlfn.XLOOKUP($C:$C,#REF!,#REF!),_xlfn.XLOOKUP($C:$C,#REF!,#REF!)),"")</f>
        <v/>
      </c>
      <c r="U57" s="55" t="str">
        <f>IFERROR(IF(H57="F",_xlfn.XLOOKUP($C:$C,#REF!,#REF!),_xlfn.XLOOKUP($C:$C,#REF!,#REF!)),"")</f>
        <v/>
      </c>
      <c r="V57" s="55" t="str">
        <f>IFERROR(IF(H57="F",_xlfn.XLOOKUP($C:$C,#REF!,#REF!),_xlfn.XLOOKUP($C:$C,#REF!,#REF!)),"")</f>
        <v/>
      </c>
    </row>
    <row r="58" spans="1:22" x14ac:dyDescent="0.3">
      <c r="A58" t="e">
        <f t="shared" si="0"/>
        <v>#N/A</v>
      </c>
      <c r="B58" t="e">
        <f>A58&amp;COUNTIF($A$2:A58,A58)</f>
        <v>#N/A</v>
      </c>
      <c r="C58">
        <f>Inscritos!C59</f>
        <v>0</v>
      </c>
      <c r="D58" s="17" t="e">
        <f>_xlfn.XLOOKUP(C58,Inscritos!C:C,Inscritos!D:D)</f>
        <v>#N/A</v>
      </c>
      <c r="E58" s="4" t="e">
        <f>_xlfn.XLOOKUP(C58,Inscritos!$C:$C,Inscritos!E:E)</f>
        <v>#N/A</v>
      </c>
      <c r="F58" s="4" t="e">
        <f>_xlfn.XLOOKUP(C58,Inscritos!$C:$C,Inscritos!F:F)</f>
        <v>#N/A</v>
      </c>
      <c r="G58" s="4" t="e">
        <f>_xlfn.XLOOKUP(C58,Inscritos!$C:$C,Inscritos!#REF!)</f>
        <v>#REF!</v>
      </c>
      <c r="H58" s="4" t="e">
        <f>_xlfn.XLOOKUP(C58,Inscritos!$C:$C,Inscritos!G:G)</f>
        <v>#N/A</v>
      </c>
      <c r="I58" s="50" t="str">
        <f>IFERROR(IF(H:H="F",_xlfn.XLOOKUP($C:$C,'50m PULL'!$AV$15:$AV$138,'50m PULL'!$BA$15:$BA$138),_xlfn.XLOOKUP($C:$C,'50m PULL'!BL$15:$BL$137,'50m PULL'!$BQ$15:$BQ$137)),"")</f>
        <v/>
      </c>
      <c r="J58" s="50" t="str">
        <f>IFERROR(IF(H58="F",_xlfn.XLOOKUP($C:$C,'50m LIBRE'!$AV$14:$AV$137,'50m LIBRE'!$BA$14:$BA$137),_xlfn.XLOOKUP($C:$C,'50m LIBRE'!$BL$14:BL$137,'50m LIBRE'!$BQ$14:$BQ$137)),"")</f>
        <v/>
      </c>
      <c r="K58" s="50" t="str">
        <f>IFERROR(IF(H58="F",_xlfn.XLOOKUP($C:$C,'200m LIBRE'!$AV$14:$AV$155,'200m LIBRE'!$BA$14:$BA$155),_xlfn.XLOOKUP($C:$C,'200m LIBRE'!$BL$14:BL$145,'200m LIBRE'!$BQ$14:$BQ$145)),"")</f>
        <v/>
      </c>
      <c r="L58" s="50" t="str">
        <f>IFERROR(IF(H58="F",_xlfn.XLOOKUP($C:$C,'100m LIBRE'!$AV$14:$AV$136,'100m LIBRE'!$BA$14:$BA$136),_xlfn.XLOOKUP($C:$C,'100m LIBRE'!$BL$14:BL$136,'100m LIBRE'!$BQ$14:$BQ$136)),"")</f>
        <v/>
      </c>
      <c r="M58" s="50">
        <f t="shared" si="1"/>
        <v>0</v>
      </c>
      <c r="N58" s="55" t="str">
        <f>IFERROR(IF(H58="F",_xlfn.XLOOKUP($C:$C,#REF!,#REF!),_xlfn.XLOOKUP($C:$C,#REF!,#REF!)),"")</f>
        <v/>
      </c>
      <c r="O58" s="55" t="str">
        <f>IFERROR(IF(H:H="F",_xlfn.XLOOKUP($C:$C,#REF!,#REF!),_xlfn.XLOOKUP($C:$C,#REF!,#REF!)),"")</f>
        <v/>
      </c>
      <c r="R58" s="55" t="str">
        <f>IFERROR(IF(H58="F",_xlfn.XLOOKUP($C:$C,#REF!,#REF!),_xlfn.XLOOKUP($C:$C,#REF!,#REF!)),"")</f>
        <v/>
      </c>
      <c r="S58" s="55" t="str">
        <f>IFERROR(IF(H58="F",_xlfn.XLOOKUP($C:$C,#REF!,#REF!),_xlfn.XLOOKUP($C:$C,#REF!,#REF!)),"")</f>
        <v/>
      </c>
      <c r="T58" s="55" t="str">
        <f>IFERROR(IF(H58="F",_xlfn.XLOOKUP($C:$C,#REF!,#REF!),_xlfn.XLOOKUP($C:$C,#REF!,#REF!)),"")</f>
        <v/>
      </c>
      <c r="U58" s="55" t="str">
        <f>IFERROR(IF(H58="F",_xlfn.XLOOKUP($C:$C,#REF!,#REF!),_xlfn.XLOOKUP($C:$C,#REF!,#REF!)),"")</f>
        <v/>
      </c>
      <c r="V58" s="55" t="str">
        <f>IFERROR(IF(H58="F",_xlfn.XLOOKUP($C:$C,#REF!,#REF!),_xlfn.XLOOKUP($C:$C,#REF!,#REF!)),"")</f>
        <v/>
      </c>
    </row>
    <row r="59" spans="1:22" x14ac:dyDescent="0.3">
      <c r="A59" t="e">
        <f t="shared" si="0"/>
        <v>#N/A</v>
      </c>
      <c r="B59" t="e">
        <f>A59&amp;COUNTIF($A$2:A59,A59)</f>
        <v>#N/A</v>
      </c>
      <c r="C59">
        <f>Inscritos!C60</f>
        <v>0</v>
      </c>
      <c r="D59" s="17" t="e">
        <f>_xlfn.XLOOKUP(C59,Inscritos!C:C,Inscritos!D:D)</f>
        <v>#N/A</v>
      </c>
      <c r="E59" s="4" t="e">
        <f>_xlfn.XLOOKUP(C59,Inscritos!$C:$C,Inscritos!E:E)</f>
        <v>#N/A</v>
      </c>
      <c r="F59" s="4" t="e">
        <f>_xlfn.XLOOKUP(C59,Inscritos!$C:$C,Inscritos!F:F)</f>
        <v>#N/A</v>
      </c>
      <c r="G59" s="4" t="e">
        <f>_xlfn.XLOOKUP(C59,Inscritos!$C:$C,Inscritos!#REF!)</f>
        <v>#REF!</v>
      </c>
      <c r="H59" s="4" t="e">
        <f>_xlfn.XLOOKUP(C59,Inscritos!$C:$C,Inscritos!G:G)</f>
        <v>#N/A</v>
      </c>
      <c r="I59" s="50" t="str">
        <f>IFERROR(IF(H:H="F",_xlfn.XLOOKUP($C:$C,'50m PULL'!$AV$15:$AV$138,'50m PULL'!$BA$15:$BA$138),_xlfn.XLOOKUP($C:$C,'50m PULL'!BL$15:$BL$137,'50m PULL'!$BQ$15:$BQ$137)),"")</f>
        <v/>
      </c>
      <c r="J59" s="50" t="str">
        <f>IFERROR(IF(H59="F",_xlfn.XLOOKUP($C:$C,'50m LIBRE'!$AV$14:$AV$137,'50m LIBRE'!$BA$14:$BA$137),_xlfn.XLOOKUP($C:$C,'50m LIBRE'!$BL$14:BL$137,'50m LIBRE'!$BQ$14:$BQ$137)),"")</f>
        <v/>
      </c>
      <c r="K59" s="50" t="str">
        <f>IFERROR(IF(H59="F",_xlfn.XLOOKUP($C:$C,'200m LIBRE'!$AV$14:$AV$155,'200m LIBRE'!$BA$14:$BA$155),_xlfn.XLOOKUP($C:$C,'200m LIBRE'!$BL$14:BL$145,'200m LIBRE'!$BQ$14:$BQ$145)),"")</f>
        <v/>
      </c>
      <c r="L59" s="50" t="str">
        <f>IFERROR(IF(H59="F",_xlfn.XLOOKUP($C:$C,'100m LIBRE'!$AV$14:$AV$136,'100m LIBRE'!$BA$14:$BA$136),_xlfn.XLOOKUP($C:$C,'100m LIBRE'!$BL$14:BL$136,'100m LIBRE'!$BQ$14:$BQ$136)),"")</f>
        <v/>
      </c>
      <c r="M59" s="50">
        <f t="shared" si="1"/>
        <v>0</v>
      </c>
      <c r="N59" s="55" t="str">
        <f>IFERROR(IF(H59="F",_xlfn.XLOOKUP($C:$C,#REF!,#REF!),_xlfn.XLOOKUP($C:$C,#REF!,#REF!)),"")</f>
        <v/>
      </c>
      <c r="O59" s="55" t="str">
        <f>IFERROR(IF(H:H="F",_xlfn.XLOOKUP($C:$C,#REF!,#REF!),_xlfn.XLOOKUP($C:$C,#REF!,#REF!)),"")</f>
        <v/>
      </c>
      <c r="R59" s="55" t="str">
        <f>IFERROR(IF(H59="F",_xlfn.XLOOKUP($C:$C,#REF!,#REF!),_xlfn.XLOOKUP($C:$C,#REF!,#REF!)),"")</f>
        <v/>
      </c>
      <c r="S59" s="55" t="str">
        <f>IFERROR(IF(H59="F",_xlfn.XLOOKUP($C:$C,#REF!,#REF!),_xlfn.XLOOKUP($C:$C,#REF!,#REF!)),"")</f>
        <v/>
      </c>
      <c r="T59" s="55" t="str">
        <f>IFERROR(IF(H59="F",_xlfn.XLOOKUP($C:$C,#REF!,#REF!),_xlfn.XLOOKUP($C:$C,#REF!,#REF!)),"")</f>
        <v/>
      </c>
      <c r="U59" s="55" t="str">
        <f>IFERROR(IF(H59="F",_xlfn.XLOOKUP($C:$C,#REF!,#REF!),_xlfn.XLOOKUP($C:$C,#REF!,#REF!)),"")</f>
        <v/>
      </c>
      <c r="V59" s="55" t="str">
        <f>IFERROR(IF(H59="F",_xlfn.XLOOKUP($C:$C,#REF!,#REF!),_xlfn.XLOOKUP($C:$C,#REF!,#REF!)),"")</f>
        <v/>
      </c>
    </row>
    <row r="60" spans="1:22" x14ac:dyDescent="0.3">
      <c r="A60" t="e">
        <f t="shared" si="0"/>
        <v>#N/A</v>
      </c>
      <c r="B60" t="e">
        <f>A60&amp;COUNTIF($A$2:A60,A60)</f>
        <v>#N/A</v>
      </c>
      <c r="C60">
        <f>Inscritos!C61</f>
        <v>0</v>
      </c>
      <c r="D60" s="17" t="e">
        <f>_xlfn.XLOOKUP(C60,Inscritos!C:C,Inscritos!D:D)</f>
        <v>#N/A</v>
      </c>
      <c r="E60" s="4" t="e">
        <f>_xlfn.XLOOKUP(C60,Inscritos!$C:$C,Inscritos!E:E)</f>
        <v>#N/A</v>
      </c>
      <c r="F60" s="4" t="e">
        <f>_xlfn.XLOOKUP(C60,Inscritos!$C:$C,Inscritos!F:F)</f>
        <v>#N/A</v>
      </c>
      <c r="G60" s="4" t="e">
        <f>_xlfn.XLOOKUP(C60,Inscritos!$C:$C,Inscritos!#REF!)</f>
        <v>#REF!</v>
      </c>
      <c r="H60" s="4" t="e">
        <f>_xlfn.XLOOKUP(C60,Inscritos!$C:$C,Inscritos!G:G)</f>
        <v>#N/A</v>
      </c>
      <c r="I60" s="50" t="str">
        <f>IFERROR(IF(H:H="F",_xlfn.XLOOKUP($C:$C,'50m PULL'!$AV$15:$AV$138,'50m PULL'!$BA$15:$BA$138),_xlfn.XLOOKUP($C:$C,'50m PULL'!BL$15:$BL$137,'50m PULL'!$BQ$15:$BQ$137)),"")</f>
        <v/>
      </c>
      <c r="J60" s="50" t="str">
        <f>IFERROR(IF(H60="F",_xlfn.XLOOKUP($C:$C,'50m LIBRE'!$AV$14:$AV$137,'50m LIBRE'!$BA$14:$BA$137),_xlfn.XLOOKUP($C:$C,'50m LIBRE'!$BL$14:BL$137,'50m LIBRE'!$BQ$14:$BQ$137)),"")</f>
        <v/>
      </c>
      <c r="K60" s="50" t="str">
        <f>IFERROR(IF(H60="F",_xlfn.XLOOKUP($C:$C,'200m LIBRE'!$AV$14:$AV$155,'200m LIBRE'!$BA$14:$BA$155),_xlfn.XLOOKUP($C:$C,'200m LIBRE'!$BL$14:BL$145,'200m LIBRE'!$BQ$14:$BQ$145)),"")</f>
        <v/>
      </c>
      <c r="L60" s="50" t="str">
        <f>IFERROR(IF(H60="F",_xlfn.XLOOKUP($C:$C,'100m LIBRE'!$AV$14:$AV$136,'100m LIBRE'!$BA$14:$BA$136),_xlfn.XLOOKUP($C:$C,'100m LIBRE'!$BL$14:BL$136,'100m LIBRE'!$BQ$14:$BQ$136)),"")</f>
        <v/>
      </c>
      <c r="M60" s="50">
        <f t="shared" si="1"/>
        <v>0</v>
      </c>
      <c r="N60" s="55" t="str">
        <f>IFERROR(IF(H60="F",_xlfn.XLOOKUP($C:$C,#REF!,#REF!),_xlfn.XLOOKUP($C:$C,#REF!,#REF!)),"")</f>
        <v/>
      </c>
      <c r="O60" s="55" t="str">
        <f>IFERROR(IF(H:H="F",_xlfn.XLOOKUP($C:$C,#REF!,#REF!),_xlfn.XLOOKUP($C:$C,#REF!,#REF!)),"")</f>
        <v/>
      </c>
      <c r="R60" s="55" t="str">
        <f>IFERROR(IF(H60="F",_xlfn.XLOOKUP($C:$C,#REF!,#REF!),_xlfn.XLOOKUP($C:$C,#REF!,#REF!)),"")</f>
        <v/>
      </c>
      <c r="S60" s="55" t="str">
        <f>IFERROR(IF(H60="F",_xlfn.XLOOKUP($C:$C,#REF!,#REF!),_xlfn.XLOOKUP($C:$C,#REF!,#REF!)),"")</f>
        <v/>
      </c>
      <c r="T60" s="55" t="str">
        <f>IFERROR(IF(H60="F",_xlfn.XLOOKUP($C:$C,#REF!,#REF!),_xlfn.XLOOKUP($C:$C,#REF!,#REF!)),"")</f>
        <v/>
      </c>
      <c r="U60" s="55" t="str">
        <f>IFERROR(IF(H60="F",_xlfn.XLOOKUP($C:$C,#REF!,#REF!),_xlfn.XLOOKUP($C:$C,#REF!,#REF!)),"")</f>
        <v/>
      </c>
      <c r="V60" s="55" t="str">
        <f>IFERROR(IF(H60="F",_xlfn.XLOOKUP($C:$C,#REF!,#REF!),_xlfn.XLOOKUP($C:$C,#REF!,#REF!)),"")</f>
        <v/>
      </c>
    </row>
    <row r="61" spans="1:22" x14ac:dyDescent="0.3">
      <c r="A61" t="e">
        <f t="shared" si="0"/>
        <v>#N/A</v>
      </c>
      <c r="B61" t="e">
        <f>A61&amp;COUNTIF($A$2:A61,A61)</f>
        <v>#N/A</v>
      </c>
      <c r="C61">
        <f>Inscritos!C62</f>
        <v>0</v>
      </c>
      <c r="D61" s="17" t="e">
        <f>_xlfn.XLOOKUP(C61,Inscritos!C:C,Inscritos!D:D)</f>
        <v>#N/A</v>
      </c>
      <c r="E61" s="4" t="e">
        <f>_xlfn.XLOOKUP(C61,Inscritos!$C:$C,Inscritos!E:E)</f>
        <v>#N/A</v>
      </c>
      <c r="F61" s="4" t="e">
        <f>_xlfn.XLOOKUP(C61,Inscritos!$C:$C,Inscritos!F:F)</f>
        <v>#N/A</v>
      </c>
      <c r="G61" s="4" t="e">
        <f>_xlfn.XLOOKUP(C61,Inscritos!$C:$C,Inscritos!#REF!)</f>
        <v>#REF!</v>
      </c>
      <c r="H61" s="4" t="e">
        <f>_xlfn.XLOOKUP(C61,Inscritos!$C:$C,Inscritos!G:G)</f>
        <v>#N/A</v>
      </c>
      <c r="I61" s="50" t="str">
        <f>IFERROR(IF(H:H="F",_xlfn.XLOOKUP($C:$C,'50m PULL'!$AV$15:$AV$138,'50m PULL'!$BA$15:$BA$138),_xlfn.XLOOKUP($C:$C,'50m PULL'!BL$15:$BL$137,'50m PULL'!$BQ$15:$BQ$137)),"")</f>
        <v/>
      </c>
      <c r="J61" s="50" t="str">
        <f>IFERROR(IF(H61="F",_xlfn.XLOOKUP($C:$C,'50m LIBRE'!$AV$14:$AV$137,'50m LIBRE'!$BA$14:$BA$137),_xlfn.XLOOKUP($C:$C,'50m LIBRE'!$BL$14:BL$137,'50m LIBRE'!$BQ$14:$BQ$137)),"")</f>
        <v/>
      </c>
      <c r="K61" s="50" t="str">
        <f>IFERROR(IF(H61="F",_xlfn.XLOOKUP($C:$C,'200m LIBRE'!$AV$14:$AV$155,'200m LIBRE'!$BA$14:$BA$155),_xlfn.XLOOKUP($C:$C,'200m LIBRE'!$BL$14:BL$145,'200m LIBRE'!$BQ$14:$BQ$145)),"")</f>
        <v/>
      </c>
      <c r="L61" s="50" t="str">
        <f>IFERROR(IF(H61="F",_xlfn.XLOOKUP($C:$C,'100m LIBRE'!$AV$14:$AV$136,'100m LIBRE'!$BA$14:$BA$136),_xlfn.XLOOKUP($C:$C,'100m LIBRE'!$BL$14:BL$136,'100m LIBRE'!$BQ$14:$BQ$136)),"")</f>
        <v/>
      </c>
      <c r="M61" s="50">
        <f t="shared" si="1"/>
        <v>0</v>
      </c>
      <c r="N61" s="55" t="str">
        <f>IFERROR(IF(H61="F",_xlfn.XLOOKUP($C:$C,#REF!,#REF!),_xlfn.XLOOKUP($C:$C,#REF!,#REF!)),"")</f>
        <v/>
      </c>
      <c r="O61" s="55" t="str">
        <f>IFERROR(IF(H:H="F",_xlfn.XLOOKUP($C:$C,#REF!,#REF!),_xlfn.XLOOKUP($C:$C,#REF!,#REF!)),"")</f>
        <v/>
      </c>
      <c r="R61" s="55" t="str">
        <f>IFERROR(IF(H61="F",_xlfn.XLOOKUP($C:$C,#REF!,#REF!),_xlfn.XLOOKUP($C:$C,#REF!,#REF!)),"")</f>
        <v/>
      </c>
      <c r="S61" s="55" t="str">
        <f>IFERROR(IF(H61="F",_xlfn.XLOOKUP($C:$C,#REF!,#REF!),_xlfn.XLOOKUP($C:$C,#REF!,#REF!)),"")</f>
        <v/>
      </c>
      <c r="T61" s="55" t="str">
        <f>IFERROR(IF(H61="F",_xlfn.XLOOKUP($C:$C,#REF!,#REF!),_xlfn.XLOOKUP($C:$C,#REF!,#REF!)),"")</f>
        <v/>
      </c>
      <c r="U61" s="55" t="str">
        <f>IFERROR(IF(H61="F",_xlfn.XLOOKUP($C:$C,#REF!,#REF!),_xlfn.XLOOKUP($C:$C,#REF!,#REF!)),"")</f>
        <v/>
      </c>
      <c r="V61" s="55" t="str">
        <f>IFERROR(IF(H61="F",_xlfn.XLOOKUP($C:$C,#REF!,#REF!),_xlfn.XLOOKUP($C:$C,#REF!,#REF!)),"")</f>
        <v/>
      </c>
    </row>
    <row r="62" spans="1:22" x14ac:dyDescent="0.3">
      <c r="A62" t="e">
        <f t="shared" si="0"/>
        <v>#N/A</v>
      </c>
      <c r="B62" t="e">
        <f>A62&amp;COUNTIF($A$2:A62,A62)</f>
        <v>#N/A</v>
      </c>
      <c r="C62">
        <f>Inscritos!C63</f>
        <v>0</v>
      </c>
      <c r="D62" s="17" t="e">
        <f>_xlfn.XLOOKUP(C62,Inscritos!C:C,Inscritos!D:D)</f>
        <v>#N/A</v>
      </c>
      <c r="E62" s="4" t="e">
        <f>_xlfn.XLOOKUP(C62,Inscritos!$C:$C,Inscritos!E:E)</f>
        <v>#N/A</v>
      </c>
      <c r="F62" s="4" t="e">
        <f>_xlfn.XLOOKUP(C62,Inscritos!$C:$C,Inscritos!F:F)</f>
        <v>#N/A</v>
      </c>
      <c r="G62" s="4" t="e">
        <f>_xlfn.XLOOKUP(C62,Inscritos!$C:$C,Inscritos!#REF!)</f>
        <v>#REF!</v>
      </c>
      <c r="H62" s="4" t="e">
        <f>_xlfn.XLOOKUP(C62,Inscritos!$C:$C,Inscritos!G:G)</f>
        <v>#N/A</v>
      </c>
      <c r="I62" s="50" t="str">
        <f>IFERROR(IF(H:H="F",_xlfn.XLOOKUP($C:$C,'50m PULL'!$AV$15:$AV$138,'50m PULL'!$BA$15:$BA$138),_xlfn.XLOOKUP($C:$C,'50m PULL'!BL$15:$BL$137,'50m PULL'!$BQ$15:$BQ$137)),"")</f>
        <v/>
      </c>
      <c r="J62" s="50" t="str">
        <f>IFERROR(IF(H62="F",_xlfn.XLOOKUP($C:$C,'50m LIBRE'!$AV$14:$AV$137,'50m LIBRE'!$BA$14:$BA$137),_xlfn.XLOOKUP($C:$C,'50m LIBRE'!$BL$14:BL$137,'50m LIBRE'!$BQ$14:$BQ$137)),"")</f>
        <v/>
      </c>
      <c r="K62" s="50" t="str">
        <f>IFERROR(IF(H62="F",_xlfn.XLOOKUP($C:$C,'200m LIBRE'!$AV$14:$AV$155,'200m LIBRE'!$BA$14:$BA$155),_xlfn.XLOOKUP($C:$C,'200m LIBRE'!$BL$14:BL$145,'200m LIBRE'!$BQ$14:$BQ$145)),"")</f>
        <v/>
      </c>
      <c r="L62" s="50" t="str">
        <f>IFERROR(IF(H62="F",_xlfn.XLOOKUP($C:$C,'100m LIBRE'!$AV$14:$AV$136,'100m LIBRE'!$BA$14:$BA$136),_xlfn.XLOOKUP($C:$C,'100m LIBRE'!$BL$14:BL$136,'100m LIBRE'!$BQ$14:$BQ$136)),"")</f>
        <v/>
      </c>
      <c r="M62" s="50">
        <f t="shared" si="1"/>
        <v>0</v>
      </c>
      <c r="N62" s="55" t="str">
        <f>IFERROR(IF(H62="F",_xlfn.XLOOKUP($C:$C,#REF!,#REF!),_xlfn.XLOOKUP($C:$C,#REF!,#REF!)),"")</f>
        <v/>
      </c>
      <c r="O62" s="55" t="str">
        <f>IFERROR(IF(H:H="F",_xlfn.XLOOKUP($C:$C,#REF!,#REF!),_xlfn.XLOOKUP($C:$C,#REF!,#REF!)),"")</f>
        <v/>
      </c>
      <c r="R62" s="55" t="str">
        <f>IFERROR(IF(H62="F",_xlfn.XLOOKUP($C:$C,#REF!,#REF!),_xlfn.XLOOKUP($C:$C,#REF!,#REF!)),"")</f>
        <v/>
      </c>
      <c r="S62" s="55" t="str">
        <f>IFERROR(IF(H62="F",_xlfn.XLOOKUP($C:$C,#REF!,#REF!),_xlfn.XLOOKUP($C:$C,#REF!,#REF!)),"")</f>
        <v/>
      </c>
      <c r="T62" s="55" t="str">
        <f>IFERROR(IF(H62="F",_xlfn.XLOOKUP($C:$C,#REF!,#REF!),_xlfn.XLOOKUP($C:$C,#REF!,#REF!)),"")</f>
        <v/>
      </c>
      <c r="U62" s="55" t="str">
        <f>IFERROR(IF(H62="F",_xlfn.XLOOKUP($C:$C,#REF!,#REF!),_xlfn.XLOOKUP($C:$C,#REF!,#REF!)),"")</f>
        <v/>
      </c>
      <c r="V62" s="55" t="str">
        <f>IFERROR(IF(H62="F",_xlfn.XLOOKUP($C:$C,#REF!,#REF!),_xlfn.XLOOKUP($C:$C,#REF!,#REF!)),"")</f>
        <v/>
      </c>
    </row>
    <row r="63" spans="1:22" x14ac:dyDescent="0.3">
      <c r="A63" t="e">
        <f t="shared" si="0"/>
        <v>#N/A</v>
      </c>
      <c r="B63" t="e">
        <f>A63&amp;COUNTIF($A$2:A63,A63)</f>
        <v>#N/A</v>
      </c>
      <c r="C63">
        <f>Inscritos!C64</f>
        <v>0</v>
      </c>
      <c r="D63" s="17" t="e">
        <f>_xlfn.XLOOKUP(C63,Inscritos!C:C,Inscritos!D:D)</f>
        <v>#N/A</v>
      </c>
      <c r="E63" s="4" t="e">
        <f>_xlfn.XLOOKUP(C63,Inscritos!$C:$C,Inscritos!E:E)</f>
        <v>#N/A</v>
      </c>
      <c r="F63" s="4" t="e">
        <f>_xlfn.XLOOKUP(C63,Inscritos!$C:$C,Inscritos!F:F)</f>
        <v>#N/A</v>
      </c>
      <c r="G63" s="4" t="e">
        <f>_xlfn.XLOOKUP(C63,Inscritos!$C:$C,Inscritos!#REF!)</f>
        <v>#REF!</v>
      </c>
      <c r="H63" s="4" t="e">
        <f>_xlfn.XLOOKUP(C63,Inscritos!$C:$C,Inscritos!G:G)</f>
        <v>#N/A</v>
      </c>
      <c r="I63" s="50" t="str">
        <f>IFERROR(IF(H:H="F",_xlfn.XLOOKUP($C:$C,'50m PULL'!$AV$15:$AV$138,'50m PULL'!$BA$15:$BA$138),_xlfn.XLOOKUP($C:$C,'50m PULL'!BL$15:$BL$137,'50m PULL'!$BQ$15:$BQ$137)),"")</f>
        <v/>
      </c>
      <c r="J63" s="50" t="str">
        <f>IFERROR(IF(H63="F",_xlfn.XLOOKUP($C:$C,'50m LIBRE'!$AV$14:$AV$137,'50m LIBRE'!$BA$14:$BA$137),_xlfn.XLOOKUP($C:$C,'50m LIBRE'!$BL$14:BL$137,'50m LIBRE'!$BQ$14:$BQ$137)),"")</f>
        <v/>
      </c>
      <c r="K63" s="50" t="str">
        <f>IFERROR(IF(H63="F",_xlfn.XLOOKUP($C:$C,'200m LIBRE'!$AV$14:$AV$155,'200m LIBRE'!$BA$14:$BA$155),_xlfn.XLOOKUP($C:$C,'200m LIBRE'!$BL$14:BL$145,'200m LIBRE'!$BQ$14:$BQ$145)),"")</f>
        <v/>
      </c>
      <c r="L63" s="50" t="str">
        <f>IFERROR(IF(H63="F",_xlfn.XLOOKUP($C:$C,'100m LIBRE'!$AV$14:$AV$136,'100m LIBRE'!$BA$14:$BA$136),_xlfn.XLOOKUP($C:$C,'100m LIBRE'!$BL$14:BL$136,'100m LIBRE'!$BQ$14:$BQ$136)),"")</f>
        <v/>
      </c>
      <c r="M63" s="50">
        <f t="shared" si="1"/>
        <v>0</v>
      </c>
      <c r="N63" s="55" t="str">
        <f>IFERROR(IF(H63="F",_xlfn.XLOOKUP($C:$C,#REF!,#REF!),_xlfn.XLOOKUP($C:$C,#REF!,#REF!)),"")</f>
        <v/>
      </c>
      <c r="O63" s="55" t="str">
        <f>IFERROR(IF(H:H="F",_xlfn.XLOOKUP($C:$C,#REF!,#REF!),_xlfn.XLOOKUP($C:$C,#REF!,#REF!)),"")</f>
        <v/>
      </c>
      <c r="R63" s="55" t="str">
        <f>IFERROR(IF(H63="F",_xlfn.XLOOKUP($C:$C,#REF!,#REF!),_xlfn.XLOOKUP($C:$C,#REF!,#REF!)),"")</f>
        <v/>
      </c>
      <c r="S63" s="55" t="str">
        <f>IFERROR(IF(H63="F",_xlfn.XLOOKUP($C:$C,#REF!,#REF!),_xlfn.XLOOKUP($C:$C,#REF!,#REF!)),"")</f>
        <v/>
      </c>
      <c r="T63" s="55" t="str">
        <f>IFERROR(IF(H63="F",_xlfn.XLOOKUP($C:$C,#REF!,#REF!),_xlfn.XLOOKUP($C:$C,#REF!,#REF!)),"")</f>
        <v/>
      </c>
      <c r="U63" s="55" t="str">
        <f>IFERROR(IF(H63="F",_xlfn.XLOOKUP($C:$C,#REF!,#REF!),_xlfn.XLOOKUP($C:$C,#REF!,#REF!)),"")</f>
        <v/>
      </c>
      <c r="V63" s="55" t="str">
        <f>IFERROR(IF(H63="F",_xlfn.XLOOKUP($C:$C,#REF!,#REF!),_xlfn.XLOOKUP($C:$C,#REF!,#REF!)),"")</f>
        <v/>
      </c>
    </row>
    <row r="64" spans="1:22" x14ac:dyDescent="0.3">
      <c r="A64" t="e">
        <f t="shared" si="0"/>
        <v>#N/A</v>
      </c>
      <c r="B64" t="e">
        <f>A64&amp;COUNTIF($A$2:A64,A64)</f>
        <v>#N/A</v>
      </c>
      <c r="C64">
        <f>Inscritos!C65</f>
        <v>0</v>
      </c>
      <c r="D64" s="17" t="e">
        <f>_xlfn.XLOOKUP(C64,Inscritos!C:C,Inscritos!D:D)</f>
        <v>#N/A</v>
      </c>
      <c r="E64" s="4" t="e">
        <f>_xlfn.XLOOKUP(C64,Inscritos!$C:$C,Inscritos!E:E)</f>
        <v>#N/A</v>
      </c>
      <c r="F64" s="4" t="e">
        <f>_xlfn.XLOOKUP(C64,Inscritos!$C:$C,Inscritos!F:F)</f>
        <v>#N/A</v>
      </c>
      <c r="G64" s="4" t="e">
        <f>_xlfn.XLOOKUP(C64,Inscritos!$C:$C,Inscritos!#REF!)</f>
        <v>#REF!</v>
      </c>
      <c r="H64" s="4" t="e">
        <f>_xlfn.XLOOKUP(C64,Inscritos!$C:$C,Inscritos!G:G)</f>
        <v>#N/A</v>
      </c>
      <c r="I64" s="50" t="str">
        <f>IFERROR(IF(H:H="F",_xlfn.XLOOKUP($C:$C,'50m PULL'!$AV$15:$AV$138,'50m PULL'!$BA$15:$BA$138),_xlfn.XLOOKUP($C:$C,'50m PULL'!BL$15:$BL$137,'50m PULL'!$BQ$15:$BQ$137)),"")</f>
        <v/>
      </c>
      <c r="J64" s="50" t="str">
        <f>IFERROR(IF(H64="F",_xlfn.XLOOKUP($C:$C,'50m LIBRE'!$AV$14:$AV$137,'50m LIBRE'!$BA$14:$BA$137),_xlfn.XLOOKUP($C:$C,'50m LIBRE'!$BL$14:BL$137,'50m LIBRE'!$BQ$14:$BQ$137)),"")</f>
        <v/>
      </c>
      <c r="K64" s="50" t="str">
        <f>IFERROR(IF(H64="F",_xlfn.XLOOKUP($C:$C,'200m LIBRE'!$AV$14:$AV$155,'200m LIBRE'!$BA$14:$BA$155),_xlfn.XLOOKUP($C:$C,'200m LIBRE'!$BL$14:BL$145,'200m LIBRE'!$BQ$14:$BQ$145)),"")</f>
        <v/>
      </c>
      <c r="L64" s="50" t="str">
        <f>IFERROR(IF(H64="F",_xlfn.XLOOKUP($C:$C,'100m LIBRE'!$AV$14:$AV$136,'100m LIBRE'!$BA$14:$BA$136),_xlfn.XLOOKUP($C:$C,'100m LIBRE'!$BL$14:BL$136,'100m LIBRE'!$BQ$14:$BQ$136)),"")</f>
        <v/>
      </c>
      <c r="M64" s="50">
        <f t="shared" si="1"/>
        <v>0</v>
      </c>
      <c r="N64" s="55" t="str">
        <f>IFERROR(IF(H64="F",_xlfn.XLOOKUP($C:$C,#REF!,#REF!),_xlfn.XLOOKUP($C:$C,#REF!,#REF!)),"")</f>
        <v/>
      </c>
      <c r="O64" s="55" t="str">
        <f>IFERROR(IF(H:H="F",_xlfn.XLOOKUP($C:$C,#REF!,#REF!),_xlfn.XLOOKUP($C:$C,#REF!,#REF!)),"")</f>
        <v/>
      </c>
      <c r="R64" s="55" t="str">
        <f>IFERROR(IF(H64="F",_xlfn.XLOOKUP($C:$C,#REF!,#REF!),_xlfn.XLOOKUP($C:$C,#REF!,#REF!)),"")</f>
        <v/>
      </c>
      <c r="S64" s="55" t="str">
        <f>IFERROR(IF(H64="F",_xlfn.XLOOKUP($C:$C,#REF!,#REF!),_xlfn.XLOOKUP($C:$C,#REF!,#REF!)),"")</f>
        <v/>
      </c>
      <c r="T64" s="55" t="str">
        <f>IFERROR(IF(H64="F",_xlfn.XLOOKUP($C:$C,#REF!,#REF!),_xlfn.XLOOKUP($C:$C,#REF!,#REF!)),"")</f>
        <v/>
      </c>
      <c r="U64" s="55" t="str">
        <f>IFERROR(IF(H64="F",_xlfn.XLOOKUP($C:$C,#REF!,#REF!),_xlfn.XLOOKUP($C:$C,#REF!,#REF!)),"")</f>
        <v/>
      </c>
      <c r="V64" s="55" t="str">
        <f>IFERROR(IF(H64="F",_xlfn.XLOOKUP($C:$C,#REF!,#REF!),_xlfn.XLOOKUP($C:$C,#REF!,#REF!)),"")</f>
        <v/>
      </c>
    </row>
    <row r="65" spans="1:22" x14ac:dyDescent="0.3">
      <c r="A65" t="e">
        <f t="shared" si="0"/>
        <v>#N/A</v>
      </c>
      <c r="B65" t="e">
        <f>A65&amp;COUNTIF($A$2:A65,A65)</f>
        <v>#N/A</v>
      </c>
      <c r="C65">
        <f>Inscritos!C66</f>
        <v>0</v>
      </c>
      <c r="D65" s="17" t="e">
        <f>_xlfn.XLOOKUP(C65,Inscritos!C:C,Inscritos!D:D)</f>
        <v>#N/A</v>
      </c>
      <c r="E65" s="4" t="e">
        <f>_xlfn.XLOOKUP(C65,Inscritos!$C:$C,Inscritos!E:E)</f>
        <v>#N/A</v>
      </c>
      <c r="F65" s="4" t="e">
        <f>_xlfn.XLOOKUP(C65,Inscritos!$C:$C,Inscritos!F:F)</f>
        <v>#N/A</v>
      </c>
      <c r="G65" s="4" t="e">
        <f>_xlfn.XLOOKUP(C65,Inscritos!$C:$C,Inscritos!#REF!)</f>
        <v>#REF!</v>
      </c>
      <c r="H65" s="4" t="e">
        <f>_xlfn.XLOOKUP(C65,Inscritos!$C:$C,Inscritos!G:G)</f>
        <v>#N/A</v>
      </c>
      <c r="I65" s="50" t="str">
        <f>IFERROR(IF(H:H="F",_xlfn.XLOOKUP($C:$C,'50m PULL'!$AV$15:$AV$138,'50m PULL'!$BA$15:$BA$138),_xlfn.XLOOKUP($C:$C,'50m PULL'!BL$15:$BL$137,'50m PULL'!$BQ$15:$BQ$137)),"")</f>
        <v/>
      </c>
      <c r="J65" s="50" t="str">
        <f>IFERROR(IF(H65="F",_xlfn.XLOOKUP($C:$C,'50m LIBRE'!$AV$14:$AV$137,'50m LIBRE'!$BA$14:$BA$137),_xlfn.XLOOKUP($C:$C,'50m LIBRE'!$BL$14:BL$137,'50m LIBRE'!$BQ$14:$BQ$137)),"")</f>
        <v/>
      </c>
      <c r="K65" s="50" t="str">
        <f>IFERROR(IF(H65="F",_xlfn.XLOOKUP($C:$C,'200m LIBRE'!$AV$14:$AV$155,'200m LIBRE'!$BA$14:$BA$155),_xlfn.XLOOKUP($C:$C,'200m LIBRE'!$BL$14:BL$145,'200m LIBRE'!$BQ$14:$BQ$145)),"")</f>
        <v/>
      </c>
      <c r="L65" s="50" t="str">
        <f>IFERROR(IF(H65="F",_xlfn.XLOOKUP($C:$C,'100m LIBRE'!$AV$14:$AV$136,'100m LIBRE'!$BA$14:$BA$136),_xlfn.XLOOKUP($C:$C,'100m LIBRE'!$BL$14:BL$136,'100m LIBRE'!$BQ$14:$BQ$136)),"")</f>
        <v/>
      </c>
      <c r="M65" s="50">
        <f t="shared" si="1"/>
        <v>0</v>
      </c>
      <c r="N65" s="55" t="str">
        <f>IFERROR(IF(H65="F",_xlfn.XLOOKUP($C:$C,#REF!,#REF!),_xlfn.XLOOKUP($C:$C,#REF!,#REF!)),"")</f>
        <v/>
      </c>
      <c r="O65" s="55" t="str">
        <f>IFERROR(IF(H:H="F",_xlfn.XLOOKUP($C:$C,#REF!,#REF!),_xlfn.XLOOKUP($C:$C,#REF!,#REF!)),"")</f>
        <v/>
      </c>
      <c r="R65" s="55" t="str">
        <f>IFERROR(IF(H65="F",_xlfn.XLOOKUP($C:$C,#REF!,#REF!),_xlfn.XLOOKUP($C:$C,#REF!,#REF!)),"")</f>
        <v/>
      </c>
      <c r="S65" s="55" t="str">
        <f>IFERROR(IF(H65="F",_xlfn.XLOOKUP($C:$C,#REF!,#REF!),_xlfn.XLOOKUP($C:$C,#REF!,#REF!)),"")</f>
        <v/>
      </c>
      <c r="T65" s="55" t="str">
        <f>IFERROR(IF(H65="F",_xlfn.XLOOKUP($C:$C,#REF!,#REF!),_xlfn.XLOOKUP($C:$C,#REF!,#REF!)),"")</f>
        <v/>
      </c>
      <c r="U65" s="55" t="str">
        <f>IFERROR(IF(H65="F",_xlfn.XLOOKUP($C:$C,#REF!,#REF!),_xlfn.XLOOKUP($C:$C,#REF!,#REF!)),"")</f>
        <v/>
      </c>
      <c r="V65" s="55" t="str">
        <f>IFERROR(IF(H65="F",_xlfn.XLOOKUP($C:$C,#REF!,#REF!),_xlfn.XLOOKUP($C:$C,#REF!,#REF!)),"")</f>
        <v/>
      </c>
    </row>
    <row r="66" spans="1:22" x14ac:dyDescent="0.3">
      <c r="A66" t="e">
        <f t="shared" si="0"/>
        <v>#N/A</v>
      </c>
      <c r="B66" t="e">
        <f>A66&amp;COUNTIF($A$2:A66,A66)</f>
        <v>#N/A</v>
      </c>
      <c r="C66">
        <f>Inscritos!C67</f>
        <v>0</v>
      </c>
      <c r="D66" s="17" t="e">
        <f>_xlfn.XLOOKUP(C66,Inscritos!C:C,Inscritos!D:D)</f>
        <v>#N/A</v>
      </c>
      <c r="E66" s="4" t="e">
        <f>_xlfn.XLOOKUP(C66,Inscritos!$C:$C,Inscritos!E:E)</f>
        <v>#N/A</v>
      </c>
      <c r="F66" s="4" t="e">
        <f>_xlfn.XLOOKUP(C66,Inscritos!$C:$C,Inscritos!F:F)</f>
        <v>#N/A</v>
      </c>
      <c r="G66" s="4" t="e">
        <f>_xlfn.XLOOKUP(C66,Inscritos!$C:$C,Inscritos!#REF!)</f>
        <v>#REF!</v>
      </c>
      <c r="H66" s="4" t="e">
        <f>_xlfn.XLOOKUP(C66,Inscritos!$C:$C,Inscritos!G:G)</f>
        <v>#N/A</v>
      </c>
      <c r="I66" s="50" t="str">
        <f>IFERROR(IF(H:H="F",_xlfn.XLOOKUP($C:$C,'50m PULL'!$AV$15:$AV$138,'50m PULL'!$BA$15:$BA$138),_xlfn.XLOOKUP($C:$C,'50m PULL'!BL$15:$BL$137,'50m PULL'!$BQ$15:$BQ$137)),"")</f>
        <v/>
      </c>
      <c r="J66" s="50" t="str">
        <f>IFERROR(IF(H66="F",_xlfn.XLOOKUP($C:$C,'50m LIBRE'!$AV$14:$AV$137,'50m LIBRE'!$BA$14:$BA$137),_xlfn.XLOOKUP($C:$C,'50m LIBRE'!$BL$14:BL$137,'50m LIBRE'!$BQ$14:$BQ$137)),"")</f>
        <v/>
      </c>
      <c r="K66" s="50" t="str">
        <f>IFERROR(IF(H66="F",_xlfn.XLOOKUP($C:$C,'200m LIBRE'!$AV$14:$AV$155,'200m LIBRE'!$BA$14:$BA$155),_xlfn.XLOOKUP($C:$C,'200m LIBRE'!$BL$14:BL$145,'200m LIBRE'!$BQ$14:$BQ$145)),"")</f>
        <v/>
      </c>
      <c r="L66" s="50" t="str">
        <f>IFERROR(IF(H66="F",_xlfn.XLOOKUP($C:$C,'100m LIBRE'!$AV$14:$AV$136,'100m LIBRE'!$BA$14:$BA$136),_xlfn.XLOOKUP($C:$C,'100m LIBRE'!$BL$14:BL$136,'100m LIBRE'!$BQ$14:$BQ$136)),"")</f>
        <v/>
      </c>
      <c r="M66" s="50">
        <f t="shared" si="1"/>
        <v>0</v>
      </c>
      <c r="N66" s="55" t="str">
        <f>IFERROR(IF(H66="F",_xlfn.XLOOKUP($C:$C,#REF!,#REF!),_xlfn.XLOOKUP($C:$C,#REF!,#REF!)),"")</f>
        <v/>
      </c>
      <c r="O66" s="55" t="str">
        <f>IFERROR(IF(H:H="F",_xlfn.XLOOKUP($C:$C,#REF!,#REF!),_xlfn.XLOOKUP($C:$C,#REF!,#REF!)),"")</f>
        <v/>
      </c>
      <c r="R66" s="55" t="str">
        <f>IFERROR(IF(H66="F",_xlfn.XLOOKUP($C:$C,#REF!,#REF!),_xlfn.XLOOKUP($C:$C,#REF!,#REF!)),"")</f>
        <v/>
      </c>
      <c r="S66" s="55" t="str">
        <f>IFERROR(IF(H66="F",_xlfn.XLOOKUP($C:$C,#REF!,#REF!),_xlfn.XLOOKUP($C:$C,#REF!,#REF!)),"")</f>
        <v/>
      </c>
      <c r="T66" s="55" t="str">
        <f>IFERROR(IF(H66="F",_xlfn.XLOOKUP($C:$C,#REF!,#REF!),_xlfn.XLOOKUP($C:$C,#REF!,#REF!)),"")</f>
        <v/>
      </c>
      <c r="U66" s="55" t="str">
        <f>IFERROR(IF(H66="F",_xlfn.XLOOKUP($C:$C,#REF!,#REF!),_xlfn.XLOOKUP($C:$C,#REF!,#REF!)),"")</f>
        <v/>
      </c>
      <c r="V66" s="55" t="str">
        <f>IFERROR(IF(H66="F",_xlfn.XLOOKUP($C:$C,#REF!,#REF!),_xlfn.XLOOKUP($C:$C,#REF!,#REF!)),"")</f>
        <v/>
      </c>
    </row>
    <row r="67" spans="1:22" x14ac:dyDescent="0.3">
      <c r="A67" t="e">
        <f t="shared" ref="A67:A100" si="2">F67&amp;H67</f>
        <v>#N/A</v>
      </c>
      <c r="B67" t="e">
        <f>A67&amp;COUNTIF($A$2:A67,A67)</f>
        <v>#N/A</v>
      </c>
      <c r="C67">
        <f>Inscritos!C68</f>
        <v>0</v>
      </c>
      <c r="D67" s="17" t="e">
        <f>_xlfn.XLOOKUP(C67,Inscritos!C:C,Inscritos!D:D)</f>
        <v>#N/A</v>
      </c>
      <c r="E67" s="4" t="e">
        <f>_xlfn.XLOOKUP(C67,Inscritos!$C:$C,Inscritos!E:E)</f>
        <v>#N/A</v>
      </c>
      <c r="F67" s="4" t="e">
        <f>_xlfn.XLOOKUP(C67,Inscritos!$C:$C,Inscritos!F:F)</f>
        <v>#N/A</v>
      </c>
      <c r="G67" s="4" t="e">
        <f>_xlfn.XLOOKUP(C67,Inscritos!$C:$C,Inscritos!#REF!)</f>
        <v>#REF!</v>
      </c>
      <c r="H67" s="4" t="e">
        <f>_xlfn.XLOOKUP(C67,Inscritos!$C:$C,Inscritos!G:G)</f>
        <v>#N/A</v>
      </c>
      <c r="I67" s="50" t="str">
        <f>IFERROR(IF(H:H="F",_xlfn.XLOOKUP($C:$C,'50m PULL'!$AV$15:$AV$138,'50m PULL'!$BA$15:$BA$138),_xlfn.XLOOKUP($C:$C,'50m PULL'!BL$15:$BL$137,'50m PULL'!$BQ$15:$BQ$137)),"")</f>
        <v/>
      </c>
      <c r="J67" s="50" t="str">
        <f>IFERROR(IF(H67="F",_xlfn.XLOOKUP($C:$C,'50m LIBRE'!$AV$14:$AV$137,'50m LIBRE'!$BA$14:$BA$137),_xlfn.XLOOKUP($C:$C,'50m LIBRE'!$BL$14:BL$137,'50m LIBRE'!$BQ$14:$BQ$137)),"")</f>
        <v/>
      </c>
      <c r="K67" s="50" t="str">
        <f>IFERROR(IF(H67="F",_xlfn.XLOOKUP($C:$C,'200m LIBRE'!$AV$14:$AV$155,'200m LIBRE'!$BA$14:$BA$155),_xlfn.XLOOKUP($C:$C,'200m LIBRE'!$BL$14:BL$145,'200m LIBRE'!$BQ$14:$BQ$145)),"")</f>
        <v/>
      </c>
      <c r="L67" s="50" t="str">
        <f>IFERROR(IF(H67="F",_xlfn.XLOOKUP($C:$C,'100m LIBRE'!$AV$14:$AV$136,'100m LIBRE'!$BA$14:$BA$136),_xlfn.XLOOKUP($C:$C,'100m LIBRE'!$BL$14:BL$136,'100m LIBRE'!$BQ$14:$BQ$136)),"")</f>
        <v/>
      </c>
      <c r="M67" s="50">
        <f t="shared" ref="M67:M100" si="3">SUM(I67:L67)</f>
        <v>0</v>
      </c>
      <c r="N67" s="55" t="str">
        <f>IFERROR(IF(H67="F",_xlfn.XLOOKUP($C:$C,#REF!,#REF!),_xlfn.XLOOKUP($C:$C,#REF!,#REF!)),"")</f>
        <v/>
      </c>
      <c r="O67" s="55" t="str">
        <f>IFERROR(IF(H:H="F",_xlfn.XLOOKUP($C:$C,#REF!,#REF!),_xlfn.XLOOKUP($C:$C,#REF!,#REF!)),"")</f>
        <v/>
      </c>
      <c r="R67" s="55" t="str">
        <f>IFERROR(IF(H67="F",_xlfn.XLOOKUP($C:$C,#REF!,#REF!),_xlfn.XLOOKUP($C:$C,#REF!,#REF!)),"")</f>
        <v/>
      </c>
      <c r="S67" s="55" t="str">
        <f>IFERROR(IF(H67="F",_xlfn.XLOOKUP($C:$C,#REF!,#REF!),_xlfn.XLOOKUP($C:$C,#REF!,#REF!)),"")</f>
        <v/>
      </c>
      <c r="T67" s="55" t="str">
        <f>IFERROR(IF(H67="F",_xlfn.XLOOKUP($C:$C,#REF!,#REF!),_xlfn.XLOOKUP($C:$C,#REF!,#REF!)),"")</f>
        <v/>
      </c>
      <c r="U67" s="55" t="str">
        <f>IFERROR(IF(H67="F",_xlfn.XLOOKUP($C:$C,#REF!,#REF!),_xlfn.XLOOKUP($C:$C,#REF!,#REF!)),"")</f>
        <v/>
      </c>
      <c r="V67" s="55" t="str">
        <f>IFERROR(IF(H67="F",_xlfn.XLOOKUP($C:$C,#REF!,#REF!),_xlfn.XLOOKUP($C:$C,#REF!,#REF!)),"")</f>
        <v/>
      </c>
    </row>
    <row r="68" spans="1:22" x14ac:dyDescent="0.3">
      <c r="A68" t="e">
        <f t="shared" si="2"/>
        <v>#N/A</v>
      </c>
      <c r="B68" t="e">
        <f>A68&amp;COUNTIF($A$2:A68,A68)</f>
        <v>#N/A</v>
      </c>
      <c r="C68">
        <f>Inscritos!C69</f>
        <v>0</v>
      </c>
      <c r="D68" s="17" t="e">
        <f>_xlfn.XLOOKUP(C68,Inscritos!C:C,Inscritos!D:D)</f>
        <v>#N/A</v>
      </c>
      <c r="E68" s="4" t="e">
        <f>_xlfn.XLOOKUP(C68,Inscritos!$C:$C,Inscritos!E:E)</f>
        <v>#N/A</v>
      </c>
      <c r="F68" s="4" t="e">
        <f>_xlfn.XLOOKUP(C68,Inscritos!$C:$C,Inscritos!F:F)</f>
        <v>#N/A</v>
      </c>
      <c r="G68" s="4" t="e">
        <f>_xlfn.XLOOKUP(C68,Inscritos!$C:$C,Inscritos!#REF!)</f>
        <v>#REF!</v>
      </c>
      <c r="H68" s="4" t="e">
        <f>_xlfn.XLOOKUP(C68,Inscritos!$C:$C,Inscritos!G:G)</f>
        <v>#N/A</v>
      </c>
      <c r="I68" s="50" t="str">
        <f>IFERROR(IF(H:H="F",_xlfn.XLOOKUP($C:$C,'50m PULL'!$AV$15:$AV$138,'50m PULL'!$BA$15:$BA$138),_xlfn.XLOOKUP($C:$C,'50m PULL'!BL$15:$BL$137,'50m PULL'!$BQ$15:$BQ$137)),"")</f>
        <v/>
      </c>
      <c r="J68" s="50" t="str">
        <f>IFERROR(IF(H68="F",_xlfn.XLOOKUP($C:$C,'50m LIBRE'!$AV$14:$AV$137,'50m LIBRE'!$BA$14:$BA$137),_xlfn.XLOOKUP($C:$C,'50m LIBRE'!$BL$14:BL$137,'50m LIBRE'!$BQ$14:$BQ$137)),"")</f>
        <v/>
      </c>
      <c r="K68" s="50" t="str">
        <f>IFERROR(IF(H68="F",_xlfn.XLOOKUP($C:$C,'200m LIBRE'!$AV$14:$AV$155,'200m LIBRE'!$BA$14:$BA$155),_xlfn.XLOOKUP($C:$C,'200m LIBRE'!$BL$14:BL$145,'200m LIBRE'!$BQ$14:$BQ$145)),"")</f>
        <v/>
      </c>
      <c r="L68" s="50" t="str">
        <f>IFERROR(IF(H68="F",_xlfn.XLOOKUP($C:$C,'100m LIBRE'!$AV$14:$AV$136,'100m LIBRE'!$BA$14:$BA$136),_xlfn.XLOOKUP($C:$C,'100m LIBRE'!$BL$14:BL$136,'100m LIBRE'!$BQ$14:$BQ$136)),"")</f>
        <v/>
      </c>
      <c r="M68" s="50">
        <f t="shared" si="3"/>
        <v>0</v>
      </c>
      <c r="N68" s="55" t="str">
        <f>IFERROR(IF(H68="F",_xlfn.XLOOKUP($C:$C,#REF!,#REF!),_xlfn.XLOOKUP($C:$C,#REF!,#REF!)),"")</f>
        <v/>
      </c>
      <c r="O68" s="55" t="str">
        <f>IFERROR(IF(H:H="F",_xlfn.XLOOKUP($C:$C,#REF!,#REF!),_xlfn.XLOOKUP($C:$C,#REF!,#REF!)),"")</f>
        <v/>
      </c>
      <c r="R68" s="55" t="str">
        <f>IFERROR(IF(H68="F",_xlfn.XLOOKUP($C:$C,#REF!,#REF!),_xlfn.XLOOKUP($C:$C,#REF!,#REF!)),"")</f>
        <v/>
      </c>
      <c r="S68" s="55" t="str">
        <f>IFERROR(IF(H68="F",_xlfn.XLOOKUP($C:$C,#REF!,#REF!),_xlfn.XLOOKUP($C:$C,#REF!,#REF!)),"")</f>
        <v/>
      </c>
      <c r="T68" s="55" t="str">
        <f>IFERROR(IF(H68="F",_xlfn.XLOOKUP($C:$C,#REF!,#REF!),_xlfn.XLOOKUP($C:$C,#REF!,#REF!)),"")</f>
        <v/>
      </c>
      <c r="U68" s="55" t="str">
        <f>IFERROR(IF(H68="F",_xlfn.XLOOKUP($C:$C,#REF!,#REF!),_xlfn.XLOOKUP($C:$C,#REF!,#REF!)),"")</f>
        <v/>
      </c>
      <c r="V68" s="55" t="str">
        <f>IFERROR(IF(H68="F",_xlfn.XLOOKUP($C:$C,#REF!,#REF!),_xlfn.XLOOKUP($C:$C,#REF!,#REF!)),"")</f>
        <v/>
      </c>
    </row>
    <row r="69" spans="1:22" x14ac:dyDescent="0.3">
      <c r="A69" t="e">
        <f t="shared" si="2"/>
        <v>#N/A</v>
      </c>
      <c r="B69" t="e">
        <f>A69&amp;COUNTIF($A$2:A69,A69)</f>
        <v>#N/A</v>
      </c>
      <c r="C69">
        <f>Inscritos!C70</f>
        <v>0</v>
      </c>
      <c r="D69" s="17" t="e">
        <f>_xlfn.XLOOKUP(C69,Inscritos!C:C,Inscritos!D:D)</f>
        <v>#N/A</v>
      </c>
      <c r="E69" s="4" t="e">
        <f>_xlfn.XLOOKUP(C69,Inscritos!$C:$C,Inscritos!E:E)</f>
        <v>#N/A</v>
      </c>
      <c r="F69" s="4" t="e">
        <f>_xlfn.XLOOKUP(C69,Inscritos!$C:$C,Inscritos!F:F)</f>
        <v>#N/A</v>
      </c>
      <c r="G69" s="4" t="e">
        <f>_xlfn.XLOOKUP(C69,Inscritos!$C:$C,Inscritos!#REF!)</f>
        <v>#REF!</v>
      </c>
      <c r="H69" s="4" t="e">
        <f>_xlfn.XLOOKUP(C69,Inscritos!$C:$C,Inscritos!G:G)</f>
        <v>#N/A</v>
      </c>
      <c r="I69" s="50" t="str">
        <f>IFERROR(IF(H:H="F",_xlfn.XLOOKUP($C:$C,'50m PULL'!$AV$15:$AV$138,'50m PULL'!$BA$15:$BA$138),_xlfn.XLOOKUP($C:$C,'50m PULL'!BL$15:$BL$137,'50m PULL'!$BQ$15:$BQ$137)),"")</f>
        <v/>
      </c>
      <c r="J69" s="50" t="str">
        <f>IFERROR(IF(H69="F",_xlfn.XLOOKUP($C:$C,'50m LIBRE'!$AV$14:$AV$137,'50m LIBRE'!$BA$14:$BA$137),_xlfn.XLOOKUP($C:$C,'50m LIBRE'!$BL$14:BL$137,'50m LIBRE'!$BQ$14:$BQ$137)),"")</f>
        <v/>
      </c>
      <c r="K69" s="50" t="str">
        <f>IFERROR(IF(H69="F",_xlfn.XLOOKUP($C:$C,'200m LIBRE'!$AV$14:$AV$155,'200m LIBRE'!$BA$14:$BA$155),_xlfn.XLOOKUP($C:$C,'200m LIBRE'!$BL$14:BL$145,'200m LIBRE'!$BQ$14:$BQ$145)),"")</f>
        <v/>
      </c>
      <c r="L69" s="50" t="str">
        <f>IFERROR(IF(H69="F",_xlfn.XLOOKUP($C:$C,'100m LIBRE'!$AV$14:$AV$136,'100m LIBRE'!$BA$14:$BA$136),_xlfn.XLOOKUP($C:$C,'100m LIBRE'!$BL$14:BL$136,'100m LIBRE'!$BQ$14:$BQ$136)),"")</f>
        <v/>
      </c>
      <c r="M69" s="50">
        <f t="shared" si="3"/>
        <v>0</v>
      </c>
      <c r="N69" s="55" t="str">
        <f>IFERROR(IF(H69="F",_xlfn.XLOOKUP($C:$C,#REF!,#REF!),_xlfn.XLOOKUP($C:$C,#REF!,#REF!)),"")</f>
        <v/>
      </c>
      <c r="O69" s="55" t="str">
        <f>IFERROR(IF(H:H="F",_xlfn.XLOOKUP($C:$C,#REF!,#REF!),_xlfn.XLOOKUP($C:$C,#REF!,#REF!)),"")</f>
        <v/>
      </c>
      <c r="R69" s="55" t="str">
        <f>IFERROR(IF(H69="F",_xlfn.XLOOKUP($C:$C,#REF!,#REF!),_xlfn.XLOOKUP($C:$C,#REF!,#REF!)),"")</f>
        <v/>
      </c>
      <c r="S69" s="55" t="str">
        <f>IFERROR(IF(H69="F",_xlfn.XLOOKUP($C:$C,#REF!,#REF!),_xlfn.XLOOKUP($C:$C,#REF!,#REF!)),"")</f>
        <v/>
      </c>
      <c r="T69" s="55" t="str">
        <f>IFERROR(IF(H69="F",_xlfn.XLOOKUP($C:$C,#REF!,#REF!),_xlfn.XLOOKUP($C:$C,#REF!,#REF!)),"")</f>
        <v/>
      </c>
      <c r="U69" s="55" t="str">
        <f>IFERROR(IF(H69="F",_xlfn.XLOOKUP($C:$C,#REF!,#REF!),_xlfn.XLOOKUP($C:$C,#REF!,#REF!)),"")</f>
        <v/>
      </c>
      <c r="V69" s="55" t="str">
        <f>IFERROR(IF(H69="F",_xlfn.XLOOKUP($C:$C,#REF!,#REF!),_xlfn.XLOOKUP($C:$C,#REF!,#REF!)),"")</f>
        <v/>
      </c>
    </row>
    <row r="70" spans="1:22" x14ac:dyDescent="0.3">
      <c r="A70" t="e">
        <f t="shared" si="2"/>
        <v>#N/A</v>
      </c>
      <c r="B70" t="e">
        <f>A70&amp;COUNTIF($A$2:A70,A70)</f>
        <v>#N/A</v>
      </c>
      <c r="C70">
        <f>Inscritos!C71</f>
        <v>0</v>
      </c>
      <c r="D70" s="17" t="e">
        <f>_xlfn.XLOOKUP(C70,Inscritos!C:C,Inscritos!D:D)</f>
        <v>#N/A</v>
      </c>
      <c r="E70" s="4" t="e">
        <f>_xlfn.XLOOKUP(C70,Inscritos!$C:$C,Inscritos!E:E)</f>
        <v>#N/A</v>
      </c>
      <c r="F70" s="4" t="e">
        <f>_xlfn.XLOOKUP(C70,Inscritos!$C:$C,Inscritos!F:F)</f>
        <v>#N/A</v>
      </c>
      <c r="G70" s="4" t="e">
        <f>_xlfn.XLOOKUP(C70,Inscritos!$C:$C,Inscritos!#REF!)</f>
        <v>#REF!</v>
      </c>
      <c r="H70" s="4" t="e">
        <f>_xlfn.XLOOKUP(C70,Inscritos!$C:$C,Inscritos!G:G)</f>
        <v>#N/A</v>
      </c>
      <c r="I70" s="50" t="str">
        <f>IFERROR(IF(H:H="F",_xlfn.XLOOKUP($C:$C,'50m PULL'!$AV$15:$AV$138,'50m PULL'!$BA$15:$BA$138),_xlfn.XLOOKUP($C:$C,'50m PULL'!BL$15:$BL$137,'50m PULL'!$BQ$15:$BQ$137)),"")</f>
        <v/>
      </c>
      <c r="J70" s="50" t="str">
        <f>IFERROR(IF(H70="F",_xlfn.XLOOKUP($C:$C,'50m LIBRE'!$AV$14:$AV$137,'50m LIBRE'!$BA$14:$BA$137),_xlfn.XLOOKUP($C:$C,'50m LIBRE'!$BL$14:BL$137,'50m LIBRE'!$BQ$14:$BQ$137)),"")</f>
        <v/>
      </c>
      <c r="K70" s="50" t="str">
        <f>IFERROR(IF(H70="F",_xlfn.XLOOKUP($C:$C,'200m LIBRE'!$AV$14:$AV$155,'200m LIBRE'!$BA$14:$BA$155),_xlfn.XLOOKUP($C:$C,'200m LIBRE'!$BL$14:BL$145,'200m LIBRE'!$BQ$14:$BQ$145)),"")</f>
        <v/>
      </c>
      <c r="L70" s="50" t="str">
        <f>IFERROR(IF(H70="F",_xlfn.XLOOKUP($C:$C,'100m LIBRE'!$AV$14:$AV$136,'100m LIBRE'!$BA$14:$BA$136),_xlfn.XLOOKUP($C:$C,'100m LIBRE'!$BL$14:BL$136,'100m LIBRE'!$BQ$14:$BQ$136)),"")</f>
        <v/>
      </c>
      <c r="M70" s="50">
        <f t="shared" si="3"/>
        <v>0</v>
      </c>
      <c r="N70" s="55" t="str">
        <f>IFERROR(IF(H70="F",_xlfn.XLOOKUP($C:$C,#REF!,#REF!),_xlfn.XLOOKUP($C:$C,#REF!,#REF!)),"")</f>
        <v/>
      </c>
      <c r="O70" s="55" t="str">
        <f>IFERROR(IF(H:H="F",_xlfn.XLOOKUP($C:$C,#REF!,#REF!),_xlfn.XLOOKUP($C:$C,#REF!,#REF!)),"")</f>
        <v/>
      </c>
      <c r="R70" s="55" t="str">
        <f>IFERROR(IF(H70="F",_xlfn.XLOOKUP($C:$C,#REF!,#REF!),_xlfn.XLOOKUP($C:$C,#REF!,#REF!)),"")</f>
        <v/>
      </c>
      <c r="S70" s="55" t="str">
        <f>IFERROR(IF(H70="F",_xlfn.XLOOKUP($C:$C,#REF!,#REF!),_xlfn.XLOOKUP($C:$C,#REF!,#REF!)),"")</f>
        <v/>
      </c>
      <c r="T70" s="55" t="str">
        <f>IFERROR(IF(H70="F",_xlfn.XLOOKUP($C:$C,#REF!,#REF!),_xlfn.XLOOKUP($C:$C,#REF!,#REF!)),"")</f>
        <v/>
      </c>
      <c r="U70" s="55" t="str">
        <f>IFERROR(IF(H70="F",_xlfn.XLOOKUP($C:$C,#REF!,#REF!),_xlfn.XLOOKUP($C:$C,#REF!,#REF!)),"")</f>
        <v/>
      </c>
      <c r="V70" s="55" t="str">
        <f>IFERROR(IF(H70="F",_xlfn.XLOOKUP($C:$C,#REF!,#REF!),_xlfn.XLOOKUP($C:$C,#REF!,#REF!)),"")</f>
        <v/>
      </c>
    </row>
    <row r="71" spans="1:22" x14ac:dyDescent="0.3">
      <c r="A71" t="e">
        <f t="shared" si="2"/>
        <v>#N/A</v>
      </c>
      <c r="B71" t="e">
        <f>A71&amp;COUNTIF($A$2:A71,A71)</f>
        <v>#N/A</v>
      </c>
      <c r="C71">
        <f>Inscritos!C72</f>
        <v>0</v>
      </c>
      <c r="D71" s="17" t="e">
        <f>_xlfn.XLOOKUP(C71,Inscritos!C:C,Inscritos!D:D)</f>
        <v>#N/A</v>
      </c>
      <c r="E71" s="4" t="e">
        <f>_xlfn.XLOOKUP(C71,Inscritos!$C:$C,Inscritos!E:E)</f>
        <v>#N/A</v>
      </c>
      <c r="F71" s="4" t="e">
        <f>_xlfn.XLOOKUP(C71,Inscritos!$C:$C,Inscritos!F:F)</f>
        <v>#N/A</v>
      </c>
      <c r="G71" s="4" t="e">
        <f>_xlfn.XLOOKUP(C71,Inscritos!$C:$C,Inscritos!#REF!)</f>
        <v>#REF!</v>
      </c>
      <c r="H71" s="4" t="e">
        <f>_xlfn.XLOOKUP(C71,Inscritos!$C:$C,Inscritos!G:G)</f>
        <v>#N/A</v>
      </c>
      <c r="I71" s="50" t="str">
        <f>IFERROR(IF(H:H="F",_xlfn.XLOOKUP($C:$C,'50m PULL'!$AV$15:$AV$138,'50m PULL'!$BA$15:$BA$138),_xlfn.XLOOKUP($C:$C,'50m PULL'!BL$15:$BL$137,'50m PULL'!$BQ$15:$BQ$137)),"")</f>
        <v/>
      </c>
      <c r="J71" s="50" t="str">
        <f>IFERROR(IF(H71="F",_xlfn.XLOOKUP($C:$C,'50m LIBRE'!$AV$14:$AV$137,'50m LIBRE'!$BA$14:$BA$137),_xlfn.XLOOKUP($C:$C,'50m LIBRE'!$BL$14:BL$137,'50m LIBRE'!$BQ$14:$BQ$137)),"")</f>
        <v/>
      </c>
      <c r="K71" s="50" t="str">
        <f>IFERROR(IF(H71="F",_xlfn.XLOOKUP($C:$C,'200m LIBRE'!$AV$14:$AV$155,'200m LIBRE'!$BA$14:$BA$155),_xlfn.XLOOKUP($C:$C,'200m LIBRE'!$BL$14:BL$145,'200m LIBRE'!$BQ$14:$BQ$145)),"")</f>
        <v/>
      </c>
      <c r="L71" s="50" t="str">
        <f>IFERROR(IF(H71="F",_xlfn.XLOOKUP($C:$C,'100m LIBRE'!$AV$14:$AV$136,'100m LIBRE'!$BA$14:$BA$136),_xlfn.XLOOKUP($C:$C,'100m LIBRE'!$BL$14:BL$136,'100m LIBRE'!$BQ$14:$BQ$136)),"")</f>
        <v/>
      </c>
      <c r="M71" s="50">
        <f t="shared" si="3"/>
        <v>0</v>
      </c>
      <c r="N71" s="55" t="str">
        <f>IFERROR(IF(H71="F",_xlfn.XLOOKUP($C:$C,#REF!,#REF!),_xlfn.XLOOKUP($C:$C,#REF!,#REF!)),"")</f>
        <v/>
      </c>
      <c r="O71" s="55" t="str">
        <f>IFERROR(IF(H:H="F",_xlfn.XLOOKUP($C:$C,#REF!,#REF!),_xlfn.XLOOKUP($C:$C,#REF!,#REF!)),"")</f>
        <v/>
      </c>
      <c r="R71" s="55" t="str">
        <f>IFERROR(IF(H71="F",_xlfn.XLOOKUP($C:$C,#REF!,#REF!),_xlfn.XLOOKUP($C:$C,#REF!,#REF!)),"")</f>
        <v/>
      </c>
      <c r="S71" s="55" t="str">
        <f>IFERROR(IF(H71="F",_xlfn.XLOOKUP($C:$C,#REF!,#REF!),_xlfn.XLOOKUP($C:$C,#REF!,#REF!)),"")</f>
        <v/>
      </c>
      <c r="T71" s="55" t="str">
        <f>IFERROR(IF(H71="F",_xlfn.XLOOKUP($C:$C,#REF!,#REF!),_xlfn.XLOOKUP($C:$C,#REF!,#REF!)),"")</f>
        <v/>
      </c>
      <c r="U71" s="55" t="str">
        <f>IFERROR(IF(H71="F",_xlfn.XLOOKUP($C:$C,#REF!,#REF!),_xlfn.XLOOKUP($C:$C,#REF!,#REF!)),"")</f>
        <v/>
      </c>
      <c r="V71" s="55" t="str">
        <f>IFERROR(IF(H71="F",_xlfn.XLOOKUP($C:$C,#REF!,#REF!),_xlfn.XLOOKUP($C:$C,#REF!,#REF!)),"")</f>
        <v/>
      </c>
    </row>
    <row r="72" spans="1:22" x14ac:dyDescent="0.3">
      <c r="A72" t="e">
        <f t="shared" si="2"/>
        <v>#N/A</v>
      </c>
      <c r="B72" t="e">
        <f>A72&amp;COUNTIF($A$2:A72,A72)</f>
        <v>#N/A</v>
      </c>
      <c r="C72">
        <f>Inscritos!C73</f>
        <v>0</v>
      </c>
      <c r="D72" s="17" t="e">
        <f>_xlfn.XLOOKUP(C72,Inscritos!C:C,Inscritos!D:D)</f>
        <v>#N/A</v>
      </c>
      <c r="E72" s="4" t="e">
        <f>_xlfn.XLOOKUP(C72,Inscritos!$C:$C,Inscritos!E:E)</f>
        <v>#N/A</v>
      </c>
      <c r="F72" s="4" t="e">
        <f>_xlfn.XLOOKUP(C72,Inscritos!$C:$C,Inscritos!F:F)</f>
        <v>#N/A</v>
      </c>
      <c r="G72" s="4" t="e">
        <f>_xlfn.XLOOKUP(C72,Inscritos!$C:$C,Inscritos!#REF!)</f>
        <v>#REF!</v>
      </c>
      <c r="H72" s="4" t="e">
        <f>_xlfn.XLOOKUP(C72,Inscritos!$C:$C,Inscritos!G:G)</f>
        <v>#N/A</v>
      </c>
      <c r="I72" s="50" t="str">
        <f>IFERROR(IF(H:H="F",_xlfn.XLOOKUP($C:$C,'50m PULL'!$AV$15:$AV$138,'50m PULL'!$BA$15:$BA$138),_xlfn.XLOOKUP($C:$C,'50m PULL'!BL$15:$BL$137,'50m PULL'!$BQ$15:$BQ$137)),"")</f>
        <v/>
      </c>
      <c r="J72" s="50" t="str">
        <f>IFERROR(IF(H72="F",_xlfn.XLOOKUP($C:$C,'50m LIBRE'!$AV$14:$AV$137,'50m LIBRE'!$BA$14:$BA$137),_xlfn.XLOOKUP($C:$C,'50m LIBRE'!$BL$14:BL$137,'50m LIBRE'!$BQ$14:$BQ$137)),"")</f>
        <v/>
      </c>
      <c r="K72" s="50" t="str">
        <f>IFERROR(IF(H72="F",_xlfn.XLOOKUP($C:$C,'200m LIBRE'!$AV$14:$AV$155,'200m LIBRE'!$BA$14:$BA$155),_xlfn.XLOOKUP($C:$C,'200m LIBRE'!$BL$14:BL$145,'200m LIBRE'!$BQ$14:$BQ$145)),"")</f>
        <v/>
      </c>
      <c r="L72" s="50" t="str">
        <f>IFERROR(IF(H72="F",_xlfn.XLOOKUP($C:$C,'100m LIBRE'!$AV$14:$AV$136,'100m LIBRE'!$BA$14:$BA$136),_xlfn.XLOOKUP($C:$C,'100m LIBRE'!$BL$14:BL$136,'100m LIBRE'!$BQ$14:$BQ$136)),"")</f>
        <v/>
      </c>
      <c r="M72" s="50">
        <f t="shared" si="3"/>
        <v>0</v>
      </c>
      <c r="N72" s="55" t="str">
        <f>IFERROR(IF(H72="F",_xlfn.XLOOKUP($C:$C,#REF!,#REF!),_xlfn.XLOOKUP($C:$C,#REF!,#REF!)),"")</f>
        <v/>
      </c>
      <c r="O72" s="55" t="str">
        <f>IFERROR(IF(H:H="F",_xlfn.XLOOKUP($C:$C,#REF!,#REF!),_xlfn.XLOOKUP($C:$C,#REF!,#REF!)),"")</f>
        <v/>
      </c>
      <c r="R72" s="55" t="str">
        <f>IFERROR(IF(H72="F",_xlfn.XLOOKUP($C:$C,#REF!,#REF!),_xlfn.XLOOKUP($C:$C,#REF!,#REF!)),"")</f>
        <v/>
      </c>
      <c r="S72" s="55" t="str">
        <f>IFERROR(IF(H72="F",_xlfn.XLOOKUP($C:$C,#REF!,#REF!),_xlfn.XLOOKUP($C:$C,#REF!,#REF!)),"")</f>
        <v/>
      </c>
      <c r="T72" s="55" t="str">
        <f>IFERROR(IF(H72="F",_xlfn.XLOOKUP($C:$C,#REF!,#REF!),_xlfn.XLOOKUP($C:$C,#REF!,#REF!)),"")</f>
        <v/>
      </c>
      <c r="U72" s="55" t="str">
        <f>IFERROR(IF(H72="F",_xlfn.XLOOKUP($C:$C,#REF!,#REF!),_xlfn.XLOOKUP($C:$C,#REF!,#REF!)),"")</f>
        <v/>
      </c>
      <c r="V72" s="55" t="str">
        <f>IFERROR(IF(H72="F",_xlfn.XLOOKUP($C:$C,#REF!,#REF!),_xlfn.XLOOKUP($C:$C,#REF!,#REF!)),"")</f>
        <v/>
      </c>
    </row>
    <row r="73" spans="1:22" x14ac:dyDescent="0.3">
      <c r="A73" t="e">
        <f t="shared" si="2"/>
        <v>#N/A</v>
      </c>
      <c r="B73" t="e">
        <f>A73&amp;COUNTIF($A$2:A73,A73)</f>
        <v>#N/A</v>
      </c>
      <c r="C73">
        <f>Inscritos!C74</f>
        <v>0</v>
      </c>
      <c r="D73" s="17" t="e">
        <f>_xlfn.XLOOKUP(C73,Inscritos!C:C,Inscritos!D:D)</f>
        <v>#N/A</v>
      </c>
      <c r="E73" s="4" t="e">
        <f>_xlfn.XLOOKUP(C73,Inscritos!$C:$C,Inscritos!E:E)</f>
        <v>#N/A</v>
      </c>
      <c r="F73" s="4" t="e">
        <f>_xlfn.XLOOKUP(C73,Inscritos!$C:$C,Inscritos!F:F)</f>
        <v>#N/A</v>
      </c>
      <c r="G73" s="4" t="e">
        <f>_xlfn.XLOOKUP(C73,Inscritos!$C:$C,Inscritos!#REF!)</f>
        <v>#REF!</v>
      </c>
      <c r="H73" s="4" t="e">
        <f>_xlfn.XLOOKUP(C73,Inscritos!$C:$C,Inscritos!G:G)</f>
        <v>#N/A</v>
      </c>
      <c r="I73" s="50" t="str">
        <f>IFERROR(IF(H:H="F",_xlfn.XLOOKUP($C:$C,'50m PULL'!$AV$15:$AV$138,'50m PULL'!$BA$15:$BA$138),_xlfn.XLOOKUP($C:$C,'50m PULL'!BL$15:$BL$137,'50m PULL'!$BQ$15:$BQ$137)),"")</f>
        <v/>
      </c>
      <c r="J73" s="50" t="str">
        <f>IFERROR(IF(H73="F",_xlfn.XLOOKUP($C:$C,'50m LIBRE'!$AV$14:$AV$137,'50m LIBRE'!$BA$14:$BA$137),_xlfn.XLOOKUP($C:$C,'50m LIBRE'!$BL$14:BL$137,'50m LIBRE'!$BQ$14:$BQ$137)),"")</f>
        <v/>
      </c>
      <c r="K73" s="50" t="str">
        <f>IFERROR(IF(H73="F",_xlfn.XLOOKUP($C:$C,'200m LIBRE'!$AV$14:$AV$155,'200m LIBRE'!$BA$14:$BA$155),_xlfn.XLOOKUP($C:$C,'200m LIBRE'!$BL$14:BL$145,'200m LIBRE'!$BQ$14:$BQ$145)),"")</f>
        <v/>
      </c>
      <c r="L73" s="50" t="str">
        <f>IFERROR(IF(H73="F",_xlfn.XLOOKUP($C:$C,'100m LIBRE'!$AV$14:$AV$136,'100m LIBRE'!$BA$14:$BA$136),_xlfn.XLOOKUP($C:$C,'100m LIBRE'!$BL$14:BL$136,'100m LIBRE'!$BQ$14:$BQ$136)),"")</f>
        <v/>
      </c>
      <c r="M73" s="50">
        <f t="shared" si="3"/>
        <v>0</v>
      </c>
      <c r="N73" s="55" t="str">
        <f>IFERROR(IF(H73="F",_xlfn.XLOOKUP($C:$C,#REF!,#REF!),_xlfn.XLOOKUP($C:$C,#REF!,#REF!)),"")</f>
        <v/>
      </c>
      <c r="O73" s="55" t="str">
        <f>IFERROR(IF(H:H="F",_xlfn.XLOOKUP($C:$C,#REF!,#REF!),_xlfn.XLOOKUP($C:$C,#REF!,#REF!)),"")</f>
        <v/>
      </c>
      <c r="R73" s="55" t="str">
        <f>IFERROR(IF(H73="F",_xlfn.XLOOKUP($C:$C,#REF!,#REF!),_xlfn.XLOOKUP($C:$C,#REF!,#REF!)),"")</f>
        <v/>
      </c>
      <c r="S73" s="55" t="str">
        <f>IFERROR(IF(H73="F",_xlfn.XLOOKUP($C:$C,#REF!,#REF!),_xlfn.XLOOKUP($C:$C,#REF!,#REF!)),"")</f>
        <v/>
      </c>
      <c r="T73" s="55" t="str">
        <f>IFERROR(IF(H73="F",_xlfn.XLOOKUP($C:$C,#REF!,#REF!),_xlfn.XLOOKUP($C:$C,#REF!,#REF!)),"")</f>
        <v/>
      </c>
      <c r="U73" s="55" t="str">
        <f>IFERROR(IF(H73="F",_xlfn.XLOOKUP($C:$C,#REF!,#REF!),_xlfn.XLOOKUP($C:$C,#REF!,#REF!)),"")</f>
        <v/>
      </c>
      <c r="V73" s="55" t="str">
        <f>IFERROR(IF(H73="F",_xlfn.XLOOKUP($C:$C,#REF!,#REF!),_xlfn.XLOOKUP($C:$C,#REF!,#REF!)),"")</f>
        <v/>
      </c>
    </row>
    <row r="74" spans="1:22" x14ac:dyDescent="0.3">
      <c r="A74" t="e">
        <f t="shared" si="2"/>
        <v>#N/A</v>
      </c>
      <c r="B74" t="e">
        <f>A74&amp;COUNTIF($A$2:A74,A74)</f>
        <v>#N/A</v>
      </c>
      <c r="C74">
        <f>Inscritos!C75</f>
        <v>0</v>
      </c>
      <c r="D74" s="17" t="e">
        <f>_xlfn.XLOOKUP(C74,Inscritos!C:C,Inscritos!D:D)</f>
        <v>#N/A</v>
      </c>
      <c r="E74" s="4" t="e">
        <f>_xlfn.XLOOKUP(C74,Inscritos!$C:$C,Inscritos!E:E)</f>
        <v>#N/A</v>
      </c>
      <c r="F74" s="4" t="e">
        <f>_xlfn.XLOOKUP(C74,Inscritos!$C:$C,Inscritos!F:F)</f>
        <v>#N/A</v>
      </c>
      <c r="G74" s="4" t="e">
        <f>_xlfn.XLOOKUP(C74,Inscritos!$C:$C,Inscritos!#REF!)</f>
        <v>#REF!</v>
      </c>
      <c r="H74" s="4" t="e">
        <f>_xlfn.XLOOKUP(C74,Inscritos!$C:$C,Inscritos!G:G)</f>
        <v>#N/A</v>
      </c>
      <c r="I74" s="50" t="str">
        <f>IFERROR(IF(H:H="F",_xlfn.XLOOKUP($C:$C,'50m PULL'!$AV$15:$AV$138,'50m PULL'!$BA$15:$BA$138),_xlfn.XLOOKUP($C:$C,'50m PULL'!BL$15:$BL$137,'50m PULL'!$BQ$15:$BQ$137)),"")</f>
        <v/>
      </c>
      <c r="J74" s="50" t="str">
        <f>IFERROR(IF(H74="F",_xlfn.XLOOKUP($C:$C,'50m LIBRE'!$AV$14:$AV$137,'50m LIBRE'!$BA$14:$BA$137),_xlfn.XLOOKUP($C:$C,'50m LIBRE'!$BL$14:BL$137,'50m LIBRE'!$BQ$14:$BQ$137)),"")</f>
        <v/>
      </c>
      <c r="K74" s="50" t="str">
        <f>IFERROR(IF(H74="F",_xlfn.XLOOKUP($C:$C,'200m LIBRE'!$AV$14:$AV$155,'200m LIBRE'!$BA$14:$BA$155),_xlfn.XLOOKUP($C:$C,'200m LIBRE'!$BL$14:BL$145,'200m LIBRE'!$BQ$14:$BQ$145)),"")</f>
        <v/>
      </c>
      <c r="L74" s="50" t="str">
        <f>IFERROR(IF(H74="F",_xlfn.XLOOKUP($C:$C,'100m LIBRE'!$AV$14:$AV$136,'100m LIBRE'!$BA$14:$BA$136),_xlfn.XLOOKUP($C:$C,'100m LIBRE'!$BL$14:BL$136,'100m LIBRE'!$BQ$14:$BQ$136)),"")</f>
        <v/>
      </c>
      <c r="M74" s="50">
        <f t="shared" si="3"/>
        <v>0</v>
      </c>
      <c r="N74" s="55" t="str">
        <f>IFERROR(IF(H74="F",_xlfn.XLOOKUP($C:$C,#REF!,#REF!),_xlfn.XLOOKUP($C:$C,#REF!,#REF!)),"")</f>
        <v/>
      </c>
      <c r="O74" s="55" t="str">
        <f>IFERROR(IF(H:H="F",_xlfn.XLOOKUP($C:$C,#REF!,#REF!),_xlfn.XLOOKUP($C:$C,#REF!,#REF!)),"")</f>
        <v/>
      </c>
      <c r="R74" s="55" t="str">
        <f>IFERROR(IF(H74="F",_xlfn.XLOOKUP($C:$C,#REF!,#REF!),_xlfn.XLOOKUP($C:$C,#REF!,#REF!)),"")</f>
        <v/>
      </c>
      <c r="S74" s="55" t="str">
        <f>IFERROR(IF(H74="F",_xlfn.XLOOKUP($C:$C,#REF!,#REF!),_xlfn.XLOOKUP($C:$C,#REF!,#REF!)),"")</f>
        <v/>
      </c>
      <c r="T74" s="55" t="str">
        <f>IFERROR(IF(H74="F",_xlfn.XLOOKUP($C:$C,#REF!,#REF!),_xlfn.XLOOKUP($C:$C,#REF!,#REF!)),"")</f>
        <v/>
      </c>
      <c r="U74" s="55" t="str">
        <f>IFERROR(IF(H74="F",_xlfn.XLOOKUP($C:$C,#REF!,#REF!),_xlfn.XLOOKUP($C:$C,#REF!,#REF!)),"")</f>
        <v/>
      </c>
      <c r="V74" s="55" t="str">
        <f>IFERROR(IF(H74="F",_xlfn.XLOOKUP($C:$C,#REF!,#REF!),_xlfn.XLOOKUP($C:$C,#REF!,#REF!)),"")</f>
        <v/>
      </c>
    </row>
    <row r="75" spans="1:22" x14ac:dyDescent="0.3">
      <c r="A75" t="e">
        <f t="shared" si="2"/>
        <v>#N/A</v>
      </c>
      <c r="B75" t="e">
        <f>A75&amp;COUNTIF($A$2:A75,A75)</f>
        <v>#N/A</v>
      </c>
      <c r="C75">
        <f>Inscritos!C76</f>
        <v>0</v>
      </c>
      <c r="D75" s="17" t="e">
        <f>_xlfn.XLOOKUP(C75,Inscritos!C:C,Inscritos!D:D)</f>
        <v>#N/A</v>
      </c>
      <c r="E75" s="4" t="e">
        <f>_xlfn.XLOOKUP(C75,Inscritos!$C:$C,Inscritos!E:E)</f>
        <v>#N/A</v>
      </c>
      <c r="F75" s="4" t="e">
        <f>_xlfn.XLOOKUP(C75,Inscritos!$C:$C,Inscritos!F:F)</f>
        <v>#N/A</v>
      </c>
      <c r="G75" s="4" t="e">
        <f>_xlfn.XLOOKUP(C75,Inscritos!$C:$C,Inscritos!#REF!)</f>
        <v>#REF!</v>
      </c>
      <c r="H75" s="4" t="e">
        <f>_xlfn.XLOOKUP(C75,Inscritos!$C:$C,Inscritos!G:G)</f>
        <v>#N/A</v>
      </c>
      <c r="I75" s="50" t="str">
        <f>IFERROR(IF(H:H="F",_xlfn.XLOOKUP($C:$C,'50m PULL'!$AV$15:$AV$138,'50m PULL'!$BA$15:$BA$138),_xlfn.XLOOKUP($C:$C,'50m PULL'!BL$15:$BL$137,'50m PULL'!$BQ$15:$BQ$137)),"")</f>
        <v/>
      </c>
      <c r="J75" s="50" t="str">
        <f>IFERROR(IF(H75="F",_xlfn.XLOOKUP($C:$C,'50m LIBRE'!$AV$14:$AV$137,'50m LIBRE'!$BA$14:$BA$137),_xlfn.XLOOKUP($C:$C,'50m LIBRE'!$BL$14:BL$137,'50m LIBRE'!$BQ$14:$BQ$137)),"")</f>
        <v/>
      </c>
      <c r="K75" s="50" t="str">
        <f>IFERROR(IF(H75="F",_xlfn.XLOOKUP($C:$C,'200m LIBRE'!$AV$14:$AV$155,'200m LIBRE'!$BA$14:$BA$155),_xlfn.XLOOKUP($C:$C,'200m LIBRE'!$BL$14:BL$145,'200m LIBRE'!$BQ$14:$BQ$145)),"")</f>
        <v/>
      </c>
      <c r="L75" s="50" t="str">
        <f>IFERROR(IF(H75="F",_xlfn.XLOOKUP($C:$C,'100m LIBRE'!$AV$14:$AV$136,'100m LIBRE'!$BA$14:$BA$136),_xlfn.XLOOKUP($C:$C,'100m LIBRE'!$BL$14:BL$136,'100m LIBRE'!$BQ$14:$BQ$136)),"")</f>
        <v/>
      </c>
      <c r="M75" s="50">
        <f t="shared" si="3"/>
        <v>0</v>
      </c>
      <c r="N75" s="55" t="str">
        <f>IFERROR(IF(H75="F",_xlfn.XLOOKUP($C:$C,#REF!,#REF!),_xlfn.XLOOKUP($C:$C,#REF!,#REF!)),"")</f>
        <v/>
      </c>
      <c r="O75" s="55" t="str">
        <f>IFERROR(IF(H:H="F",_xlfn.XLOOKUP($C:$C,#REF!,#REF!),_xlfn.XLOOKUP($C:$C,#REF!,#REF!)),"")</f>
        <v/>
      </c>
      <c r="R75" s="55" t="str">
        <f>IFERROR(IF(H75="F",_xlfn.XLOOKUP($C:$C,#REF!,#REF!),_xlfn.XLOOKUP($C:$C,#REF!,#REF!)),"")</f>
        <v/>
      </c>
      <c r="S75" s="55" t="str">
        <f>IFERROR(IF(H75="F",_xlfn.XLOOKUP($C:$C,#REF!,#REF!),_xlfn.XLOOKUP($C:$C,#REF!,#REF!)),"")</f>
        <v/>
      </c>
      <c r="T75" s="55" t="str">
        <f>IFERROR(IF(H75="F",_xlfn.XLOOKUP($C:$C,#REF!,#REF!),_xlfn.XLOOKUP($C:$C,#REF!,#REF!)),"")</f>
        <v/>
      </c>
      <c r="U75" s="55" t="str">
        <f>IFERROR(IF(H75="F",_xlfn.XLOOKUP($C:$C,#REF!,#REF!),_xlfn.XLOOKUP($C:$C,#REF!,#REF!)),"")</f>
        <v/>
      </c>
      <c r="V75" s="55" t="str">
        <f>IFERROR(IF(H75="F",_xlfn.XLOOKUP($C:$C,#REF!,#REF!),_xlfn.XLOOKUP($C:$C,#REF!,#REF!)),"")</f>
        <v/>
      </c>
    </row>
    <row r="76" spans="1:22" x14ac:dyDescent="0.3">
      <c r="A76" t="e">
        <f t="shared" si="2"/>
        <v>#N/A</v>
      </c>
      <c r="B76" t="e">
        <f>A76&amp;COUNTIF($A$2:A76,A76)</f>
        <v>#N/A</v>
      </c>
      <c r="C76">
        <f>Inscritos!C77</f>
        <v>0</v>
      </c>
      <c r="D76" s="17" t="e">
        <f>_xlfn.XLOOKUP(C76,Inscritos!C:C,Inscritos!D:D)</f>
        <v>#N/A</v>
      </c>
      <c r="E76" s="4" t="e">
        <f>_xlfn.XLOOKUP(C76,Inscritos!$C:$C,Inscritos!E:E)</f>
        <v>#N/A</v>
      </c>
      <c r="F76" s="4" t="e">
        <f>_xlfn.XLOOKUP(C76,Inscritos!$C:$C,Inscritos!F:F)</f>
        <v>#N/A</v>
      </c>
      <c r="G76" s="4" t="e">
        <f>_xlfn.XLOOKUP(C76,Inscritos!$C:$C,Inscritos!#REF!)</f>
        <v>#REF!</v>
      </c>
      <c r="H76" s="4" t="e">
        <f>_xlfn.XLOOKUP(C76,Inscritos!$C:$C,Inscritos!G:G)</f>
        <v>#N/A</v>
      </c>
      <c r="I76" s="50" t="str">
        <f>IFERROR(IF(H:H="F",_xlfn.XLOOKUP($C:$C,'50m PULL'!$AV$15:$AV$138,'50m PULL'!$BA$15:$BA$138),_xlfn.XLOOKUP($C:$C,'50m PULL'!BL$15:$BL$137,'50m PULL'!$BQ$15:$BQ$137)),"")</f>
        <v/>
      </c>
      <c r="J76" s="50" t="str">
        <f>IFERROR(IF(H76="F",_xlfn.XLOOKUP($C:$C,'50m LIBRE'!$AV$14:$AV$137,'50m LIBRE'!$BA$14:$BA$137),_xlfn.XLOOKUP($C:$C,'50m LIBRE'!$BL$14:BL$137,'50m LIBRE'!$BQ$14:$BQ$137)),"")</f>
        <v/>
      </c>
      <c r="K76" s="50" t="str">
        <f>IFERROR(IF(H76="F",_xlfn.XLOOKUP($C:$C,'200m LIBRE'!$AV$14:$AV$155,'200m LIBRE'!$BA$14:$BA$155),_xlfn.XLOOKUP($C:$C,'200m LIBRE'!$BL$14:BL$145,'200m LIBRE'!$BQ$14:$BQ$145)),"")</f>
        <v/>
      </c>
      <c r="L76" s="50" t="str">
        <f>IFERROR(IF(H76="F",_xlfn.XLOOKUP($C:$C,'100m LIBRE'!$AV$14:$AV$136,'100m LIBRE'!$BA$14:$BA$136),_xlfn.XLOOKUP($C:$C,'100m LIBRE'!$BL$14:BL$136,'100m LIBRE'!$BQ$14:$BQ$136)),"")</f>
        <v/>
      </c>
      <c r="M76" s="50">
        <f t="shared" si="3"/>
        <v>0</v>
      </c>
      <c r="N76" s="55" t="str">
        <f>IFERROR(IF(H76="F",_xlfn.XLOOKUP($C:$C,#REF!,#REF!),_xlfn.XLOOKUP($C:$C,#REF!,#REF!)),"")</f>
        <v/>
      </c>
      <c r="O76" s="55" t="str">
        <f>IFERROR(IF(H:H="F",_xlfn.XLOOKUP($C:$C,#REF!,#REF!),_xlfn.XLOOKUP($C:$C,#REF!,#REF!)),"")</f>
        <v/>
      </c>
      <c r="R76" s="55" t="str">
        <f>IFERROR(IF(H76="F",_xlfn.XLOOKUP($C:$C,#REF!,#REF!),_xlfn.XLOOKUP($C:$C,#REF!,#REF!)),"")</f>
        <v/>
      </c>
      <c r="S76" s="55" t="str">
        <f>IFERROR(IF(H76="F",_xlfn.XLOOKUP($C:$C,#REF!,#REF!),_xlfn.XLOOKUP($C:$C,#REF!,#REF!)),"")</f>
        <v/>
      </c>
      <c r="T76" s="55" t="str">
        <f>IFERROR(IF(H76="F",_xlfn.XLOOKUP($C:$C,#REF!,#REF!),_xlfn.XLOOKUP($C:$C,#REF!,#REF!)),"")</f>
        <v/>
      </c>
      <c r="U76" s="55" t="str">
        <f>IFERROR(IF(H76="F",_xlfn.XLOOKUP($C:$C,#REF!,#REF!),_xlfn.XLOOKUP($C:$C,#REF!,#REF!)),"")</f>
        <v/>
      </c>
      <c r="V76" s="55" t="str">
        <f>IFERROR(IF(H76="F",_xlfn.XLOOKUP($C:$C,#REF!,#REF!),_xlfn.XLOOKUP($C:$C,#REF!,#REF!)),"")</f>
        <v/>
      </c>
    </row>
    <row r="77" spans="1:22" x14ac:dyDescent="0.3">
      <c r="A77" t="e">
        <f t="shared" si="2"/>
        <v>#N/A</v>
      </c>
      <c r="B77" t="e">
        <f>A77&amp;COUNTIF($A$2:A77,A77)</f>
        <v>#N/A</v>
      </c>
      <c r="C77">
        <f>Inscritos!C78</f>
        <v>0</v>
      </c>
      <c r="D77" s="17" t="e">
        <f>_xlfn.XLOOKUP(C77,Inscritos!C:C,Inscritos!D:D)</f>
        <v>#N/A</v>
      </c>
      <c r="E77" s="4" t="e">
        <f>_xlfn.XLOOKUP(C77,Inscritos!$C:$C,Inscritos!E:E)</f>
        <v>#N/A</v>
      </c>
      <c r="F77" s="4" t="e">
        <f>_xlfn.XLOOKUP(C77,Inscritos!$C:$C,Inscritos!F:F)</f>
        <v>#N/A</v>
      </c>
      <c r="G77" s="4" t="e">
        <f>_xlfn.XLOOKUP(C77,Inscritos!$C:$C,Inscritos!#REF!)</f>
        <v>#REF!</v>
      </c>
      <c r="H77" s="4" t="e">
        <f>_xlfn.XLOOKUP(C77,Inscritos!$C:$C,Inscritos!G:G)</f>
        <v>#N/A</v>
      </c>
      <c r="I77" s="50" t="str">
        <f>IFERROR(IF(H:H="F",_xlfn.XLOOKUP($C:$C,'50m PULL'!$AV$15:$AV$138,'50m PULL'!$BA$15:$BA$138),_xlfn.XLOOKUP($C:$C,'50m PULL'!BL$15:$BL$137,'50m PULL'!$BQ$15:$BQ$137)),"")</f>
        <v/>
      </c>
      <c r="J77" s="50" t="str">
        <f>IFERROR(IF(H77="F",_xlfn.XLOOKUP($C:$C,'50m LIBRE'!$AV$14:$AV$137,'50m LIBRE'!$BA$14:$BA$137),_xlfn.XLOOKUP($C:$C,'50m LIBRE'!$BL$14:BL$137,'50m LIBRE'!$BQ$14:$BQ$137)),"")</f>
        <v/>
      </c>
      <c r="K77" s="50" t="str">
        <f>IFERROR(IF(H77="F",_xlfn.XLOOKUP($C:$C,'200m LIBRE'!$AV$14:$AV$155,'200m LIBRE'!$BA$14:$BA$155),_xlfn.XLOOKUP($C:$C,'200m LIBRE'!$BL$14:BL$145,'200m LIBRE'!$BQ$14:$BQ$145)),"")</f>
        <v/>
      </c>
      <c r="L77" s="50" t="str">
        <f>IFERROR(IF(H77="F",_xlfn.XLOOKUP($C:$C,'100m LIBRE'!$AV$14:$AV$136,'100m LIBRE'!$BA$14:$BA$136),_xlfn.XLOOKUP($C:$C,'100m LIBRE'!$BL$14:BL$136,'100m LIBRE'!$BQ$14:$BQ$136)),"")</f>
        <v/>
      </c>
      <c r="M77" s="50">
        <f t="shared" si="3"/>
        <v>0</v>
      </c>
      <c r="N77" s="55" t="str">
        <f>IFERROR(IF(H77="F",_xlfn.XLOOKUP($C:$C,#REF!,#REF!),_xlfn.XLOOKUP($C:$C,#REF!,#REF!)),"")</f>
        <v/>
      </c>
      <c r="O77" s="55" t="str">
        <f>IFERROR(IF(H:H="F",_xlfn.XLOOKUP($C:$C,#REF!,#REF!),_xlfn.XLOOKUP($C:$C,#REF!,#REF!)),"")</f>
        <v/>
      </c>
      <c r="R77" s="55" t="str">
        <f>IFERROR(IF(H77="F",_xlfn.XLOOKUP($C:$C,#REF!,#REF!),_xlfn.XLOOKUP($C:$C,#REF!,#REF!)),"")</f>
        <v/>
      </c>
      <c r="S77" s="55" t="str">
        <f>IFERROR(IF(H77="F",_xlfn.XLOOKUP($C:$C,#REF!,#REF!),_xlfn.XLOOKUP($C:$C,#REF!,#REF!)),"")</f>
        <v/>
      </c>
      <c r="T77" s="55" t="str">
        <f>IFERROR(IF(H77="F",_xlfn.XLOOKUP($C:$C,#REF!,#REF!),_xlfn.XLOOKUP($C:$C,#REF!,#REF!)),"")</f>
        <v/>
      </c>
      <c r="U77" s="55" t="str">
        <f>IFERROR(IF(H77="F",_xlfn.XLOOKUP($C:$C,#REF!,#REF!),_xlfn.XLOOKUP($C:$C,#REF!,#REF!)),"")</f>
        <v/>
      </c>
      <c r="V77" s="55" t="str">
        <f>IFERROR(IF(H77="F",_xlfn.XLOOKUP($C:$C,#REF!,#REF!),_xlfn.XLOOKUP($C:$C,#REF!,#REF!)),"")</f>
        <v/>
      </c>
    </row>
    <row r="78" spans="1:22" x14ac:dyDescent="0.3">
      <c r="A78" t="e">
        <f t="shared" si="2"/>
        <v>#N/A</v>
      </c>
      <c r="B78" t="e">
        <f>A78&amp;COUNTIF($A$2:A78,A78)</f>
        <v>#N/A</v>
      </c>
      <c r="C78">
        <f>Inscritos!C79</f>
        <v>0</v>
      </c>
      <c r="D78" s="17" t="e">
        <f>_xlfn.XLOOKUP(C78,Inscritos!C:C,Inscritos!D:D)</f>
        <v>#N/A</v>
      </c>
      <c r="E78" s="4" t="e">
        <f>_xlfn.XLOOKUP(C78,Inscritos!$C:$C,Inscritos!E:E)</f>
        <v>#N/A</v>
      </c>
      <c r="F78" s="4" t="e">
        <f>_xlfn.XLOOKUP(C78,Inscritos!$C:$C,Inscritos!F:F)</f>
        <v>#N/A</v>
      </c>
      <c r="G78" s="4" t="e">
        <f>_xlfn.XLOOKUP(C78,Inscritos!$C:$C,Inscritos!#REF!)</f>
        <v>#REF!</v>
      </c>
      <c r="H78" s="4" t="e">
        <f>_xlfn.XLOOKUP(C78,Inscritos!$C:$C,Inscritos!G:G)</f>
        <v>#N/A</v>
      </c>
      <c r="I78" s="50" t="str">
        <f>IFERROR(IF(H:H="F",_xlfn.XLOOKUP($C:$C,'50m PULL'!$AV$15:$AV$138,'50m PULL'!$BA$15:$BA$138),_xlfn.XLOOKUP($C:$C,'50m PULL'!BL$15:$BL$137,'50m PULL'!$BQ$15:$BQ$137)),"")</f>
        <v/>
      </c>
      <c r="J78" s="50" t="str">
        <f>IFERROR(IF(H78="F",_xlfn.XLOOKUP($C:$C,'50m LIBRE'!$AV$14:$AV$137,'50m LIBRE'!$BA$14:$BA$137),_xlfn.XLOOKUP($C:$C,'50m LIBRE'!$BL$14:BL$137,'50m LIBRE'!$BQ$14:$BQ$137)),"")</f>
        <v/>
      </c>
      <c r="K78" s="50" t="str">
        <f>IFERROR(IF(H78="F",_xlfn.XLOOKUP($C:$C,'200m LIBRE'!$AV$14:$AV$155,'200m LIBRE'!$BA$14:$BA$155),_xlfn.XLOOKUP($C:$C,'200m LIBRE'!$BL$14:BL$145,'200m LIBRE'!$BQ$14:$BQ$145)),"")</f>
        <v/>
      </c>
      <c r="L78" s="50" t="str">
        <f>IFERROR(IF(H78="F",_xlfn.XLOOKUP($C:$C,'100m LIBRE'!$AV$14:$AV$136,'100m LIBRE'!$BA$14:$BA$136),_xlfn.XLOOKUP($C:$C,'100m LIBRE'!$BL$14:BL$136,'100m LIBRE'!$BQ$14:$BQ$136)),"")</f>
        <v/>
      </c>
      <c r="M78" s="50">
        <f t="shared" si="3"/>
        <v>0</v>
      </c>
      <c r="N78" s="55" t="str">
        <f>IFERROR(IF(H78="F",_xlfn.XLOOKUP($C:$C,#REF!,#REF!),_xlfn.XLOOKUP($C:$C,#REF!,#REF!)),"")</f>
        <v/>
      </c>
      <c r="O78" s="55" t="str">
        <f>IFERROR(IF(H:H="F",_xlfn.XLOOKUP($C:$C,#REF!,#REF!),_xlfn.XLOOKUP($C:$C,#REF!,#REF!)),"")</f>
        <v/>
      </c>
      <c r="R78" s="55" t="str">
        <f>IFERROR(IF(H78="F",_xlfn.XLOOKUP($C:$C,#REF!,#REF!),_xlfn.XLOOKUP($C:$C,#REF!,#REF!)),"")</f>
        <v/>
      </c>
      <c r="S78" s="55" t="str">
        <f>IFERROR(IF(H78="F",_xlfn.XLOOKUP($C:$C,#REF!,#REF!),_xlfn.XLOOKUP($C:$C,#REF!,#REF!)),"")</f>
        <v/>
      </c>
      <c r="T78" s="55" t="str">
        <f>IFERROR(IF(H78="F",_xlfn.XLOOKUP($C:$C,#REF!,#REF!),_xlfn.XLOOKUP($C:$C,#REF!,#REF!)),"")</f>
        <v/>
      </c>
      <c r="U78" s="55" t="str">
        <f>IFERROR(IF(H78="F",_xlfn.XLOOKUP($C:$C,#REF!,#REF!),_xlfn.XLOOKUP($C:$C,#REF!,#REF!)),"")</f>
        <v/>
      </c>
      <c r="V78" s="55" t="str">
        <f>IFERROR(IF(H78="F",_xlfn.XLOOKUP($C:$C,#REF!,#REF!),_xlfn.XLOOKUP($C:$C,#REF!,#REF!)),"")</f>
        <v/>
      </c>
    </row>
    <row r="79" spans="1:22" x14ac:dyDescent="0.3">
      <c r="A79" t="e">
        <f t="shared" si="2"/>
        <v>#N/A</v>
      </c>
      <c r="B79" t="e">
        <f>A79&amp;COUNTIF($A$2:A79,A79)</f>
        <v>#N/A</v>
      </c>
      <c r="C79">
        <f>Inscritos!C80</f>
        <v>0</v>
      </c>
      <c r="D79" s="17" t="e">
        <f>_xlfn.XLOOKUP(C79,Inscritos!C:C,Inscritos!D:D)</f>
        <v>#N/A</v>
      </c>
      <c r="E79" s="4" t="e">
        <f>_xlfn.XLOOKUP(C79,Inscritos!$C:$C,Inscritos!E:E)</f>
        <v>#N/A</v>
      </c>
      <c r="F79" s="4" t="e">
        <f>_xlfn.XLOOKUP(C79,Inscritos!$C:$C,Inscritos!F:F)</f>
        <v>#N/A</v>
      </c>
      <c r="G79" s="4" t="e">
        <f>_xlfn.XLOOKUP(C79,Inscritos!$C:$C,Inscritos!#REF!)</f>
        <v>#REF!</v>
      </c>
      <c r="H79" s="4" t="e">
        <f>_xlfn.XLOOKUP(C79,Inscritos!$C:$C,Inscritos!G:G)</f>
        <v>#N/A</v>
      </c>
      <c r="I79" s="50" t="str">
        <f>IFERROR(IF(H:H="F",_xlfn.XLOOKUP($C:$C,'50m PULL'!$AV$15:$AV$138,'50m PULL'!$BA$15:$BA$138),_xlfn.XLOOKUP($C:$C,'50m PULL'!BL$15:$BL$137,'50m PULL'!$BQ$15:$BQ$137)),"")</f>
        <v/>
      </c>
      <c r="J79" s="50" t="str">
        <f>IFERROR(IF(H79="F",_xlfn.XLOOKUP($C:$C,'50m LIBRE'!$AV$14:$AV$137,'50m LIBRE'!$BA$14:$BA$137),_xlfn.XLOOKUP($C:$C,'50m LIBRE'!$BL$14:BL$137,'50m LIBRE'!$BQ$14:$BQ$137)),"")</f>
        <v/>
      </c>
      <c r="K79" s="50" t="str">
        <f>IFERROR(IF(H79="F",_xlfn.XLOOKUP($C:$C,'200m LIBRE'!$AV$14:$AV$155,'200m LIBRE'!$BA$14:$BA$155),_xlfn.XLOOKUP($C:$C,'200m LIBRE'!$BL$14:BL$145,'200m LIBRE'!$BQ$14:$BQ$145)),"")</f>
        <v/>
      </c>
      <c r="L79" s="50" t="str">
        <f>IFERROR(IF(H79="F",_xlfn.XLOOKUP($C:$C,'100m LIBRE'!$AV$14:$AV$136,'100m LIBRE'!$BA$14:$BA$136),_xlfn.XLOOKUP($C:$C,'100m LIBRE'!$BL$14:BL$136,'100m LIBRE'!$BQ$14:$BQ$136)),"")</f>
        <v/>
      </c>
      <c r="M79" s="50">
        <f t="shared" si="3"/>
        <v>0</v>
      </c>
      <c r="N79" s="55" t="str">
        <f>IFERROR(IF(H79="F",_xlfn.XLOOKUP($C:$C,#REF!,#REF!),_xlfn.XLOOKUP($C:$C,#REF!,#REF!)),"")</f>
        <v/>
      </c>
      <c r="O79" s="55" t="str">
        <f>IFERROR(IF(H:H="F",_xlfn.XLOOKUP($C:$C,#REF!,#REF!),_xlfn.XLOOKUP($C:$C,#REF!,#REF!)),"")</f>
        <v/>
      </c>
      <c r="R79" s="55" t="str">
        <f>IFERROR(IF(H79="F",_xlfn.XLOOKUP($C:$C,#REF!,#REF!),_xlfn.XLOOKUP($C:$C,#REF!,#REF!)),"")</f>
        <v/>
      </c>
      <c r="S79" s="55" t="str">
        <f>IFERROR(IF(H79="F",_xlfn.XLOOKUP($C:$C,#REF!,#REF!),_xlfn.XLOOKUP($C:$C,#REF!,#REF!)),"")</f>
        <v/>
      </c>
      <c r="T79" s="55" t="str">
        <f>IFERROR(IF(H79="F",_xlfn.XLOOKUP($C:$C,#REF!,#REF!),_xlfn.XLOOKUP($C:$C,#REF!,#REF!)),"")</f>
        <v/>
      </c>
      <c r="U79" s="55" t="str">
        <f>IFERROR(IF(H79="F",_xlfn.XLOOKUP($C:$C,#REF!,#REF!),_xlfn.XLOOKUP($C:$C,#REF!,#REF!)),"")</f>
        <v/>
      </c>
      <c r="V79" s="55" t="str">
        <f>IFERROR(IF(H79="F",_xlfn.XLOOKUP($C:$C,#REF!,#REF!),_xlfn.XLOOKUP($C:$C,#REF!,#REF!)),"")</f>
        <v/>
      </c>
    </row>
    <row r="80" spans="1:22" x14ac:dyDescent="0.3">
      <c r="A80" t="e">
        <f t="shared" si="2"/>
        <v>#N/A</v>
      </c>
      <c r="B80" t="e">
        <f>A80&amp;COUNTIF($A$2:A80,A80)</f>
        <v>#N/A</v>
      </c>
      <c r="C80">
        <f>Inscritos!C81</f>
        <v>0</v>
      </c>
      <c r="D80" s="17" t="e">
        <f>_xlfn.XLOOKUP(C80,Inscritos!C:C,Inscritos!D:D)</f>
        <v>#N/A</v>
      </c>
      <c r="E80" s="4" t="e">
        <f>_xlfn.XLOOKUP(C80,Inscritos!$C:$C,Inscritos!E:E)</f>
        <v>#N/A</v>
      </c>
      <c r="F80" s="4" t="e">
        <f>_xlfn.XLOOKUP(C80,Inscritos!$C:$C,Inscritos!F:F)</f>
        <v>#N/A</v>
      </c>
      <c r="G80" s="4" t="e">
        <f>_xlfn.XLOOKUP(C80,Inscritos!$C:$C,Inscritos!#REF!)</f>
        <v>#REF!</v>
      </c>
      <c r="H80" s="4" t="e">
        <f>_xlfn.XLOOKUP(C80,Inscritos!$C:$C,Inscritos!G:G)</f>
        <v>#N/A</v>
      </c>
      <c r="I80" s="50" t="str">
        <f>IFERROR(IF(H:H="F",_xlfn.XLOOKUP($C:$C,'50m PULL'!$AV$15:$AV$138,'50m PULL'!$BA$15:$BA$138),_xlfn.XLOOKUP($C:$C,'50m PULL'!BL$15:$BL$137,'50m PULL'!$BQ$15:$BQ$137)),"")</f>
        <v/>
      </c>
      <c r="J80" s="50" t="str">
        <f>IFERROR(IF(H80="F",_xlfn.XLOOKUP($C:$C,'50m LIBRE'!$AV$14:$AV$137,'50m LIBRE'!$BA$14:$BA$137),_xlfn.XLOOKUP($C:$C,'50m LIBRE'!$BL$14:BL$137,'50m LIBRE'!$BQ$14:$BQ$137)),"")</f>
        <v/>
      </c>
      <c r="K80" s="50" t="str">
        <f>IFERROR(IF(H80="F",_xlfn.XLOOKUP($C:$C,'200m LIBRE'!$AV$14:$AV$155,'200m LIBRE'!$BA$14:$BA$155),_xlfn.XLOOKUP($C:$C,'200m LIBRE'!$BL$14:BL$145,'200m LIBRE'!$BQ$14:$BQ$145)),"")</f>
        <v/>
      </c>
      <c r="L80" s="50" t="str">
        <f>IFERROR(IF(H80="F",_xlfn.XLOOKUP($C:$C,'100m LIBRE'!$AV$14:$AV$136,'100m LIBRE'!$BA$14:$BA$136),_xlfn.XLOOKUP($C:$C,'100m LIBRE'!$BL$14:BL$136,'100m LIBRE'!$BQ$14:$BQ$136)),"")</f>
        <v/>
      </c>
      <c r="M80" s="50">
        <f t="shared" si="3"/>
        <v>0</v>
      </c>
      <c r="N80" s="55" t="str">
        <f>IFERROR(IF(H80="F",_xlfn.XLOOKUP($C:$C,#REF!,#REF!),_xlfn.XLOOKUP($C:$C,#REF!,#REF!)),"")</f>
        <v/>
      </c>
      <c r="O80" s="55" t="str">
        <f>IFERROR(IF(H:H="F",_xlfn.XLOOKUP($C:$C,#REF!,#REF!),_xlfn.XLOOKUP($C:$C,#REF!,#REF!)),"")</f>
        <v/>
      </c>
      <c r="R80" s="55" t="str">
        <f>IFERROR(IF(H80="F",_xlfn.XLOOKUP($C:$C,#REF!,#REF!),_xlfn.XLOOKUP($C:$C,#REF!,#REF!)),"")</f>
        <v/>
      </c>
      <c r="S80" s="55" t="str">
        <f>IFERROR(IF(H80="F",_xlfn.XLOOKUP($C:$C,#REF!,#REF!),_xlfn.XLOOKUP($C:$C,#REF!,#REF!)),"")</f>
        <v/>
      </c>
      <c r="T80" s="55" t="str">
        <f>IFERROR(IF(H80="F",_xlfn.XLOOKUP($C:$C,#REF!,#REF!),_xlfn.XLOOKUP($C:$C,#REF!,#REF!)),"")</f>
        <v/>
      </c>
      <c r="U80" s="55" t="str">
        <f>IFERROR(IF(H80="F",_xlfn.XLOOKUP($C:$C,#REF!,#REF!),_xlfn.XLOOKUP($C:$C,#REF!,#REF!)),"")</f>
        <v/>
      </c>
      <c r="V80" s="55" t="str">
        <f>IFERROR(IF(H80="F",_xlfn.XLOOKUP($C:$C,#REF!,#REF!),_xlfn.XLOOKUP($C:$C,#REF!,#REF!)),"")</f>
        <v/>
      </c>
    </row>
    <row r="81" spans="1:22" x14ac:dyDescent="0.3">
      <c r="A81" t="e">
        <f t="shared" si="2"/>
        <v>#N/A</v>
      </c>
      <c r="B81" t="e">
        <f>A81&amp;COUNTIF($A$2:A81,A81)</f>
        <v>#N/A</v>
      </c>
      <c r="C81">
        <f>Inscritos!C82</f>
        <v>0</v>
      </c>
      <c r="D81" s="17" t="e">
        <f>_xlfn.XLOOKUP(C81,Inscritos!C:C,Inscritos!D:D)</f>
        <v>#N/A</v>
      </c>
      <c r="E81" s="4" t="e">
        <f>_xlfn.XLOOKUP(C81,Inscritos!$C:$C,Inscritos!E:E)</f>
        <v>#N/A</v>
      </c>
      <c r="F81" s="4" t="e">
        <f>_xlfn.XLOOKUP(C81,Inscritos!$C:$C,Inscritos!F:F)</f>
        <v>#N/A</v>
      </c>
      <c r="G81" s="4" t="e">
        <f>_xlfn.XLOOKUP(C81,Inscritos!$C:$C,Inscritos!#REF!)</f>
        <v>#REF!</v>
      </c>
      <c r="H81" s="4" t="e">
        <f>_xlfn.XLOOKUP(C81,Inscritos!$C:$C,Inscritos!G:G)</f>
        <v>#N/A</v>
      </c>
      <c r="I81" s="50" t="str">
        <f>IFERROR(IF(H:H="F",_xlfn.XLOOKUP($C:$C,'50m PULL'!$AV$15:$AV$138,'50m PULL'!$BA$15:$BA$138),_xlfn.XLOOKUP($C:$C,'50m PULL'!BL$15:$BL$137,'50m PULL'!$BQ$15:$BQ$137)),"")</f>
        <v/>
      </c>
      <c r="J81" s="50" t="str">
        <f>IFERROR(IF(H81="F",_xlfn.XLOOKUP($C:$C,'50m LIBRE'!$AV$14:$AV$137,'50m LIBRE'!$BA$14:$BA$137),_xlfn.XLOOKUP($C:$C,'50m LIBRE'!$BL$14:BL$137,'50m LIBRE'!$BQ$14:$BQ$137)),"")</f>
        <v/>
      </c>
      <c r="K81" s="50" t="str">
        <f>IFERROR(IF(H81="F",_xlfn.XLOOKUP($C:$C,'200m LIBRE'!$AV$14:$AV$155,'200m LIBRE'!$BA$14:$BA$155),_xlfn.XLOOKUP($C:$C,'200m LIBRE'!$BL$14:BL$145,'200m LIBRE'!$BQ$14:$BQ$145)),"")</f>
        <v/>
      </c>
      <c r="L81" s="50" t="str">
        <f>IFERROR(IF(H81="F",_xlfn.XLOOKUP($C:$C,'100m LIBRE'!$AV$14:$AV$136,'100m LIBRE'!$BA$14:$BA$136),_xlfn.XLOOKUP($C:$C,'100m LIBRE'!$BL$14:BL$136,'100m LIBRE'!$BQ$14:$BQ$136)),"")</f>
        <v/>
      </c>
      <c r="M81" s="50">
        <f t="shared" si="3"/>
        <v>0</v>
      </c>
      <c r="N81" s="55" t="str">
        <f>IFERROR(IF(H81="F",_xlfn.XLOOKUP($C:$C,#REF!,#REF!),_xlfn.XLOOKUP($C:$C,#REF!,#REF!)),"")</f>
        <v/>
      </c>
      <c r="O81" s="55" t="str">
        <f>IFERROR(IF(H:H="F",_xlfn.XLOOKUP($C:$C,#REF!,#REF!),_xlfn.XLOOKUP($C:$C,#REF!,#REF!)),"")</f>
        <v/>
      </c>
      <c r="R81" s="55" t="str">
        <f>IFERROR(IF(H81="F",_xlfn.XLOOKUP($C:$C,#REF!,#REF!),_xlfn.XLOOKUP($C:$C,#REF!,#REF!)),"")</f>
        <v/>
      </c>
      <c r="S81" s="55" t="str">
        <f>IFERROR(IF(H81="F",_xlfn.XLOOKUP($C:$C,#REF!,#REF!),_xlfn.XLOOKUP($C:$C,#REF!,#REF!)),"")</f>
        <v/>
      </c>
      <c r="T81" s="55" t="str">
        <f>IFERROR(IF(H81="F",_xlfn.XLOOKUP($C:$C,#REF!,#REF!),_xlfn.XLOOKUP($C:$C,#REF!,#REF!)),"")</f>
        <v/>
      </c>
      <c r="U81" s="55" t="str">
        <f>IFERROR(IF(H81="F",_xlfn.XLOOKUP($C:$C,#REF!,#REF!),_xlfn.XLOOKUP($C:$C,#REF!,#REF!)),"")</f>
        <v/>
      </c>
      <c r="V81" s="55" t="str">
        <f>IFERROR(IF(H81="F",_xlfn.XLOOKUP($C:$C,#REF!,#REF!),_xlfn.XLOOKUP($C:$C,#REF!,#REF!)),"")</f>
        <v/>
      </c>
    </row>
    <row r="82" spans="1:22" x14ac:dyDescent="0.3">
      <c r="A82" t="e">
        <f t="shared" si="2"/>
        <v>#N/A</v>
      </c>
      <c r="B82" t="e">
        <f>A82&amp;COUNTIF($A$2:A82,A82)</f>
        <v>#N/A</v>
      </c>
      <c r="C82">
        <f>Inscritos!C83</f>
        <v>0</v>
      </c>
      <c r="D82" s="17" t="e">
        <f>_xlfn.XLOOKUP(C82,Inscritos!C:C,Inscritos!D:D)</f>
        <v>#N/A</v>
      </c>
      <c r="E82" s="4" t="e">
        <f>_xlfn.XLOOKUP(C82,Inscritos!$C:$C,Inscritos!E:E)</f>
        <v>#N/A</v>
      </c>
      <c r="F82" s="4" t="e">
        <f>_xlfn.XLOOKUP(C82,Inscritos!$C:$C,Inscritos!F:F)</f>
        <v>#N/A</v>
      </c>
      <c r="G82" s="4" t="e">
        <f>_xlfn.XLOOKUP(C82,Inscritos!$C:$C,Inscritos!#REF!)</f>
        <v>#REF!</v>
      </c>
      <c r="H82" s="4" t="e">
        <f>_xlfn.XLOOKUP(C82,Inscritos!$C:$C,Inscritos!G:G)</f>
        <v>#N/A</v>
      </c>
      <c r="I82" s="50" t="str">
        <f>IFERROR(IF(H:H="F",_xlfn.XLOOKUP($C:$C,'50m PULL'!$AV$15:$AV$138,'50m PULL'!$BA$15:$BA$138),_xlfn.XLOOKUP($C:$C,'50m PULL'!BL$15:$BL$137,'50m PULL'!$BQ$15:$BQ$137)),"")</f>
        <v/>
      </c>
      <c r="J82" s="50" t="str">
        <f>IFERROR(IF(H82="F",_xlfn.XLOOKUP($C:$C,'50m LIBRE'!$AV$14:$AV$137,'50m LIBRE'!$BA$14:$BA$137),_xlfn.XLOOKUP($C:$C,'50m LIBRE'!$BL$14:BL$137,'50m LIBRE'!$BQ$14:$BQ$137)),"")</f>
        <v/>
      </c>
      <c r="K82" s="50" t="str">
        <f>IFERROR(IF(H82="F",_xlfn.XLOOKUP($C:$C,'200m LIBRE'!$AV$14:$AV$155,'200m LIBRE'!$BA$14:$BA$155),_xlfn.XLOOKUP($C:$C,'200m LIBRE'!$BL$14:BL$145,'200m LIBRE'!$BQ$14:$BQ$145)),"")</f>
        <v/>
      </c>
      <c r="L82" s="50" t="str">
        <f>IFERROR(IF(H82="F",_xlfn.XLOOKUP($C:$C,'100m LIBRE'!$AV$14:$AV$136,'100m LIBRE'!$BA$14:$BA$136),_xlfn.XLOOKUP($C:$C,'100m LIBRE'!$BL$14:BL$136,'100m LIBRE'!$BQ$14:$BQ$136)),"")</f>
        <v/>
      </c>
      <c r="M82" s="50">
        <f t="shared" si="3"/>
        <v>0</v>
      </c>
      <c r="N82" s="55" t="str">
        <f>IFERROR(IF(H82="F",_xlfn.XLOOKUP($C:$C,#REF!,#REF!),_xlfn.XLOOKUP($C:$C,#REF!,#REF!)),"")</f>
        <v/>
      </c>
      <c r="O82" s="55" t="str">
        <f>IFERROR(IF(H:H="F",_xlfn.XLOOKUP($C:$C,#REF!,#REF!),_xlfn.XLOOKUP($C:$C,#REF!,#REF!)),"")</f>
        <v/>
      </c>
      <c r="R82" s="55" t="str">
        <f>IFERROR(IF(H82="F",_xlfn.XLOOKUP($C:$C,#REF!,#REF!),_xlfn.XLOOKUP($C:$C,#REF!,#REF!)),"")</f>
        <v/>
      </c>
      <c r="S82" s="55" t="str">
        <f>IFERROR(IF(H82="F",_xlfn.XLOOKUP($C:$C,#REF!,#REF!),_xlfn.XLOOKUP($C:$C,#REF!,#REF!)),"")</f>
        <v/>
      </c>
      <c r="T82" s="55" t="str">
        <f>IFERROR(IF(H82="F",_xlfn.XLOOKUP($C:$C,#REF!,#REF!),_xlfn.XLOOKUP($C:$C,#REF!,#REF!)),"")</f>
        <v/>
      </c>
      <c r="U82" s="55" t="str">
        <f>IFERROR(IF(H82="F",_xlfn.XLOOKUP($C:$C,#REF!,#REF!),_xlfn.XLOOKUP($C:$C,#REF!,#REF!)),"")</f>
        <v/>
      </c>
      <c r="V82" s="55" t="str">
        <f>IFERROR(IF(H82="F",_xlfn.XLOOKUP($C:$C,#REF!,#REF!),_xlfn.XLOOKUP($C:$C,#REF!,#REF!)),"")</f>
        <v/>
      </c>
    </row>
    <row r="83" spans="1:22" x14ac:dyDescent="0.3">
      <c r="A83" t="e">
        <f t="shared" si="2"/>
        <v>#N/A</v>
      </c>
      <c r="B83" t="e">
        <f>A83&amp;COUNTIF($A$2:A83,A83)</f>
        <v>#N/A</v>
      </c>
      <c r="C83">
        <f>Inscritos!C84</f>
        <v>0</v>
      </c>
      <c r="D83" s="17" t="e">
        <f>_xlfn.XLOOKUP(C83,Inscritos!C:C,Inscritos!D:D)</f>
        <v>#N/A</v>
      </c>
      <c r="E83" s="4" t="e">
        <f>_xlfn.XLOOKUP(C83,Inscritos!$C:$C,Inscritos!E:E)</f>
        <v>#N/A</v>
      </c>
      <c r="F83" s="4" t="e">
        <f>_xlfn.XLOOKUP(C83,Inscritos!$C:$C,Inscritos!F:F)</f>
        <v>#N/A</v>
      </c>
      <c r="G83" s="4" t="e">
        <f>_xlfn.XLOOKUP(C83,Inscritos!$C:$C,Inscritos!#REF!)</f>
        <v>#REF!</v>
      </c>
      <c r="H83" s="4" t="e">
        <f>_xlfn.XLOOKUP(C83,Inscritos!$C:$C,Inscritos!G:G)</f>
        <v>#N/A</v>
      </c>
      <c r="I83" s="50" t="str">
        <f>IFERROR(IF(H:H="F",_xlfn.XLOOKUP($C:$C,'50m PULL'!$AV$15:$AV$138,'50m PULL'!$BA$15:$BA$138),_xlfn.XLOOKUP($C:$C,'50m PULL'!BL$15:$BL$137,'50m PULL'!$BQ$15:$BQ$137)),"")</f>
        <v/>
      </c>
      <c r="J83" s="50" t="str">
        <f>IFERROR(IF(H83="F",_xlfn.XLOOKUP($C:$C,'50m LIBRE'!$AV$14:$AV$137,'50m LIBRE'!$BA$14:$BA$137),_xlfn.XLOOKUP($C:$C,'50m LIBRE'!$BL$14:BL$137,'50m LIBRE'!$BQ$14:$BQ$137)),"")</f>
        <v/>
      </c>
      <c r="K83" s="50" t="str">
        <f>IFERROR(IF(H83="F",_xlfn.XLOOKUP($C:$C,'200m LIBRE'!$AV$14:$AV$155,'200m LIBRE'!$BA$14:$BA$155),_xlfn.XLOOKUP($C:$C,'200m LIBRE'!$BL$14:BL$145,'200m LIBRE'!$BQ$14:$BQ$145)),"")</f>
        <v/>
      </c>
      <c r="L83" s="50" t="str">
        <f>IFERROR(IF(H83="F",_xlfn.XLOOKUP($C:$C,'100m LIBRE'!$AV$14:$AV$136,'100m LIBRE'!$BA$14:$BA$136),_xlfn.XLOOKUP($C:$C,'100m LIBRE'!$BL$14:BL$136,'100m LIBRE'!$BQ$14:$BQ$136)),"")</f>
        <v/>
      </c>
      <c r="M83" s="50">
        <f t="shared" si="3"/>
        <v>0</v>
      </c>
      <c r="N83" s="55" t="str">
        <f>IFERROR(IF(H83="F",_xlfn.XLOOKUP($C:$C,#REF!,#REF!),_xlfn.XLOOKUP($C:$C,#REF!,#REF!)),"")</f>
        <v/>
      </c>
      <c r="O83" s="55" t="str">
        <f>IFERROR(IF(H:H="F",_xlfn.XLOOKUP($C:$C,#REF!,#REF!),_xlfn.XLOOKUP($C:$C,#REF!,#REF!)),"")</f>
        <v/>
      </c>
      <c r="R83" s="55" t="str">
        <f>IFERROR(IF(H83="F",_xlfn.XLOOKUP($C:$C,#REF!,#REF!),_xlfn.XLOOKUP($C:$C,#REF!,#REF!)),"")</f>
        <v/>
      </c>
      <c r="S83" s="55" t="str">
        <f>IFERROR(IF(H83="F",_xlfn.XLOOKUP($C:$C,#REF!,#REF!),_xlfn.XLOOKUP($C:$C,#REF!,#REF!)),"")</f>
        <v/>
      </c>
      <c r="T83" s="55" t="str">
        <f>IFERROR(IF(H83="F",_xlfn.XLOOKUP($C:$C,#REF!,#REF!),_xlfn.XLOOKUP($C:$C,#REF!,#REF!)),"")</f>
        <v/>
      </c>
      <c r="U83" s="55" t="str">
        <f>IFERROR(IF(H83="F",_xlfn.XLOOKUP($C:$C,#REF!,#REF!),_xlfn.XLOOKUP($C:$C,#REF!,#REF!)),"")</f>
        <v/>
      </c>
      <c r="V83" s="55" t="str">
        <f>IFERROR(IF(H83="F",_xlfn.XLOOKUP($C:$C,#REF!,#REF!),_xlfn.XLOOKUP($C:$C,#REF!,#REF!)),"")</f>
        <v/>
      </c>
    </row>
    <row r="84" spans="1:22" x14ac:dyDescent="0.3">
      <c r="A84" t="e">
        <f t="shared" si="2"/>
        <v>#N/A</v>
      </c>
      <c r="B84" t="e">
        <f>A84&amp;COUNTIF($A$2:A84,A84)</f>
        <v>#N/A</v>
      </c>
      <c r="C84">
        <f>Inscritos!C85</f>
        <v>0</v>
      </c>
      <c r="D84" s="17" t="e">
        <f>_xlfn.XLOOKUP(C84,Inscritos!C:C,Inscritos!D:D)</f>
        <v>#N/A</v>
      </c>
      <c r="E84" s="4" t="e">
        <f>_xlfn.XLOOKUP(C84,Inscritos!$C:$C,Inscritos!E:E)</f>
        <v>#N/A</v>
      </c>
      <c r="F84" s="4" t="e">
        <f>_xlfn.XLOOKUP(C84,Inscritos!$C:$C,Inscritos!F:F)</f>
        <v>#N/A</v>
      </c>
      <c r="G84" s="4" t="e">
        <f>_xlfn.XLOOKUP(C84,Inscritos!$C:$C,Inscritos!#REF!)</f>
        <v>#REF!</v>
      </c>
      <c r="H84" s="4" t="e">
        <f>_xlfn.XLOOKUP(C84,Inscritos!$C:$C,Inscritos!G:G)</f>
        <v>#N/A</v>
      </c>
      <c r="I84" s="50" t="str">
        <f>IFERROR(IF(H:H="F",_xlfn.XLOOKUP($C:$C,'50m PULL'!$AV$15:$AV$138,'50m PULL'!$BA$15:$BA$138),_xlfn.XLOOKUP($C:$C,'50m PULL'!BL$15:$BL$137,'50m PULL'!$BQ$15:$BQ$137)),"")</f>
        <v/>
      </c>
      <c r="J84" s="50" t="str">
        <f>IFERROR(IF(H84="F",_xlfn.XLOOKUP($C:$C,'50m LIBRE'!$AV$14:$AV$137,'50m LIBRE'!$BA$14:$BA$137),_xlfn.XLOOKUP($C:$C,'50m LIBRE'!$BL$14:BL$137,'50m LIBRE'!$BQ$14:$BQ$137)),"")</f>
        <v/>
      </c>
      <c r="K84" s="50" t="str">
        <f>IFERROR(IF(H84="F",_xlfn.XLOOKUP($C:$C,'200m LIBRE'!$AV$14:$AV$155,'200m LIBRE'!$BA$14:$BA$155),_xlfn.XLOOKUP($C:$C,'200m LIBRE'!$BL$14:BL$145,'200m LIBRE'!$BQ$14:$BQ$145)),"")</f>
        <v/>
      </c>
      <c r="L84" s="50" t="str">
        <f>IFERROR(IF(H84="F",_xlfn.XLOOKUP($C:$C,'100m LIBRE'!$AV$14:$AV$136,'100m LIBRE'!$BA$14:$BA$136),_xlfn.XLOOKUP($C:$C,'100m LIBRE'!$BL$14:BL$136,'100m LIBRE'!$BQ$14:$BQ$136)),"")</f>
        <v/>
      </c>
      <c r="M84" s="50">
        <f t="shared" si="3"/>
        <v>0</v>
      </c>
      <c r="N84" s="55" t="str">
        <f>IFERROR(IF(H84="F",_xlfn.XLOOKUP($C:$C,#REF!,#REF!),_xlfn.XLOOKUP($C:$C,#REF!,#REF!)),"")</f>
        <v/>
      </c>
      <c r="O84" s="55" t="str">
        <f>IFERROR(IF(H:H="F",_xlfn.XLOOKUP($C:$C,#REF!,#REF!),_xlfn.XLOOKUP($C:$C,#REF!,#REF!)),"")</f>
        <v/>
      </c>
      <c r="R84" s="55" t="str">
        <f>IFERROR(IF(H84="F",_xlfn.XLOOKUP($C:$C,#REF!,#REF!),_xlfn.XLOOKUP($C:$C,#REF!,#REF!)),"")</f>
        <v/>
      </c>
      <c r="S84" s="55" t="str">
        <f>IFERROR(IF(H84="F",_xlfn.XLOOKUP($C:$C,#REF!,#REF!),_xlfn.XLOOKUP($C:$C,#REF!,#REF!)),"")</f>
        <v/>
      </c>
      <c r="T84" s="55" t="str">
        <f>IFERROR(IF(H84="F",_xlfn.XLOOKUP($C:$C,#REF!,#REF!),_xlfn.XLOOKUP($C:$C,#REF!,#REF!)),"")</f>
        <v/>
      </c>
      <c r="U84" s="55" t="str">
        <f>IFERROR(IF(H84="F",_xlfn.XLOOKUP($C:$C,#REF!,#REF!),_xlfn.XLOOKUP($C:$C,#REF!,#REF!)),"")</f>
        <v/>
      </c>
      <c r="V84" s="55" t="str">
        <f>IFERROR(IF(H84="F",_xlfn.XLOOKUP($C:$C,#REF!,#REF!),_xlfn.XLOOKUP($C:$C,#REF!,#REF!)),"")</f>
        <v/>
      </c>
    </row>
    <row r="85" spans="1:22" x14ac:dyDescent="0.3">
      <c r="A85" t="e">
        <f t="shared" si="2"/>
        <v>#N/A</v>
      </c>
      <c r="B85" t="e">
        <f>A85&amp;COUNTIF($A$2:A85,A85)</f>
        <v>#N/A</v>
      </c>
      <c r="C85">
        <f>Inscritos!C86</f>
        <v>0</v>
      </c>
      <c r="D85" s="17" t="e">
        <f>_xlfn.XLOOKUP(C85,Inscritos!C:C,Inscritos!D:D)</f>
        <v>#N/A</v>
      </c>
      <c r="E85" s="4" t="e">
        <f>_xlfn.XLOOKUP(C85,Inscritos!$C:$C,Inscritos!E:E)</f>
        <v>#N/A</v>
      </c>
      <c r="F85" s="4" t="e">
        <f>_xlfn.XLOOKUP(C85,Inscritos!$C:$C,Inscritos!F:F)</f>
        <v>#N/A</v>
      </c>
      <c r="G85" s="4" t="e">
        <f>_xlfn.XLOOKUP(C85,Inscritos!$C:$C,Inscritos!#REF!)</f>
        <v>#REF!</v>
      </c>
      <c r="H85" s="4" t="e">
        <f>_xlfn.XLOOKUP(C85,Inscritos!$C:$C,Inscritos!G:G)</f>
        <v>#N/A</v>
      </c>
      <c r="I85" s="50" t="str">
        <f>IFERROR(IF(H:H="F",_xlfn.XLOOKUP($C:$C,'50m PULL'!$AV$15:$AV$138,'50m PULL'!$BA$15:$BA$138),_xlfn.XLOOKUP($C:$C,'50m PULL'!BL$15:$BL$137,'50m PULL'!$BQ$15:$BQ$137)),"")</f>
        <v/>
      </c>
      <c r="J85" s="50" t="str">
        <f>IFERROR(IF(H85="F",_xlfn.XLOOKUP($C:$C,'50m LIBRE'!$AV$14:$AV$137,'50m LIBRE'!$BA$14:$BA$137),_xlfn.XLOOKUP($C:$C,'50m LIBRE'!$BL$14:BL$137,'50m LIBRE'!$BQ$14:$BQ$137)),"")</f>
        <v/>
      </c>
      <c r="K85" s="50" t="str">
        <f>IFERROR(IF(H85="F",_xlfn.XLOOKUP($C:$C,'200m LIBRE'!$AV$14:$AV$155,'200m LIBRE'!$BA$14:$BA$155),_xlfn.XLOOKUP($C:$C,'200m LIBRE'!$BL$14:BL$145,'200m LIBRE'!$BQ$14:$BQ$145)),"")</f>
        <v/>
      </c>
      <c r="L85" s="50" t="str">
        <f>IFERROR(IF(H85="F",_xlfn.XLOOKUP($C:$C,'100m LIBRE'!$AV$14:$AV$136,'100m LIBRE'!$BA$14:$BA$136),_xlfn.XLOOKUP($C:$C,'100m LIBRE'!$BL$14:BL$136,'100m LIBRE'!$BQ$14:$BQ$136)),"")</f>
        <v/>
      </c>
      <c r="M85" s="50">
        <f t="shared" si="3"/>
        <v>0</v>
      </c>
      <c r="N85" s="55" t="str">
        <f>IFERROR(IF(H85="F",_xlfn.XLOOKUP($C:$C,#REF!,#REF!),_xlfn.XLOOKUP($C:$C,#REF!,#REF!)),"")</f>
        <v/>
      </c>
      <c r="O85" s="55" t="str">
        <f>IFERROR(IF(H:H="F",_xlfn.XLOOKUP($C:$C,#REF!,#REF!),_xlfn.XLOOKUP($C:$C,#REF!,#REF!)),"")</f>
        <v/>
      </c>
      <c r="R85" s="55" t="str">
        <f>IFERROR(IF(H85="F",_xlfn.XLOOKUP($C:$C,#REF!,#REF!),_xlfn.XLOOKUP($C:$C,#REF!,#REF!)),"")</f>
        <v/>
      </c>
      <c r="S85" s="55" t="str">
        <f>IFERROR(IF(H85="F",_xlfn.XLOOKUP($C:$C,#REF!,#REF!),_xlfn.XLOOKUP($C:$C,#REF!,#REF!)),"")</f>
        <v/>
      </c>
      <c r="T85" s="55" t="str">
        <f>IFERROR(IF(H85="F",_xlfn.XLOOKUP($C:$C,#REF!,#REF!),_xlfn.XLOOKUP($C:$C,#REF!,#REF!)),"")</f>
        <v/>
      </c>
      <c r="U85" s="55" t="str">
        <f>IFERROR(IF(H85="F",_xlfn.XLOOKUP($C:$C,#REF!,#REF!),_xlfn.XLOOKUP($C:$C,#REF!,#REF!)),"")</f>
        <v/>
      </c>
      <c r="V85" s="55" t="str">
        <f>IFERROR(IF(H85="F",_xlfn.XLOOKUP($C:$C,#REF!,#REF!),_xlfn.XLOOKUP($C:$C,#REF!,#REF!)),"")</f>
        <v/>
      </c>
    </row>
    <row r="86" spans="1:22" x14ac:dyDescent="0.3">
      <c r="A86" t="e">
        <f t="shared" si="2"/>
        <v>#N/A</v>
      </c>
      <c r="B86" t="e">
        <f>A86&amp;COUNTIF($A$2:A86,A86)</f>
        <v>#N/A</v>
      </c>
      <c r="C86">
        <f>Inscritos!C87</f>
        <v>0</v>
      </c>
      <c r="D86" s="17" t="e">
        <f>_xlfn.XLOOKUP(C86,Inscritos!C:C,Inscritos!D:D)</f>
        <v>#N/A</v>
      </c>
      <c r="E86" s="4" t="e">
        <f>_xlfn.XLOOKUP(C86,Inscritos!$C:$C,Inscritos!E:E)</f>
        <v>#N/A</v>
      </c>
      <c r="F86" s="4" t="e">
        <f>_xlfn.XLOOKUP(C86,Inscritos!$C:$C,Inscritos!F:F)</f>
        <v>#N/A</v>
      </c>
      <c r="G86" s="4" t="e">
        <f>_xlfn.XLOOKUP(C86,Inscritos!$C:$C,Inscritos!#REF!)</f>
        <v>#REF!</v>
      </c>
      <c r="H86" s="4" t="e">
        <f>_xlfn.XLOOKUP(C86,Inscritos!$C:$C,Inscritos!G:G)</f>
        <v>#N/A</v>
      </c>
      <c r="I86" s="50" t="str">
        <f>IFERROR(IF(H:H="F",_xlfn.XLOOKUP($C:$C,'50m PULL'!$AV$15:$AV$138,'50m PULL'!$BA$15:$BA$138),_xlfn.XLOOKUP($C:$C,'50m PULL'!BL$15:$BL$137,'50m PULL'!$BQ$15:$BQ$137)),"")</f>
        <v/>
      </c>
      <c r="J86" s="50" t="str">
        <f>IFERROR(IF(H86="F",_xlfn.XLOOKUP($C:$C,'50m LIBRE'!$AV$14:$AV$137,'50m LIBRE'!$BA$14:$BA$137),_xlfn.XLOOKUP($C:$C,'50m LIBRE'!$BL$14:BL$137,'50m LIBRE'!$BQ$14:$BQ$137)),"")</f>
        <v/>
      </c>
      <c r="K86" s="50" t="str">
        <f>IFERROR(IF(H86="F",_xlfn.XLOOKUP($C:$C,'200m LIBRE'!$AV$14:$AV$155,'200m LIBRE'!$BA$14:$BA$155),_xlfn.XLOOKUP($C:$C,'200m LIBRE'!$BL$14:BL$145,'200m LIBRE'!$BQ$14:$BQ$145)),"")</f>
        <v/>
      </c>
      <c r="L86" s="50" t="str">
        <f>IFERROR(IF(H86="F",_xlfn.XLOOKUP($C:$C,'100m LIBRE'!$AV$14:$AV$136,'100m LIBRE'!$BA$14:$BA$136),_xlfn.XLOOKUP($C:$C,'100m LIBRE'!$BL$14:BL$136,'100m LIBRE'!$BQ$14:$BQ$136)),"")</f>
        <v/>
      </c>
      <c r="M86" s="50">
        <f t="shared" si="3"/>
        <v>0</v>
      </c>
      <c r="N86" s="55" t="str">
        <f>IFERROR(IF(H86="F",_xlfn.XLOOKUP($C:$C,#REF!,#REF!),_xlfn.XLOOKUP($C:$C,#REF!,#REF!)),"")</f>
        <v/>
      </c>
      <c r="O86" s="55" t="str">
        <f>IFERROR(IF(H:H="F",_xlfn.XLOOKUP($C:$C,#REF!,#REF!),_xlfn.XLOOKUP($C:$C,#REF!,#REF!)),"")</f>
        <v/>
      </c>
      <c r="R86" s="55" t="str">
        <f>IFERROR(IF(H86="F",_xlfn.XLOOKUP($C:$C,#REF!,#REF!),_xlfn.XLOOKUP($C:$C,#REF!,#REF!)),"")</f>
        <v/>
      </c>
      <c r="S86" s="55" t="str">
        <f>IFERROR(IF(H86="F",_xlfn.XLOOKUP($C:$C,#REF!,#REF!),_xlfn.XLOOKUP($C:$C,#REF!,#REF!)),"")</f>
        <v/>
      </c>
      <c r="T86" s="55" t="str">
        <f>IFERROR(IF(H86="F",_xlfn.XLOOKUP($C:$C,#REF!,#REF!),_xlfn.XLOOKUP($C:$C,#REF!,#REF!)),"")</f>
        <v/>
      </c>
      <c r="U86" s="55" t="str">
        <f>IFERROR(IF(H86="F",_xlfn.XLOOKUP($C:$C,#REF!,#REF!),_xlfn.XLOOKUP($C:$C,#REF!,#REF!)),"")</f>
        <v/>
      </c>
      <c r="V86" s="55" t="str">
        <f>IFERROR(IF(H86="F",_xlfn.XLOOKUP($C:$C,#REF!,#REF!),_xlfn.XLOOKUP($C:$C,#REF!,#REF!)),"")</f>
        <v/>
      </c>
    </row>
    <row r="87" spans="1:22" x14ac:dyDescent="0.3">
      <c r="A87" t="e">
        <f t="shared" si="2"/>
        <v>#N/A</v>
      </c>
      <c r="B87" t="e">
        <f>A87&amp;COUNTIF($A$2:A87,A87)</f>
        <v>#N/A</v>
      </c>
      <c r="C87">
        <f>Inscritos!C88</f>
        <v>0</v>
      </c>
      <c r="D87" s="17" t="e">
        <f>_xlfn.XLOOKUP(C87,Inscritos!C:C,Inscritos!D:D)</f>
        <v>#N/A</v>
      </c>
      <c r="E87" s="4" t="e">
        <f>_xlfn.XLOOKUP(C87,Inscritos!$C:$C,Inscritos!E:E)</f>
        <v>#N/A</v>
      </c>
      <c r="F87" s="4" t="e">
        <f>_xlfn.XLOOKUP(C87,Inscritos!$C:$C,Inscritos!F:F)</f>
        <v>#N/A</v>
      </c>
      <c r="G87" s="4" t="e">
        <f>_xlfn.XLOOKUP(C87,Inscritos!$C:$C,Inscritos!#REF!)</f>
        <v>#REF!</v>
      </c>
      <c r="H87" s="4" t="e">
        <f>_xlfn.XLOOKUP(C87,Inscritos!$C:$C,Inscritos!G:G)</f>
        <v>#N/A</v>
      </c>
      <c r="I87" s="50" t="str">
        <f>IFERROR(IF(H:H="F",_xlfn.XLOOKUP($C:$C,'50m PULL'!$AV$15:$AV$138,'50m PULL'!$BA$15:$BA$138),_xlfn.XLOOKUP($C:$C,'50m PULL'!BL$15:$BL$137,'50m PULL'!$BQ$15:$BQ$137)),"")</f>
        <v/>
      </c>
      <c r="J87" s="50" t="str">
        <f>IFERROR(IF(H87="F",_xlfn.XLOOKUP($C:$C,'50m LIBRE'!$AV$14:$AV$137,'50m LIBRE'!$BA$14:$BA$137),_xlfn.XLOOKUP($C:$C,'50m LIBRE'!$BL$14:BL$137,'50m LIBRE'!$BQ$14:$BQ$137)),"")</f>
        <v/>
      </c>
      <c r="K87" s="50" t="str">
        <f>IFERROR(IF(H87="F",_xlfn.XLOOKUP($C:$C,'200m LIBRE'!$AV$14:$AV$155,'200m LIBRE'!$BA$14:$BA$155),_xlfn.XLOOKUP($C:$C,'200m LIBRE'!$BL$14:BL$145,'200m LIBRE'!$BQ$14:$BQ$145)),"")</f>
        <v/>
      </c>
      <c r="L87" s="50" t="str">
        <f>IFERROR(IF(H87="F",_xlfn.XLOOKUP($C:$C,'100m LIBRE'!$AV$14:$AV$136,'100m LIBRE'!$BA$14:$BA$136),_xlfn.XLOOKUP($C:$C,'100m LIBRE'!$BL$14:BL$136,'100m LIBRE'!$BQ$14:$BQ$136)),"")</f>
        <v/>
      </c>
      <c r="M87" s="50">
        <f t="shared" si="3"/>
        <v>0</v>
      </c>
      <c r="N87" s="55" t="str">
        <f>IFERROR(IF(H87="F",_xlfn.XLOOKUP($C:$C,#REF!,#REF!),_xlfn.XLOOKUP($C:$C,#REF!,#REF!)),"")</f>
        <v/>
      </c>
      <c r="O87" s="55" t="str">
        <f>IFERROR(IF(H:H="F",_xlfn.XLOOKUP($C:$C,#REF!,#REF!),_xlfn.XLOOKUP($C:$C,#REF!,#REF!)),"")</f>
        <v/>
      </c>
      <c r="R87" s="55" t="str">
        <f>IFERROR(IF(H87="F",_xlfn.XLOOKUP($C:$C,#REF!,#REF!),_xlfn.XLOOKUP($C:$C,#REF!,#REF!)),"")</f>
        <v/>
      </c>
      <c r="S87" s="55" t="str">
        <f>IFERROR(IF(H87="F",_xlfn.XLOOKUP($C:$C,#REF!,#REF!),_xlfn.XLOOKUP($C:$C,#REF!,#REF!)),"")</f>
        <v/>
      </c>
      <c r="T87" s="55" t="str">
        <f>IFERROR(IF(H87="F",_xlfn.XLOOKUP($C:$C,#REF!,#REF!),_xlfn.XLOOKUP($C:$C,#REF!,#REF!)),"")</f>
        <v/>
      </c>
      <c r="U87" s="55" t="str">
        <f>IFERROR(IF(H87="F",_xlfn.XLOOKUP($C:$C,#REF!,#REF!),_xlfn.XLOOKUP($C:$C,#REF!,#REF!)),"")</f>
        <v/>
      </c>
      <c r="V87" s="55" t="str">
        <f>IFERROR(IF(H87="F",_xlfn.XLOOKUP($C:$C,#REF!,#REF!),_xlfn.XLOOKUP($C:$C,#REF!,#REF!)),"")</f>
        <v/>
      </c>
    </row>
    <row r="88" spans="1:22" x14ac:dyDescent="0.3">
      <c r="A88" t="e">
        <f t="shared" si="2"/>
        <v>#N/A</v>
      </c>
      <c r="B88" t="e">
        <f>A88&amp;COUNTIF($A$2:A88,A88)</f>
        <v>#N/A</v>
      </c>
      <c r="C88">
        <f>Inscritos!C89</f>
        <v>0</v>
      </c>
      <c r="D88" s="17" t="e">
        <f>_xlfn.XLOOKUP(C88,Inscritos!C:C,Inscritos!D:D)</f>
        <v>#N/A</v>
      </c>
      <c r="E88" s="4" t="e">
        <f>_xlfn.XLOOKUP(C88,Inscritos!$C:$C,Inscritos!E:E)</f>
        <v>#N/A</v>
      </c>
      <c r="F88" s="4" t="e">
        <f>_xlfn.XLOOKUP(C88,Inscritos!$C:$C,Inscritos!F:F)</f>
        <v>#N/A</v>
      </c>
      <c r="G88" s="4" t="e">
        <f>_xlfn.XLOOKUP(C88,Inscritos!$C:$C,Inscritos!#REF!)</f>
        <v>#REF!</v>
      </c>
      <c r="H88" s="4" t="e">
        <f>_xlfn.XLOOKUP(C88,Inscritos!$C:$C,Inscritos!G:G)</f>
        <v>#N/A</v>
      </c>
      <c r="I88" s="50" t="str">
        <f>IFERROR(IF(H:H="F",_xlfn.XLOOKUP($C:$C,'50m PULL'!$AV$15:$AV$138,'50m PULL'!$BA$15:$BA$138),_xlfn.XLOOKUP($C:$C,'50m PULL'!BL$15:$BL$137,'50m PULL'!$BQ$15:$BQ$137)),"")</f>
        <v/>
      </c>
      <c r="J88" s="50" t="str">
        <f>IFERROR(IF(H88="F",_xlfn.XLOOKUP($C:$C,'50m LIBRE'!$AV$14:$AV$137,'50m LIBRE'!$BA$14:$BA$137),_xlfn.XLOOKUP($C:$C,'50m LIBRE'!$BL$14:BL$137,'50m LIBRE'!$BQ$14:$BQ$137)),"")</f>
        <v/>
      </c>
      <c r="K88" s="50" t="str">
        <f>IFERROR(IF(H88="F",_xlfn.XLOOKUP($C:$C,'200m LIBRE'!$AV$14:$AV$155,'200m LIBRE'!$BA$14:$BA$155),_xlfn.XLOOKUP($C:$C,'200m LIBRE'!$BL$14:BL$145,'200m LIBRE'!$BQ$14:$BQ$145)),"")</f>
        <v/>
      </c>
      <c r="L88" s="50" t="str">
        <f>IFERROR(IF(H88="F",_xlfn.XLOOKUP($C:$C,'100m LIBRE'!$AV$14:$AV$136,'100m LIBRE'!$BA$14:$BA$136),_xlfn.XLOOKUP($C:$C,'100m LIBRE'!$BL$14:BL$136,'100m LIBRE'!$BQ$14:$BQ$136)),"")</f>
        <v/>
      </c>
      <c r="M88" s="50">
        <f t="shared" si="3"/>
        <v>0</v>
      </c>
      <c r="N88" s="55" t="str">
        <f>IFERROR(IF(H88="F",_xlfn.XLOOKUP($C:$C,#REF!,#REF!),_xlfn.XLOOKUP($C:$C,#REF!,#REF!)),"")</f>
        <v/>
      </c>
      <c r="O88" s="55" t="str">
        <f>IFERROR(IF(H:H="F",_xlfn.XLOOKUP($C:$C,#REF!,#REF!),_xlfn.XLOOKUP($C:$C,#REF!,#REF!)),"")</f>
        <v/>
      </c>
      <c r="R88" s="55" t="str">
        <f>IFERROR(IF(H88="F",_xlfn.XLOOKUP($C:$C,#REF!,#REF!),_xlfn.XLOOKUP($C:$C,#REF!,#REF!)),"")</f>
        <v/>
      </c>
      <c r="S88" s="55" t="str">
        <f>IFERROR(IF(H88="F",_xlfn.XLOOKUP($C:$C,#REF!,#REF!),_xlfn.XLOOKUP($C:$C,#REF!,#REF!)),"")</f>
        <v/>
      </c>
      <c r="T88" s="55" t="str">
        <f>IFERROR(IF(H88="F",_xlfn.XLOOKUP($C:$C,#REF!,#REF!),_xlfn.XLOOKUP($C:$C,#REF!,#REF!)),"")</f>
        <v/>
      </c>
      <c r="U88" s="55" t="str">
        <f>IFERROR(IF(H88="F",_xlfn.XLOOKUP($C:$C,#REF!,#REF!),_xlfn.XLOOKUP($C:$C,#REF!,#REF!)),"")</f>
        <v/>
      </c>
      <c r="V88" s="55" t="str">
        <f>IFERROR(IF(H88="F",_xlfn.XLOOKUP($C:$C,#REF!,#REF!),_xlfn.XLOOKUP($C:$C,#REF!,#REF!)),"")</f>
        <v/>
      </c>
    </row>
    <row r="89" spans="1:22" x14ac:dyDescent="0.3">
      <c r="A89" t="e">
        <f t="shared" si="2"/>
        <v>#N/A</v>
      </c>
      <c r="B89" t="e">
        <f>A89&amp;COUNTIF($A$2:A89,A89)</f>
        <v>#N/A</v>
      </c>
      <c r="C89">
        <f>Inscritos!C90</f>
        <v>0</v>
      </c>
      <c r="D89" s="17" t="e">
        <f>_xlfn.XLOOKUP(C89,Inscritos!C:C,Inscritos!D:D)</f>
        <v>#N/A</v>
      </c>
      <c r="E89" s="4" t="e">
        <f>_xlfn.XLOOKUP(C89,Inscritos!$C:$C,Inscritos!E:E)</f>
        <v>#N/A</v>
      </c>
      <c r="F89" s="4" t="e">
        <f>_xlfn.XLOOKUP(C89,Inscritos!$C:$C,Inscritos!F:F)</f>
        <v>#N/A</v>
      </c>
      <c r="G89" s="4" t="e">
        <f>_xlfn.XLOOKUP(C89,Inscritos!$C:$C,Inscritos!#REF!)</f>
        <v>#REF!</v>
      </c>
      <c r="H89" s="4" t="e">
        <f>_xlfn.XLOOKUP(C89,Inscritos!$C:$C,Inscritos!G:G)</f>
        <v>#N/A</v>
      </c>
      <c r="I89" s="50" t="str">
        <f>IFERROR(IF(H:H="F",_xlfn.XLOOKUP($C:$C,'50m PULL'!$AV$15:$AV$138,'50m PULL'!$BA$15:$BA$138),_xlfn.XLOOKUP($C:$C,'50m PULL'!BL$15:$BL$137,'50m PULL'!$BQ$15:$BQ$137)),"")</f>
        <v/>
      </c>
      <c r="J89" s="50" t="str">
        <f>IFERROR(IF(H89="F",_xlfn.XLOOKUP($C:$C,'50m LIBRE'!$AV$14:$AV$137,'50m LIBRE'!$BA$14:$BA$137),_xlfn.XLOOKUP($C:$C,'50m LIBRE'!$BL$14:BL$137,'50m LIBRE'!$BQ$14:$BQ$137)),"")</f>
        <v/>
      </c>
      <c r="K89" s="50" t="str">
        <f>IFERROR(IF(H89="F",_xlfn.XLOOKUP($C:$C,'200m LIBRE'!$AV$14:$AV$155,'200m LIBRE'!$BA$14:$BA$155),_xlfn.XLOOKUP($C:$C,'200m LIBRE'!$BL$14:BL$145,'200m LIBRE'!$BQ$14:$BQ$145)),"")</f>
        <v/>
      </c>
      <c r="L89" s="50" t="str">
        <f>IFERROR(IF(H89="F",_xlfn.XLOOKUP($C:$C,'100m LIBRE'!$AV$14:$AV$136,'100m LIBRE'!$BA$14:$BA$136),_xlfn.XLOOKUP($C:$C,'100m LIBRE'!$BL$14:BL$136,'100m LIBRE'!$BQ$14:$BQ$136)),"")</f>
        <v/>
      </c>
      <c r="M89" s="50">
        <f t="shared" si="3"/>
        <v>0</v>
      </c>
      <c r="N89" s="55" t="str">
        <f>IFERROR(IF(H89="F",_xlfn.XLOOKUP($C:$C,#REF!,#REF!),_xlfn.XLOOKUP($C:$C,#REF!,#REF!)),"")</f>
        <v/>
      </c>
      <c r="O89" s="55" t="str">
        <f>IFERROR(IF(H:H="F",_xlfn.XLOOKUP($C:$C,#REF!,#REF!),_xlfn.XLOOKUP($C:$C,#REF!,#REF!)),"")</f>
        <v/>
      </c>
      <c r="R89" s="55" t="str">
        <f>IFERROR(IF(H89="F",_xlfn.XLOOKUP($C:$C,#REF!,#REF!),_xlfn.XLOOKUP($C:$C,#REF!,#REF!)),"")</f>
        <v/>
      </c>
      <c r="S89" s="55" t="str">
        <f>IFERROR(IF(H89="F",_xlfn.XLOOKUP($C:$C,#REF!,#REF!),_xlfn.XLOOKUP($C:$C,#REF!,#REF!)),"")</f>
        <v/>
      </c>
      <c r="T89" s="55" t="str">
        <f>IFERROR(IF(H89="F",_xlfn.XLOOKUP($C:$C,#REF!,#REF!),_xlfn.XLOOKUP($C:$C,#REF!,#REF!)),"")</f>
        <v/>
      </c>
      <c r="U89" s="55" t="str">
        <f>IFERROR(IF(H89="F",_xlfn.XLOOKUP($C:$C,#REF!,#REF!),_xlfn.XLOOKUP($C:$C,#REF!,#REF!)),"")</f>
        <v/>
      </c>
      <c r="V89" s="55" t="str">
        <f>IFERROR(IF(H89="F",_xlfn.XLOOKUP($C:$C,#REF!,#REF!),_xlfn.XLOOKUP($C:$C,#REF!,#REF!)),"")</f>
        <v/>
      </c>
    </row>
    <row r="90" spans="1:22" x14ac:dyDescent="0.3">
      <c r="A90" t="e">
        <f t="shared" si="2"/>
        <v>#N/A</v>
      </c>
      <c r="B90" t="e">
        <f>A90&amp;COUNTIF($A$2:A90,A90)</f>
        <v>#N/A</v>
      </c>
      <c r="C90">
        <f>Inscritos!C91</f>
        <v>0</v>
      </c>
      <c r="D90" s="17" t="e">
        <f>_xlfn.XLOOKUP(C90,Inscritos!C:C,Inscritos!D:D)</f>
        <v>#N/A</v>
      </c>
      <c r="E90" s="4" t="e">
        <f>_xlfn.XLOOKUP(C90,Inscritos!$C:$C,Inscritos!E:E)</f>
        <v>#N/A</v>
      </c>
      <c r="F90" s="4" t="e">
        <f>_xlfn.XLOOKUP(C90,Inscritos!$C:$C,Inscritos!F:F)</f>
        <v>#N/A</v>
      </c>
      <c r="G90" s="4" t="e">
        <f>_xlfn.XLOOKUP(C90,Inscritos!$C:$C,Inscritos!#REF!)</f>
        <v>#REF!</v>
      </c>
      <c r="H90" s="4" t="e">
        <f>_xlfn.XLOOKUP(C90,Inscritos!$C:$C,Inscritos!G:G)</f>
        <v>#N/A</v>
      </c>
      <c r="I90" s="50" t="str">
        <f>IFERROR(IF(H:H="F",_xlfn.XLOOKUP($C:$C,'50m PULL'!$AV$15:$AV$138,'50m PULL'!$BA$15:$BA$138),_xlfn.XLOOKUP($C:$C,'50m PULL'!BL$15:$BL$137,'50m PULL'!$BQ$15:$BQ$137)),"")</f>
        <v/>
      </c>
      <c r="J90" s="50" t="str">
        <f>IFERROR(IF(H90="F",_xlfn.XLOOKUP($C:$C,'50m LIBRE'!$AV$14:$AV$137,'50m LIBRE'!$BA$14:$BA$137),_xlfn.XLOOKUP($C:$C,'50m LIBRE'!$BL$14:BL$137,'50m LIBRE'!$BQ$14:$BQ$137)),"")</f>
        <v/>
      </c>
      <c r="K90" s="50" t="str">
        <f>IFERROR(IF(H90="F",_xlfn.XLOOKUP($C:$C,'200m LIBRE'!$AV$14:$AV$155,'200m LIBRE'!$BA$14:$BA$155),_xlfn.XLOOKUP($C:$C,'200m LIBRE'!$BL$14:BL$145,'200m LIBRE'!$BQ$14:$BQ$145)),"")</f>
        <v/>
      </c>
      <c r="L90" s="50" t="str">
        <f>IFERROR(IF(H90="F",_xlfn.XLOOKUP($C:$C,'100m LIBRE'!$AV$14:$AV$136,'100m LIBRE'!$BA$14:$BA$136),_xlfn.XLOOKUP($C:$C,'100m LIBRE'!$BL$14:BL$136,'100m LIBRE'!$BQ$14:$BQ$136)),"")</f>
        <v/>
      </c>
      <c r="M90" s="50">
        <f t="shared" si="3"/>
        <v>0</v>
      </c>
      <c r="N90" s="55" t="str">
        <f>IFERROR(IF(H90="F",_xlfn.XLOOKUP($C:$C,#REF!,#REF!),_xlfn.XLOOKUP($C:$C,#REF!,#REF!)),"")</f>
        <v/>
      </c>
      <c r="O90" s="55" t="str">
        <f>IFERROR(IF(H:H="F",_xlfn.XLOOKUP($C:$C,#REF!,#REF!),_xlfn.XLOOKUP($C:$C,#REF!,#REF!)),"")</f>
        <v/>
      </c>
      <c r="R90" s="55" t="str">
        <f>IFERROR(IF(H90="F",_xlfn.XLOOKUP($C:$C,#REF!,#REF!),_xlfn.XLOOKUP($C:$C,#REF!,#REF!)),"")</f>
        <v/>
      </c>
      <c r="S90" s="55" t="str">
        <f>IFERROR(IF(H90="F",_xlfn.XLOOKUP($C:$C,#REF!,#REF!),_xlfn.XLOOKUP($C:$C,#REF!,#REF!)),"")</f>
        <v/>
      </c>
      <c r="T90" s="55" t="str">
        <f>IFERROR(IF(H90="F",_xlfn.XLOOKUP($C:$C,#REF!,#REF!),_xlfn.XLOOKUP($C:$C,#REF!,#REF!)),"")</f>
        <v/>
      </c>
      <c r="U90" s="55" t="str">
        <f>IFERROR(IF(H90="F",_xlfn.XLOOKUP($C:$C,#REF!,#REF!),_xlfn.XLOOKUP($C:$C,#REF!,#REF!)),"")</f>
        <v/>
      </c>
      <c r="V90" s="55" t="str">
        <f>IFERROR(IF(H90="F",_xlfn.XLOOKUP($C:$C,#REF!,#REF!),_xlfn.XLOOKUP($C:$C,#REF!,#REF!)),"")</f>
        <v/>
      </c>
    </row>
    <row r="91" spans="1:22" x14ac:dyDescent="0.3">
      <c r="A91" t="e">
        <f t="shared" si="2"/>
        <v>#N/A</v>
      </c>
      <c r="B91" t="e">
        <f>A91&amp;COUNTIF($A$2:A91,A91)</f>
        <v>#N/A</v>
      </c>
      <c r="C91">
        <f>Inscritos!C92</f>
        <v>0</v>
      </c>
      <c r="D91" s="17" t="e">
        <f>_xlfn.XLOOKUP(C91,Inscritos!C:C,Inscritos!D:D)</f>
        <v>#N/A</v>
      </c>
      <c r="E91" s="4" t="e">
        <f>_xlfn.XLOOKUP(C91,Inscritos!$C:$C,Inscritos!E:E)</f>
        <v>#N/A</v>
      </c>
      <c r="F91" s="4" t="e">
        <f>_xlfn.XLOOKUP(C91,Inscritos!$C:$C,Inscritos!F:F)</f>
        <v>#N/A</v>
      </c>
      <c r="G91" s="4" t="e">
        <f>_xlfn.XLOOKUP(C91,Inscritos!$C:$C,Inscritos!#REF!)</f>
        <v>#REF!</v>
      </c>
      <c r="H91" s="4" t="e">
        <f>_xlfn.XLOOKUP(C91,Inscritos!$C:$C,Inscritos!G:G)</f>
        <v>#N/A</v>
      </c>
      <c r="I91" s="50" t="str">
        <f>IFERROR(IF(H:H="F",_xlfn.XLOOKUP($C:$C,'50m PULL'!$AV$15:$AV$138,'50m PULL'!$BA$15:$BA$138),_xlfn.XLOOKUP($C:$C,'50m PULL'!BL$15:$BL$137,'50m PULL'!$BQ$15:$BQ$137)),"")</f>
        <v/>
      </c>
      <c r="J91" s="50" t="str">
        <f>IFERROR(IF(H91="F",_xlfn.XLOOKUP($C:$C,'50m LIBRE'!$AV$14:$AV$137,'50m LIBRE'!$BA$14:$BA$137),_xlfn.XLOOKUP($C:$C,'50m LIBRE'!$BL$14:BL$137,'50m LIBRE'!$BQ$14:$BQ$137)),"")</f>
        <v/>
      </c>
      <c r="K91" s="50" t="str">
        <f>IFERROR(IF(H91="F",_xlfn.XLOOKUP($C:$C,'200m LIBRE'!$AV$14:$AV$155,'200m LIBRE'!$BA$14:$BA$155),_xlfn.XLOOKUP($C:$C,'200m LIBRE'!$BL$14:BL$145,'200m LIBRE'!$BQ$14:$BQ$145)),"")</f>
        <v/>
      </c>
      <c r="L91" s="50" t="str">
        <f>IFERROR(IF(H91="F",_xlfn.XLOOKUP($C:$C,'100m LIBRE'!$AV$14:$AV$136,'100m LIBRE'!$BA$14:$BA$136),_xlfn.XLOOKUP($C:$C,'100m LIBRE'!$BL$14:BL$136,'100m LIBRE'!$BQ$14:$BQ$136)),"")</f>
        <v/>
      </c>
      <c r="M91" s="50">
        <f t="shared" si="3"/>
        <v>0</v>
      </c>
      <c r="N91" s="55" t="str">
        <f>IFERROR(IF(H91="F",_xlfn.XLOOKUP($C:$C,#REF!,#REF!),_xlfn.XLOOKUP($C:$C,#REF!,#REF!)),"")</f>
        <v/>
      </c>
      <c r="O91" s="55" t="str">
        <f>IFERROR(IF(H:H="F",_xlfn.XLOOKUP($C:$C,#REF!,#REF!),_xlfn.XLOOKUP($C:$C,#REF!,#REF!)),"")</f>
        <v/>
      </c>
      <c r="R91" s="55" t="str">
        <f>IFERROR(IF(H91="F",_xlfn.XLOOKUP($C:$C,#REF!,#REF!),_xlfn.XLOOKUP($C:$C,#REF!,#REF!)),"")</f>
        <v/>
      </c>
      <c r="S91" s="55" t="str">
        <f>IFERROR(IF(H91="F",_xlfn.XLOOKUP($C:$C,#REF!,#REF!),_xlfn.XLOOKUP($C:$C,#REF!,#REF!)),"")</f>
        <v/>
      </c>
      <c r="T91" s="55" t="str">
        <f>IFERROR(IF(H91="F",_xlfn.XLOOKUP($C:$C,#REF!,#REF!),_xlfn.XLOOKUP($C:$C,#REF!,#REF!)),"")</f>
        <v/>
      </c>
      <c r="U91" s="55" t="str">
        <f>IFERROR(IF(H91="F",_xlfn.XLOOKUP($C:$C,#REF!,#REF!),_xlfn.XLOOKUP($C:$C,#REF!,#REF!)),"")</f>
        <v/>
      </c>
      <c r="V91" s="55" t="str">
        <f>IFERROR(IF(H91="F",_xlfn.XLOOKUP($C:$C,#REF!,#REF!),_xlfn.XLOOKUP($C:$C,#REF!,#REF!)),"")</f>
        <v/>
      </c>
    </row>
    <row r="92" spans="1:22" x14ac:dyDescent="0.3">
      <c r="A92" t="e">
        <f t="shared" si="2"/>
        <v>#N/A</v>
      </c>
      <c r="B92" t="e">
        <f>A92&amp;COUNTIF($A$2:A92,A92)</f>
        <v>#N/A</v>
      </c>
      <c r="C92">
        <f>Inscritos!C93</f>
        <v>0</v>
      </c>
      <c r="D92" s="17" t="e">
        <f>_xlfn.XLOOKUP(C92,Inscritos!C:C,Inscritos!D:D)</f>
        <v>#N/A</v>
      </c>
      <c r="E92" s="4" t="e">
        <f>_xlfn.XLOOKUP(C92,Inscritos!$C:$C,Inscritos!E:E)</f>
        <v>#N/A</v>
      </c>
      <c r="F92" s="4" t="e">
        <f>_xlfn.XLOOKUP(C92,Inscritos!$C:$C,Inscritos!F:F)</f>
        <v>#N/A</v>
      </c>
      <c r="G92" s="4" t="e">
        <f>_xlfn.XLOOKUP(C92,Inscritos!$C:$C,Inscritos!#REF!)</f>
        <v>#REF!</v>
      </c>
      <c r="H92" s="4" t="e">
        <f>_xlfn.XLOOKUP(C92,Inscritos!$C:$C,Inscritos!G:G)</f>
        <v>#N/A</v>
      </c>
      <c r="I92" s="50" t="str">
        <f>IFERROR(IF(H:H="F",_xlfn.XLOOKUP($C:$C,'50m PULL'!$AV$15:$AV$138,'50m PULL'!$BA$15:$BA$138),_xlfn.XLOOKUP($C:$C,'50m PULL'!BL$15:$BL$137,'50m PULL'!$BQ$15:$BQ$137)),"")</f>
        <v/>
      </c>
      <c r="J92" s="50" t="str">
        <f>IFERROR(IF(H92="F",_xlfn.XLOOKUP($C:$C,'50m LIBRE'!$AV$14:$AV$137,'50m LIBRE'!$BA$14:$BA$137),_xlfn.XLOOKUP($C:$C,'50m LIBRE'!$BL$14:BL$137,'50m LIBRE'!$BQ$14:$BQ$137)),"")</f>
        <v/>
      </c>
      <c r="K92" s="50" t="str">
        <f>IFERROR(IF(H92="F",_xlfn.XLOOKUP($C:$C,'200m LIBRE'!$AV$14:$AV$155,'200m LIBRE'!$BA$14:$BA$155),_xlfn.XLOOKUP($C:$C,'200m LIBRE'!$BL$14:BL$145,'200m LIBRE'!$BQ$14:$BQ$145)),"")</f>
        <v/>
      </c>
      <c r="L92" s="50" t="str">
        <f>IFERROR(IF(H92="F",_xlfn.XLOOKUP($C:$C,'100m LIBRE'!$AV$14:$AV$136,'100m LIBRE'!$BA$14:$BA$136),_xlfn.XLOOKUP($C:$C,'100m LIBRE'!$BL$14:BL$136,'100m LIBRE'!$BQ$14:$BQ$136)),"")</f>
        <v/>
      </c>
      <c r="M92" s="50">
        <f t="shared" si="3"/>
        <v>0</v>
      </c>
      <c r="N92" s="55" t="str">
        <f>IFERROR(IF(H92="F",_xlfn.XLOOKUP($C:$C,#REF!,#REF!),_xlfn.XLOOKUP($C:$C,#REF!,#REF!)),"")</f>
        <v/>
      </c>
      <c r="O92" s="55" t="str">
        <f>IFERROR(IF(H:H="F",_xlfn.XLOOKUP($C:$C,#REF!,#REF!),_xlfn.XLOOKUP($C:$C,#REF!,#REF!)),"")</f>
        <v/>
      </c>
      <c r="R92" s="55" t="str">
        <f>IFERROR(IF(H92="F",_xlfn.XLOOKUP($C:$C,#REF!,#REF!),_xlfn.XLOOKUP($C:$C,#REF!,#REF!)),"")</f>
        <v/>
      </c>
      <c r="S92" s="55" t="str">
        <f>IFERROR(IF(H92="F",_xlfn.XLOOKUP($C:$C,#REF!,#REF!),_xlfn.XLOOKUP($C:$C,#REF!,#REF!)),"")</f>
        <v/>
      </c>
      <c r="T92" s="55" t="str">
        <f>IFERROR(IF(H92="F",_xlfn.XLOOKUP($C:$C,#REF!,#REF!),_xlfn.XLOOKUP($C:$C,#REF!,#REF!)),"")</f>
        <v/>
      </c>
      <c r="U92" s="55" t="str">
        <f>IFERROR(IF(H92="F",_xlfn.XLOOKUP($C:$C,#REF!,#REF!),_xlfn.XLOOKUP($C:$C,#REF!,#REF!)),"")</f>
        <v/>
      </c>
      <c r="V92" s="55" t="str">
        <f>IFERROR(IF(H92="F",_xlfn.XLOOKUP($C:$C,#REF!,#REF!),_xlfn.XLOOKUP($C:$C,#REF!,#REF!)),"")</f>
        <v/>
      </c>
    </row>
    <row r="93" spans="1:22" x14ac:dyDescent="0.3">
      <c r="A93" t="e">
        <f t="shared" si="2"/>
        <v>#N/A</v>
      </c>
      <c r="B93" t="e">
        <f>A93&amp;COUNTIF($A$2:A93,A93)</f>
        <v>#N/A</v>
      </c>
      <c r="C93">
        <f>Inscritos!C94</f>
        <v>0</v>
      </c>
      <c r="D93" s="17" t="e">
        <f>_xlfn.XLOOKUP(C93,Inscritos!C:C,Inscritos!D:D)</f>
        <v>#N/A</v>
      </c>
      <c r="E93" s="4" t="e">
        <f>_xlfn.XLOOKUP(C93,Inscritos!$C:$C,Inscritos!E:E)</f>
        <v>#N/A</v>
      </c>
      <c r="F93" s="4" t="e">
        <f>_xlfn.XLOOKUP(C93,Inscritos!$C:$C,Inscritos!F:F)</f>
        <v>#N/A</v>
      </c>
      <c r="G93" s="4" t="e">
        <f>_xlfn.XLOOKUP(C93,Inscritos!$C:$C,Inscritos!#REF!)</f>
        <v>#REF!</v>
      </c>
      <c r="H93" s="4" t="e">
        <f>_xlfn.XLOOKUP(C93,Inscritos!$C:$C,Inscritos!G:G)</f>
        <v>#N/A</v>
      </c>
      <c r="I93" s="50" t="str">
        <f>IFERROR(IF(H:H="F",_xlfn.XLOOKUP($C:$C,'50m PULL'!$AV$15:$AV$138,'50m PULL'!$BA$15:$BA$138),_xlfn.XLOOKUP($C:$C,'50m PULL'!BL$15:$BL$137,'50m PULL'!$BQ$15:$BQ$137)),"")</f>
        <v/>
      </c>
      <c r="J93" s="50" t="str">
        <f>IFERROR(IF(H93="F",_xlfn.XLOOKUP($C:$C,'50m LIBRE'!$AV$14:$AV$137,'50m LIBRE'!$BA$14:$BA$137),_xlfn.XLOOKUP($C:$C,'50m LIBRE'!$BL$14:BL$137,'50m LIBRE'!$BQ$14:$BQ$137)),"")</f>
        <v/>
      </c>
      <c r="K93" s="50" t="str">
        <f>IFERROR(IF(H93="F",_xlfn.XLOOKUP($C:$C,'200m LIBRE'!$AV$14:$AV$155,'200m LIBRE'!$BA$14:$BA$155),_xlfn.XLOOKUP($C:$C,'200m LIBRE'!$BL$14:BL$145,'200m LIBRE'!$BQ$14:$BQ$145)),"")</f>
        <v/>
      </c>
      <c r="L93" s="50" t="str">
        <f>IFERROR(IF(H93="F",_xlfn.XLOOKUP($C:$C,'100m LIBRE'!$AV$14:$AV$136,'100m LIBRE'!$BA$14:$BA$136),_xlfn.XLOOKUP($C:$C,'100m LIBRE'!$BL$14:BL$136,'100m LIBRE'!$BQ$14:$BQ$136)),"")</f>
        <v/>
      </c>
      <c r="M93" s="50">
        <f t="shared" si="3"/>
        <v>0</v>
      </c>
      <c r="N93" s="55" t="str">
        <f>IFERROR(IF(H93="F",_xlfn.XLOOKUP($C:$C,#REF!,#REF!),_xlfn.XLOOKUP($C:$C,#REF!,#REF!)),"")</f>
        <v/>
      </c>
      <c r="O93" s="55" t="str">
        <f>IFERROR(IF(H:H="F",_xlfn.XLOOKUP($C:$C,#REF!,#REF!),_xlfn.XLOOKUP($C:$C,#REF!,#REF!)),"")</f>
        <v/>
      </c>
      <c r="R93" s="55" t="str">
        <f>IFERROR(IF(H93="F",_xlfn.XLOOKUP($C:$C,#REF!,#REF!),_xlfn.XLOOKUP($C:$C,#REF!,#REF!)),"")</f>
        <v/>
      </c>
      <c r="S93" s="55" t="str">
        <f>IFERROR(IF(H93="F",_xlfn.XLOOKUP($C:$C,#REF!,#REF!),_xlfn.XLOOKUP($C:$C,#REF!,#REF!)),"")</f>
        <v/>
      </c>
      <c r="T93" s="55" t="str">
        <f>IFERROR(IF(H93="F",_xlfn.XLOOKUP($C:$C,#REF!,#REF!),_xlfn.XLOOKUP($C:$C,#REF!,#REF!)),"")</f>
        <v/>
      </c>
      <c r="U93" s="55" t="str">
        <f>IFERROR(IF(H93="F",_xlfn.XLOOKUP($C:$C,#REF!,#REF!),_xlfn.XLOOKUP($C:$C,#REF!,#REF!)),"")</f>
        <v/>
      </c>
      <c r="V93" s="55" t="str">
        <f>IFERROR(IF(H93="F",_xlfn.XLOOKUP($C:$C,#REF!,#REF!),_xlfn.XLOOKUP($C:$C,#REF!,#REF!)),"")</f>
        <v/>
      </c>
    </row>
    <row r="94" spans="1:22" x14ac:dyDescent="0.3">
      <c r="A94" t="e">
        <f t="shared" si="2"/>
        <v>#N/A</v>
      </c>
      <c r="B94" t="e">
        <f>A94&amp;COUNTIF($A$2:A94,A94)</f>
        <v>#N/A</v>
      </c>
      <c r="C94">
        <f>Inscritos!C95</f>
        <v>0</v>
      </c>
      <c r="D94" s="17" t="e">
        <f>_xlfn.XLOOKUP(C94,Inscritos!C:C,Inscritos!D:D)</f>
        <v>#N/A</v>
      </c>
      <c r="E94" s="4" t="e">
        <f>_xlfn.XLOOKUP(C94,Inscritos!$C:$C,Inscritos!E:E)</f>
        <v>#N/A</v>
      </c>
      <c r="F94" s="4" t="e">
        <f>_xlfn.XLOOKUP(C94,Inscritos!$C:$C,Inscritos!F:F)</f>
        <v>#N/A</v>
      </c>
      <c r="G94" s="4" t="e">
        <f>_xlfn.XLOOKUP(C94,Inscritos!$C:$C,Inscritos!#REF!)</f>
        <v>#REF!</v>
      </c>
      <c r="H94" s="4" t="e">
        <f>_xlfn.XLOOKUP(C94,Inscritos!$C:$C,Inscritos!G:G)</f>
        <v>#N/A</v>
      </c>
      <c r="I94" s="50" t="str">
        <f>IFERROR(IF(H:H="F",_xlfn.XLOOKUP($C:$C,'50m PULL'!$AV$15:$AV$138,'50m PULL'!$BA$15:$BA$138),_xlfn.XLOOKUP($C:$C,'50m PULL'!BL$15:$BL$137,'50m PULL'!$BQ$15:$BQ$137)),"")</f>
        <v/>
      </c>
      <c r="J94" s="50" t="str">
        <f>IFERROR(IF(H94="F",_xlfn.XLOOKUP($C:$C,'50m LIBRE'!$AV$14:$AV$137,'50m LIBRE'!$BA$14:$BA$137),_xlfn.XLOOKUP($C:$C,'50m LIBRE'!$BL$14:BL$137,'50m LIBRE'!$BQ$14:$BQ$137)),"")</f>
        <v/>
      </c>
      <c r="K94" s="50" t="str">
        <f>IFERROR(IF(H94="F",_xlfn.XLOOKUP($C:$C,'200m LIBRE'!$AV$14:$AV$155,'200m LIBRE'!$BA$14:$BA$155),_xlfn.XLOOKUP($C:$C,'200m LIBRE'!$BL$14:BL$145,'200m LIBRE'!$BQ$14:$BQ$145)),"")</f>
        <v/>
      </c>
      <c r="L94" s="50" t="str">
        <f>IFERROR(IF(H94="F",_xlfn.XLOOKUP($C:$C,'100m LIBRE'!$AV$14:$AV$136,'100m LIBRE'!$BA$14:$BA$136),_xlfn.XLOOKUP($C:$C,'100m LIBRE'!$BL$14:BL$136,'100m LIBRE'!$BQ$14:$BQ$136)),"")</f>
        <v/>
      </c>
      <c r="M94" s="50">
        <f t="shared" si="3"/>
        <v>0</v>
      </c>
      <c r="N94" s="55" t="str">
        <f>IFERROR(IF(H94="F",_xlfn.XLOOKUP($C:$C,#REF!,#REF!),_xlfn.XLOOKUP($C:$C,#REF!,#REF!)),"")</f>
        <v/>
      </c>
      <c r="O94" s="55" t="str">
        <f>IFERROR(IF(H:H="F",_xlfn.XLOOKUP($C:$C,#REF!,#REF!),_xlfn.XLOOKUP($C:$C,#REF!,#REF!)),"")</f>
        <v/>
      </c>
      <c r="R94" s="55" t="str">
        <f>IFERROR(IF(H94="F",_xlfn.XLOOKUP($C:$C,#REF!,#REF!),_xlfn.XLOOKUP($C:$C,#REF!,#REF!)),"")</f>
        <v/>
      </c>
      <c r="S94" s="55" t="str">
        <f>IFERROR(IF(H94="F",_xlfn.XLOOKUP($C:$C,#REF!,#REF!),_xlfn.XLOOKUP($C:$C,#REF!,#REF!)),"")</f>
        <v/>
      </c>
      <c r="T94" s="55" t="str">
        <f>IFERROR(IF(H94="F",_xlfn.XLOOKUP($C:$C,#REF!,#REF!),_xlfn.XLOOKUP($C:$C,#REF!,#REF!)),"")</f>
        <v/>
      </c>
      <c r="U94" s="55" t="str">
        <f>IFERROR(IF(H94="F",_xlfn.XLOOKUP($C:$C,#REF!,#REF!),_xlfn.XLOOKUP($C:$C,#REF!,#REF!)),"")</f>
        <v/>
      </c>
      <c r="V94" s="55" t="str">
        <f>IFERROR(IF(H94="F",_xlfn.XLOOKUP($C:$C,#REF!,#REF!),_xlfn.XLOOKUP($C:$C,#REF!,#REF!)),"")</f>
        <v/>
      </c>
    </row>
    <row r="95" spans="1:22" x14ac:dyDescent="0.3">
      <c r="A95" t="e">
        <f t="shared" si="2"/>
        <v>#N/A</v>
      </c>
      <c r="B95" t="e">
        <f>A95&amp;COUNTIF($A$2:A95,A95)</f>
        <v>#N/A</v>
      </c>
      <c r="C95">
        <f>Inscritos!C96</f>
        <v>0</v>
      </c>
      <c r="D95" s="17" t="e">
        <f>_xlfn.XLOOKUP(C95,Inscritos!C:C,Inscritos!D:D)</f>
        <v>#N/A</v>
      </c>
      <c r="E95" s="4" t="e">
        <f>_xlfn.XLOOKUP(C95,Inscritos!$C:$C,Inscritos!E:E)</f>
        <v>#N/A</v>
      </c>
      <c r="F95" s="4" t="e">
        <f>_xlfn.XLOOKUP(C95,Inscritos!$C:$C,Inscritos!F:F)</f>
        <v>#N/A</v>
      </c>
      <c r="G95" s="4" t="e">
        <f>_xlfn.XLOOKUP(C95,Inscritos!$C:$C,Inscritos!#REF!)</f>
        <v>#REF!</v>
      </c>
      <c r="H95" s="4" t="e">
        <f>_xlfn.XLOOKUP(C95,Inscritos!$C:$C,Inscritos!G:G)</f>
        <v>#N/A</v>
      </c>
      <c r="I95" s="50" t="str">
        <f>IFERROR(IF(H:H="F",_xlfn.XLOOKUP($C:$C,'50m PULL'!$AV$15:$AV$138,'50m PULL'!$BA$15:$BA$138),_xlfn.XLOOKUP($C:$C,'50m PULL'!BL$15:$BL$137,'50m PULL'!$BQ$15:$BQ$137)),"")</f>
        <v/>
      </c>
      <c r="J95" s="50" t="str">
        <f>IFERROR(IF(H95="F",_xlfn.XLOOKUP($C:$C,'50m LIBRE'!$AV$14:$AV$137,'50m LIBRE'!$BA$14:$BA$137),_xlfn.XLOOKUP($C:$C,'50m LIBRE'!$BL$14:BL$137,'50m LIBRE'!$BQ$14:$BQ$137)),"")</f>
        <v/>
      </c>
      <c r="K95" s="50" t="str">
        <f>IFERROR(IF(H95="F",_xlfn.XLOOKUP($C:$C,'200m LIBRE'!$AV$14:$AV$155,'200m LIBRE'!$BA$14:$BA$155),_xlfn.XLOOKUP($C:$C,'200m LIBRE'!$BL$14:BL$145,'200m LIBRE'!$BQ$14:$BQ$145)),"")</f>
        <v/>
      </c>
      <c r="L95" s="50" t="str">
        <f>IFERROR(IF(H95="F",_xlfn.XLOOKUP($C:$C,'100m LIBRE'!$AV$14:$AV$136,'100m LIBRE'!$BA$14:$BA$136),_xlfn.XLOOKUP($C:$C,'100m LIBRE'!$BL$14:BL$136,'100m LIBRE'!$BQ$14:$BQ$136)),"")</f>
        <v/>
      </c>
      <c r="M95" s="50">
        <f t="shared" si="3"/>
        <v>0</v>
      </c>
      <c r="N95" s="55" t="str">
        <f>IFERROR(IF(H95="F",_xlfn.XLOOKUP($C:$C,#REF!,#REF!),_xlfn.XLOOKUP($C:$C,#REF!,#REF!)),"")</f>
        <v/>
      </c>
      <c r="O95" s="55" t="str">
        <f>IFERROR(IF(H:H="F",_xlfn.XLOOKUP($C:$C,#REF!,#REF!),_xlfn.XLOOKUP($C:$C,#REF!,#REF!)),"")</f>
        <v/>
      </c>
      <c r="R95" s="55" t="str">
        <f>IFERROR(IF(H95="F",_xlfn.XLOOKUP($C:$C,#REF!,#REF!),_xlfn.XLOOKUP($C:$C,#REF!,#REF!)),"")</f>
        <v/>
      </c>
      <c r="S95" s="55" t="str">
        <f>IFERROR(IF(H95="F",_xlfn.XLOOKUP($C:$C,#REF!,#REF!),_xlfn.XLOOKUP($C:$C,#REF!,#REF!)),"")</f>
        <v/>
      </c>
      <c r="T95" s="55" t="str">
        <f>IFERROR(IF(H95="F",_xlfn.XLOOKUP($C:$C,#REF!,#REF!),_xlfn.XLOOKUP($C:$C,#REF!,#REF!)),"")</f>
        <v/>
      </c>
      <c r="U95" s="55" t="str">
        <f>IFERROR(IF(H95="F",_xlfn.XLOOKUP($C:$C,#REF!,#REF!),_xlfn.XLOOKUP($C:$C,#REF!,#REF!)),"")</f>
        <v/>
      </c>
      <c r="V95" s="55" t="str">
        <f>IFERROR(IF(H95="F",_xlfn.XLOOKUP($C:$C,#REF!,#REF!),_xlfn.XLOOKUP($C:$C,#REF!,#REF!)),"")</f>
        <v/>
      </c>
    </row>
    <row r="96" spans="1:22" x14ac:dyDescent="0.3">
      <c r="A96" t="e">
        <f t="shared" si="2"/>
        <v>#N/A</v>
      </c>
      <c r="B96" t="e">
        <f>A96&amp;COUNTIF($A$2:A96,A96)</f>
        <v>#N/A</v>
      </c>
      <c r="C96">
        <f>Inscritos!C97</f>
        <v>0</v>
      </c>
      <c r="D96" s="17" t="e">
        <f>_xlfn.XLOOKUP(C96,Inscritos!C:C,Inscritos!D:D)</f>
        <v>#N/A</v>
      </c>
      <c r="E96" s="4" t="e">
        <f>_xlfn.XLOOKUP(C96,Inscritos!$C:$C,Inscritos!E:E)</f>
        <v>#N/A</v>
      </c>
      <c r="F96" s="4" t="e">
        <f>_xlfn.XLOOKUP(C96,Inscritos!$C:$C,Inscritos!F:F)</f>
        <v>#N/A</v>
      </c>
      <c r="G96" s="4" t="e">
        <f>_xlfn.XLOOKUP(C96,Inscritos!$C:$C,Inscritos!#REF!)</f>
        <v>#REF!</v>
      </c>
      <c r="H96" s="4" t="e">
        <f>_xlfn.XLOOKUP(C96,Inscritos!$C:$C,Inscritos!G:G)</f>
        <v>#N/A</v>
      </c>
      <c r="I96" s="50" t="str">
        <f>IFERROR(IF(H:H="F",_xlfn.XLOOKUP($C:$C,'50m PULL'!$AV$15:$AV$138,'50m PULL'!$BA$15:$BA$138),_xlfn.XLOOKUP($C:$C,'50m PULL'!BL$15:$BL$137,'50m PULL'!$BQ$15:$BQ$137)),"")</f>
        <v/>
      </c>
      <c r="J96" s="50" t="str">
        <f>IFERROR(IF(H96="F",_xlfn.XLOOKUP($C:$C,'50m LIBRE'!$AV$14:$AV$137,'50m LIBRE'!$BA$14:$BA$137),_xlfn.XLOOKUP($C:$C,'50m LIBRE'!$BL$14:BL$137,'50m LIBRE'!$BQ$14:$BQ$137)),"")</f>
        <v/>
      </c>
      <c r="K96" s="50" t="str">
        <f>IFERROR(IF(H96="F",_xlfn.XLOOKUP($C:$C,'200m LIBRE'!$AV$14:$AV$155,'200m LIBRE'!$BA$14:$BA$155),_xlfn.XLOOKUP($C:$C,'200m LIBRE'!$BL$14:BL$145,'200m LIBRE'!$BQ$14:$BQ$145)),"")</f>
        <v/>
      </c>
      <c r="L96" s="50" t="str">
        <f>IFERROR(IF(H96="F",_xlfn.XLOOKUP($C:$C,'100m LIBRE'!$AV$14:$AV$136,'100m LIBRE'!$BA$14:$BA$136),_xlfn.XLOOKUP($C:$C,'100m LIBRE'!$BL$14:BL$136,'100m LIBRE'!$BQ$14:$BQ$136)),"")</f>
        <v/>
      </c>
      <c r="M96" s="50">
        <f t="shared" si="3"/>
        <v>0</v>
      </c>
      <c r="N96" s="55" t="str">
        <f>IFERROR(IF(H96="F",_xlfn.XLOOKUP($C:$C,#REF!,#REF!),_xlfn.XLOOKUP($C:$C,#REF!,#REF!)),"")</f>
        <v/>
      </c>
      <c r="O96" s="55" t="str">
        <f>IFERROR(IF(H:H="F",_xlfn.XLOOKUP($C:$C,#REF!,#REF!),_xlfn.XLOOKUP($C:$C,#REF!,#REF!)),"")</f>
        <v/>
      </c>
      <c r="R96" s="55" t="str">
        <f>IFERROR(IF(H96="F",_xlfn.XLOOKUP($C:$C,#REF!,#REF!),_xlfn.XLOOKUP($C:$C,#REF!,#REF!)),"")</f>
        <v/>
      </c>
      <c r="S96" s="55" t="str">
        <f>IFERROR(IF(H96="F",_xlfn.XLOOKUP($C:$C,#REF!,#REF!),_xlfn.XLOOKUP($C:$C,#REF!,#REF!)),"")</f>
        <v/>
      </c>
      <c r="T96" s="55" t="str">
        <f>IFERROR(IF(H96="F",_xlfn.XLOOKUP($C:$C,#REF!,#REF!),_xlfn.XLOOKUP($C:$C,#REF!,#REF!)),"")</f>
        <v/>
      </c>
      <c r="U96" s="55" t="str">
        <f>IFERROR(IF(H96="F",_xlfn.XLOOKUP($C:$C,#REF!,#REF!),_xlfn.XLOOKUP($C:$C,#REF!,#REF!)),"")</f>
        <v/>
      </c>
      <c r="V96" s="55" t="str">
        <f>IFERROR(IF(H96="F",_xlfn.XLOOKUP($C:$C,#REF!,#REF!),_xlfn.XLOOKUP($C:$C,#REF!,#REF!)),"")</f>
        <v/>
      </c>
    </row>
    <row r="97" spans="1:22" x14ac:dyDescent="0.3">
      <c r="A97" t="e">
        <f t="shared" si="2"/>
        <v>#N/A</v>
      </c>
      <c r="B97" t="e">
        <f>A97&amp;COUNTIF($A$2:A97,A97)</f>
        <v>#N/A</v>
      </c>
      <c r="C97">
        <f>Inscritos!C98</f>
        <v>0</v>
      </c>
      <c r="D97" s="17" t="e">
        <f>_xlfn.XLOOKUP(C97,Inscritos!C:C,Inscritos!D:D)</f>
        <v>#N/A</v>
      </c>
      <c r="E97" s="4" t="e">
        <f>_xlfn.XLOOKUP(C97,Inscritos!$C:$C,Inscritos!E:E)</f>
        <v>#N/A</v>
      </c>
      <c r="F97" s="4" t="e">
        <f>_xlfn.XLOOKUP(C97,Inscritos!$C:$C,Inscritos!F:F)</f>
        <v>#N/A</v>
      </c>
      <c r="G97" s="4" t="e">
        <f>_xlfn.XLOOKUP(C97,Inscritos!$C:$C,Inscritos!#REF!)</f>
        <v>#REF!</v>
      </c>
      <c r="H97" s="4" t="e">
        <f>_xlfn.XLOOKUP(C97,Inscritos!$C:$C,Inscritos!G:G)</f>
        <v>#N/A</v>
      </c>
      <c r="I97" s="50" t="str">
        <f>IFERROR(IF(H:H="F",_xlfn.XLOOKUP($C:$C,'50m PULL'!$AV$15:$AV$138,'50m PULL'!$BA$15:$BA$138),_xlfn.XLOOKUP($C:$C,'50m PULL'!BL$15:$BL$137,'50m PULL'!$BQ$15:$BQ$137)),"")</f>
        <v/>
      </c>
      <c r="J97" s="50" t="str">
        <f>IFERROR(IF(H97="F",_xlfn.XLOOKUP($C:$C,'50m LIBRE'!$AV$14:$AV$137,'50m LIBRE'!$BA$14:$BA$137),_xlfn.XLOOKUP($C:$C,'50m LIBRE'!$BL$14:BL$137,'50m LIBRE'!$BQ$14:$BQ$137)),"")</f>
        <v/>
      </c>
      <c r="K97" s="50" t="str">
        <f>IFERROR(IF(H97="F",_xlfn.XLOOKUP($C:$C,'200m LIBRE'!$AV$14:$AV$155,'200m LIBRE'!$BA$14:$BA$155),_xlfn.XLOOKUP($C:$C,'200m LIBRE'!$BL$14:BL$145,'200m LIBRE'!$BQ$14:$BQ$145)),"")</f>
        <v/>
      </c>
      <c r="L97" s="50" t="str">
        <f>IFERROR(IF(H97="F",_xlfn.XLOOKUP($C:$C,'100m LIBRE'!$AV$14:$AV$136,'100m LIBRE'!$BA$14:$BA$136),_xlfn.XLOOKUP($C:$C,'100m LIBRE'!$BL$14:BL$136,'100m LIBRE'!$BQ$14:$BQ$136)),"")</f>
        <v/>
      </c>
      <c r="M97" s="50">
        <f t="shared" si="3"/>
        <v>0</v>
      </c>
      <c r="N97" s="55" t="str">
        <f>IFERROR(IF(H97="F",_xlfn.XLOOKUP($C:$C,#REF!,#REF!),_xlfn.XLOOKUP($C:$C,#REF!,#REF!)),"")</f>
        <v/>
      </c>
      <c r="O97" s="55" t="str">
        <f>IFERROR(IF(H:H="F",_xlfn.XLOOKUP($C:$C,#REF!,#REF!),_xlfn.XLOOKUP($C:$C,#REF!,#REF!)),"")</f>
        <v/>
      </c>
      <c r="R97" s="55" t="str">
        <f>IFERROR(IF(H97="F",_xlfn.XLOOKUP($C:$C,#REF!,#REF!),_xlfn.XLOOKUP($C:$C,#REF!,#REF!)),"")</f>
        <v/>
      </c>
      <c r="S97" s="55" t="str">
        <f>IFERROR(IF(H97="F",_xlfn.XLOOKUP($C:$C,#REF!,#REF!),_xlfn.XLOOKUP($C:$C,#REF!,#REF!)),"")</f>
        <v/>
      </c>
      <c r="T97" s="55" t="str">
        <f>IFERROR(IF(H97="F",_xlfn.XLOOKUP($C:$C,#REF!,#REF!),_xlfn.XLOOKUP($C:$C,#REF!,#REF!)),"")</f>
        <v/>
      </c>
      <c r="U97" s="55" t="str">
        <f>IFERROR(IF(H97="F",_xlfn.XLOOKUP($C:$C,#REF!,#REF!),_xlfn.XLOOKUP($C:$C,#REF!,#REF!)),"")</f>
        <v/>
      </c>
      <c r="V97" s="55" t="str">
        <f>IFERROR(IF(H97="F",_xlfn.XLOOKUP($C:$C,#REF!,#REF!),_xlfn.XLOOKUP($C:$C,#REF!,#REF!)),"")</f>
        <v/>
      </c>
    </row>
    <row r="98" spans="1:22" x14ac:dyDescent="0.3">
      <c r="A98" t="e">
        <f t="shared" si="2"/>
        <v>#N/A</v>
      </c>
      <c r="B98" t="e">
        <f>A98&amp;COUNTIF($A$2:A98,A98)</f>
        <v>#N/A</v>
      </c>
      <c r="C98">
        <f>Inscritos!C99</f>
        <v>0</v>
      </c>
      <c r="D98" s="17" t="e">
        <f>_xlfn.XLOOKUP(C98,Inscritos!C:C,Inscritos!D:D)</f>
        <v>#N/A</v>
      </c>
      <c r="E98" s="4" t="e">
        <f>_xlfn.XLOOKUP(C98,Inscritos!$C:$C,Inscritos!E:E)</f>
        <v>#N/A</v>
      </c>
      <c r="F98" s="4" t="e">
        <f>_xlfn.XLOOKUP(C98,Inscritos!$C:$C,Inscritos!F:F)</f>
        <v>#N/A</v>
      </c>
      <c r="G98" s="4" t="e">
        <f>_xlfn.XLOOKUP(C98,Inscritos!$C:$C,Inscritos!#REF!)</f>
        <v>#REF!</v>
      </c>
      <c r="H98" s="4" t="e">
        <f>_xlfn.XLOOKUP(C98,Inscritos!$C:$C,Inscritos!G:G)</f>
        <v>#N/A</v>
      </c>
      <c r="I98" s="50" t="str">
        <f>IFERROR(IF(H:H="F",_xlfn.XLOOKUP($C:$C,'50m PULL'!$AV$15:$AV$138,'50m PULL'!$BA$15:$BA$138),_xlfn.XLOOKUP($C:$C,'50m PULL'!BL$15:$BL$137,'50m PULL'!$BQ$15:$BQ$137)),"")</f>
        <v/>
      </c>
      <c r="J98" s="50" t="str">
        <f>IFERROR(IF(H98="F",_xlfn.XLOOKUP($C:$C,'50m LIBRE'!$AV$14:$AV$137,'50m LIBRE'!$BA$14:$BA$137),_xlfn.XLOOKUP($C:$C,'50m LIBRE'!$BL$14:BL$137,'50m LIBRE'!$BQ$14:$BQ$137)),"")</f>
        <v/>
      </c>
      <c r="K98" s="50" t="str">
        <f>IFERROR(IF(H98="F",_xlfn.XLOOKUP($C:$C,'200m LIBRE'!$AV$14:$AV$155,'200m LIBRE'!$BA$14:$BA$155),_xlfn.XLOOKUP($C:$C,'200m LIBRE'!$BL$14:BL$145,'200m LIBRE'!$BQ$14:$BQ$145)),"")</f>
        <v/>
      </c>
      <c r="L98" s="50" t="str">
        <f>IFERROR(IF(H98="F",_xlfn.XLOOKUP($C:$C,'100m LIBRE'!$AV$14:$AV$136,'100m LIBRE'!$BA$14:$BA$136),_xlfn.XLOOKUP($C:$C,'100m LIBRE'!$BL$14:BL$136,'100m LIBRE'!$BQ$14:$BQ$136)),"")</f>
        <v/>
      </c>
      <c r="M98" s="50">
        <f t="shared" si="3"/>
        <v>0</v>
      </c>
      <c r="N98" s="55" t="str">
        <f>IFERROR(IF(H98="F",_xlfn.XLOOKUP($C:$C,#REF!,#REF!),_xlfn.XLOOKUP($C:$C,#REF!,#REF!)),"")</f>
        <v/>
      </c>
      <c r="O98" s="55" t="str">
        <f>IFERROR(IF(H:H="F",_xlfn.XLOOKUP($C:$C,#REF!,#REF!),_xlfn.XLOOKUP($C:$C,#REF!,#REF!)),"")</f>
        <v/>
      </c>
      <c r="R98" s="55" t="str">
        <f>IFERROR(IF(H98="F",_xlfn.XLOOKUP($C:$C,#REF!,#REF!),_xlfn.XLOOKUP($C:$C,#REF!,#REF!)),"")</f>
        <v/>
      </c>
      <c r="S98" s="55" t="str">
        <f>IFERROR(IF(H98="F",_xlfn.XLOOKUP($C:$C,#REF!,#REF!),_xlfn.XLOOKUP($C:$C,#REF!,#REF!)),"")</f>
        <v/>
      </c>
      <c r="T98" s="55" t="str">
        <f>IFERROR(IF(H98="F",_xlfn.XLOOKUP($C:$C,#REF!,#REF!),_xlfn.XLOOKUP($C:$C,#REF!,#REF!)),"")</f>
        <v/>
      </c>
      <c r="U98" s="55" t="str">
        <f>IFERROR(IF(H98="F",_xlfn.XLOOKUP($C:$C,#REF!,#REF!),_xlfn.XLOOKUP($C:$C,#REF!,#REF!)),"")</f>
        <v/>
      </c>
      <c r="V98" s="55" t="str">
        <f>IFERROR(IF(H98="F",_xlfn.XLOOKUP($C:$C,#REF!,#REF!),_xlfn.XLOOKUP($C:$C,#REF!,#REF!)),"")</f>
        <v/>
      </c>
    </row>
    <row r="99" spans="1:22" x14ac:dyDescent="0.3">
      <c r="A99" t="e">
        <f t="shared" si="2"/>
        <v>#N/A</v>
      </c>
      <c r="B99" t="e">
        <f>A99&amp;COUNTIF($A$2:A99,A99)</f>
        <v>#N/A</v>
      </c>
      <c r="C99">
        <f>Inscritos!C100</f>
        <v>0</v>
      </c>
      <c r="D99" s="17" t="e">
        <f>_xlfn.XLOOKUP(C99,Inscritos!C:C,Inscritos!D:D)</f>
        <v>#N/A</v>
      </c>
      <c r="E99" s="4" t="e">
        <f>_xlfn.XLOOKUP(C99,Inscritos!$C:$C,Inscritos!E:E)</f>
        <v>#N/A</v>
      </c>
      <c r="F99" s="4" t="e">
        <f>_xlfn.XLOOKUP(C99,Inscritos!$C:$C,Inscritos!F:F)</f>
        <v>#N/A</v>
      </c>
      <c r="G99" s="4" t="e">
        <f>_xlfn.XLOOKUP(C99,Inscritos!$C:$C,Inscritos!#REF!)</f>
        <v>#REF!</v>
      </c>
      <c r="H99" s="4" t="e">
        <f>_xlfn.XLOOKUP(C99,Inscritos!$C:$C,Inscritos!G:G)</f>
        <v>#N/A</v>
      </c>
      <c r="I99" s="50" t="str">
        <f>IFERROR(IF(H:H="F",_xlfn.XLOOKUP($C:$C,'50m PULL'!$AV$15:$AV$138,'50m PULL'!$BA$15:$BA$138),_xlfn.XLOOKUP($C:$C,'50m PULL'!BL$15:$BL$137,'50m PULL'!$BQ$15:$BQ$137)),"")</f>
        <v/>
      </c>
      <c r="J99" s="50" t="str">
        <f>IFERROR(IF(H99="F",_xlfn.XLOOKUP($C:$C,'50m LIBRE'!$AV$14:$AV$137,'50m LIBRE'!$BA$14:$BA$137),_xlfn.XLOOKUP($C:$C,'50m LIBRE'!$BL$14:BL$137,'50m LIBRE'!$BQ$14:$BQ$137)),"")</f>
        <v/>
      </c>
      <c r="K99" s="50" t="str">
        <f>IFERROR(IF(H99="F",_xlfn.XLOOKUP($C:$C,'200m LIBRE'!$AV$14:$AV$155,'200m LIBRE'!$BA$14:$BA$155),_xlfn.XLOOKUP($C:$C,'200m LIBRE'!$BL$14:BL$145,'200m LIBRE'!$BQ$14:$BQ$145)),"")</f>
        <v/>
      </c>
      <c r="L99" s="50" t="str">
        <f>IFERROR(IF(H99="F",_xlfn.XLOOKUP($C:$C,'100m LIBRE'!$AV$14:$AV$136,'100m LIBRE'!$BA$14:$BA$136),_xlfn.XLOOKUP($C:$C,'100m LIBRE'!$BL$14:BL$136,'100m LIBRE'!$BQ$14:$BQ$136)),"")</f>
        <v/>
      </c>
      <c r="M99" s="50">
        <f t="shared" si="3"/>
        <v>0</v>
      </c>
      <c r="N99" s="55" t="str">
        <f>IFERROR(IF(H99="F",_xlfn.XLOOKUP($C:$C,#REF!,#REF!),_xlfn.XLOOKUP($C:$C,#REF!,#REF!)),"")</f>
        <v/>
      </c>
      <c r="O99" s="55" t="str">
        <f>IFERROR(IF(H:H="F",_xlfn.XLOOKUP($C:$C,#REF!,#REF!),_xlfn.XLOOKUP($C:$C,#REF!,#REF!)),"")</f>
        <v/>
      </c>
      <c r="R99" s="55" t="str">
        <f>IFERROR(IF(H99="F",_xlfn.XLOOKUP($C:$C,#REF!,#REF!),_xlfn.XLOOKUP($C:$C,#REF!,#REF!)),"")</f>
        <v/>
      </c>
      <c r="S99" s="55" t="str">
        <f>IFERROR(IF(H99="F",_xlfn.XLOOKUP($C:$C,#REF!,#REF!),_xlfn.XLOOKUP($C:$C,#REF!,#REF!)),"")</f>
        <v/>
      </c>
      <c r="T99" s="55" t="str">
        <f>IFERROR(IF(H99="F",_xlfn.XLOOKUP($C:$C,#REF!,#REF!),_xlfn.XLOOKUP($C:$C,#REF!,#REF!)),"")</f>
        <v/>
      </c>
      <c r="U99" s="55" t="str">
        <f>IFERROR(IF(H99="F",_xlfn.XLOOKUP($C:$C,#REF!,#REF!),_xlfn.XLOOKUP($C:$C,#REF!,#REF!)),"")</f>
        <v/>
      </c>
      <c r="V99" s="55" t="str">
        <f>IFERROR(IF(H99="F",_xlfn.XLOOKUP($C:$C,#REF!,#REF!),_xlfn.XLOOKUP($C:$C,#REF!,#REF!)),"")</f>
        <v/>
      </c>
    </row>
    <row r="100" spans="1:22" x14ac:dyDescent="0.3">
      <c r="A100" t="e">
        <f t="shared" si="2"/>
        <v>#N/A</v>
      </c>
      <c r="B100" t="e">
        <f>A100&amp;COUNTIF($A$2:A100,A100)</f>
        <v>#N/A</v>
      </c>
      <c r="C100">
        <f>Inscritos!C101</f>
        <v>0</v>
      </c>
      <c r="D100" s="17" t="e">
        <f>_xlfn.XLOOKUP(C100,Inscritos!C:C,Inscritos!D:D)</f>
        <v>#N/A</v>
      </c>
      <c r="E100" s="4" t="e">
        <f>_xlfn.XLOOKUP(C100,Inscritos!$C:$C,Inscritos!E:E)</f>
        <v>#N/A</v>
      </c>
      <c r="F100" s="4" t="e">
        <f>_xlfn.XLOOKUP(C100,Inscritos!$C:$C,Inscritos!F:F)</f>
        <v>#N/A</v>
      </c>
      <c r="G100" s="4" t="e">
        <f>_xlfn.XLOOKUP(C100,Inscritos!$C:$C,Inscritos!#REF!)</f>
        <v>#REF!</v>
      </c>
      <c r="H100" s="4" t="e">
        <f>_xlfn.XLOOKUP(C100,Inscritos!$C:$C,Inscritos!G:G)</f>
        <v>#N/A</v>
      </c>
      <c r="I100" s="50" t="str">
        <f>IFERROR(IF(H:H="F",_xlfn.XLOOKUP($C:$C,'50m PULL'!$AV$15:$AV$138,'50m PULL'!$BA$15:$BA$138),_xlfn.XLOOKUP($C:$C,'50m PULL'!BL$15:$BL$137,'50m PULL'!$BQ$15:$BQ$137)),"")</f>
        <v/>
      </c>
      <c r="J100" s="50" t="str">
        <f>IFERROR(IF(H100="F",_xlfn.XLOOKUP($C:$C,'50m LIBRE'!$AV$14:$AV$137,'50m LIBRE'!$BA$14:$BA$137),_xlfn.XLOOKUP($C:$C,'50m LIBRE'!$BL$14:BL$137,'50m LIBRE'!$BQ$14:$BQ$137)),"")</f>
        <v/>
      </c>
      <c r="K100" s="50" t="str">
        <f>IFERROR(IF(H100="F",_xlfn.XLOOKUP($C:$C,'200m LIBRE'!$AV$14:$AV$155,'200m LIBRE'!$BA$14:$BA$155),_xlfn.XLOOKUP($C:$C,'200m LIBRE'!$BL$14:BL$145,'200m LIBRE'!$BQ$14:$BQ$145)),"")</f>
        <v/>
      </c>
      <c r="L100" s="50" t="str">
        <f>IFERROR(IF(H100="F",_xlfn.XLOOKUP($C:$C,'100m LIBRE'!$AV$14:$AV$136,'100m LIBRE'!$BA$14:$BA$136),_xlfn.XLOOKUP($C:$C,'100m LIBRE'!$BL$14:BL$136,'100m LIBRE'!$BQ$14:$BQ$136)),"")</f>
        <v/>
      </c>
      <c r="M100" s="50">
        <f t="shared" si="3"/>
        <v>0</v>
      </c>
      <c r="N100" s="55" t="str">
        <f>IFERROR(IF(H100="F",_xlfn.XLOOKUP($C:$C,#REF!,#REF!),_xlfn.XLOOKUP($C:$C,#REF!,#REF!)),"")</f>
        <v/>
      </c>
      <c r="O100" s="55" t="str">
        <f>IFERROR(IF(H:H="F",_xlfn.XLOOKUP($C:$C,#REF!,#REF!),_xlfn.XLOOKUP($C:$C,#REF!,#REF!)),"")</f>
        <v/>
      </c>
      <c r="R100" s="55" t="str">
        <f>IFERROR(IF(H100="F",_xlfn.XLOOKUP($C:$C,#REF!,#REF!),_xlfn.XLOOKUP($C:$C,#REF!,#REF!)),"")</f>
        <v/>
      </c>
      <c r="S100" s="55" t="str">
        <f>IFERROR(IF(H100="F",_xlfn.XLOOKUP($C:$C,#REF!,#REF!),_xlfn.XLOOKUP($C:$C,#REF!,#REF!)),"")</f>
        <v/>
      </c>
      <c r="T100" s="55" t="str">
        <f>IFERROR(IF(H100="F",_xlfn.XLOOKUP($C:$C,#REF!,#REF!),_xlfn.XLOOKUP($C:$C,#REF!,#REF!)),"")</f>
        <v/>
      </c>
      <c r="U100" s="55" t="str">
        <f>IFERROR(IF(H100="F",_xlfn.XLOOKUP($C:$C,#REF!,#REF!),_xlfn.XLOOKUP($C:$C,#REF!,#REF!)),"")</f>
        <v/>
      </c>
      <c r="V100" s="55" t="str">
        <f>IFERROR(IF(H100="F",_xlfn.XLOOKUP($C:$C,#REF!,#REF!),_xlfn.XLOOKUP($C:$C,#REF!,#REF!)),"")</f>
        <v/>
      </c>
    </row>
  </sheetData>
  <autoFilter ref="B1:V100" xr:uid="{2652399F-F5FB-470D-8EB1-7C09E0ADED3C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399F-F5FB-470D-8EB1-7C09E0ADED3C}">
  <dimension ref="A1:U100"/>
  <sheetViews>
    <sheetView tabSelected="1" zoomScale="80" zoomScaleNormal="80" workbookViewId="0">
      <pane xSplit="2" ySplit="1" topLeftCell="C2" activePane="bottomRight" state="frozenSplit"/>
      <selection pane="topRight" activeCell="J1" sqref="J1"/>
      <selection pane="bottomLeft" activeCell="A13" sqref="A13"/>
      <selection pane="bottomRight" activeCell="K2" sqref="K2:K23"/>
    </sheetView>
  </sheetViews>
  <sheetFormatPr baseColWidth="10" defaultColWidth="10.77734375" defaultRowHeight="14.4" x14ac:dyDescent="0.3"/>
  <cols>
    <col min="1" max="1" width="10.44140625" bestFit="1" customWidth="1"/>
    <col min="2" max="2" width="25.6640625" customWidth="1"/>
    <col min="3" max="3" width="11.5546875" style="17"/>
    <col min="4" max="5" width="11.5546875" style="4"/>
    <col min="6" max="6" width="14.21875" style="4" hidden="1" customWidth="1"/>
    <col min="7" max="7" width="5.21875" style="4" bestFit="1" customWidth="1"/>
  </cols>
  <sheetData>
    <row r="1" spans="1:21" x14ac:dyDescent="0.3"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9" t="s">
        <v>123</v>
      </c>
      <c r="I1" s="9" t="s">
        <v>124</v>
      </c>
      <c r="J1" s="9" t="s">
        <v>125</v>
      </c>
      <c r="K1" s="9" t="s">
        <v>126</v>
      </c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">
      <c r="A2" s="102">
        <f>_xlfn.XLOOKUP(B2,Inscritos!C:C,Inscritos!B:B)</f>
        <v>35936</v>
      </c>
      <c r="B2" t="str">
        <f>Inscritos!C3</f>
        <v>Maria Camila Bravo Acevedo</v>
      </c>
      <c r="C2" s="17" t="str">
        <f>_xlfn.XLOOKUP($B$2,Inscritos!$C:$C,Inscritos!D:D)</f>
        <v>DELFINES</v>
      </c>
      <c r="D2" s="4">
        <f>_xlfn.XLOOKUP(B2,Inscritos!$C:$C,Inscritos!E:E)</f>
        <v>26</v>
      </c>
      <c r="E2" s="4" t="str">
        <f>_xlfn.XLOOKUP(B2,Inscritos!$C:$C,Inscritos!F:F)</f>
        <v>MAYORES</v>
      </c>
      <c r="F2" s="4" t="e">
        <f>_xlfn.XLOOKUP(B2,Inscritos!$C:$C,Inscritos!#REF!)</f>
        <v>#REF!</v>
      </c>
      <c r="G2" s="4" t="str">
        <f>_xlfn.XLOOKUP(B2,Inscritos!$C:$C,Inscritos!G:G)</f>
        <v>F</v>
      </c>
      <c r="H2" s="55">
        <f>IFERROR(IF(G:G="F",_xlfn.XLOOKUP($B:$B,'50m PULL'!$AV$15:$AV$138,'50m PULL'!$AZ$15:$AZ$138),_xlfn.XLOOKUP($B:$B,'50m PULL'!BL$15:$BL$137,'50m PULL'!$BP$15:$BP$137)),"")</f>
        <v>5.9027777777777778E-4</v>
      </c>
      <c r="I2" s="55">
        <f>IFERROR(IF(G2="F",_xlfn.XLOOKUP($B:$B,'50m LIBRE'!$AV$14:$AV$137,'50m LIBRE'!$AZ$14:$AZ$137),_xlfn.XLOOKUP($B:$B,'50m LIBRE'!$BL$14:BL$137,'50m LIBRE'!$BP$14:$BP$137)),"")</f>
        <v>5.4201388888888886E-4</v>
      </c>
      <c r="J2" s="55">
        <f>IFERROR(IF(G2="F",_xlfn.XLOOKUP($B:$B,'200m LIBRE'!$AV$14:$AV$155,'200m LIBRE'!$AZ$14:$AZ$155),_xlfn.XLOOKUP($B:$B,'200m LIBRE'!$BL$14:BL$145,'200m LIBRE'!$BP$14:$BP$145)),"")</f>
        <v>2.6584490740740739E-3</v>
      </c>
      <c r="K2" s="55">
        <f>IFERROR(IF(G2="F",_xlfn.XLOOKUP($B:$B,'100m LIBRE'!$AV$14:$AV$136,'100m LIBRE'!$AZ$14:$AZ$136),_xlfn.XLOOKUP($B:$B,'100m LIBRE'!$BL$14:BL$136,'100m LIBRE'!$BP$14:$BP$136)),"")</f>
        <v>1.179976851851852E-3</v>
      </c>
      <c r="L2" s="55" t="str">
        <f>IFERROR(IF(G2="F",_xlfn.XLOOKUP($B:$B,#REF!,#REF!),_xlfn.XLOOKUP($B:$B,#REF!,#REF!)),"")</f>
        <v/>
      </c>
      <c r="M2" s="55" t="str">
        <f>IFERROR(IF(G2="F",_xlfn.XLOOKUP($B:$B,#REF!,#REF!),_xlfn.XLOOKUP($B:$B,#REF!,#REF!)),"")</f>
        <v/>
      </c>
      <c r="N2" s="55" t="str">
        <f>IFERROR(IF(G:G="F",_xlfn.XLOOKUP($B:$B,#REF!,#REF!),_xlfn.XLOOKUP($B:$B,#REF!,#REF!)),"")</f>
        <v/>
      </c>
      <c r="Q2" s="55" t="str">
        <f>IFERROR(IF(G2="F",_xlfn.XLOOKUP($B:$B,#REF!,#REF!),_xlfn.XLOOKUP($B:$B,#REF!,#REF!)),"")</f>
        <v/>
      </c>
      <c r="R2" s="55" t="str">
        <f>IFERROR(IF(G2="F",_xlfn.XLOOKUP($B:$B,#REF!,#REF!),_xlfn.XLOOKUP($B:$B,#REF!,#REF!)),"")</f>
        <v/>
      </c>
      <c r="S2" s="55" t="str">
        <f>IFERROR(IF(G2="F",_xlfn.XLOOKUP($B:$B,#REF!,#REF!),_xlfn.XLOOKUP($B:$B,#REF!,#REF!)),"")</f>
        <v/>
      </c>
      <c r="T2" s="55" t="str">
        <f>IFERROR(IF(G2="F",_xlfn.XLOOKUP($B:$B,#REF!,#REF!),_xlfn.XLOOKUP($B:$B,#REF!,#REF!)),"")</f>
        <v/>
      </c>
      <c r="U2" s="55" t="str">
        <f>IFERROR(IF(G2="F",_xlfn.XLOOKUP($B:$B,#REF!,#REF!),_xlfn.XLOOKUP($B:$B,#REF!,#REF!)),"")</f>
        <v/>
      </c>
    </row>
    <row r="3" spans="1:21" x14ac:dyDescent="0.3">
      <c r="A3" s="102">
        <f>_xlfn.XLOOKUP(B3,Inscritos!C:C,Inscritos!B:B)</f>
        <v>33148</v>
      </c>
      <c r="B3" t="str">
        <f>Inscritos!C4</f>
        <v xml:space="preserve">Mariagrazia Rangel Rojas </v>
      </c>
      <c r="C3" s="17" t="str">
        <f>_xlfn.XLOOKUP(B3,Inscritos!C:C,Inscritos!D:D)</f>
        <v>MNM</v>
      </c>
      <c r="D3" s="4">
        <f>_xlfn.XLOOKUP(B3,Inscritos!$C:$C,Inscritos!E:E)</f>
        <v>34</v>
      </c>
      <c r="E3" s="4" t="str">
        <f>_xlfn.XLOOKUP(B3,Inscritos!$C:$C,Inscritos!F:F)</f>
        <v>Master A</v>
      </c>
      <c r="F3" s="4" t="e">
        <f>_xlfn.XLOOKUP(B3,Inscritos!$C:$C,Inscritos!#REF!)</f>
        <v>#REF!</v>
      </c>
      <c r="G3" s="4" t="str">
        <f>_xlfn.XLOOKUP(B3,Inscritos!$C:$C,Inscritos!G:G)</f>
        <v>F</v>
      </c>
      <c r="H3" s="55">
        <f>IFERROR(IF(G:G="F",_xlfn.XLOOKUP($B:$B,'50m PULL'!$AV$15:$AV$138,'50m PULL'!$AZ$15:$AZ$138),_xlfn.XLOOKUP($B:$B,'50m PULL'!BL$15:$BL$137,'50m PULL'!$BP$15:$BP$137)),"")</f>
        <v>6.6435185185185184E-4</v>
      </c>
      <c r="I3" s="55">
        <f>IFERROR(IF(G3="F",_xlfn.XLOOKUP($B:$B,'50m LIBRE'!$AV$14:$AV$137,'50m LIBRE'!$AZ$14:$AZ$137),_xlfn.XLOOKUP($B:$B,'50m LIBRE'!$BL$14:BL$137,'50m LIBRE'!$BP$14:$BP$137)),"")</f>
        <v>6.5162037037037033E-4</v>
      </c>
      <c r="J3" s="55" t="str">
        <f>IFERROR(IF(G3="F",_xlfn.XLOOKUP($B:$B,'200m LIBRE'!$AV$14:$AV$155,'200m LIBRE'!$AZ$14:$AZ$155),_xlfn.XLOOKUP($B:$B,'200m LIBRE'!$BL$14:BL$145,'200m LIBRE'!$BP$14:$BP$145)),"")</f>
        <v/>
      </c>
      <c r="K3" s="55">
        <f>IFERROR(IF(G3="F",_xlfn.XLOOKUP($B:$B,'100m LIBRE'!$AV$14:$AV$136,'100m LIBRE'!$AZ$14:$AZ$136),_xlfn.XLOOKUP($B:$B,'100m LIBRE'!$BL$14:BL$136,'100m LIBRE'!$BP$14:$BP$136)),"")</f>
        <v>1.5436342592592594E-3</v>
      </c>
      <c r="L3" s="55" t="str">
        <f>IFERROR(IF(G3="F",_xlfn.XLOOKUP($B:$B,#REF!,#REF!),_xlfn.XLOOKUP($B:$B,#REF!,#REF!)),"")</f>
        <v/>
      </c>
      <c r="M3" s="55" t="str">
        <f>IFERROR(IF(G3="F",_xlfn.XLOOKUP($B:$B,#REF!,#REF!),_xlfn.XLOOKUP($B:$B,#REF!,#REF!)),"")</f>
        <v/>
      </c>
      <c r="N3" s="55" t="str">
        <f>IFERROR(IF(G:G="F",_xlfn.XLOOKUP($B:$B,#REF!,#REF!),_xlfn.XLOOKUP($B:$B,#REF!,#REF!)),"")</f>
        <v/>
      </c>
      <c r="Q3" s="55" t="str">
        <f>IFERROR(IF(G3="F",_xlfn.XLOOKUP($B:$B,#REF!,#REF!),_xlfn.XLOOKUP($B:$B,#REF!,#REF!)),"")</f>
        <v/>
      </c>
      <c r="R3" s="55" t="str">
        <f>IFERROR(IF(G3="F",_xlfn.XLOOKUP($B:$B,#REF!,#REF!),_xlfn.XLOOKUP($B:$B,#REF!,#REF!)),"")</f>
        <v/>
      </c>
      <c r="S3" s="55" t="str">
        <f>IFERROR(IF(G3="F",_xlfn.XLOOKUP($B:$B,#REF!,#REF!),_xlfn.XLOOKUP($B:$B,#REF!,#REF!)),"")</f>
        <v/>
      </c>
      <c r="T3" s="55" t="str">
        <f>IFERROR(IF(G3="F",_xlfn.XLOOKUP($B:$B,#REF!,#REF!),_xlfn.XLOOKUP($B:$B,#REF!,#REF!)),"")</f>
        <v/>
      </c>
      <c r="U3" s="55" t="str">
        <f>IFERROR(IF(G3="F",_xlfn.XLOOKUP($B:$B,#REF!,#REF!),_xlfn.XLOOKUP($B:$B,#REF!,#REF!)),"")</f>
        <v/>
      </c>
    </row>
    <row r="4" spans="1:21" x14ac:dyDescent="0.3">
      <c r="A4" s="102">
        <f>_xlfn.XLOOKUP(B4,Inscritos!C:C,Inscritos!B:B)</f>
        <v>32741</v>
      </c>
      <c r="B4" t="str">
        <f>Inscritos!C5</f>
        <v>TATIANA MONTES</v>
      </c>
      <c r="C4" s="17" t="str">
        <f>_xlfn.XLOOKUP(B4,Inscritos!C:C,Inscritos!D:D)</f>
        <v>NNG</v>
      </c>
      <c r="D4" s="4">
        <f>_xlfn.XLOOKUP(B4,Inscritos!$C:$C,Inscritos!E:E)</f>
        <v>35</v>
      </c>
      <c r="E4" s="4" t="str">
        <f>_xlfn.XLOOKUP(B4,Inscritos!$C:$C,Inscritos!F:F)</f>
        <v>MASTER B</v>
      </c>
      <c r="F4" s="4" t="e">
        <f>_xlfn.XLOOKUP(B4,Inscritos!$C:$C,Inscritos!#REF!)</f>
        <v>#REF!</v>
      </c>
      <c r="G4" s="4" t="str">
        <f>_xlfn.XLOOKUP(B4,Inscritos!$C:$C,Inscritos!G:G)</f>
        <v>F</v>
      </c>
      <c r="H4" s="55">
        <f>IFERROR(IF(G:G="F",_xlfn.XLOOKUP($B:$B,'50m PULL'!$AV$15:$AV$138,'50m PULL'!$AZ$15:$AZ$138),_xlfn.XLOOKUP($B:$B,'50m PULL'!BL$15:$BL$137,'50m PULL'!$BP$15:$BP$137)),"")</f>
        <v>6.2233796296296299E-4</v>
      </c>
      <c r="I4" s="55">
        <f>IFERROR(IF(G4="F",_xlfn.XLOOKUP($B:$B,'50m LIBRE'!$AV$14:$AV$137,'50m LIBRE'!$AZ$14:$AZ$137),_xlfn.XLOOKUP($B:$B,'50m LIBRE'!$BL$14:BL$137,'50m LIBRE'!$BP$14:$BP$137)),"")</f>
        <v>5.9317129629629629E-4</v>
      </c>
      <c r="J4" s="55">
        <f>IFERROR(IF(G4="F",_xlfn.XLOOKUP($B:$B,'200m LIBRE'!$AV$14:$AV$155,'200m LIBRE'!$AZ$14:$AZ$155),_xlfn.XLOOKUP($B:$B,'200m LIBRE'!$BL$14:BL$145,'200m LIBRE'!$BP$14:$BP$145)),"")</f>
        <v>2.8725694444444445E-3</v>
      </c>
      <c r="K4" s="55">
        <f>IFERROR(IF(G4="F",_xlfn.XLOOKUP($B:$B,'100m LIBRE'!$AV$14:$AV$136,'100m LIBRE'!$AZ$14:$AZ$136),_xlfn.XLOOKUP($B:$B,'100m LIBRE'!$BL$14:BL$136,'100m LIBRE'!$BP$14:$BP$136)),"")</f>
        <v>1.305324074074074E-3</v>
      </c>
      <c r="L4" s="55" t="str">
        <f>IFERROR(IF(G4="F",_xlfn.XLOOKUP($B:$B,#REF!,#REF!),_xlfn.XLOOKUP($B:$B,#REF!,#REF!)),"")</f>
        <v/>
      </c>
      <c r="M4" s="55" t="str">
        <f>IFERROR(IF(G4="F",_xlfn.XLOOKUP($B:$B,#REF!,#REF!),_xlfn.XLOOKUP($B:$B,#REF!,#REF!)),"")</f>
        <v/>
      </c>
      <c r="N4" s="55" t="str">
        <f>IFERROR(IF(G:G="F",_xlfn.XLOOKUP($B:$B,#REF!,#REF!),_xlfn.XLOOKUP($B:$B,#REF!,#REF!)),"")</f>
        <v/>
      </c>
      <c r="Q4" s="55" t="str">
        <f>IFERROR(IF(G4="F",_xlfn.XLOOKUP($B:$B,#REF!,#REF!),_xlfn.XLOOKUP($B:$B,#REF!,#REF!)),"")</f>
        <v/>
      </c>
      <c r="R4" s="55" t="str">
        <f>IFERROR(IF(G4="F",_xlfn.XLOOKUP($B:$B,#REF!,#REF!),_xlfn.XLOOKUP($B:$B,#REF!,#REF!)),"")</f>
        <v/>
      </c>
      <c r="S4" s="55" t="str">
        <f>IFERROR(IF(G4="F",_xlfn.XLOOKUP($B:$B,#REF!,#REF!),_xlfn.XLOOKUP($B:$B,#REF!,#REF!)),"")</f>
        <v/>
      </c>
      <c r="T4" s="55" t="str">
        <f>IFERROR(IF(G4="F",_xlfn.XLOOKUP($B:$B,#REF!,#REF!),_xlfn.XLOOKUP($B:$B,#REF!,#REF!)),"")</f>
        <v/>
      </c>
      <c r="U4" s="55" t="str">
        <f>IFERROR(IF(G4="F",_xlfn.XLOOKUP($B:$B,#REF!,#REF!),_xlfn.XLOOKUP($B:$B,#REF!,#REF!)),"")</f>
        <v/>
      </c>
    </row>
    <row r="5" spans="1:21" x14ac:dyDescent="0.3">
      <c r="A5" s="102">
        <f>_xlfn.XLOOKUP(B5,Inscritos!C:C,Inscritos!B:B)</f>
        <v>32459</v>
      </c>
      <c r="B5" t="str">
        <f>Inscritos!C6</f>
        <v>KATHERINE GASCON</v>
      </c>
      <c r="C5" s="17" t="str">
        <f>_xlfn.XLOOKUP(B5,Inscritos!C:C,Inscritos!D:D)</f>
        <v>MNM</v>
      </c>
      <c r="D5" s="4">
        <f>_xlfn.XLOOKUP(B5,Inscritos!$C:$C,Inscritos!E:E)</f>
        <v>36</v>
      </c>
      <c r="E5" s="4" t="str">
        <f>_xlfn.XLOOKUP(B5,Inscritos!$C:$C,Inscritos!F:F)</f>
        <v>Master B</v>
      </c>
      <c r="F5" s="4" t="e">
        <f>_xlfn.XLOOKUP(B5,Inscritos!$C:$C,Inscritos!#REF!)</f>
        <v>#REF!</v>
      </c>
      <c r="G5" s="4" t="str">
        <f>_xlfn.XLOOKUP(B5,Inscritos!$C:$C,Inscritos!G:G)</f>
        <v>F</v>
      </c>
      <c r="H5" s="55">
        <f>IFERROR(IF(G:G="F",_xlfn.XLOOKUP($B:$B,'50m PULL'!$AV$15:$AV$138,'50m PULL'!$AZ$15:$AZ$138),_xlfn.XLOOKUP($B:$B,'50m PULL'!BL$15:$BL$137,'50m PULL'!$BP$15:$BP$137)),"")</f>
        <v>5.3240740740740744E-4</v>
      </c>
      <c r="I5" s="55">
        <f>IFERROR(IF(G5="F",_xlfn.XLOOKUP($B:$B,'50m LIBRE'!$AV$14:$AV$137,'50m LIBRE'!$AZ$14:$AZ$137),_xlfn.XLOOKUP($B:$B,'50m LIBRE'!$BL$14:BL$137,'50m LIBRE'!$BP$14:$BP$137)),"")</f>
        <v>5.0775462962962959E-4</v>
      </c>
      <c r="J5" s="55">
        <f>IFERROR(IF(G5="F",_xlfn.XLOOKUP($B:$B,'200m LIBRE'!$AV$14:$AV$155,'200m LIBRE'!$AZ$14:$AZ$155),_xlfn.XLOOKUP($B:$B,'200m LIBRE'!$BL$14:BL$145,'200m LIBRE'!$BP$14:$BP$145)),"")</f>
        <v>2.7847222222222223E-3</v>
      </c>
      <c r="K5" s="55">
        <f>IFERROR(IF(G5="F",_xlfn.XLOOKUP($B:$B,'100m LIBRE'!$AV$14:$AV$136,'100m LIBRE'!$AZ$14:$AZ$136),_xlfn.XLOOKUP($B:$B,'100m LIBRE'!$BL$14:BL$136,'100m LIBRE'!$BP$14:$BP$136)),"")</f>
        <v>1.2103009259259259E-3</v>
      </c>
      <c r="L5" s="55" t="str">
        <f>IFERROR(IF(G5="F",_xlfn.XLOOKUP($B:$B,#REF!,#REF!),_xlfn.XLOOKUP($B:$B,#REF!,#REF!)),"")</f>
        <v/>
      </c>
      <c r="M5" s="55" t="str">
        <f>IFERROR(IF(G5="F",_xlfn.XLOOKUP($B:$B,#REF!,#REF!),_xlfn.XLOOKUP($B:$B,#REF!,#REF!)),"")</f>
        <v/>
      </c>
      <c r="N5" s="55" t="str">
        <f>IFERROR(IF(G:G="F",_xlfn.XLOOKUP($B:$B,#REF!,#REF!),_xlfn.XLOOKUP($B:$B,#REF!,#REF!)),"")</f>
        <v/>
      </c>
      <c r="Q5" s="55" t="str">
        <f>IFERROR(IF(G5="F",_xlfn.XLOOKUP($B:$B,#REF!,#REF!),_xlfn.XLOOKUP($B:$B,#REF!,#REF!)),"")</f>
        <v/>
      </c>
      <c r="R5" s="55" t="str">
        <f>IFERROR(IF(G5="F",_xlfn.XLOOKUP($B:$B,#REF!,#REF!),_xlfn.XLOOKUP($B:$B,#REF!,#REF!)),"")</f>
        <v/>
      </c>
      <c r="S5" s="55" t="str">
        <f>IFERROR(IF(G5="F",_xlfn.XLOOKUP($B:$B,#REF!,#REF!),_xlfn.XLOOKUP($B:$B,#REF!,#REF!)),"")</f>
        <v/>
      </c>
      <c r="T5" s="55" t="str">
        <f>IFERROR(IF(G5="F",_xlfn.XLOOKUP($B:$B,#REF!,#REF!),_xlfn.XLOOKUP($B:$B,#REF!,#REF!)),"")</f>
        <v/>
      </c>
      <c r="U5" s="55" t="str">
        <f>IFERROR(IF(G5="F",_xlfn.XLOOKUP($B:$B,#REF!,#REF!),_xlfn.XLOOKUP($B:$B,#REF!,#REF!)),"")</f>
        <v/>
      </c>
    </row>
    <row r="6" spans="1:21" x14ac:dyDescent="0.3">
      <c r="A6" s="102">
        <f>_xlfn.XLOOKUP(B6,Inscritos!C:C,Inscritos!B:B)</f>
        <v>32374</v>
      </c>
      <c r="B6" t="str">
        <f>Inscritos!C7</f>
        <v>Marlen Patricia Villalba Pastrana</v>
      </c>
      <c r="C6" s="17" t="str">
        <f>_xlfn.XLOOKUP(B6,Inscritos!C:C,Inscritos!D:D)</f>
        <v>P.LIBRE</v>
      </c>
      <c r="D6" s="4">
        <f>_xlfn.XLOOKUP(B6,Inscritos!$C:$C,Inscritos!E:E)</f>
        <v>36</v>
      </c>
      <c r="E6" s="4" t="str">
        <f>_xlfn.XLOOKUP(B6,Inscritos!$C:$C,Inscritos!F:F)</f>
        <v>MASTER B</v>
      </c>
      <c r="F6" s="4" t="e">
        <f>_xlfn.XLOOKUP(B6,Inscritos!$C:$C,Inscritos!#REF!)</f>
        <v>#REF!</v>
      </c>
      <c r="G6" s="4" t="str">
        <f>_xlfn.XLOOKUP(B6,Inscritos!$C:$C,Inscritos!G:G)</f>
        <v>F</v>
      </c>
      <c r="H6" s="55">
        <f>IFERROR(IF(G:G="F",_xlfn.XLOOKUP($B:$B,'50m PULL'!$AV$15:$AV$138,'50m PULL'!$AZ$15:$AZ$138),_xlfn.XLOOKUP($B:$B,'50m PULL'!BL$15:$BL$137,'50m PULL'!$BP$15:$BP$137)),"")</f>
        <v>5.5925925925925924E-4</v>
      </c>
      <c r="I6" s="55">
        <f>IFERROR(IF(G6="F",_xlfn.XLOOKUP($B:$B,'50m LIBRE'!$AV$14:$AV$137,'50m LIBRE'!$AZ$14:$AZ$137),_xlfn.XLOOKUP($B:$B,'50m LIBRE'!$BL$14:BL$137,'50m LIBRE'!$BP$14:$BP$137)),"")</f>
        <v>5.7256944444444445E-4</v>
      </c>
      <c r="J6" s="55">
        <f>IFERROR(IF(G6="F",_xlfn.XLOOKUP($B:$B,'200m LIBRE'!$AV$14:$AV$155,'200m LIBRE'!$AZ$14:$AZ$155),_xlfn.XLOOKUP($B:$B,'200m LIBRE'!$BL$14:BL$145,'200m LIBRE'!$BP$14:$BP$145)),"")</f>
        <v>3.0057870370370368E-3</v>
      </c>
      <c r="K6" s="55">
        <f>IFERROR(IF(G6="F",_xlfn.XLOOKUP($B:$B,'100m LIBRE'!$AV$14:$AV$136,'100m LIBRE'!$AZ$14:$AZ$136),_xlfn.XLOOKUP($B:$B,'100m LIBRE'!$BL$14:BL$136,'100m LIBRE'!$BP$14:$BP$136)),"")</f>
        <v>1.3258101851851851E-3</v>
      </c>
      <c r="L6" s="55" t="str">
        <f>IFERROR(IF(G6="F",_xlfn.XLOOKUP($B:$B,#REF!,#REF!),_xlfn.XLOOKUP($B:$B,#REF!,#REF!)),"")</f>
        <v/>
      </c>
      <c r="M6" s="55" t="str">
        <f>IFERROR(IF(G6="F",_xlfn.XLOOKUP($B:$B,#REF!,#REF!),_xlfn.XLOOKUP($B:$B,#REF!,#REF!)),"")</f>
        <v/>
      </c>
      <c r="N6" s="55" t="str">
        <f>IFERROR(IF(G:G="F",_xlfn.XLOOKUP($B:$B,#REF!,#REF!),_xlfn.XLOOKUP($B:$B,#REF!,#REF!)),"")</f>
        <v/>
      </c>
      <c r="Q6" s="55" t="str">
        <f>IFERROR(IF(G6="F",_xlfn.XLOOKUP($B:$B,#REF!,#REF!),_xlfn.XLOOKUP($B:$B,#REF!,#REF!)),"")</f>
        <v/>
      </c>
      <c r="R6" s="55" t="str">
        <f>IFERROR(IF(G6="F",_xlfn.XLOOKUP($B:$B,#REF!,#REF!),_xlfn.XLOOKUP($B:$B,#REF!,#REF!)),"")</f>
        <v/>
      </c>
      <c r="S6" s="55" t="str">
        <f>IFERROR(IF(G6="F",_xlfn.XLOOKUP($B:$B,#REF!,#REF!),_xlfn.XLOOKUP($B:$B,#REF!,#REF!)),"")</f>
        <v/>
      </c>
      <c r="T6" s="55" t="str">
        <f>IFERROR(IF(G6="F",_xlfn.XLOOKUP($B:$B,#REF!,#REF!),_xlfn.XLOOKUP($B:$B,#REF!,#REF!)),"")</f>
        <v/>
      </c>
      <c r="U6" s="55" t="str">
        <f>IFERROR(IF(G6="F",_xlfn.XLOOKUP($B:$B,#REF!,#REF!),_xlfn.XLOOKUP($B:$B,#REF!,#REF!)),"")</f>
        <v/>
      </c>
    </row>
    <row r="7" spans="1:21" x14ac:dyDescent="0.3">
      <c r="A7" s="102" t="str">
        <f>_xlfn.XLOOKUP(B7,Inscritos!C:C,Inscritos!B:B)</f>
        <v>16/10/1987</v>
      </c>
      <c r="B7" t="str">
        <f>Inscritos!C8</f>
        <v>Leydis de Jesús Lugo</v>
      </c>
      <c r="C7" s="17" t="str">
        <f>_xlfn.XLOOKUP(B7,Inscritos!C:C,Inscritos!D:D)</f>
        <v>MNM</v>
      </c>
      <c r="D7" s="4">
        <f>_xlfn.XLOOKUP(B7,Inscritos!$C:$C,Inscritos!E:E)</f>
        <v>37</v>
      </c>
      <c r="E7" s="4" t="str">
        <f>_xlfn.XLOOKUP(B7,Inscritos!$C:$C,Inscritos!F:F)</f>
        <v>MASTER B</v>
      </c>
      <c r="F7" s="4" t="e">
        <f>_xlfn.XLOOKUP(B7,Inscritos!$C:$C,Inscritos!#REF!)</f>
        <v>#REF!</v>
      </c>
      <c r="G7" s="4" t="str">
        <f>_xlfn.XLOOKUP(B7,Inscritos!$C:$C,Inscritos!G:G)</f>
        <v>F</v>
      </c>
      <c r="H7" s="55">
        <f>IFERROR(IF(G:G="F",_xlfn.XLOOKUP($B:$B,'50m PULL'!$AV$15:$AV$138,'50m PULL'!$AZ$15:$AZ$138),_xlfn.XLOOKUP($B:$B,'50m PULL'!BL$15:$BL$137,'50m PULL'!$BP$15:$BP$137)),"")</f>
        <v>6.5798611111111114E-4</v>
      </c>
      <c r="I7" s="55">
        <f>IFERROR(IF(G7="F",_xlfn.XLOOKUP($B:$B,'50m LIBRE'!$AV$14:$AV$137,'50m LIBRE'!$AZ$14:$AZ$137),_xlfn.XLOOKUP($B:$B,'50m LIBRE'!$BL$14:BL$137,'50m LIBRE'!$BP$14:$BP$137)),"")</f>
        <v>6.0208333333333338E-4</v>
      </c>
      <c r="J7" s="55">
        <f>IFERROR(IF(G7="F",_xlfn.XLOOKUP($B:$B,'200m LIBRE'!$AV$14:$AV$155,'200m LIBRE'!$AZ$14:$AZ$155),_xlfn.XLOOKUP($B:$B,'200m LIBRE'!$BL$14:BL$145,'200m LIBRE'!$BP$14:$BP$145)),"")</f>
        <v>2.9385416666666666E-3</v>
      </c>
      <c r="K7" s="55">
        <f>IFERROR(IF(G7="F",_xlfn.XLOOKUP($B:$B,'100m LIBRE'!$AV$14:$AV$136,'100m LIBRE'!$AZ$14:$AZ$136),_xlfn.XLOOKUP($B:$B,'100m LIBRE'!$BL$14:BL$136,'100m LIBRE'!$BP$14:$BP$136)),"")</f>
        <v>1.3753472222222222E-3</v>
      </c>
      <c r="L7" s="55" t="str">
        <f>IFERROR(IF(G7="F",_xlfn.XLOOKUP($B:$B,#REF!,#REF!),_xlfn.XLOOKUP($B:$B,#REF!,#REF!)),"")</f>
        <v/>
      </c>
      <c r="M7" s="55" t="str">
        <f>IFERROR(IF(G7="F",_xlfn.XLOOKUP($B:$B,#REF!,#REF!),_xlfn.XLOOKUP($B:$B,#REF!,#REF!)),"")</f>
        <v/>
      </c>
      <c r="N7" s="55" t="str">
        <f>IFERROR(IF(G:G="F",_xlfn.XLOOKUP($B:$B,#REF!,#REF!),_xlfn.XLOOKUP($B:$B,#REF!,#REF!)),"")</f>
        <v/>
      </c>
      <c r="Q7" s="55" t="str">
        <f>IFERROR(IF(G7="F",_xlfn.XLOOKUP($B:$B,#REF!,#REF!),_xlfn.XLOOKUP($B:$B,#REF!,#REF!)),"")</f>
        <v/>
      </c>
      <c r="R7" s="55" t="str">
        <f>IFERROR(IF(G7="F",_xlfn.XLOOKUP($B:$B,#REF!,#REF!),_xlfn.XLOOKUP($B:$B,#REF!,#REF!)),"")</f>
        <v/>
      </c>
      <c r="S7" s="55" t="str">
        <f>IFERROR(IF(G7="F",_xlfn.XLOOKUP($B:$B,#REF!,#REF!),_xlfn.XLOOKUP($B:$B,#REF!,#REF!)),"")</f>
        <v/>
      </c>
      <c r="T7" s="55" t="str">
        <f>IFERROR(IF(G7="F",_xlfn.XLOOKUP($B:$B,#REF!,#REF!),_xlfn.XLOOKUP($B:$B,#REF!,#REF!)),"")</f>
        <v/>
      </c>
      <c r="U7" s="55" t="str">
        <f>IFERROR(IF(G7="F",_xlfn.XLOOKUP($B:$B,#REF!,#REF!),_xlfn.XLOOKUP($B:$B,#REF!,#REF!)),"")</f>
        <v/>
      </c>
    </row>
    <row r="8" spans="1:21" x14ac:dyDescent="0.3">
      <c r="A8" s="102">
        <f>_xlfn.XLOOKUP(B8,Inscritos!C:C,Inscritos!B:B)</f>
        <v>30697</v>
      </c>
      <c r="B8" t="str">
        <f>Inscritos!C9</f>
        <v>MARÍA BAYER</v>
      </c>
      <c r="C8" s="17" t="str">
        <f>_xlfn.XLOOKUP(B8,Inscritos!C:C,Inscritos!D:D)</f>
        <v>NNG</v>
      </c>
      <c r="D8" s="4">
        <f>_xlfn.XLOOKUP(B8,Inscritos!$C:$C,Inscritos!E:E)</f>
        <v>40</v>
      </c>
      <c r="E8" s="4" t="str">
        <f>_xlfn.XLOOKUP(B8,Inscritos!$C:$C,Inscritos!F:F)</f>
        <v>MASTER C</v>
      </c>
      <c r="F8" s="4" t="e">
        <f>_xlfn.XLOOKUP(B8,Inscritos!$C:$C,Inscritos!#REF!)</f>
        <v>#REF!</v>
      </c>
      <c r="G8" s="4" t="str">
        <f>_xlfn.XLOOKUP(B8,Inscritos!$C:$C,Inscritos!G:G)</f>
        <v>F</v>
      </c>
      <c r="H8" s="55">
        <f>IFERROR(IF(G:G="F",_xlfn.XLOOKUP($B:$B,'50m PULL'!$AV$15:$AV$138,'50m PULL'!$AZ$15:$AZ$138),_xlfn.XLOOKUP($B:$B,'50m PULL'!BL$15:$BL$137,'50m PULL'!$BP$15:$BP$137)),"")</f>
        <v>6.4814814814814813E-4</v>
      </c>
      <c r="I8" s="55">
        <f>IFERROR(IF(G8="F",_xlfn.XLOOKUP($B:$B,'50m LIBRE'!$AV$14:$AV$137,'50m LIBRE'!$AZ$14:$AZ$137),_xlfn.XLOOKUP($B:$B,'50m LIBRE'!$BL$14:BL$137,'50m LIBRE'!$BP$14:$BP$137)),"")</f>
        <v>7.0937499999999994E-4</v>
      </c>
      <c r="J8" s="55">
        <f>IFERROR(IF(G8="F",_xlfn.XLOOKUP($B:$B,'200m LIBRE'!$AV$14:$AV$155,'200m LIBRE'!$AZ$14:$AZ$155),_xlfn.XLOOKUP($B:$B,'200m LIBRE'!$BL$14:BL$145,'200m LIBRE'!$BP$14:$BP$145)),"")</f>
        <v>3.5914351851851854E-3</v>
      </c>
      <c r="K8" s="55">
        <f>IFERROR(IF(G8="F",_xlfn.XLOOKUP($B:$B,'100m LIBRE'!$AV$14:$AV$136,'100m LIBRE'!$AZ$14:$AZ$136),_xlfn.XLOOKUP($B:$B,'100m LIBRE'!$BL$14:BL$136,'100m LIBRE'!$BP$14:$BP$136)),"")</f>
        <v>1.6569444444444444E-3</v>
      </c>
      <c r="L8" s="55" t="str">
        <f>IFERROR(IF(G8="F",_xlfn.XLOOKUP($B:$B,#REF!,#REF!),_xlfn.XLOOKUP($B:$B,#REF!,#REF!)),"")</f>
        <v/>
      </c>
      <c r="M8" s="55" t="str">
        <f>IFERROR(IF(G8="F",_xlfn.XLOOKUP($B:$B,#REF!,#REF!),_xlfn.XLOOKUP($B:$B,#REF!,#REF!)),"")</f>
        <v/>
      </c>
      <c r="N8" s="55" t="str">
        <f>IFERROR(IF(G:G="F",_xlfn.XLOOKUP($B:$B,#REF!,#REF!),_xlfn.XLOOKUP($B:$B,#REF!,#REF!)),"")</f>
        <v/>
      </c>
      <c r="Q8" s="55" t="str">
        <f>IFERROR(IF(G8="F",_xlfn.XLOOKUP($B:$B,#REF!,#REF!),_xlfn.XLOOKUP($B:$B,#REF!,#REF!)),"")</f>
        <v/>
      </c>
      <c r="R8" s="55" t="str">
        <f>IFERROR(IF(G8="F",_xlfn.XLOOKUP($B:$B,#REF!,#REF!),_xlfn.XLOOKUP($B:$B,#REF!,#REF!)),"")</f>
        <v/>
      </c>
      <c r="S8" s="55" t="str">
        <f>IFERROR(IF(G8="F",_xlfn.XLOOKUP($B:$B,#REF!,#REF!),_xlfn.XLOOKUP($B:$B,#REF!,#REF!)),"")</f>
        <v/>
      </c>
      <c r="T8" s="55" t="str">
        <f>IFERROR(IF(G8="F",_xlfn.XLOOKUP($B:$B,#REF!,#REF!),_xlfn.XLOOKUP($B:$B,#REF!,#REF!)),"")</f>
        <v/>
      </c>
      <c r="U8" s="55" t="str">
        <f>IFERROR(IF(G8="F",_xlfn.XLOOKUP($B:$B,#REF!,#REF!),_xlfn.XLOOKUP($B:$B,#REF!,#REF!)),"")</f>
        <v/>
      </c>
    </row>
    <row r="9" spans="1:21" x14ac:dyDescent="0.3">
      <c r="A9" s="102">
        <f>_xlfn.XLOOKUP(B9,Inscritos!C:C,Inscritos!B:B)</f>
        <v>29656</v>
      </c>
      <c r="B9" t="str">
        <f>Inscritos!C10</f>
        <v>Lorena Aguayo Ulloa</v>
      </c>
      <c r="C9" s="17" t="str">
        <f>_xlfn.XLOOKUP(B9,Inscritos!C:C,Inscritos!D:D)</f>
        <v>MNM</v>
      </c>
      <c r="D9" s="4">
        <f>_xlfn.XLOOKUP(B9,Inscritos!$C:$C,Inscritos!E:E)</f>
        <v>43</v>
      </c>
      <c r="E9" s="4" t="str">
        <f>_xlfn.XLOOKUP(B9,Inscritos!$C:$C,Inscritos!F:F)</f>
        <v>Master C</v>
      </c>
      <c r="F9" s="4" t="e">
        <f>_xlfn.XLOOKUP(B9,Inscritos!$C:$C,Inscritos!#REF!)</f>
        <v>#REF!</v>
      </c>
      <c r="G9" s="4" t="str">
        <f>_xlfn.XLOOKUP(B9,Inscritos!$C:$C,Inscritos!G:G)</f>
        <v>F</v>
      </c>
      <c r="H9" s="55">
        <f>IFERROR(IF(G:G="F",_xlfn.XLOOKUP($B:$B,'50m PULL'!$AV$15:$AV$138,'50m PULL'!$AZ$15:$AZ$138),_xlfn.XLOOKUP($B:$B,'50m PULL'!BL$15:$BL$137,'50m PULL'!$BP$15:$BP$137)),"")</f>
        <v>5.2488425925925923E-4</v>
      </c>
      <c r="I9" s="55">
        <f>IFERROR(IF(G9="F",_xlfn.XLOOKUP($B:$B,'50m LIBRE'!$AV$14:$AV$137,'50m LIBRE'!$AZ$14:$AZ$137),_xlfn.XLOOKUP($B:$B,'50m LIBRE'!$BL$14:BL$137,'50m LIBRE'!$BP$14:$BP$137)),"")</f>
        <v>5.7870370370370367E-4</v>
      </c>
      <c r="J9" s="55">
        <f>IFERROR(IF(G9="F",_xlfn.XLOOKUP($B:$B,'200m LIBRE'!$AV$14:$AV$155,'200m LIBRE'!$AZ$14:$AZ$155),_xlfn.XLOOKUP($B:$B,'200m LIBRE'!$BL$14:BL$145,'200m LIBRE'!$BP$14:$BP$145)),"")</f>
        <v>2.7386574074074075E-3</v>
      </c>
      <c r="K9" s="55">
        <f>IFERROR(IF(G9="F",_xlfn.XLOOKUP($B:$B,'100m LIBRE'!$AV$14:$AV$136,'100m LIBRE'!$AZ$14:$AZ$136),_xlfn.XLOOKUP($B:$B,'100m LIBRE'!$BL$14:BL$136,'100m LIBRE'!$BP$14:$BP$136)),"")</f>
        <v>1.2539351851851852E-3</v>
      </c>
      <c r="L9" s="55" t="str">
        <f>IFERROR(IF(G9="F",_xlfn.XLOOKUP($B:$B,#REF!,#REF!),_xlfn.XLOOKUP($B:$B,#REF!,#REF!)),"")</f>
        <v/>
      </c>
      <c r="M9" s="55" t="str">
        <f>IFERROR(IF(G9="F",_xlfn.XLOOKUP($B:$B,#REF!,#REF!),_xlfn.XLOOKUP($B:$B,#REF!,#REF!)),"")</f>
        <v/>
      </c>
      <c r="N9" s="55" t="str">
        <f>IFERROR(IF(G:G="F",_xlfn.XLOOKUP($B:$B,#REF!,#REF!),_xlfn.XLOOKUP($B:$B,#REF!,#REF!)),"")</f>
        <v/>
      </c>
      <c r="Q9" s="55" t="str">
        <f>IFERROR(IF(G9="F",_xlfn.XLOOKUP($B:$B,#REF!,#REF!),_xlfn.XLOOKUP($B:$B,#REF!,#REF!)),"")</f>
        <v/>
      </c>
      <c r="R9" s="55" t="str">
        <f>IFERROR(IF(G9="F",_xlfn.XLOOKUP($B:$B,#REF!,#REF!),_xlfn.XLOOKUP($B:$B,#REF!,#REF!)),"")</f>
        <v/>
      </c>
      <c r="S9" s="55" t="str">
        <f>IFERROR(IF(G9="F",_xlfn.XLOOKUP($B:$B,#REF!,#REF!),_xlfn.XLOOKUP($B:$B,#REF!,#REF!)),"")</f>
        <v/>
      </c>
      <c r="T9" s="55" t="str">
        <f>IFERROR(IF(G9="F",_xlfn.XLOOKUP($B:$B,#REF!,#REF!),_xlfn.XLOOKUP($B:$B,#REF!,#REF!)),"")</f>
        <v/>
      </c>
      <c r="U9" s="55" t="str">
        <f>IFERROR(IF(G9="F",_xlfn.XLOOKUP($B:$B,#REF!,#REF!),_xlfn.XLOOKUP($B:$B,#REF!,#REF!)),"")</f>
        <v/>
      </c>
    </row>
    <row r="10" spans="1:21" x14ac:dyDescent="0.3">
      <c r="A10" s="102">
        <f>_xlfn.XLOOKUP(B10,Inscritos!C:C,Inscritos!B:B)</f>
        <v>29463</v>
      </c>
      <c r="B10" t="str">
        <f>Inscritos!C11</f>
        <v>Claudia Milena Serpa Imbett</v>
      </c>
      <c r="C10" s="17" t="str">
        <f>_xlfn.XLOOKUP(B10,Inscritos!C:C,Inscritos!D:D)</f>
        <v>MNM</v>
      </c>
      <c r="D10" s="4">
        <f>_xlfn.XLOOKUP(B10,Inscritos!$C:$C,Inscritos!E:E)</f>
        <v>44</v>
      </c>
      <c r="E10" s="4" t="str">
        <f>_xlfn.XLOOKUP(B10,Inscritos!$C:$C,Inscritos!F:F)</f>
        <v>Master C</v>
      </c>
      <c r="F10" s="4" t="e">
        <f>_xlfn.XLOOKUP(B10,Inscritos!$C:$C,Inscritos!#REF!)</f>
        <v>#REF!</v>
      </c>
      <c r="G10" s="4" t="str">
        <f>_xlfn.XLOOKUP(B10,Inscritos!$C:$C,Inscritos!G:G)</f>
        <v>F</v>
      </c>
      <c r="H10" s="55">
        <f>IFERROR(IF(G:G="F",_xlfn.XLOOKUP($B:$B,'50m PULL'!$AV$15:$AV$138,'50m PULL'!$AZ$15:$AZ$138),_xlfn.XLOOKUP($B:$B,'50m PULL'!BL$15:$BL$137,'50m PULL'!$BP$15:$BP$137)),"")</f>
        <v>6.7615740740740744E-4</v>
      </c>
      <c r="I10" s="55">
        <f>IFERROR(IF(G10="F",_xlfn.XLOOKUP($B:$B,'50m LIBRE'!$AV$14:$AV$137,'50m LIBRE'!$AZ$14:$AZ$137),_xlfn.XLOOKUP($B:$B,'50m LIBRE'!$BL$14:BL$137,'50m LIBRE'!$BP$14:$BP$137)),"")</f>
        <v>6.6909722222222229E-4</v>
      </c>
      <c r="J10" s="55">
        <f>IFERROR(IF(G10="F",_xlfn.XLOOKUP($B:$B,'200m LIBRE'!$AV$14:$AV$155,'200m LIBRE'!$AZ$14:$AZ$155),_xlfn.XLOOKUP($B:$B,'200m LIBRE'!$BL$14:BL$145,'200m LIBRE'!$BP$14:$BP$145)),"")</f>
        <v>3.414351851851852E-3</v>
      </c>
      <c r="K10" s="55">
        <f>IFERROR(IF(G10="F",_xlfn.XLOOKUP($B:$B,'100m LIBRE'!$AV$14:$AV$136,'100m LIBRE'!$AZ$14:$AZ$136),_xlfn.XLOOKUP($B:$B,'100m LIBRE'!$BL$14:BL$136,'100m LIBRE'!$BP$14:$BP$136)),"")</f>
        <v>1.5664351851851852E-3</v>
      </c>
      <c r="L10" s="55" t="str">
        <f>IFERROR(IF(G10="F",_xlfn.XLOOKUP($B:$B,#REF!,#REF!),_xlfn.XLOOKUP($B:$B,#REF!,#REF!)),"")</f>
        <v/>
      </c>
      <c r="M10" s="55" t="str">
        <f>IFERROR(IF(G10="F",_xlfn.XLOOKUP($B:$B,#REF!,#REF!),_xlfn.XLOOKUP($B:$B,#REF!,#REF!)),"")</f>
        <v/>
      </c>
      <c r="N10" s="55" t="str">
        <f>IFERROR(IF(G:G="F",_xlfn.XLOOKUP($B:$B,#REF!,#REF!),_xlfn.XLOOKUP($B:$B,#REF!,#REF!)),"")</f>
        <v/>
      </c>
      <c r="Q10" s="55" t="str">
        <f>IFERROR(IF(G10="F",_xlfn.XLOOKUP($B:$B,#REF!,#REF!),_xlfn.XLOOKUP($B:$B,#REF!,#REF!)),"")</f>
        <v/>
      </c>
      <c r="R10" s="55" t="str">
        <f>IFERROR(IF(G10="F",_xlfn.XLOOKUP($B:$B,#REF!,#REF!),_xlfn.XLOOKUP($B:$B,#REF!,#REF!)),"")</f>
        <v/>
      </c>
      <c r="S10" s="55" t="str">
        <f>IFERROR(IF(G10="F",_xlfn.XLOOKUP($B:$B,#REF!,#REF!),_xlfn.XLOOKUP($B:$B,#REF!,#REF!)),"")</f>
        <v/>
      </c>
      <c r="T10" s="55" t="str">
        <f>IFERROR(IF(G10="F",_xlfn.XLOOKUP($B:$B,#REF!,#REF!),_xlfn.XLOOKUP($B:$B,#REF!,#REF!)),"")</f>
        <v/>
      </c>
      <c r="U10" s="55" t="str">
        <f>IFERROR(IF(G10="F",_xlfn.XLOOKUP($B:$B,#REF!,#REF!),_xlfn.XLOOKUP($B:$B,#REF!,#REF!)),"")</f>
        <v/>
      </c>
    </row>
    <row r="11" spans="1:21" x14ac:dyDescent="0.3">
      <c r="A11" s="102">
        <f>_xlfn.XLOOKUP(B11,Inscritos!C:C,Inscritos!B:B)</f>
        <v>27427</v>
      </c>
      <c r="B11" t="str">
        <f>Inscritos!C12</f>
        <v>ELEONORA RIVAS</v>
      </c>
      <c r="C11" s="17" t="str">
        <f>_xlfn.XLOOKUP(B11,Inscritos!C:C,Inscritos!D:D)</f>
        <v>P.LIBRE</v>
      </c>
      <c r="D11" s="4">
        <f>_xlfn.XLOOKUP(B11,Inscritos!$C:$C,Inscritos!E:E)</f>
        <v>49</v>
      </c>
      <c r="E11" s="4" t="str">
        <f>_xlfn.XLOOKUP(B11,Inscritos!$C:$C,Inscritos!F:F)</f>
        <v>MASTER D</v>
      </c>
      <c r="F11" s="4" t="e">
        <f>_xlfn.XLOOKUP(B11,Inscritos!$C:$C,Inscritos!#REF!)</f>
        <v>#REF!</v>
      </c>
      <c r="G11" s="4" t="str">
        <f>_xlfn.XLOOKUP(B11,Inscritos!$C:$C,Inscritos!G:G)</f>
        <v>F</v>
      </c>
      <c r="H11" s="55">
        <f>IFERROR(IF(G:G="F",_xlfn.XLOOKUP($B:$B,'50m PULL'!$AV$15:$AV$138,'50m PULL'!$AZ$15:$AZ$138),_xlfn.XLOOKUP($B:$B,'50m PULL'!BL$15:$BL$137,'50m PULL'!$BP$15:$BP$137)),"")</f>
        <v>6.7291666666666672E-4</v>
      </c>
      <c r="I11" s="55">
        <f>IFERROR(IF(G11="F",_xlfn.XLOOKUP($B:$B,'50m LIBRE'!$AV$14:$AV$137,'50m LIBRE'!$AZ$14:$AZ$137),_xlfn.XLOOKUP($B:$B,'50m LIBRE'!$BL$14:BL$137,'50m LIBRE'!$BP$14:$BP$137)),"")</f>
        <v>6.4560185185185185E-4</v>
      </c>
      <c r="J11" s="55">
        <f>IFERROR(IF(G11="F",_xlfn.XLOOKUP($B:$B,'200m LIBRE'!$AV$14:$AV$155,'200m LIBRE'!$AZ$14:$AZ$155),_xlfn.XLOOKUP($B:$B,'200m LIBRE'!$BL$14:BL$145,'200m LIBRE'!$BP$14:$BP$145)),"")</f>
        <v>3.2219907407407405E-3</v>
      </c>
      <c r="K11" s="55">
        <f>IFERROR(IF(G11="F",_xlfn.XLOOKUP($B:$B,'100m LIBRE'!$AV$14:$AV$136,'100m LIBRE'!$AZ$14:$AZ$136),_xlfn.XLOOKUP($B:$B,'100m LIBRE'!$BL$14:BL$136,'100m LIBRE'!$BP$14:$BP$136)),"")</f>
        <v>1.5172453703703704E-3</v>
      </c>
      <c r="L11" s="55" t="str">
        <f>IFERROR(IF(G11="F",_xlfn.XLOOKUP($B:$B,#REF!,#REF!),_xlfn.XLOOKUP($B:$B,#REF!,#REF!)),"")</f>
        <v/>
      </c>
      <c r="M11" s="55" t="str">
        <f>IFERROR(IF(G11="F",_xlfn.XLOOKUP($B:$B,#REF!,#REF!),_xlfn.XLOOKUP($B:$B,#REF!,#REF!)),"")</f>
        <v/>
      </c>
      <c r="N11" s="55" t="str">
        <f>IFERROR(IF(G:G="F",_xlfn.XLOOKUP($B:$B,#REF!,#REF!),_xlfn.XLOOKUP($B:$B,#REF!,#REF!)),"")</f>
        <v/>
      </c>
      <c r="Q11" s="55" t="str">
        <f>IFERROR(IF(G11="F",_xlfn.XLOOKUP($B:$B,#REF!,#REF!),_xlfn.XLOOKUP($B:$B,#REF!,#REF!)),"")</f>
        <v/>
      </c>
      <c r="R11" s="55" t="str">
        <f>IFERROR(IF(G11="F",_xlfn.XLOOKUP($B:$B,#REF!,#REF!),_xlfn.XLOOKUP($B:$B,#REF!,#REF!)),"")</f>
        <v/>
      </c>
      <c r="S11" s="55" t="str">
        <f>IFERROR(IF(G11="F",_xlfn.XLOOKUP($B:$B,#REF!,#REF!),_xlfn.XLOOKUP($B:$B,#REF!,#REF!)),"")</f>
        <v/>
      </c>
      <c r="T11" s="55" t="str">
        <f>IFERROR(IF(G11="F",_xlfn.XLOOKUP($B:$B,#REF!,#REF!),_xlfn.XLOOKUP($B:$B,#REF!,#REF!)),"")</f>
        <v/>
      </c>
      <c r="U11" s="55" t="str">
        <f>IFERROR(IF(G11="F",_xlfn.XLOOKUP($B:$B,#REF!,#REF!),_xlfn.XLOOKUP($B:$B,#REF!,#REF!)),"")</f>
        <v/>
      </c>
    </row>
    <row r="12" spans="1:21" x14ac:dyDescent="0.3">
      <c r="A12" s="102">
        <f>_xlfn.XLOOKUP(B12,Inscritos!C:C,Inscritos!B:B)</f>
        <v>23764</v>
      </c>
      <c r="B12" t="str">
        <f>Inscritos!C13</f>
        <v>MARTHA SAENZ</v>
      </c>
      <c r="C12" s="17" t="str">
        <f>_xlfn.XLOOKUP(B12,Inscritos!C:C,Inscritos!D:D)</f>
        <v>NNG</v>
      </c>
      <c r="D12" s="4">
        <f>_xlfn.XLOOKUP(B12,Inscritos!$C:$C,Inscritos!E:E)</f>
        <v>59</v>
      </c>
      <c r="E12" s="4" t="str">
        <f>_xlfn.XLOOKUP(B12,Inscritos!$C:$C,Inscritos!F:F)</f>
        <v>MASTER F</v>
      </c>
      <c r="F12" s="4" t="e">
        <f>_xlfn.XLOOKUP(B12,Inscritos!$C:$C,Inscritos!#REF!)</f>
        <v>#REF!</v>
      </c>
      <c r="G12" s="4" t="str">
        <f>_xlfn.XLOOKUP(B12,Inscritos!$C:$C,Inscritos!G:G)</f>
        <v>F</v>
      </c>
      <c r="H12" s="55" t="str">
        <f>IFERROR(IF(G:G="F",_xlfn.XLOOKUP($B:$B,'50m PULL'!$AV$15:$AV$138,'50m PULL'!$AZ$15:$AZ$138),_xlfn.XLOOKUP($B:$B,'50m PULL'!BL$15:$BL$137,'50m PULL'!$BP$15:$BP$137)),"")</f>
        <v>N/P</v>
      </c>
      <c r="I12" s="55">
        <f>IFERROR(IF(G12="F",_xlfn.XLOOKUP($B:$B,'50m LIBRE'!$AV$14:$AV$137,'50m LIBRE'!$AZ$14:$AZ$137),_xlfn.XLOOKUP($B:$B,'50m LIBRE'!$BL$14:BL$137,'50m LIBRE'!$BP$14:$BP$137)),"")</f>
        <v>8.0949074074074072E-4</v>
      </c>
      <c r="J12" s="55">
        <f>IFERROR(IF(G12="F",_xlfn.XLOOKUP($B:$B,'200m LIBRE'!$AV$14:$AV$155,'200m LIBRE'!$AZ$14:$AZ$155),_xlfn.XLOOKUP($B:$B,'200m LIBRE'!$BL$14:BL$145,'200m LIBRE'!$BP$14:$BP$145)),"")</f>
        <v>3.8863425925925923E-3</v>
      </c>
      <c r="K12" s="55">
        <f>IFERROR(IF(G12="F",_xlfn.XLOOKUP($B:$B,'100m LIBRE'!$AV$14:$AV$136,'100m LIBRE'!$AZ$14:$AZ$136),_xlfn.XLOOKUP($B:$B,'100m LIBRE'!$BL$14:BL$136,'100m LIBRE'!$BP$14:$BP$136)),"")</f>
        <v>1.8434027777777778E-3</v>
      </c>
      <c r="L12" s="55" t="str">
        <f>IFERROR(IF(G12="F",_xlfn.XLOOKUP($B:$B,#REF!,#REF!),_xlfn.XLOOKUP($B:$B,#REF!,#REF!)),"")</f>
        <v/>
      </c>
      <c r="M12" s="55" t="str">
        <f>IFERROR(IF(G12="F",_xlfn.XLOOKUP($B:$B,#REF!,#REF!),_xlfn.XLOOKUP($B:$B,#REF!,#REF!)),"")</f>
        <v/>
      </c>
      <c r="N12" s="55" t="str">
        <f>IFERROR(IF(G:G="F",_xlfn.XLOOKUP($B:$B,#REF!,#REF!),_xlfn.XLOOKUP($B:$B,#REF!,#REF!)),"")</f>
        <v/>
      </c>
      <c r="Q12" s="55" t="str">
        <f>IFERROR(IF(G12="F",_xlfn.XLOOKUP($B:$B,#REF!,#REF!),_xlfn.XLOOKUP($B:$B,#REF!,#REF!)),"")</f>
        <v/>
      </c>
      <c r="R12" s="55" t="str">
        <f>IFERROR(IF(G12="F",_xlfn.XLOOKUP($B:$B,#REF!,#REF!),_xlfn.XLOOKUP($B:$B,#REF!,#REF!)),"")</f>
        <v/>
      </c>
      <c r="S12" s="55" t="str">
        <f>IFERROR(IF(G12="F",_xlfn.XLOOKUP($B:$B,#REF!,#REF!),_xlfn.XLOOKUP($B:$B,#REF!,#REF!)),"")</f>
        <v/>
      </c>
      <c r="T12" s="55" t="str">
        <f>IFERROR(IF(G12="F",_xlfn.XLOOKUP($B:$B,#REF!,#REF!),_xlfn.XLOOKUP($B:$B,#REF!,#REF!)),"")</f>
        <v/>
      </c>
      <c r="U12" s="55" t="str">
        <f>IFERROR(IF(G12="F",_xlfn.XLOOKUP($B:$B,#REF!,#REF!),_xlfn.XLOOKUP($B:$B,#REF!,#REF!)),"")</f>
        <v/>
      </c>
    </row>
    <row r="13" spans="1:21" x14ac:dyDescent="0.3">
      <c r="A13" s="102">
        <f>_xlfn.XLOOKUP(B13,Inscritos!C:C,Inscritos!B:B)</f>
        <v>35683</v>
      </c>
      <c r="B13" t="str">
        <f>Inscritos!C14</f>
        <v>Hugo Barrera Guzman</v>
      </c>
      <c r="C13" s="17" t="str">
        <f>_xlfn.XLOOKUP(B13,Inscritos!C:C,Inscritos!D:D)</f>
        <v>DELFINES</v>
      </c>
      <c r="D13" s="4">
        <f>_xlfn.XLOOKUP(B13,Inscritos!$C:$C,Inscritos!E:E)</f>
        <v>27</v>
      </c>
      <c r="E13" s="4" t="str">
        <f>_xlfn.XLOOKUP(B13,Inscritos!$C:$C,Inscritos!F:F)</f>
        <v>MAYORES</v>
      </c>
      <c r="F13" s="4" t="e">
        <f>_xlfn.XLOOKUP(B13,Inscritos!$C:$C,Inscritos!#REF!)</f>
        <v>#REF!</v>
      </c>
      <c r="G13" s="4" t="str">
        <f>_xlfn.XLOOKUP(B13,Inscritos!$C:$C,Inscritos!G:G)</f>
        <v>M</v>
      </c>
      <c r="H13" s="55">
        <f>IFERROR(IF(G:G="F",_xlfn.XLOOKUP($B:$B,'50m PULL'!$AV$15:$AV$138,'50m PULL'!$AZ$15:$AZ$138),_xlfn.XLOOKUP($B:$B,'50m PULL'!BL$15:$BL$137,'50m PULL'!$BP$15:$BP$137)),"")</f>
        <v>4.4594907407407409E-4</v>
      </c>
      <c r="I13" s="55">
        <f>IFERROR(IF(G13="F",_xlfn.XLOOKUP($B:$B,'50m LIBRE'!$AV$14:$AV$137,'50m LIBRE'!$AZ$14:$AZ$137),_xlfn.XLOOKUP($B:$B,'50m LIBRE'!$BL$14:BL$137,'50m LIBRE'!$BP$14:$BP$137)),"")</f>
        <v>3.6585648148148149E-4</v>
      </c>
      <c r="J13" s="55">
        <f>IFERROR(IF(G13="F",_xlfn.XLOOKUP($B:$B,'200m LIBRE'!$AV$14:$AV$155,'200m LIBRE'!$AZ$14:$AZ$155),_xlfn.XLOOKUP($B:$B,'200m LIBRE'!$BL$14:BL$145,'200m LIBRE'!$BP$14:$BP$145)),"")</f>
        <v>2.0105324074074075E-3</v>
      </c>
      <c r="K13" s="55">
        <f>IFERROR(IF(G13="F",_xlfn.XLOOKUP($B:$B,'100m LIBRE'!$AV$14:$AV$136,'100m LIBRE'!$AZ$14:$AZ$136),_xlfn.XLOOKUP($B:$B,'100m LIBRE'!$BL$14:BL$136,'100m LIBRE'!$BP$14:$BP$136)),"")</f>
        <v>8.6481481481481479E-4</v>
      </c>
      <c r="L13" s="55" t="str">
        <f>IFERROR(IF(G13="F",_xlfn.XLOOKUP($B:$B,#REF!,#REF!),_xlfn.XLOOKUP($B:$B,#REF!,#REF!)),"")</f>
        <v/>
      </c>
      <c r="M13" s="55" t="str">
        <f>IFERROR(IF(G13="F",_xlfn.XLOOKUP($B:$B,#REF!,#REF!),_xlfn.XLOOKUP($B:$B,#REF!,#REF!)),"")</f>
        <v/>
      </c>
      <c r="N13" s="55" t="str">
        <f>IFERROR(IF(G:G="F",_xlfn.XLOOKUP($B:$B,#REF!,#REF!),_xlfn.XLOOKUP($B:$B,#REF!,#REF!)),"")</f>
        <v/>
      </c>
      <c r="Q13" s="55" t="str">
        <f>IFERROR(IF(G13="F",_xlfn.XLOOKUP($B:$B,#REF!,#REF!),_xlfn.XLOOKUP($B:$B,#REF!,#REF!)),"")</f>
        <v/>
      </c>
      <c r="R13" s="55" t="str">
        <f>IFERROR(IF(G13="F",_xlfn.XLOOKUP($B:$B,#REF!,#REF!),_xlfn.XLOOKUP($B:$B,#REF!,#REF!)),"")</f>
        <v/>
      </c>
      <c r="S13" s="55" t="str">
        <f>IFERROR(IF(G13="F",_xlfn.XLOOKUP($B:$B,#REF!,#REF!),_xlfn.XLOOKUP($B:$B,#REF!,#REF!)),"")</f>
        <v/>
      </c>
      <c r="T13" s="55" t="str">
        <f>IFERROR(IF(G13="F",_xlfn.XLOOKUP($B:$B,#REF!,#REF!),_xlfn.XLOOKUP($B:$B,#REF!,#REF!)),"")</f>
        <v/>
      </c>
      <c r="U13" s="55" t="str">
        <f>IFERROR(IF(G13="F",_xlfn.XLOOKUP($B:$B,#REF!,#REF!),_xlfn.XLOOKUP($B:$B,#REF!,#REF!)),"")</f>
        <v/>
      </c>
    </row>
    <row r="14" spans="1:21" x14ac:dyDescent="0.3">
      <c r="A14" s="102">
        <f>_xlfn.XLOOKUP(B14,Inscritos!C:C,Inscritos!B:B)</f>
        <v>34043</v>
      </c>
      <c r="B14" t="str">
        <f>Inscritos!C15</f>
        <v>Juan Fernando Arango Meneses</v>
      </c>
      <c r="C14" s="17" t="str">
        <f>_xlfn.XLOOKUP(B14,Inscritos!C:C,Inscritos!D:D)</f>
        <v>MNM</v>
      </c>
      <c r="D14" s="4">
        <f>_xlfn.XLOOKUP(B14,Inscritos!$C:$C,Inscritos!E:E)</f>
        <v>31</v>
      </c>
      <c r="E14" s="4" t="str">
        <f>_xlfn.XLOOKUP(B14,Inscritos!$C:$C,Inscritos!F:F)</f>
        <v>Master A</v>
      </c>
      <c r="F14" s="4" t="e">
        <f>_xlfn.XLOOKUP(B14,Inscritos!$C:$C,Inscritos!#REF!)</f>
        <v>#REF!</v>
      </c>
      <c r="G14" s="4" t="str">
        <f>_xlfn.XLOOKUP(B14,Inscritos!$C:$C,Inscritos!G:G)</f>
        <v>M</v>
      </c>
      <c r="H14" s="55">
        <f>IFERROR(IF(G:G="F",_xlfn.XLOOKUP($B:$B,'50m PULL'!$AV$15:$AV$138,'50m PULL'!$AZ$15:$AZ$138),_xlfn.XLOOKUP($B:$B,'50m PULL'!BL$15:$BL$137,'50m PULL'!$BP$15:$BP$137)),"")</f>
        <v>5.43287037037037E-4</v>
      </c>
      <c r="I14" s="55">
        <f>IFERROR(IF(G14="F",_xlfn.XLOOKUP($B:$B,'50m LIBRE'!$AV$14:$AV$137,'50m LIBRE'!$AZ$14:$AZ$137),_xlfn.XLOOKUP($B:$B,'50m LIBRE'!$BL$14:BL$137,'50m LIBRE'!$BP$14:$BP$137)),"")</f>
        <v>5.3032407407407412E-4</v>
      </c>
      <c r="J14" s="55">
        <f>IFERROR(IF(G14="F",_xlfn.XLOOKUP($B:$B,'200m LIBRE'!$AV$14:$AV$155,'200m LIBRE'!$AZ$14:$AZ$155),_xlfn.XLOOKUP($B:$B,'200m LIBRE'!$BL$14:BL$145,'200m LIBRE'!$BP$14:$BP$145)),"")</f>
        <v>2.7872685185185184E-3</v>
      </c>
      <c r="K14" s="55">
        <f>IFERROR(IF(G14="F",_xlfn.XLOOKUP($B:$B,'100m LIBRE'!$AV$14:$AV$136,'100m LIBRE'!$AZ$14:$AZ$136),_xlfn.XLOOKUP($B:$B,'100m LIBRE'!$BL$14:BL$136,'100m LIBRE'!$BP$14:$BP$136)),"")</f>
        <v>1.2247685185185185E-3</v>
      </c>
      <c r="L14" s="55" t="str">
        <f>IFERROR(IF(G14="F",_xlfn.XLOOKUP($B:$B,#REF!,#REF!),_xlfn.XLOOKUP($B:$B,#REF!,#REF!)),"")</f>
        <v/>
      </c>
      <c r="M14" s="55" t="str">
        <f>IFERROR(IF(G14="F",_xlfn.XLOOKUP($B:$B,#REF!,#REF!),_xlfn.XLOOKUP($B:$B,#REF!,#REF!)),"")</f>
        <v/>
      </c>
      <c r="N14" s="55" t="str">
        <f>IFERROR(IF(G:G="F",_xlfn.XLOOKUP($B:$B,#REF!,#REF!),_xlfn.XLOOKUP($B:$B,#REF!,#REF!)),"")</f>
        <v/>
      </c>
      <c r="Q14" s="55" t="str">
        <f>IFERROR(IF(G14="F",_xlfn.XLOOKUP($B:$B,#REF!,#REF!),_xlfn.XLOOKUP($B:$B,#REF!,#REF!)),"")</f>
        <v/>
      </c>
      <c r="R14" s="55" t="str">
        <f>IFERROR(IF(G14="F",_xlfn.XLOOKUP($B:$B,#REF!,#REF!),_xlfn.XLOOKUP($B:$B,#REF!,#REF!)),"")</f>
        <v/>
      </c>
      <c r="S14" s="55" t="str">
        <f>IFERROR(IF(G14="F",_xlfn.XLOOKUP($B:$B,#REF!,#REF!),_xlfn.XLOOKUP($B:$B,#REF!,#REF!)),"")</f>
        <v/>
      </c>
      <c r="T14" s="55" t="str">
        <f>IFERROR(IF(G14="F",_xlfn.XLOOKUP($B:$B,#REF!,#REF!),_xlfn.XLOOKUP($B:$B,#REF!,#REF!)),"")</f>
        <v/>
      </c>
      <c r="U14" s="55" t="str">
        <f>IFERROR(IF(G14="F",_xlfn.XLOOKUP($B:$B,#REF!,#REF!),_xlfn.XLOOKUP($B:$B,#REF!,#REF!)),"")</f>
        <v/>
      </c>
    </row>
    <row r="15" spans="1:21" x14ac:dyDescent="0.3">
      <c r="A15" s="102">
        <f>_xlfn.XLOOKUP(B15,Inscritos!C:C,Inscritos!B:B)</f>
        <v>32752</v>
      </c>
      <c r="B15" t="str">
        <f>Inscritos!C16</f>
        <v>ALEX EPAMINONDAS ZARATE BUELVAS</v>
      </c>
      <c r="C15" s="17" t="str">
        <f>_xlfn.XLOOKUP(B15,Inscritos!C:C,Inscritos!D:D)</f>
        <v>MNM</v>
      </c>
      <c r="D15" s="4">
        <f>_xlfn.XLOOKUP(B15,Inscritos!$C:$C,Inscritos!E:E)</f>
        <v>35</v>
      </c>
      <c r="E15" s="4" t="str">
        <f>_xlfn.XLOOKUP(B15,Inscritos!$C:$C,Inscritos!F:F)</f>
        <v>MASTER B</v>
      </c>
      <c r="F15" s="4" t="e">
        <f>_xlfn.XLOOKUP(B15,Inscritos!$C:$C,Inscritos!#REF!)</f>
        <v>#REF!</v>
      </c>
      <c r="G15" s="4" t="str">
        <f>_xlfn.XLOOKUP(B15,Inscritos!$C:$C,Inscritos!G:G)</f>
        <v>M</v>
      </c>
      <c r="H15" s="55">
        <f>IFERROR(IF(G:G="F",_xlfn.XLOOKUP($B:$B,'50m PULL'!$AV$15:$AV$138,'50m PULL'!$AZ$15:$AZ$138),_xlfn.XLOOKUP($B:$B,'50m PULL'!BL$15:$BL$137,'50m PULL'!$BP$15:$BP$137)),"")</f>
        <v>4.2268518518518523E-4</v>
      </c>
      <c r="I15" s="55">
        <f>IFERROR(IF(G15="F",_xlfn.XLOOKUP($B:$B,'50m LIBRE'!$AV$14:$AV$137,'50m LIBRE'!$AZ$14:$AZ$137),_xlfn.XLOOKUP($B:$B,'50m LIBRE'!$BL$14:BL$137,'50m LIBRE'!$BP$14:$BP$137)),"")</f>
        <v>3.9270833333333334E-4</v>
      </c>
      <c r="J15" s="55">
        <f>IFERROR(IF(G15="F",_xlfn.XLOOKUP($B:$B,'200m LIBRE'!$AV$14:$AV$155,'200m LIBRE'!$AZ$14:$AZ$155),_xlfn.XLOOKUP($B:$B,'200m LIBRE'!$BL$14:BL$145,'200m LIBRE'!$BP$14:$BP$145)),"")</f>
        <v>2.2665509259259262E-3</v>
      </c>
      <c r="K15" s="55">
        <f>IFERROR(IF(G15="F",_xlfn.XLOOKUP($B:$B,'100m LIBRE'!$AV$14:$AV$136,'100m LIBRE'!$AZ$14:$AZ$136),_xlfn.XLOOKUP($B:$B,'100m LIBRE'!$BL$14:BL$136,'100m LIBRE'!$BP$14:$BP$136)),"")</f>
        <v>9.8854166666666665E-4</v>
      </c>
      <c r="L15" s="55" t="str">
        <f>IFERROR(IF(G15="F",_xlfn.XLOOKUP($B:$B,#REF!,#REF!),_xlfn.XLOOKUP($B:$B,#REF!,#REF!)),"")</f>
        <v/>
      </c>
      <c r="M15" s="55" t="str">
        <f>IFERROR(IF(G15="F",_xlfn.XLOOKUP($B:$B,#REF!,#REF!),_xlfn.XLOOKUP($B:$B,#REF!,#REF!)),"")</f>
        <v/>
      </c>
      <c r="N15" s="55" t="str">
        <f>IFERROR(IF(G:G="F",_xlfn.XLOOKUP($B:$B,#REF!,#REF!),_xlfn.XLOOKUP($B:$B,#REF!,#REF!)),"")</f>
        <v/>
      </c>
      <c r="Q15" s="55" t="str">
        <f>IFERROR(IF(G15="F",_xlfn.XLOOKUP($B:$B,#REF!,#REF!),_xlfn.XLOOKUP($B:$B,#REF!,#REF!)),"")</f>
        <v/>
      </c>
      <c r="R15" s="55" t="str">
        <f>IFERROR(IF(G15="F",_xlfn.XLOOKUP($B:$B,#REF!,#REF!),_xlfn.XLOOKUP($B:$B,#REF!,#REF!)),"")</f>
        <v/>
      </c>
      <c r="S15" s="55" t="str">
        <f>IFERROR(IF(G15="F",_xlfn.XLOOKUP($B:$B,#REF!,#REF!),_xlfn.XLOOKUP($B:$B,#REF!,#REF!)),"")</f>
        <v/>
      </c>
      <c r="T15" s="55" t="str">
        <f>IFERROR(IF(G15="F",_xlfn.XLOOKUP($B:$B,#REF!,#REF!),_xlfn.XLOOKUP($B:$B,#REF!,#REF!)),"")</f>
        <v/>
      </c>
      <c r="U15" s="55" t="str">
        <f>IFERROR(IF(G15="F",_xlfn.XLOOKUP($B:$B,#REF!,#REF!),_xlfn.XLOOKUP($B:$B,#REF!,#REF!)),"")</f>
        <v/>
      </c>
    </row>
    <row r="16" spans="1:21" x14ac:dyDescent="0.3">
      <c r="A16" s="102">
        <f>_xlfn.XLOOKUP(B16,Inscritos!C:C,Inscritos!B:B)</f>
        <v>32666</v>
      </c>
      <c r="B16" t="str">
        <f>Inscritos!C17</f>
        <v>Esteban Sossa Uparela</v>
      </c>
      <c r="C16" s="17" t="str">
        <f>_xlfn.XLOOKUP(B16,Inscritos!C:C,Inscritos!D:D)</f>
        <v>MNM</v>
      </c>
      <c r="D16" s="4">
        <f>_xlfn.XLOOKUP(B16,Inscritos!$C:$C,Inscritos!E:E)</f>
        <v>35</v>
      </c>
      <c r="E16" s="4" t="str">
        <f>_xlfn.XLOOKUP(B16,Inscritos!$C:$C,Inscritos!F:F)</f>
        <v>MASTER B</v>
      </c>
      <c r="F16" s="4" t="e">
        <f>_xlfn.XLOOKUP(B16,Inscritos!$C:$C,Inscritos!#REF!)</f>
        <v>#REF!</v>
      </c>
      <c r="G16" s="4" t="str">
        <f>_xlfn.XLOOKUP(B16,Inscritos!$C:$C,Inscritos!G:G)</f>
        <v>M</v>
      </c>
      <c r="H16" s="55">
        <f>IFERROR(IF(G:G="F",_xlfn.XLOOKUP($B:$B,'50m PULL'!$AV$15:$AV$138,'50m PULL'!$AZ$15:$AZ$138),_xlfn.XLOOKUP($B:$B,'50m PULL'!BL$15:$BL$137,'50m PULL'!$BP$15:$BP$137)),"")</f>
        <v>4.4247685185185183E-4</v>
      </c>
      <c r="I16" s="55">
        <f>IFERROR(IF(G16="F",_xlfn.XLOOKUP($B:$B,'50m LIBRE'!$AV$14:$AV$137,'50m LIBRE'!$AZ$14:$AZ$137),_xlfn.XLOOKUP($B:$B,'50m LIBRE'!$BL$14:BL$137,'50m LIBRE'!$BP$14:$BP$137)),"")</f>
        <v>3.9351851851851852E-4</v>
      </c>
      <c r="J16" s="55">
        <f>IFERROR(IF(G16="F",_xlfn.XLOOKUP($B:$B,'200m LIBRE'!$AV$14:$AV$155,'200m LIBRE'!$AZ$14:$AZ$155),_xlfn.XLOOKUP($B:$B,'200m LIBRE'!$BL$14:BL$145,'200m LIBRE'!$BP$14:$BP$145)),"")</f>
        <v>2.3494212962962965E-3</v>
      </c>
      <c r="K16" s="55">
        <f>IFERROR(IF(G16="F",_xlfn.XLOOKUP($B:$B,'100m LIBRE'!$AV$14:$AV$136,'100m LIBRE'!$AZ$14:$AZ$136),_xlfn.XLOOKUP($B:$B,'100m LIBRE'!$BL$14:BL$136,'100m LIBRE'!$BP$14:$BP$136)),"")</f>
        <v>8.6018518518518508E-4</v>
      </c>
      <c r="L16" s="55" t="str">
        <f>IFERROR(IF(G16="F",_xlfn.XLOOKUP($B:$B,#REF!,#REF!),_xlfn.XLOOKUP($B:$B,#REF!,#REF!)),"")</f>
        <v/>
      </c>
      <c r="M16" s="55" t="str">
        <f>IFERROR(IF(G16="F",_xlfn.XLOOKUP($B:$B,#REF!,#REF!),_xlfn.XLOOKUP($B:$B,#REF!,#REF!)),"")</f>
        <v/>
      </c>
      <c r="N16" s="55" t="str">
        <f>IFERROR(IF(G:G="F",_xlfn.XLOOKUP($B:$B,#REF!,#REF!),_xlfn.XLOOKUP($B:$B,#REF!,#REF!)),"")</f>
        <v/>
      </c>
      <c r="Q16" s="55" t="str">
        <f>IFERROR(IF(G16="F",_xlfn.XLOOKUP($B:$B,#REF!,#REF!),_xlfn.XLOOKUP($B:$B,#REF!,#REF!)),"")</f>
        <v/>
      </c>
      <c r="R16" s="55" t="str">
        <f>IFERROR(IF(G16="F",_xlfn.XLOOKUP($B:$B,#REF!,#REF!),_xlfn.XLOOKUP($B:$B,#REF!,#REF!)),"")</f>
        <v/>
      </c>
      <c r="S16" s="55" t="str">
        <f>IFERROR(IF(G16="F",_xlfn.XLOOKUP($B:$B,#REF!,#REF!),_xlfn.XLOOKUP($B:$B,#REF!,#REF!)),"")</f>
        <v/>
      </c>
      <c r="T16" s="55" t="str">
        <f>IFERROR(IF(G16="F",_xlfn.XLOOKUP($B:$B,#REF!,#REF!),_xlfn.XLOOKUP($B:$B,#REF!,#REF!)),"")</f>
        <v/>
      </c>
      <c r="U16" s="55" t="str">
        <f>IFERROR(IF(G16="F",_xlfn.XLOOKUP($B:$B,#REF!,#REF!),_xlfn.XLOOKUP($B:$B,#REF!,#REF!)),"")</f>
        <v/>
      </c>
    </row>
    <row r="17" spans="1:21" x14ac:dyDescent="0.3">
      <c r="A17" s="102">
        <f>_xlfn.XLOOKUP(B17,Inscritos!C:C,Inscritos!B:B)</f>
        <v>32551</v>
      </c>
      <c r="B17" t="str">
        <f>Inscritos!C18</f>
        <v>Jhonatan Steven Cortez Bolivar</v>
      </c>
      <c r="C17" s="17" t="str">
        <f>_xlfn.XLOOKUP(B17,Inscritos!C:C,Inscritos!D:D)</f>
        <v>MNM</v>
      </c>
      <c r="D17" s="4">
        <f>_xlfn.XLOOKUP(B17,Inscritos!$C:$C,Inscritos!E:E)</f>
        <v>35</v>
      </c>
      <c r="E17" s="4" t="str">
        <f>_xlfn.XLOOKUP(B17,Inscritos!$C:$C,Inscritos!F:F)</f>
        <v>MASTER B</v>
      </c>
      <c r="F17" s="4" t="e">
        <f>_xlfn.XLOOKUP(B17,Inscritos!$C:$C,Inscritos!#REF!)</f>
        <v>#REF!</v>
      </c>
      <c r="G17" s="4" t="str">
        <f>_xlfn.XLOOKUP(B17,Inscritos!$C:$C,Inscritos!G:G)</f>
        <v>M</v>
      </c>
      <c r="H17" s="55">
        <f>IFERROR(IF(G:G="F",_xlfn.XLOOKUP($B:$B,'50m PULL'!$AV$15:$AV$138,'50m PULL'!$AZ$15:$AZ$138),_xlfn.XLOOKUP($B:$B,'50m PULL'!BL$15:$BL$137,'50m PULL'!$BP$15:$BP$137)),"")</f>
        <v>4.4571759259259255E-4</v>
      </c>
      <c r="I17" s="55">
        <f>IFERROR(IF(G17="F",_xlfn.XLOOKUP($B:$B,'50m LIBRE'!$AV$14:$AV$137,'50m LIBRE'!$AZ$14:$AZ$137),_xlfn.XLOOKUP($B:$B,'50m LIBRE'!$BL$14:BL$137,'50m LIBRE'!$BP$14:$BP$137)),"")</f>
        <v>4.3194444444444443E-4</v>
      </c>
      <c r="J17" s="55">
        <f>IFERROR(IF(G17="F",_xlfn.XLOOKUP($B:$B,'200m LIBRE'!$AV$14:$AV$155,'200m LIBRE'!$AZ$14:$AZ$155),_xlfn.XLOOKUP($B:$B,'200m LIBRE'!$BL$14:BL$145,'200m LIBRE'!$BP$14:$BP$145)),"")</f>
        <v>2.4428240740740743E-3</v>
      </c>
      <c r="K17" s="55">
        <f>IFERROR(IF(G17="F",_xlfn.XLOOKUP($B:$B,'100m LIBRE'!$AV$14:$AV$136,'100m LIBRE'!$AZ$14:$AZ$136),_xlfn.XLOOKUP($B:$B,'100m LIBRE'!$BL$14:BL$136,'100m LIBRE'!$BP$14:$BP$136)),"")</f>
        <v>9.6030092592592586E-4</v>
      </c>
      <c r="L17" s="55" t="str">
        <f>IFERROR(IF(G17="F",_xlfn.XLOOKUP($B:$B,#REF!,#REF!),_xlfn.XLOOKUP($B:$B,#REF!,#REF!)),"")</f>
        <v/>
      </c>
      <c r="M17" s="55" t="str">
        <f>IFERROR(IF(G17="F",_xlfn.XLOOKUP($B:$B,#REF!,#REF!),_xlfn.XLOOKUP($B:$B,#REF!,#REF!)),"")</f>
        <v/>
      </c>
      <c r="N17" s="55" t="str">
        <f>IFERROR(IF(G:G="F",_xlfn.XLOOKUP($B:$B,#REF!,#REF!),_xlfn.XLOOKUP($B:$B,#REF!,#REF!)),"")</f>
        <v/>
      </c>
      <c r="Q17" s="55" t="str">
        <f>IFERROR(IF(G17="F",_xlfn.XLOOKUP($B:$B,#REF!,#REF!),_xlfn.XLOOKUP($B:$B,#REF!,#REF!)),"")</f>
        <v/>
      </c>
      <c r="R17" s="55" t="str">
        <f>IFERROR(IF(G17="F",_xlfn.XLOOKUP($B:$B,#REF!,#REF!),_xlfn.XLOOKUP($B:$B,#REF!,#REF!)),"")</f>
        <v/>
      </c>
      <c r="S17" s="55" t="str">
        <f>IFERROR(IF(G17="F",_xlfn.XLOOKUP($B:$B,#REF!,#REF!),_xlfn.XLOOKUP($B:$B,#REF!,#REF!)),"")</f>
        <v/>
      </c>
      <c r="T17" s="55" t="str">
        <f>IFERROR(IF(G17="F",_xlfn.XLOOKUP($B:$B,#REF!,#REF!),_xlfn.XLOOKUP($B:$B,#REF!,#REF!)),"")</f>
        <v/>
      </c>
      <c r="U17" s="55" t="str">
        <f>IFERROR(IF(G17="F",_xlfn.XLOOKUP($B:$B,#REF!,#REF!),_xlfn.XLOOKUP($B:$B,#REF!,#REF!)),"")</f>
        <v/>
      </c>
    </row>
    <row r="18" spans="1:21" x14ac:dyDescent="0.3">
      <c r="A18" s="102">
        <f>_xlfn.XLOOKUP(B18,Inscritos!C:C,Inscritos!B:B)</f>
        <v>31864</v>
      </c>
      <c r="B18" t="str">
        <f>Inscritos!C19</f>
        <v>Marcos David Yepes Julio</v>
      </c>
      <c r="C18" s="17" t="str">
        <f>_xlfn.XLOOKUP(B18,Inscritos!C:C,Inscritos!D:D)</f>
        <v>P.LIBRE</v>
      </c>
      <c r="D18" s="4">
        <f>_xlfn.XLOOKUP(B18,Inscritos!$C:$C,Inscritos!E:E)</f>
        <v>37</v>
      </c>
      <c r="E18" s="4" t="str">
        <f>_xlfn.XLOOKUP(B18,Inscritos!$C:$C,Inscritos!F:F)</f>
        <v>MASTER B</v>
      </c>
      <c r="F18" s="4" t="e">
        <f>_xlfn.XLOOKUP(B18,Inscritos!$C:$C,Inscritos!#REF!)</f>
        <v>#REF!</v>
      </c>
      <c r="G18" s="4" t="str">
        <f>_xlfn.XLOOKUP(B18,Inscritos!$C:$C,Inscritos!G:G)</f>
        <v>M</v>
      </c>
      <c r="H18" s="55">
        <f>IFERROR(IF(G:G="F",_xlfn.XLOOKUP($B:$B,'50m PULL'!$AV$15:$AV$138,'50m PULL'!$AZ$15:$AZ$138),_xlfn.XLOOKUP($B:$B,'50m PULL'!BL$15:$BL$137,'50m PULL'!$BP$15:$BP$137)),"")</f>
        <v>4.697916666666667E-4</v>
      </c>
      <c r="I18" s="55">
        <f>IFERROR(IF(G18="F",_xlfn.XLOOKUP($B:$B,'50m LIBRE'!$AV$14:$AV$137,'50m LIBRE'!$AZ$14:$AZ$137),_xlfn.XLOOKUP($B:$B,'50m LIBRE'!$BL$14:BL$137,'50m LIBRE'!$BP$14:$BP$137)),"")</f>
        <v>4.0914351851851854E-4</v>
      </c>
      <c r="J18" s="55">
        <f>IFERROR(IF(G18="F",_xlfn.XLOOKUP($B:$B,'200m LIBRE'!$AV$14:$AV$155,'200m LIBRE'!$AZ$14:$AZ$155),_xlfn.XLOOKUP($B:$B,'200m LIBRE'!$BL$14:BL$145,'200m LIBRE'!$BP$14:$BP$145)),"")</f>
        <v>2.7199074074074074E-3</v>
      </c>
      <c r="K18" s="55">
        <f>IFERROR(IF(G18="F",_xlfn.XLOOKUP($B:$B,'100m LIBRE'!$AV$14:$AV$136,'100m LIBRE'!$AZ$14:$AZ$136),_xlfn.XLOOKUP($B:$B,'100m LIBRE'!$BL$14:BL$136,'100m LIBRE'!$BP$14:$BP$136)),"")</f>
        <v>1.0539351851851853E-3</v>
      </c>
      <c r="L18" s="55" t="str">
        <f>IFERROR(IF(G18="F",_xlfn.XLOOKUP($B:$B,#REF!,#REF!),_xlfn.XLOOKUP($B:$B,#REF!,#REF!)),"")</f>
        <v/>
      </c>
      <c r="M18" s="55" t="str">
        <f>IFERROR(IF(G18="F",_xlfn.XLOOKUP($B:$B,#REF!,#REF!),_xlfn.XLOOKUP($B:$B,#REF!,#REF!)),"")</f>
        <v/>
      </c>
      <c r="N18" s="55" t="str">
        <f>IFERROR(IF(G:G="F",_xlfn.XLOOKUP($B:$B,#REF!,#REF!),_xlfn.XLOOKUP($B:$B,#REF!,#REF!)),"")</f>
        <v/>
      </c>
      <c r="Q18" s="55" t="str">
        <f>IFERROR(IF(G18="F",_xlfn.XLOOKUP($B:$B,#REF!,#REF!),_xlfn.XLOOKUP($B:$B,#REF!,#REF!)),"")</f>
        <v/>
      </c>
      <c r="R18" s="55" t="str">
        <f>IFERROR(IF(G18="F",_xlfn.XLOOKUP($B:$B,#REF!,#REF!),_xlfn.XLOOKUP($B:$B,#REF!,#REF!)),"")</f>
        <v/>
      </c>
      <c r="S18" s="55" t="str">
        <f>IFERROR(IF(G18="F",_xlfn.XLOOKUP($B:$B,#REF!,#REF!),_xlfn.XLOOKUP($B:$B,#REF!,#REF!)),"")</f>
        <v/>
      </c>
      <c r="T18" s="55" t="str">
        <f>IFERROR(IF(G18="F",_xlfn.XLOOKUP($B:$B,#REF!,#REF!),_xlfn.XLOOKUP($B:$B,#REF!,#REF!)),"")</f>
        <v/>
      </c>
      <c r="U18" s="55" t="str">
        <f>IFERROR(IF(G18="F",_xlfn.XLOOKUP($B:$B,#REF!,#REF!),_xlfn.XLOOKUP($B:$B,#REF!,#REF!)),"")</f>
        <v/>
      </c>
    </row>
    <row r="19" spans="1:21" x14ac:dyDescent="0.3">
      <c r="A19" s="102">
        <f>_xlfn.XLOOKUP(B19,Inscritos!C:C,Inscritos!B:B)</f>
        <v>31758</v>
      </c>
      <c r="B19" t="str">
        <f>Inscritos!C20</f>
        <v>Julian arbelaez</v>
      </c>
      <c r="C19" s="17" t="str">
        <f>_xlfn.XLOOKUP(B19,Inscritos!C:C,Inscritos!D:D)</f>
        <v>DELFINES</v>
      </c>
      <c r="D19" s="4">
        <f>_xlfn.XLOOKUP(B19,Inscritos!$C:$C,Inscritos!E:E)</f>
        <v>38</v>
      </c>
      <c r="E19" s="4" t="str">
        <f>_xlfn.XLOOKUP(B19,Inscritos!$C:$C,Inscritos!F:F)</f>
        <v>MASTER B</v>
      </c>
      <c r="F19" s="4" t="e">
        <f>_xlfn.XLOOKUP(B19,Inscritos!$C:$C,Inscritos!#REF!)</f>
        <v>#REF!</v>
      </c>
      <c r="G19" s="4" t="str">
        <f>_xlfn.XLOOKUP(B19,Inscritos!$C:$C,Inscritos!G:G)</f>
        <v>M</v>
      </c>
      <c r="H19" s="55">
        <f>IFERROR(IF(G:G="F",_xlfn.XLOOKUP($B:$B,'50m PULL'!$AV$15:$AV$138,'50m PULL'!$AZ$15:$AZ$138),_xlfn.XLOOKUP($B:$B,'50m PULL'!BL$15:$BL$137,'50m PULL'!$BP$15:$BP$137)),"")</f>
        <v>4.1400462962962967E-4</v>
      </c>
      <c r="I19" s="55">
        <f>IFERROR(IF(G19="F",_xlfn.XLOOKUP($B:$B,'50m LIBRE'!$AV$14:$AV$137,'50m LIBRE'!$AZ$14:$AZ$137),_xlfn.XLOOKUP($B:$B,'50m LIBRE'!$BL$14:BL$137,'50m LIBRE'!$BP$14:$BP$137)),"")</f>
        <v>3.5844907407407407E-4</v>
      </c>
      <c r="J19" s="55">
        <f>IFERROR(IF(G19="F",_xlfn.XLOOKUP($B:$B,'200m LIBRE'!$AV$14:$AV$155,'200m LIBRE'!$AZ$14:$AZ$155),_xlfn.XLOOKUP($B:$B,'200m LIBRE'!$BL$14:BL$145,'200m LIBRE'!$BP$14:$BP$145)),"")</f>
        <v>1.9861111111111112E-3</v>
      </c>
      <c r="K19" s="55">
        <f>IFERROR(IF(G19="F",_xlfn.XLOOKUP($B:$B,'100m LIBRE'!$AV$14:$AV$136,'100m LIBRE'!$AZ$14:$AZ$136),_xlfn.XLOOKUP($B:$B,'100m LIBRE'!$BL$14:BL$136,'100m LIBRE'!$BP$14:$BP$136)),"")</f>
        <v>8.290509259259259E-4</v>
      </c>
      <c r="L19" s="55" t="str">
        <f>IFERROR(IF(G19="F",_xlfn.XLOOKUP($B:$B,#REF!,#REF!),_xlfn.XLOOKUP($B:$B,#REF!,#REF!)),"")</f>
        <v/>
      </c>
      <c r="M19" s="55" t="str">
        <f>IFERROR(IF(G19="F",_xlfn.XLOOKUP($B:$B,#REF!,#REF!),_xlfn.XLOOKUP($B:$B,#REF!,#REF!)),"")</f>
        <v/>
      </c>
      <c r="N19" s="55" t="str">
        <f>IFERROR(IF(G:G="F",_xlfn.XLOOKUP($B:$B,#REF!,#REF!),_xlfn.XLOOKUP($B:$B,#REF!,#REF!)),"")</f>
        <v/>
      </c>
      <c r="Q19" s="55" t="str">
        <f>IFERROR(IF(G19="F",_xlfn.XLOOKUP($B:$B,#REF!,#REF!),_xlfn.XLOOKUP($B:$B,#REF!,#REF!)),"")</f>
        <v/>
      </c>
      <c r="R19" s="55" t="str">
        <f>IFERROR(IF(G19="F",_xlfn.XLOOKUP($B:$B,#REF!,#REF!),_xlfn.XLOOKUP($B:$B,#REF!,#REF!)),"")</f>
        <v/>
      </c>
      <c r="S19" s="55" t="str">
        <f>IFERROR(IF(G19="F",_xlfn.XLOOKUP($B:$B,#REF!,#REF!),_xlfn.XLOOKUP($B:$B,#REF!,#REF!)),"")</f>
        <v/>
      </c>
      <c r="T19" s="55" t="str">
        <f>IFERROR(IF(G19="F",_xlfn.XLOOKUP($B:$B,#REF!,#REF!),_xlfn.XLOOKUP($B:$B,#REF!,#REF!)),"")</f>
        <v/>
      </c>
      <c r="U19" s="55" t="str">
        <f>IFERROR(IF(G19="F",_xlfn.XLOOKUP($B:$B,#REF!,#REF!),_xlfn.XLOOKUP($B:$B,#REF!,#REF!)),"")</f>
        <v/>
      </c>
    </row>
    <row r="20" spans="1:21" x14ac:dyDescent="0.3">
      <c r="A20" s="102">
        <f>_xlfn.XLOOKUP(B20,Inscritos!C:C,Inscritos!B:B)</f>
        <v>28965</v>
      </c>
      <c r="B20" t="str">
        <f>Inscritos!C21</f>
        <v>JAIRO MARTINEZ</v>
      </c>
      <c r="C20" s="17" t="str">
        <f>_xlfn.XLOOKUP(B20,Inscritos!C:C,Inscritos!D:D)</f>
        <v>NNG</v>
      </c>
      <c r="D20" s="4">
        <f>_xlfn.XLOOKUP(B20,Inscritos!$C:$C,Inscritos!E:E)</f>
        <v>45</v>
      </c>
      <c r="E20" s="4" t="str">
        <f>_xlfn.XLOOKUP(B20,Inscritos!$C:$C,Inscritos!F:F)</f>
        <v>MASTER D</v>
      </c>
      <c r="F20" s="4" t="e">
        <f>_xlfn.XLOOKUP(B20,Inscritos!$C:$C,Inscritos!#REF!)</f>
        <v>#REF!</v>
      </c>
      <c r="G20" s="4" t="str">
        <f>_xlfn.XLOOKUP(B20,Inscritos!$C:$C,Inscritos!G:G)</f>
        <v>M</v>
      </c>
      <c r="H20" s="55" t="str">
        <f>IFERROR(IF(G:G="F",_xlfn.XLOOKUP($B:$B,'50m PULL'!$AV$15:$AV$138,'50m PULL'!$AZ$15:$AZ$138),_xlfn.XLOOKUP($B:$B,'50m PULL'!BL$15:$BL$137,'50m PULL'!$BP$15:$BP$137)),"")</f>
        <v>N/P</v>
      </c>
      <c r="I20" s="55" t="str">
        <f>IFERROR(IF(G20="F",_xlfn.XLOOKUP($B:$B,'50m LIBRE'!$AV$14:$AV$137,'50m LIBRE'!$AZ$14:$AZ$137),_xlfn.XLOOKUP($B:$B,'50m LIBRE'!$BL$14:BL$137,'50m LIBRE'!$BP$14:$BP$137)),"")</f>
        <v>N/P</v>
      </c>
      <c r="J20" s="55" t="str">
        <f>IFERROR(IF(G20="F",_xlfn.XLOOKUP($B:$B,'200m LIBRE'!$AV$14:$AV$155,'200m LIBRE'!$AZ$14:$AZ$155),_xlfn.XLOOKUP($B:$B,'200m LIBRE'!$BL$14:BL$145,'200m LIBRE'!$BP$14:$BP$145)),"")</f>
        <v>N/P</v>
      </c>
      <c r="K20" s="55" t="str">
        <f>IFERROR(IF(G20="F",_xlfn.XLOOKUP($B:$B,'100m LIBRE'!$AV$14:$AV$136,'100m LIBRE'!$AZ$14:$AZ$136),_xlfn.XLOOKUP($B:$B,'100m LIBRE'!$BL$14:BL$136,'100m LIBRE'!$BP$14:$BP$136)),"")</f>
        <v>N/P</v>
      </c>
      <c r="L20" s="55" t="str">
        <f>IFERROR(IF(G20="F",_xlfn.XLOOKUP($B:$B,#REF!,#REF!),_xlfn.XLOOKUP($B:$B,#REF!,#REF!)),"")</f>
        <v/>
      </c>
      <c r="M20" s="55" t="str">
        <f>IFERROR(IF(G20="F",_xlfn.XLOOKUP($B:$B,#REF!,#REF!),_xlfn.XLOOKUP($B:$B,#REF!,#REF!)),"")</f>
        <v/>
      </c>
      <c r="N20" s="55" t="str">
        <f>IFERROR(IF(G:G="F",_xlfn.XLOOKUP($B:$B,#REF!,#REF!),_xlfn.XLOOKUP($B:$B,#REF!,#REF!)),"")</f>
        <v/>
      </c>
      <c r="Q20" s="55" t="str">
        <f>IFERROR(IF(G20="F",_xlfn.XLOOKUP($B:$B,#REF!,#REF!),_xlfn.XLOOKUP($B:$B,#REF!,#REF!)),"")</f>
        <v/>
      </c>
      <c r="R20" s="55" t="str">
        <f>IFERROR(IF(G20="F",_xlfn.XLOOKUP($B:$B,#REF!,#REF!),_xlfn.XLOOKUP($B:$B,#REF!,#REF!)),"")</f>
        <v/>
      </c>
      <c r="S20" s="55" t="str">
        <f>IFERROR(IF(G20="F",_xlfn.XLOOKUP($B:$B,#REF!,#REF!),_xlfn.XLOOKUP($B:$B,#REF!,#REF!)),"")</f>
        <v/>
      </c>
      <c r="T20" s="55" t="str">
        <f>IFERROR(IF(G20="F",_xlfn.XLOOKUP($B:$B,#REF!,#REF!),_xlfn.XLOOKUP($B:$B,#REF!,#REF!)),"")</f>
        <v/>
      </c>
      <c r="U20" s="55" t="str">
        <f>IFERROR(IF(G20="F",_xlfn.XLOOKUP($B:$B,#REF!,#REF!),_xlfn.XLOOKUP($B:$B,#REF!,#REF!)),"")</f>
        <v/>
      </c>
    </row>
    <row r="21" spans="1:21" x14ac:dyDescent="0.3">
      <c r="A21" s="102">
        <f>_xlfn.XLOOKUP(B21,Inscritos!C:C,Inscritos!B:B)</f>
        <v>29144</v>
      </c>
      <c r="B21" t="str">
        <f>Inscritos!C22</f>
        <v>DANIEL MONTOYA</v>
      </c>
      <c r="C21" s="17" t="str">
        <f>_xlfn.XLOOKUP(B21,Inscritos!C:C,Inscritos!D:D)</f>
        <v>NNG</v>
      </c>
      <c r="D21" s="4">
        <f>_xlfn.XLOOKUP(B21,Inscritos!$C:$C,Inscritos!E:E)</f>
        <v>45</v>
      </c>
      <c r="E21" s="4" t="str">
        <f>_xlfn.XLOOKUP(B21,Inscritos!$C:$C,Inscritos!F:F)</f>
        <v>MASTER D</v>
      </c>
      <c r="F21" s="4" t="e">
        <f>_xlfn.XLOOKUP(B21,Inscritos!$C:$C,Inscritos!#REF!)</f>
        <v>#REF!</v>
      </c>
      <c r="G21" s="4" t="str">
        <f>_xlfn.XLOOKUP(B21,Inscritos!$C:$C,Inscritos!G:G)</f>
        <v>M</v>
      </c>
      <c r="H21" s="55">
        <f>IFERROR(IF(G:G="F",_xlfn.XLOOKUP($B:$B,'50m PULL'!$AV$15:$AV$138,'50m PULL'!$AZ$15:$AZ$138),_xlfn.XLOOKUP($B:$B,'50m PULL'!BL$15:$BL$137,'50m PULL'!$BP$15:$BP$137)),"")</f>
        <v>4.7164351851851854E-4</v>
      </c>
      <c r="I21" s="55">
        <f>IFERROR(IF(G21="F",_xlfn.XLOOKUP($B:$B,'50m LIBRE'!$AV$14:$AV$137,'50m LIBRE'!$AZ$14:$AZ$137),_xlfn.XLOOKUP($B:$B,'50m LIBRE'!$BL$14:BL$137,'50m LIBRE'!$BP$14:$BP$137)),"")</f>
        <v>3.9814814814814812E-4</v>
      </c>
      <c r="J21" s="55">
        <f>IFERROR(IF(G21="F",_xlfn.XLOOKUP($B:$B,'200m LIBRE'!$AV$14:$AV$155,'200m LIBRE'!$AZ$14:$AZ$155),_xlfn.XLOOKUP($B:$B,'200m LIBRE'!$BL$14:BL$145,'200m LIBRE'!$BP$14:$BP$145)),"")</f>
        <v>2.1893518518518516E-3</v>
      </c>
      <c r="K21" s="55">
        <f>IFERROR(IF(G21="F",_xlfn.XLOOKUP($B:$B,'100m LIBRE'!$AV$14:$AV$136,'100m LIBRE'!$AZ$14:$AZ$136),_xlfn.XLOOKUP($B:$B,'100m LIBRE'!$BL$14:BL$136,'100m LIBRE'!$BP$14:$BP$136)),"")</f>
        <v>9.4039351851851847E-4</v>
      </c>
      <c r="L21" s="55" t="str">
        <f>IFERROR(IF(G21="F",_xlfn.XLOOKUP($B:$B,#REF!,#REF!),_xlfn.XLOOKUP($B:$B,#REF!,#REF!)),"")</f>
        <v/>
      </c>
      <c r="M21" s="55" t="str">
        <f>IFERROR(IF(G21="F",_xlfn.XLOOKUP($B:$B,#REF!,#REF!),_xlfn.XLOOKUP($B:$B,#REF!,#REF!)),"")</f>
        <v/>
      </c>
      <c r="N21" s="55" t="str">
        <f>IFERROR(IF(G:G="F",_xlfn.XLOOKUP($B:$B,#REF!,#REF!),_xlfn.XLOOKUP($B:$B,#REF!,#REF!)),"")</f>
        <v/>
      </c>
      <c r="Q21" s="55" t="str">
        <f>IFERROR(IF(G21="F",_xlfn.XLOOKUP($B:$B,#REF!,#REF!),_xlfn.XLOOKUP($B:$B,#REF!,#REF!)),"")</f>
        <v/>
      </c>
      <c r="R21" s="55" t="str">
        <f>IFERROR(IF(G21="F",_xlfn.XLOOKUP($B:$B,#REF!,#REF!),_xlfn.XLOOKUP($B:$B,#REF!,#REF!)),"")</f>
        <v/>
      </c>
      <c r="S21" s="55" t="str">
        <f>IFERROR(IF(G21="F",_xlfn.XLOOKUP($B:$B,#REF!,#REF!),_xlfn.XLOOKUP($B:$B,#REF!,#REF!)),"")</f>
        <v/>
      </c>
      <c r="T21" s="55" t="str">
        <f>IFERROR(IF(G21="F",_xlfn.XLOOKUP($B:$B,#REF!,#REF!),_xlfn.XLOOKUP($B:$B,#REF!,#REF!)),"")</f>
        <v/>
      </c>
      <c r="U21" s="55" t="str">
        <f>IFERROR(IF(G21="F",_xlfn.XLOOKUP($B:$B,#REF!,#REF!),_xlfn.XLOOKUP($B:$B,#REF!,#REF!)),"")</f>
        <v/>
      </c>
    </row>
    <row r="22" spans="1:21" x14ac:dyDescent="0.3">
      <c r="A22" s="102">
        <f>_xlfn.XLOOKUP(B22,Inscritos!C:C,Inscritos!B:B)</f>
        <v>26960</v>
      </c>
      <c r="B22" t="str">
        <f>Inscritos!C23</f>
        <v>Libardo Pinzón Vivas</v>
      </c>
      <c r="C22" s="17" t="str">
        <f>_xlfn.XLOOKUP(B22,Inscritos!C:C,Inscritos!D:D)</f>
        <v>MNM</v>
      </c>
      <c r="D22" s="4">
        <f>_xlfn.XLOOKUP(B22,Inscritos!$C:$C,Inscritos!E:E)</f>
        <v>51</v>
      </c>
      <c r="E22" s="4" t="str">
        <f>_xlfn.XLOOKUP(B22,Inscritos!$C:$C,Inscritos!F:F)</f>
        <v>Master E</v>
      </c>
      <c r="F22" s="4" t="e">
        <f>_xlfn.XLOOKUP(B22,Inscritos!$C:$C,Inscritos!#REF!)</f>
        <v>#REF!</v>
      </c>
      <c r="G22" s="4" t="str">
        <f>_xlfn.XLOOKUP(B22,Inscritos!$C:$C,Inscritos!G:G)</f>
        <v>M</v>
      </c>
      <c r="H22" s="55">
        <f>IFERROR(IF(G:G="F",_xlfn.XLOOKUP($B:$B,'50m PULL'!$AV$15:$AV$138,'50m PULL'!$AZ$15:$AZ$138),_xlfn.XLOOKUP($B:$B,'50m PULL'!BL$15:$BL$137,'50m PULL'!$BP$15:$BP$137)),"")</f>
        <v>4.2939814814814815E-4</v>
      </c>
      <c r="I22" s="55">
        <f>IFERROR(IF(G22="F",_xlfn.XLOOKUP($B:$B,'50m LIBRE'!$AV$14:$AV$137,'50m LIBRE'!$AZ$14:$AZ$137),_xlfn.XLOOKUP($B:$B,'50m LIBRE'!$BL$14:BL$137,'50m LIBRE'!$BP$14:$BP$137)),"")</f>
        <v>3.9641203703703702E-4</v>
      </c>
      <c r="J22" s="55">
        <f>IFERROR(IF(G22="F",_xlfn.XLOOKUP($B:$B,'200m LIBRE'!$AV$14:$AV$155,'200m LIBRE'!$AZ$14:$AZ$155),_xlfn.XLOOKUP($B:$B,'200m LIBRE'!$BL$14:BL$145,'200m LIBRE'!$BP$14:$BP$145)),"")</f>
        <v>1.9498842592592593E-3</v>
      </c>
      <c r="K22" s="55">
        <f>IFERROR(IF(G22="F",_xlfn.XLOOKUP($B:$B,'100m LIBRE'!$AV$14:$AV$136,'100m LIBRE'!$AZ$14:$AZ$136),_xlfn.XLOOKUP($B:$B,'100m LIBRE'!$BL$14:BL$136,'100m LIBRE'!$BP$14:$BP$136)),"")</f>
        <v>8.815972222222222E-4</v>
      </c>
      <c r="L22" s="55" t="str">
        <f>IFERROR(IF(G22="F",_xlfn.XLOOKUP($B:$B,#REF!,#REF!),_xlfn.XLOOKUP($B:$B,#REF!,#REF!)),"")</f>
        <v/>
      </c>
      <c r="M22" s="55" t="str">
        <f>IFERROR(IF(G22="F",_xlfn.XLOOKUP($B:$B,#REF!,#REF!),_xlfn.XLOOKUP($B:$B,#REF!,#REF!)),"")</f>
        <v/>
      </c>
      <c r="N22" s="55" t="str">
        <f>IFERROR(IF(G:G="F",_xlfn.XLOOKUP($B:$B,#REF!,#REF!),_xlfn.XLOOKUP($B:$B,#REF!,#REF!)),"")</f>
        <v/>
      </c>
      <c r="Q22" s="55" t="str">
        <f>IFERROR(IF(G22="F",_xlfn.XLOOKUP($B:$B,#REF!,#REF!),_xlfn.XLOOKUP($B:$B,#REF!,#REF!)),"")</f>
        <v/>
      </c>
      <c r="R22" s="55" t="str">
        <f>IFERROR(IF(G22="F",_xlfn.XLOOKUP($B:$B,#REF!,#REF!),_xlfn.XLOOKUP($B:$B,#REF!,#REF!)),"")</f>
        <v/>
      </c>
      <c r="S22" s="55" t="str">
        <f>IFERROR(IF(G22="F",_xlfn.XLOOKUP($B:$B,#REF!,#REF!),_xlfn.XLOOKUP($B:$B,#REF!,#REF!)),"")</f>
        <v/>
      </c>
      <c r="T22" s="55" t="str">
        <f>IFERROR(IF(G22="F",_xlfn.XLOOKUP($B:$B,#REF!,#REF!),_xlfn.XLOOKUP($B:$B,#REF!,#REF!)),"")</f>
        <v/>
      </c>
      <c r="U22" s="55" t="str">
        <f>IFERROR(IF(G22="F",_xlfn.XLOOKUP($B:$B,#REF!,#REF!),_xlfn.XLOOKUP($B:$B,#REF!,#REF!)),"")</f>
        <v/>
      </c>
    </row>
    <row r="23" spans="1:21" x14ac:dyDescent="0.3">
      <c r="A23" s="102">
        <f>_xlfn.XLOOKUP(B23,Inscritos!C:C,Inscritos!B:B)</f>
        <v>22221</v>
      </c>
      <c r="B23" t="str">
        <f>Inscritos!C24</f>
        <v>Fernando Suarez</v>
      </c>
      <c r="C23" s="17" t="str">
        <f>_xlfn.XLOOKUP(B23,Inscritos!C:C,Inscritos!D:D)</f>
        <v>NNG</v>
      </c>
      <c r="D23" s="4">
        <f>_xlfn.XLOOKUP(B23,Inscritos!$C:$C,Inscritos!E:E)</f>
        <v>64</v>
      </c>
      <c r="E23" s="4" t="str">
        <f>_xlfn.XLOOKUP(B23,Inscritos!$C:$C,Inscritos!F:F)</f>
        <v>MASTER G</v>
      </c>
      <c r="F23" s="4" t="e">
        <f>_xlfn.XLOOKUP(B23,Inscritos!$C:$C,Inscritos!#REF!)</f>
        <v>#REF!</v>
      </c>
      <c r="G23" s="4" t="str">
        <f>_xlfn.XLOOKUP(B23,Inscritos!$C:$C,Inscritos!G:G)</f>
        <v>M</v>
      </c>
      <c r="H23" s="55">
        <f>IFERROR(IF(G:G="F",_xlfn.XLOOKUP($B:$B,'50m PULL'!$AV$15:$AV$138,'50m PULL'!$AZ$15:$AZ$138),_xlfn.XLOOKUP($B:$B,'50m PULL'!BL$15:$BL$137,'50m PULL'!$BP$15:$BP$137)),"")</f>
        <v>5.9641203703703701E-4</v>
      </c>
      <c r="I23" s="55">
        <f>IFERROR(IF(G23="F",_xlfn.XLOOKUP($B:$B,'50m LIBRE'!$AV$14:$AV$137,'50m LIBRE'!$AZ$14:$AZ$137),_xlfn.XLOOKUP($B:$B,'50m LIBRE'!$BL$14:BL$137,'50m LIBRE'!$BP$14:$BP$137)),"")</f>
        <v>7.0856481481481476E-4</v>
      </c>
      <c r="J23" s="55">
        <f>IFERROR(IF(G23="F",_xlfn.XLOOKUP($B:$B,'200m LIBRE'!$AV$14:$AV$155,'200m LIBRE'!$AZ$14:$AZ$155),_xlfn.XLOOKUP($B:$B,'200m LIBRE'!$BL$14:BL$145,'200m LIBRE'!$BP$14:$BP$145)),"")</f>
        <v>4.2708333333333331E-3</v>
      </c>
      <c r="K23" s="55">
        <f>IFERROR(IF(G23="F",_xlfn.XLOOKUP($B:$B,'100m LIBRE'!$AV$14:$AV$136,'100m LIBRE'!$AZ$14:$AZ$136),_xlfn.XLOOKUP($B:$B,'100m LIBRE'!$BL$14:BL$136,'100m LIBRE'!$BP$14:$BP$136)),"")</f>
        <v>1.8282407407407407E-3</v>
      </c>
      <c r="L23" s="55" t="str">
        <f>IFERROR(IF(G23="F",_xlfn.XLOOKUP($B:$B,#REF!,#REF!),_xlfn.XLOOKUP($B:$B,#REF!,#REF!)),"")</f>
        <v/>
      </c>
      <c r="M23" s="55" t="str">
        <f>IFERROR(IF(G23="F",_xlfn.XLOOKUP($B:$B,#REF!,#REF!),_xlfn.XLOOKUP($B:$B,#REF!,#REF!)),"")</f>
        <v/>
      </c>
      <c r="N23" s="55" t="str">
        <f>IFERROR(IF(G:G="F",_xlfn.XLOOKUP($B:$B,#REF!,#REF!),_xlfn.XLOOKUP($B:$B,#REF!,#REF!)),"")</f>
        <v/>
      </c>
      <c r="Q23" s="55" t="str">
        <f>IFERROR(IF(G23="F",_xlfn.XLOOKUP($B:$B,#REF!,#REF!),_xlfn.XLOOKUP($B:$B,#REF!,#REF!)),"")</f>
        <v/>
      </c>
      <c r="R23" s="55" t="str">
        <f>IFERROR(IF(G23="F",_xlfn.XLOOKUP($B:$B,#REF!,#REF!),_xlfn.XLOOKUP($B:$B,#REF!,#REF!)),"")</f>
        <v/>
      </c>
      <c r="S23" s="55" t="str">
        <f>IFERROR(IF(G23="F",_xlfn.XLOOKUP($B:$B,#REF!,#REF!),_xlfn.XLOOKUP($B:$B,#REF!,#REF!)),"")</f>
        <v/>
      </c>
      <c r="T23" s="55" t="str">
        <f>IFERROR(IF(G23="F",_xlfn.XLOOKUP($B:$B,#REF!,#REF!),_xlfn.XLOOKUP($B:$B,#REF!,#REF!)),"")</f>
        <v/>
      </c>
      <c r="U23" s="55" t="str">
        <f>IFERROR(IF(G23="F",_xlfn.XLOOKUP($B:$B,#REF!,#REF!),_xlfn.XLOOKUP($B:$B,#REF!,#REF!)),"")</f>
        <v/>
      </c>
    </row>
    <row r="24" spans="1:21" x14ac:dyDescent="0.3">
      <c r="A24" s="102" t="e">
        <f>_xlfn.XLOOKUP(B24,Inscritos!C:C,Inscritos!B:B)</f>
        <v>#N/A</v>
      </c>
      <c r="B24">
        <f>Inscritos!C25</f>
        <v>0</v>
      </c>
      <c r="C24" s="17" t="e">
        <f>_xlfn.XLOOKUP(B24,Inscritos!C:C,Inscritos!D:D)</f>
        <v>#N/A</v>
      </c>
      <c r="D24" s="4" t="e">
        <f>_xlfn.XLOOKUP(B24,Inscritos!$C:$C,Inscritos!E:E)</f>
        <v>#N/A</v>
      </c>
      <c r="E24" s="4" t="e">
        <f>_xlfn.XLOOKUP(B24,Inscritos!$C:$C,Inscritos!F:F)</f>
        <v>#N/A</v>
      </c>
      <c r="F24" s="4" t="e">
        <f>_xlfn.XLOOKUP(B24,Inscritos!$C:$C,Inscritos!#REF!)</f>
        <v>#REF!</v>
      </c>
      <c r="G24" s="4" t="e">
        <f>_xlfn.XLOOKUP(B24,Inscritos!$C:$C,Inscritos!G:G)</f>
        <v>#N/A</v>
      </c>
      <c r="H24" s="55" t="str">
        <f>IFERROR(IF(G:G="F",_xlfn.XLOOKUP($B:$B,'50m PULL'!$AV$15:$AV$138,'50m PULL'!$AZ$15:$AZ$138),_xlfn.XLOOKUP($B:$B,'50m PULL'!BL$15:$BL$137,'50m PULL'!$BP$15:$BP$137)),"")</f>
        <v/>
      </c>
      <c r="I24" s="55" t="str">
        <f>IFERROR(IF(G24="F",_xlfn.XLOOKUP($B:$B,'50m LIBRE'!$AV$14:$AV$137,'50m LIBRE'!$AZ$14:$AZ$137),_xlfn.XLOOKUP($B:$B,'50m LIBRE'!$BL$14:BL$137,'50m LIBRE'!$BP$14:$BP$137)),"")</f>
        <v/>
      </c>
      <c r="J24" s="55" t="str">
        <f>IFERROR(IF(G24="F",_xlfn.XLOOKUP($B:$B,'200m LIBRE'!$AV$14:$AV$155,'200m LIBRE'!$AZ$14:$AZ$155),_xlfn.XLOOKUP($B:$B,'200m LIBRE'!$BL$14:BL$145,'200m LIBRE'!$BP$14:$BP$145)),"")</f>
        <v/>
      </c>
      <c r="K24" s="55" t="str">
        <f>IFERROR(IF(G24="F",_xlfn.XLOOKUP($B:$B,'100m LIBRE'!$AV$14:$AV$136,'100m LIBRE'!$AZ$14:$AZ$136),_xlfn.XLOOKUP($B:$B,'100m LIBRE'!$BL$14:BL$136,'100m LIBRE'!$BP$14:$BP$136)),"")</f>
        <v/>
      </c>
      <c r="L24" s="55" t="str">
        <f>IFERROR(IF(G24="F",_xlfn.XLOOKUP($B:$B,#REF!,#REF!),_xlfn.XLOOKUP($B:$B,#REF!,#REF!)),"")</f>
        <v/>
      </c>
      <c r="M24" s="55" t="str">
        <f>IFERROR(IF(G24="F",_xlfn.XLOOKUP($B:$B,#REF!,#REF!),_xlfn.XLOOKUP($B:$B,#REF!,#REF!)),"")</f>
        <v/>
      </c>
      <c r="N24" s="55" t="str">
        <f>IFERROR(IF(G:G="F",_xlfn.XLOOKUP($B:$B,#REF!,#REF!),_xlfn.XLOOKUP($B:$B,#REF!,#REF!)),"")</f>
        <v/>
      </c>
      <c r="Q24" s="55" t="str">
        <f>IFERROR(IF(G24="F",_xlfn.XLOOKUP($B:$B,#REF!,#REF!),_xlfn.XLOOKUP($B:$B,#REF!,#REF!)),"")</f>
        <v/>
      </c>
      <c r="R24" s="55" t="str">
        <f>IFERROR(IF(G24="F",_xlfn.XLOOKUP($B:$B,#REF!,#REF!),_xlfn.XLOOKUP($B:$B,#REF!,#REF!)),"")</f>
        <v/>
      </c>
      <c r="S24" s="55" t="str">
        <f>IFERROR(IF(G24="F",_xlfn.XLOOKUP($B:$B,#REF!,#REF!),_xlfn.XLOOKUP($B:$B,#REF!,#REF!)),"")</f>
        <v/>
      </c>
      <c r="T24" s="55" t="str">
        <f>IFERROR(IF(G24="F",_xlfn.XLOOKUP($B:$B,#REF!,#REF!),_xlfn.XLOOKUP($B:$B,#REF!,#REF!)),"")</f>
        <v/>
      </c>
      <c r="U24" s="55" t="str">
        <f>IFERROR(IF(G24="F",_xlfn.XLOOKUP($B:$B,#REF!,#REF!),_xlfn.XLOOKUP($B:$B,#REF!,#REF!)),"")</f>
        <v/>
      </c>
    </row>
    <row r="25" spans="1:21" x14ac:dyDescent="0.3">
      <c r="A25" s="102" t="e">
        <f>_xlfn.XLOOKUP(B25,Inscritos!C:C,Inscritos!B:B)</f>
        <v>#N/A</v>
      </c>
      <c r="B25">
        <f>Inscritos!C26</f>
        <v>0</v>
      </c>
      <c r="C25" s="17" t="e">
        <f>_xlfn.XLOOKUP(B25,Inscritos!C:C,Inscritos!D:D)</f>
        <v>#N/A</v>
      </c>
      <c r="D25" s="4" t="e">
        <f>_xlfn.XLOOKUP(B25,Inscritos!$C:$C,Inscritos!E:E)</f>
        <v>#N/A</v>
      </c>
      <c r="E25" s="4" t="e">
        <f>_xlfn.XLOOKUP(B25,Inscritos!$C:$C,Inscritos!F:F)</f>
        <v>#N/A</v>
      </c>
      <c r="F25" s="4" t="e">
        <f>_xlfn.XLOOKUP(B25,Inscritos!$C:$C,Inscritos!#REF!)</f>
        <v>#REF!</v>
      </c>
      <c r="G25" s="4" t="e">
        <f>_xlfn.XLOOKUP(B25,Inscritos!$C:$C,Inscritos!G:G)</f>
        <v>#N/A</v>
      </c>
      <c r="H25" s="55" t="str">
        <f>IFERROR(IF(G:G="F",_xlfn.XLOOKUP($B:$B,'50m PULL'!$AV$15:$AV$138,'50m PULL'!$AZ$15:$AZ$138),_xlfn.XLOOKUP($B:$B,'50m PULL'!BL$15:$BL$137,'50m PULL'!$BP$15:$BP$137)),"")</f>
        <v/>
      </c>
      <c r="I25" s="55" t="str">
        <f>IFERROR(IF(G25="F",_xlfn.XLOOKUP($B:$B,'50m LIBRE'!$AV$14:$AV$137,'50m LIBRE'!$AZ$14:$AZ$137),_xlfn.XLOOKUP($B:$B,'50m LIBRE'!$BL$14:BL$137,'50m LIBRE'!$BP$14:$BP$137)),"")</f>
        <v/>
      </c>
      <c r="J25" s="55" t="str">
        <f>IFERROR(IF(G25="F",_xlfn.XLOOKUP($B:$B,'200m LIBRE'!$AV$14:$AV$155,'200m LIBRE'!$AZ$14:$AZ$155),_xlfn.XLOOKUP($B:$B,'200m LIBRE'!$BL$14:BL$145,'200m LIBRE'!$BP$14:$BP$145)),"")</f>
        <v/>
      </c>
      <c r="K25" s="55" t="str">
        <f>IFERROR(IF(G25="F",_xlfn.XLOOKUP($B:$B,'100m LIBRE'!$AV$14:$AV$136,'100m LIBRE'!$AZ$14:$AZ$136),_xlfn.XLOOKUP($B:$B,'100m LIBRE'!$BL$14:BL$136,'100m LIBRE'!$BP$14:$BP$136)),"")</f>
        <v/>
      </c>
      <c r="L25" s="55" t="str">
        <f>IFERROR(IF(G25="F",_xlfn.XLOOKUP($B:$B,#REF!,#REF!),_xlfn.XLOOKUP($B:$B,#REF!,#REF!)),"")</f>
        <v/>
      </c>
      <c r="M25" s="55" t="str">
        <f>IFERROR(IF(G25="F",_xlfn.XLOOKUP($B:$B,#REF!,#REF!),_xlfn.XLOOKUP($B:$B,#REF!,#REF!)),"")</f>
        <v/>
      </c>
      <c r="N25" s="55" t="str">
        <f>IFERROR(IF(G:G="F",_xlfn.XLOOKUP($B:$B,#REF!,#REF!),_xlfn.XLOOKUP($B:$B,#REF!,#REF!)),"")</f>
        <v/>
      </c>
      <c r="Q25" s="55" t="str">
        <f>IFERROR(IF(G25="F",_xlfn.XLOOKUP($B:$B,#REF!,#REF!),_xlfn.XLOOKUP($B:$B,#REF!,#REF!)),"")</f>
        <v/>
      </c>
      <c r="R25" s="55" t="str">
        <f>IFERROR(IF(G25="F",_xlfn.XLOOKUP($B:$B,#REF!,#REF!),_xlfn.XLOOKUP($B:$B,#REF!,#REF!)),"")</f>
        <v/>
      </c>
      <c r="S25" s="55" t="str">
        <f>IFERROR(IF(G25="F",_xlfn.XLOOKUP($B:$B,#REF!,#REF!),_xlfn.XLOOKUP($B:$B,#REF!,#REF!)),"")</f>
        <v/>
      </c>
      <c r="T25" s="55" t="str">
        <f>IFERROR(IF(G25="F",_xlfn.XLOOKUP($B:$B,#REF!,#REF!),_xlfn.XLOOKUP($B:$B,#REF!,#REF!)),"")</f>
        <v/>
      </c>
      <c r="U25" s="55" t="str">
        <f>IFERROR(IF(G25="F",_xlfn.XLOOKUP($B:$B,#REF!,#REF!),_xlfn.XLOOKUP($B:$B,#REF!,#REF!)),"")</f>
        <v/>
      </c>
    </row>
    <row r="26" spans="1:21" x14ac:dyDescent="0.3">
      <c r="A26" s="102" t="e">
        <f>_xlfn.XLOOKUP(B26,Inscritos!C:C,Inscritos!B:B)</f>
        <v>#N/A</v>
      </c>
      <c r="B26">
        <f>Inscritos!C27</f>
        <v>0</v>
      </c>
      <c r="C26" s="17" t="e">
        <f>_xlfn.XLOOKUP(B26,Inscritos!C:C,Inscritos!D:D)</f>
        <v>#N/A</v>
      </c>
      <c r="D26" s="4" t="e">
        <f>_xlfn.XLOOKUP(B26,Inscritos!$C:$C,Inscritos!E:E)</f>
        <v>#N/A</v>
      </c>
      <c r="E26" s="4" t="e">
        <f>_xlfn.XLOOKUP(B26,Inscritos!$C:$C,Inscritos!F:F)</f>
        <v>#N/A</v>
      </c>
      <c r="F26" s="4" t="e">
        <f>_xlfn.XLOOKUP(B26,Inscritos!$C:$C,Inscritos!#REF!)</f>
        <v>#REF!</v>
      </c>
      <c r="G26" s="4" t="e">
        <f>_xlfn.XLOOKUP(B26,Inscritos!$C:$C,Inscritos!G:G)</f>
        <v>#N/A</v>
      </c>
      <c r="H26" s="55" t="str">
        <f>IFERROR(IF(G:G="F",_xlfn.XLOOKUP($B:$B,'50m PULL'!$AV$15:$AV$138,'50m PULL'!$AZ$15:$AZ$138),_xlfn.XLOOKUP($B:$B,'50m PULL'!BL$15:$BL$137,'50m PULL'!$BP$15:$BP$137)),"")</f>
        <v/>
      </c>
      <c r="I26" s="55" t="str">
        <f>IFERROR(IF(G26="F",_xlfn.XLOOKUP($B:$B,'50m LIBRE'!$AV$14:$AV$137,'50m LIBRE'!$AZ$14:$AZ$137),_xlfn.XLOOKUP($B:$B,'50m LIBRE'!$BL$14:BL$137,'50m LIBRE'!$BP$14:$BP$137)),"")</f>
        <v/>
      </c>
      <c r="J26" s="55" t="str">
        <f>IFERROR(IF(G26="F",_xlfn.XLOOKUP($B:$B,'200m LIBRE'!$AV$14:$AV$155,'200m LIBRE'!$AZ$14:$AZ$155),_xlfn.XLOOKUP($B:$B,'200m LIBRE'!$BL$14:BL$145,'200m LIBRE'!$BP$14:$BP$145)),"")</f>
        <v/>
      </c>
      <c r="K26" s="55" t="str">
        <f>IFERROR(IF(G26="F",_xlfn.XLOOKUP($B:$B,'100m LIBRE'!$AV$14:$AV$136,'100m LIBRE'!$AZ$14:$AZ$136),_xlfn.XLOOKUP($B:$B,'100m LIBRE'!$BL$14:BL$136,'100m LIBRE'!$BP$14:$BP$136)),"")</f>
        <v/>
      </c>
      <c r="L26" s="55" t="str">
        <f>IFERROR(IF(G26="F",_xlfn.XLOOKUP($B:$B,#REF!,#REF!),_xlfn.XLOOKUP($B:$B,#REF!,#REF!)),"")</f>
        <v/>
      </c>
      <c r="M26" s="55" t="str">
        <f>IFERROR(IF(G26="F",_xlfn.XLOOKUP($B:$B,#REF!,#REF!),_xlfn.XLOOKUP($B:$B,#REF!,#REF!)),"")</f>
        <v/>
      </c>
      <c r="N26" s="55" t="str">
        <f>IFERROR(IF(G:G="F",_xlfn.XLOOKUP($B:$B,#REF!,#REF!),_xlfn.XLOOKUP($B:$B,#REF!,#REF!)),"")</f>
        <v/>
      </c>
      <c r="Q26" s="55" t="str">
        <f>IFERROR(IF(G26="F",_xlfn.XLOOKUP($B:$B,#REF!,#REF!),_xlfn.XLOOKUP($B:$B,#REF!,#REF!)),"")</f>
        <v/>
      </c>
      <c r="R26" s="55" t="str">
        <f>IFERROR(IF(G26="F",_xlfn.XLOOKUP($B:$B,#REF!,#REF!),_xlfn.XLOOKUP($B:$B,#REF!,#REF!)),"")</f>
        <v/>
      </c>
      <c r="S26" s="55" t="str">
        <f>IFERROR(IF(G26="F",_xlfn.XLOOKUP($B:$B,#REF!,#REF!),_xlfn.XLOOKUP($B:$B,#REF!,#REF!)),"")</f>
        <v/>
      </c>
      <c r="T26" s="55" t="str">
        <f>IFERROR(IF(G26="F",_xlfn.XLOOKUP($B:$B,#REF!,#REF!),_xlfn.XLOOKUP($B:$B,#REF!,#REF!)),"")</f>
        <v/>
      </c>
      <c r="U26" s="55" t="str">
        <f>IFERROR(IF(G26="F",_xlfn.XLOOKUP($B:$B,#REF!,#REF!),_xlfn.XLOOKUP($B:$B,#REF!,#REF!)),"")</f>
        <v/>
      </c>
    </row>
    <row r="27" spans="1:21" x14ac:dyDescent="0.3">
      <c r="A27" s="102" t="e">
        <f>_xlfn.XLOOKUP(B27,Inscritos!C:C,Inscritos!B:B)</f>
        <v>#N/A</v>
      </c>
      <c r="B27">
        <f>Inscritos!C28</f>
        <v>0</v>
      </c>
      <c r="C27" s="17" t="e">
        <f>_xlfn.XLOOKUP(B27,Inscritos!C:C,Inscritos!D:D)</f>
        <v>#N/A</v>
      </c>
      <c r="D27" s="4" t="e">
        <f>_xlfn.XLOOKUP(B27,Inscritos!$C:$C,Inscritos!E:E)</f>
        <v>#N/A</v>
      </c>
      <c r="E27" s="4" t="e">
        <f>_xlfn.XLOOKUP(B27,Inscritos!$C:$C,Inscritos!F:F)</f>
        <v>#N/A</v>
      </c>
      <c r="F27" s="4" t="e">
        <f>_xlfn.XLOOKUP(B27,Inscritos!$C:$C,Inscritos!#REF!)</f>
        <v>#REF!</v>
      </c>
      <c r="G27" s="4" t="e">
        <f>_xlfn.XLOOKUP(B27,Inscritos!$C:$C,Inscritos!G:G)</f>
        <v>#N/A</v>
      </c>
      <c r="H27" s="55" t="str">
        <f>IFERROR(IF(G:G="F",_xlfn.XLOOKUP($B:$B,'50m PULL'!$AV$15:$AV$138,'50m PULL'!$AZ$15:$AZ$138),_xlfn.XLOOKUP($B:$B,'50m PULL'!BL$15:$BL$137,'50m PULL'!$BP$15:$BP$137)),"")</f>
        <v/>
      </c>
      <c r="I27" s="55" t="str">
        <f>IFERROR(IF(G27="F",_xlfn.XLOOKUP($B:$B,'50m LIBRE'!$AV$14:$AV$137,'50m LIBRE'!$AZ$14:$AZ$137),_xlfn.XLOOKUP($B:$B,'50m LIBRE'!$BL$14:BL$137,'50m LIBRE'!$BP$14:$BP$137)),"")</f>
        <v/>
      </c>
      <c r="J27" s="55" t="str">
        <f>IFERROR(IF(G27="F",_xlfn.XLOOKUP($B:$B,'200m LIBRE'!$AV$14:$AV$155,'200m LIBRE'!$AZ$14:$AZ$155),_xlfn.XLOOKUP($B:$B,'200m LIBRE'!$BL$14:BL$145,'200m LIBRE'!$BP$14:$BP$145)),"")</f>
        <v/>
      </c>
      <c r="K27" s="55" t="str">
        <f>IFERROR(IF(G27="F",_xlfn.XLOOKUP($B:$B,'100m LIBRE'!$AV$14:$AV$136,'100m LIBRE'!$AZ$14:$AZ$136),_xlfn.XLOOKUP($B:$B,'100m LIBRE'!$BL$14:BL$136,'100m LIBRE'!$BP$14:$BP$136)),"")</f>
        <v/>
      </c>
      <c r="L27" s="55" t="str">
        <f>IFERROR(IF(G27="F",_xlfn.XLOOKUP($B:$B,#REF!,#REF!),_xlfn.XLOOKUP($B:$B,#REF!,#REF!)),"")</f>
        <v/>
      </c>
      <c r="M27" s="55" t="str">
        <f>IFERROR(IF(G27="F",_xlfn.XLOOKUP($B:$B,#REF!,#REF!),_xlfn.XLOOKUP($B:$B,#REF!,#REF!)),"")</f>
        <v/>
      </c>
      <c r="N27" s="55" t="str">
        <f>IFERROR(IF(G:G="F",_xlfn.XLOOKUP($B:$B,#REF!,#REF!),_xlfn.XLOOKUP($B:$B,#REF!,#REF!)),"")</f>
        <v/>
      </c>
      <c r="Q27" s="55" t="str">
        <f>IFERROR(IF(G27="F",_xlfn.XLOOKUP($B:$B,#REF!,#REF!),_xlfn.XLOOKUP($B:$B,#REF!,#REF!)),"")</f>
        <v/>
      </c>
      <c r="R27" s="55" t="str">
        <f>IFERROR(IF(G27="F",_xlfn.XLOOKUP($B:$B,#REF!,#REF!),_xlfn.XLOOKUP($B:$B,#REF!,#REF!)),"")</f>
        <v/>
      </c>
      <c r="S27" s="55" t="str">
        <f>IFERROR(IF(G27="F",_xlfn.XLOOKUP($B:$B,#REF!,#REF!),_xlfn.XLOOKUP($B:$B,#REF!,#REF!)),"")</f>
        <v/>
      </c>
      <c r="T27" s="55" t="str">
        <f>IFERROR(IF(G27="F",_xlfn.XLOOKUP($B:$B,#REF!,#REF!),_xlfn.XLOOKUP($B:$B,#REF!,#REF!)),"")</f>
        <v/>
      </c>
      <c r="U27" s="55" t="str">
        <f>IFERROR(IF(G27="F",_xlfn.XLOOKUP($B:$B,#REF!,#REF!),_xlfn.XLOOKUP($B:$B,#REF!,#REF!)),"")</f>
        <v/>
      </c>
    </row>
    <row r="28" spans="1:21" x14ac:dyDescent="0.3">
      <c r="A28" s="102" t="e">
        <f>_xlfn.XLOOKUP(B28,Inscritos!C:C,Inscritos!B:B)</f>
        <v>#N/A</v>
      </c>
      <c r="B28">
        <f>Inscritos!C29</f>
        <v>0</v>
      </c>
      <c r="C28" s="17" t="e">
        <f>_xlfn.XLOOKUP(B28,Inscritos!C:C,Inscritos!D:D)</f>
        <v>#N/A</v>
      </c>
      <c r="D28" s="4" t="e">
        <f>_xlfn.XLOOKUP(B28,Inscritos!$C:$C,Inscritos!E:E)</f>
        <v>#N/A</v>
      </c>
      <c r="E28" s="4" t="e">
        <f>_xlfn.XLOOKUP(B28,Inscritos!$C:$C,Inscritos!F:F)</f>
        <v>#N/A</v>
      </c>
      <c r="F28" s="4" t="e">
        <f>_xlfn.XLOOKUP(B28,Inscritos!$C:$C,Inscritos!#REF!)</f>
        <v>#REF!</v>
      </c>
      <c r="G28" s="4" t="e">
        <f>_xlfn.XLOOKUP(B28,Inscritos!$C:$C,Inscritos!G:G)</f>
        <v>#N/A</v>
      </c>
      <c r="H28" s="55" t="str">
        <f>IFERROR(IF(G:G="F",_xlfn.XLOOKUP($B:$B,'50m PULL'!$AV$15:$AV$138,'50m PULL'!$AZ$15:$AZ$138),_xlfn.XLOOKUP($B:$B,'50m PULL'!BL$15:$BL$137,'50m PULL'!$BP$15:$BP$137)),"")</f>
        <v/>
      </c>
      <c r="I28" s="55" t="str">
        <f>IFERROR(IF(G28="F",_xlfn.XLOOKUP($B:$B,'50m LIBRE'!$AV$14:$AV$137,'50m LIBRE'!$AZ$14:$AZ$137),_xlfn.XLOOKUP($B:$B,'50m LIBRE'!$BL$14:BL$137,'50m LIBRE'!$BP$14:$BP$137)),"")</f>
        <v/>
      </c>
      <c r="J28" s="55" t="str">
        <f>IFERROR(IF(G28="F",_xlfn.XLOOKUP($B:$B,'200m LIBRE'!$AV$14:$AV$155,'200m LIBRE'!$AZ$14:$AZ$155),_xlfn.XLOOKUP($B:$B,'200m LIBRE'!$BL$14:BL$145,'200m LIBRE'!$BP$14:$BP$145)),"")</f>
        <v/>
      </c>
      <c r="K28" s="55" t="str">
        <f>IFERROR(IF(G28="F",_xlfn.XLOOKUP($B:$B,'100m LIBRE'!$AV$14:$AV$136,'100m LIBRE'!$AZ$14:$AZ$136),_xlfn.XLOOKUP($B:$B,'100m LIBRE'!$BL$14:BL$136,'100m LIBRE'!$BP$14:$BP$136)),"")</f>
        <v/>
      </c>
      <c r="L28" s="55" t="str">
        <f>IFERROR(IF(G28="F",_xlfn.XLOOKUP($B:$B,#REF!,#REF!),_xlfn.XLOOKUP($B:$B,#REF!,#REF!)),"")</f>
        <v/>
      </c>
      <c r="M28" s="55" t="str">
        <f>IFERROR(IF(G28="F",_xlfn.XLOOKUP($B:$B,#REF!,#REF!),_xlfn.XLOOKUP($B:$B,#REF!,#REF!)),"")</f>
        <v/>
      </c>
      <c r="N28" s="55" t="str">
        <f>IFERROR(IF(G:G="F",_xlfn.XLOOKUP($B:$B,#REF!,#REF!),_xlfn.XLOOKUP($B:$B,#REF!,#REF!)),"")</f>
        <v/>
      </c>
      <c r="Q28" s="55" t="str">
        <f>IFERROR(IF(G28="F",_xlfn.XLOOKUP($B:$B,#REF!,#REF!),_xlfn.XLOOKUP($B:$B,#REF!,#REF!)),"")</f>
        <v/>
      </c>
      <c r="R28" s="55" t="str">
        <f>IFERROR(IF(G28="F",_xlfn.XLOOKUP($B:$B,#REF!,#REF!),_xlfn.XLOOKUP($B:$B,#REF!,#REF!)),"")</f>
        <v/>
      </c>
      <c r="S28" s="55" t="str">
        <f>IFERROR(IF(G28="F",_xlfn.XLOOKUP($B:$B,#REF!,#REF!),_xlfn.XLOOKUP($B:$B,#REF!,#REF!)),"")</f>
        <v/>
      </c>
      <c r="T28" s="55" t="str">
        <f>IFERROR(IF(G28="F",_xlfn.XLOOKUP($B:$B,#REF!,#REF!),_xlfn.XLOOKUP($B:$B,#REF!,#REF!)),"")</f>
        <v/>
      </c>
      <c r="U28" s="55" t="str">
        <f>IFERROR(IF(G28="F",_xlfn.XLOOKUP($B:$B,#REF!,#REF!),_xlfn.XLOOKUP($B:$B,#REF!,#REF!)),"")</f>
        <v/>
      </c>
    </row>
    <row r="29" spans="1:21" x14ac:dyDescent="0.3">
      <c r="A29" s="102" t="e">
        <f>_xlfn.XLOOKUP(B29,Inscritos!C:C,Inscritos!B:B)</f>
        <v>#N/A</v>
      </c>
      <c r="B29">
        <f>Inscritos!C30</f>
        <v>0</v>
      </c>
      <c r="C29" s="17" t="e">
        <f>_xlfn.XLOOKUP(B29,Inscritos!C:C,Inscritos!D:D)</f>
        <v>#N/A</v>
      </c>
      <c r="D29" s="4" t="e">
        <f>_xlfn.XLOOKUP(B29,Inscritos!$C:$C,Inscritos!E:E)</f>
        <v>#N/A</v>
      </c>
      <c r="E29" s="4" t="e">
        <f>_xlfn.XLOOKUP(B29,Inscritos!$C:$C,Inscritos!F:F)</f>
        <v>#N/A</v>
      </c>
      <c r="F29" s="4" t="e">
        <f>_xlfn.XLOOKUP(B29,Inscritos!$C:$C,Inscritos!#REF!)</f>
        <v>#REF!</v>
      </c>
      <c r="G29" s="4" t="e">
        <f>_xlfn.XLOOKUP(B29,Inscritos!$C:$C,Inscritos!G:G)</f>
        <v>#N/A</v>
      </c>
      <c r="H29" s="55" t="str">
        <f>IFERROR(IF(G:G="F",_xlfn.XLOOKUP($B:$B,'50m PULL'!$AV$15:$AV$138,'50m PULL'!$AZ$15:$AZ$138),_xlfn.XLOOKUP($B:$B,'50m PULL'!BL$15:$BL$137,'50m PULL'!$BP$15:$BP$137)),"")</f>
        <v/>
      </c>
      <c r="I29" s="55" t="str">
        <f>IFERROR(IF(G29="F",_xlfn.XLOOKUP($B:$B,'50m LIBRE'!$AV$14:$AV$137,'50m LIBRE'!$AZ$14:$AZ$137),_xlfn.XLOOKUP($B:$B,'50m LIBRE'!$BL$14:BL$137,'50m LIBRE'!$BP$14:$BP$137)),"")</f>
        <v/>
      </c>
      <c r="J29" s="55" t="str">
        <f>IFERROR(IF(G29="F",_xlfn.XLOOKUP($B:$B,'200m LIBRE'!$AV$14:$AV$155,'200m LIBRE'!$AZ$14:$AZ$155),_xlfn.XLOOKUP($B:$B,'200m LIBRE'!$BL$14:BL$145,'200m LIBRE'!$BP$14:$BP$145)),"")</f>
        <v/>
      </c>
      <c r="K29" s="55" t="str">
        <f>IFERROR(IF(G29="F",_xlfn.XLOOKUP($B:$B,'100m LIBRE'!$AV$14:$AV$136,'100m LIBRE'!$AZ$14:$AZ$136),_xlfn.XLOOKUP($B:$B,'100m LIBRE'!$BL$14:BL$136,'100m LIBRE'!$BP$14:$BP$136)),"")</f>
        <v/>
      </c>
      <c r="L29" s="55" t="str">
        <f>IFERROR(IF(G29="F",_xlfn.XLOOKUP($B:$B,#REF!,#REF!),_xlfn.XLOOKUP($B:$B,#REF!,#REF!)),"")</f>
        <v/>
      </c>
      <c r="M29" s="55" t="str">
        <f>IFERROR(IF(G29="F",_xlfn.XLOOKUP($B:$B,#REF!,#REF!),_xlfn.XLOOKUP($B:$B,#REF!,#REF!)),"")</f>
        <v/>
      </c>
      <c r="N29" s="55" t="str">
        <f>IFERROR(IF(G:G="F",_xlfn.XLOOKUP($B:$B,#REF!,#REF!),_xlfn.XLOOKUP($B:$B,#REF!,#REF!)),"")</f>
        <v/>
      </c>
      <c r="Q29" s="55" t="str">
        <f>IFERROR(IF(G29="F",_xlfn.XLOOKUP($B:$B,#REF!,#REF!),_xlfn.XLOOKUP($B:$B,#REF!,#REF!)),"")</f>
        <v/>
      </c>
      <c r="R29" s="55" t="str">
        <f>IFERROR(IF(G29="F",_xlfn.XLOOKUP($B:$B,#REF!,#REF!),_xlfn.XLOOKUP($B:$B,#REF!,#REF!)),"")</f>
        <v/>
      </c>
      <c r="S29" s="55" t="str">
        <f>IFERROR(IF(G29="F",_xlfn.XLOOKUP($B:$B,#REF!,#REF!),_xlfn.XLOOKUP($B:$B,#REF!,#REF!)),"")</f>
        <v/>
      </c>
      <c r="T29" s="55" t="str">
        <f>IFERROR(IF(G29="F",_xlfn.XLOOKUP($B:$B,#REF!,#REF!),_xlfn.XLOOKUP($B:$B,#REF!,#REF!)),"")</f>
        <v/>
      </c>
      <c r="U29" s="55" t="str">
        <f>IFERROR(IF(G29="F",_xlfn.XLOOKUP($B:$B,#REF!,#REF!),_xlfn.XLOOKUP($B:$B,#REF!,#REF!)),"")</f>
        <v/>
      </c>
    </row>
    <row r="30" spans="1:21" x14ac:dyDescent="0.3">
      <c r="A30" s="102" t="e">
        <f>_xlfn.XLOOKUP(B30,Inscritos!C:C,Inscritos!B:B)</f>
        <v>#N/A</v>
      </c>
      <c r="B30">
        <f>Inscritos!C31</f>
        <v>0</v>
      </c>
      <c r="C30" s="17" t="e">
        <f>_xlfn.XLOOKUP(B30,Inscritos!C:C,Inscritos!D:D)</f>
        <v>#N/A</v>
      </c>
      <c r="D30" s="4" t="e">
        <f>_xlfn.XLOOKUP(B30,Inscritos!$C:$C,Inscritos!E:E)</f>
        <v>#N/A</v>
      </c>
      <c r="E30" s="4" t="e">
        <f>_xlfn.XLOOKUP(B30,Inscritos!$C:$C,Inscritos!F:F)</f>
        <v>#N/A</v>
      </c>
      <c r="F30" s="4" t="e">
        <f>_xlfn.XLOOKUP(B30,Inscritos!$C:$C,Inscritos!#REF!)</f>
        <v>#REF!</v>
      </c>
      <c r="G30" s="4" t="e">
        <f>_xlfn.XLOOKUP(B30,Inscritos!$C:$C,Inscritos!G:G)</f>
        <v>#N/A</v>
      </c>
      <c r="H30" s="55" t="str">
        <f>IFERROR(IF(G:G="F",_xlfn.XLOOKUP($B:$B,'50m PULL'!$AV$15:$AV$138,'50m PULL'!$AZ$15:$AZ$138),_xlfn.XLOOKUP($B:$B,'50m PULL'!BL$15:$BL$137,'50m PULL'!$BP$15:$BP$137)),"")</f>
        <v/>
      </c>
      <c r="I30" s="55" t="str">
        <f>IFERROR(IF(G30="F",_xlfn.XLOOKUP($B:$B,'50m LIBRE'!$AV$14:$AV$137,'50m LIBRE'!$AZ$14:$AZ$137),_xlfn.XLOOKUP($B:$B,'50m LIBRE'!$BL$14:BL$137,'50m LIBRE'!$BP$14:$BP$137)),"")</f>
        <v/>
      </c>
      <c r="J30" s="55" t="str">
        <f>IFERROR(IF(G30="F",_xlfn.XLOOKUP($B:$B,'200m LIBRE'!$AV$14:$AV$155,'200m LIBRE'!$AZ$14:$AZ$155),_xlfn.XLOOKUP($B:$B,'200m LIBRE'!$BL$14:BL$145,'200m LIBRE'!$BP$14:$BP$145)),"")</f>
        <v/>
      </c>
      <c r="K30" s="55" t="str">
        <f>IFERROR(IF(G30="F",_xlfn.XLOOKUP($B:$B,'100m LIBRE'!$AV$14:$AV$136,'100m LIBRE'!$AZ$14:$AZ$136),_xlfn.XLOOKUP($B:$B,'100m LIBRE'!$BL$14:BL$136,'100m LIBRE'!$BP$14:$BP$136)),"")</f>
        <v/>
      </c>
      <c r="L30" s="55" t="str">
        <f>IFERROR(IF(G30="F",_xlfn.XLOOKUP($B:$B,#REF!,#REF!),_xlfn.XLOOKUP($B:$B,#REF!,#REF!)),"")</f>
        <v/>
      </c>
      <c r="M30" s="55" t="str">
        <f>IFERROR(IF(G30="F",_xlfn.XLOOKUP($B:$B,#REF!,#REF!),_xlfn.XLOOKUP($B:$B,#REF!,#REF!)),"")</f>
        <v/>
      </c>
      <c r="N30" s="55" t="str">
        <f>IFERROR(IF(G:G="F",_xlfn.XLOOKUP($B:$B,#REF!,#REF!),_xlfn.XLOOKUP($B:$B,#REF!,#REF!)),"")</f>
        <v/>
      </c>
      <c r="Q30" s="55" t="str">
        <f>IFERROR(IF(G30="F",_xlfn.XLOOKUP($B:$B,#REF!,#REF!),_xlfn.XLOOKUP($B:$B,#REF!,#REF!)),"")</f>
        <v/>
      </c>
      <c r="R30" s="55" t="str">
        <f>IFERROR(IF(G30="F",_xlfn.XLOOKUP($B:$B,#REF!,#REF!),_xlfn.XLOOKUP($B:$B,#REF!,#REF!)),"")</f>
        <v/>
      </c>
      <c r="S30" s="55" t="str">
        <f>IFERROR(IF(G30="F",_xlfn.XLOOKUP($B:$B,#REF!,#REF!),_xlfn.XLOOKUP($B:$B,#REF!,#REF!)),"")</f>
        <v/>
      </c>
      <c r="T30" s="55" t="str">
        <f>IFERROR(IF(G30="F",_xlfn.XLOOKUP($B:$B,#REF!,#REF!),_xlfn.XLOOKUP($B:$B,#REF!,#REF!)),"")</f>
        <v/>
      </c>
      <c r="U30" s="55" t="str">
        <f>IFERROR(IF(G30="F",_xlfn.XLOOKUP($B:$B,#REF!,#REF!),_xlfn.XLOOKUP($B:$B,#REF!,#REF!)),"")</f>
        <v/>
      </c>
    </row>
    <row r="31" spans="1:21" x14ac:dyDescent="0.3">
      <c r="A31" s="102" t="e">
        <f>_xlfn.XLOOKUP(B31,Inscritos!C:C,Inscritos!B:B)</f>
        <v>#N/A</v>
      </c>
      <c r="B31">
        <f>Inscritos!C32</f>
        <v>0</v>
      </c>
      <c r="C31" s="17" t="e">
        <f>_xlfn.XLOOKUP(B31,Inscritos!C:C,Inscritos!D:D)</f>
        <v>#N/A</v>
      </c>
      <c r="D31" s="4" t="e">
        <f>_xlfn.XLOOKUP(B31,Inscritos!$C:$C,Inscritos!E:E)</f>
        <v>#N/A</v>
      </c>
      <c r="E31" s="4" t="e">
        <f>_xlfn.XLOOKUP(B31,Inscritos!$C:$C,Inscritos!F:F)</f>
        <v>#N/A</v>
      </c>
      <c r="F31" s="4" t="e">
        <f>_xlfn.XLOOKUP(B31,Inscritos!$C:$C,Inscritos!#REF!)</f>
        <v>#REF!</v>
      </c>
      <c r="G31" s="4" t="e">
        <f>_xlfn.XLOOKUP(B31,Inscritos!$C:$C,Inscritos!G:G)</f>
        <v>#N/A</v>
      </c>
      <c r="H31" s="55" t="str">
        <f>IFERROR(IF(G:G="F",_xlfn.XLOOKUP($B:$B,'50m PULL'!$AV$15:$AV$138,'50m PULL'!$AZ$15:$AZ$138),_xlfn.XLOOKUP($B:$B,'50m PULL'!BL$15:$BL$137,'50m PULL'!$BP$15:$BP$137)),"")</f>
        <v/>
      </c>
      <c r="I31" s="55" t="str">
        <f>IFERROR(IF(G31="F",_xlfn.XLOOKUP($B:$B,'50m LIBRE'!$AV$14:$AV$137,'50m LIBRE'!$AZ$14:$AZ$137),_xlfn.XLOOKUP($B:$B,'50m LIBRE'!$BL$14:BL$137,'50m LIBRE'!$BP$14:$BP$137)),"")</f>
        <v/>
      </c>
      <c r="J31" s="55" t="str">
        <f>IFERROR(IF(G31="F",_xlfn.XLOOKUP($B:$B,'200m LIBRE'!$AV$14:$AV$155,'200m LIBRE'!$AZ$14:$AZ$155),_xlfn.XLOOKUP($B:$B,'200m LIBRE'!$BL$14:BL$145,'200m LIBRE'!$BP$14:$BP$145)),"")</f>
        <v/>
      </c>
      <c r="K31" s="55" t="str">
        <f>IFERROR(IF(G31="F",_xlfn.XLOOKUP($B:$B,'100m LIBRE'!$AV$14:$AV$136,'100m LIBRE'!$AZ$14:$AZ$136),_xlfn.XLOOKUP($B:$B,'100m LIBRE'!$BL$14:BL$136,'100m LIBRE'!$BP$14:$BP$136)),"")</f>
        <v/>
      </c>
      <c r="L31" s="55" t="str">
        <f>IFERROR(IF(G31="F",_xlfn.XLOOKUP($B:$B,#REF!,#REF!),_xlfn.XLOOKUP($B:$B,#REF!,#REF!)),"")</f>
        <v/>
      </c>
      <c r="M31" s="55" t="str">
        <f>IFERROR(IF(G31="F",_xlfn.XLOOKUP($B:$B,#REF!,#REF!),_xlfn.XLOOKUP($B:$B,#REF!,#REF!)),"")</f>
        <v/>
      </c>
      <c r="N31" s="55" t="str">
        <f>IFERROR(IF(G:G="F",_xlfn.XLOOKUP($B:$B,#REF!,#REF!),_xlfn.XLOOKUP($B:$B,#REF!,#REF!)),"")</f>
        <v/>
      </c>
      <c r="Q31" s="55" t="str">
        <f>IFERROR(IF(G31="F",_xlfn.XLOOKUP($B:$B,#REF!,#REF!),_xlfn.XLOOKUP($B:$B,#REF!,#REF!)),"")</f>
        <v/>
      </c>
      <c r="R31" s="55" t="str">
        <f>IFERROR(IF(G31="F",_xlfn.XLOOKUP($B:$B,#REF!,#REF!),_xlfn.XLOOKUP($B:$B,#REF!,#REF!)),"")</f>
        <v/>
      </c>
      <c r="S31" s="55" t="str">
        <f>IFERROR(IF(G31="F",_xlfn.XLOOKUP($B:$B,#REF!,#REF!),_xlfn.XLOOKUP($B:$B,#REF!,#REF!)),"")</f>
        <v/>
      </c>
      <c r="T31" s="55" t="str">
        <f>IFERROR(IF(G31="F",_xlfn.XLOOKUP($B:$B,#REF!,#REF!),_xlfn.XLOOKUP($B:$B,#REF!,#REF!)),"")</f>
        <v/>
      </c>
      <c r="U31" s="55" t="str">
        <f>IFERROR(IF(G31="F",_xlfn.XLOOKUP($B:$B,#REF!,#REF!),_xlfn.XLOOKUP($B:$B,#REF!,#REF!)),"")</f>
        <v/>
      </c>
    </row>
    <row r="32" spans="1:21" x14ac:dyDescent="0.3">
      <c r="A32" s="102" t="e">
        <f>_xlfn.XLOOKUP(B32,Inscritos!C:C,Inscritos!B:B)</f>
        <v>#N/A</v>
      </c>
      <c r="B32">
        <f>Inscritos!C33</f>
        <v>0</v>
      </c>
      <c r="C32" s="17" t="e">
        <f>_xlfn.XLOOKUP(B32,Inscritos!C:C,Inscritos!D:D)</f>
        <v>#N/A</v>
      </c>
      <c r="D32" s="4" t="e">
        <f>_xlfn.XLOOKUP(B32,Inscritos!$C:$C,Inscritos!E:E)</f>
        <v>#N/A</v>
      </c>
      <c r="E32" s="4" t="e">
        <f>_xlfn.XLOOKUP(B32,Inscritos!$C:$C,Inscritos!F:F)</f>
        <v>#N/A</v>
      </c>
      <c r="F32" s="4" t="e">
        <f>_xlfn.XLOOKUP(B32,Inscritos!$C:$C,Inscritos!#REF!)</f>
        <v>#REF!</v>
      </c>
      <c r="G32" s="4" t="e">
        <f>_xlfn.XLOOKUP(B32,Inscritos!$C:$C,Inscritos!G:G)</f>
        <v>#N/A</v>
      </c>
      <c r="H32" s="55" t="str">
        <f>IFERROR(IF(G:G="F",_xlfn.XLOOKUP($B:$B,'50m PULL'!$AV$15:$AV$138,'50m PULL'!$AZ$15:$AZ$138),_xlfn.XLOOKUP($B:$B,'50m PULL'!BL$15:$BL$137,'50m PULL'!$BP$15:$BP$137)),"")</f>
        <v/>
      </c>
      <c r="I32" s="55" t="str">
        <f>IFERROR(IF(G32="F",_xlfn.XLOOKUP($B:$B,'50m LIBRE'!$AV$14:$AV$137,'50m LIBRE'!$AZ$14:$AZ$137),_xlfn.XLOOKUP($B:$B,'50m LIBRE'!$BL$14:BL$137,'50m LIBRE'!$BP$14:$BP$137)),"")</f>
        <v/>
      </c>
      <c r="J32" s="55" t="str">
        <f>IFERROR(IF(G32="F",_xlfn.XLOOKUP($B:$B,'200m LIBRE'!$AV$14:$AV$155,'200m LIBRE'!$AZ$14:$AZ$155),_xlfn.XLOOKUP($B:$B,'200m LIBRE'!$BL$14:BL$145,'200m LIBRE'!$BP$14:$BP$145)),"")</f>
        <v/>
      </c>
      <c r="K32" s="55" t="str">
        <f>IFERROR(IF(G32="F",_xlfn.XLOOKUP($B:$B,'100m LIBRE'!$AV$14:$AV$136,'100m LIBRE'!$AZ$14:$AZ$136),_xlfn.XLOOKUP($B:$B,'100m LIBRE'!$BL$14:BL$136,'100m LIBRE'!$BP$14:$BP$136)),"")</f>
        <v/>
      </c>
      <c r="L32" s="55" t="str">
        <f>IFERROR(IF(G32="F",_xlfn.XLOOKUP($B:$B,#REF!,#REF!),_xlfn.XLOOKUP($B:$B,#REF!,#REF!)),"")</f>
        <v/>
      </c>
      <c r="M32" s="55" t="str">
        <f>IFERROR(IF(G32="F",_xlfn.XLOOKUP($B:$B,#REF!,#REF!),_xlfn.XLOOKUP($B:$B,#REF!,#REF!)),"")</f>
        <v/>
      </c>
      <c r="N32" s="55" t="str">
        <f>IFERROR(IF(G:G="F",_xlfn.XLOOKUP($B:$B,#REF!,#REF!),_xlfn.XLOOKUP($B:$B,#REF!,#REF!)),"")</f>
        <v/>
      </c>
      <c r="Q32" s="55" t="str">
        <f>IFERROR(IF(G32="F",_xlfn.XLOOKUP($B:$B,#REF!,#REF!),_xlfn.XLOOKUP($B:$B,#REF!,#REF!)),"")</f>
        <v/>
      </c>
      <c r="R32" s="55" t="str">
        <f>IFERROR(IF(G32="F",_xlfn.XLOOKUP($B:$B,#REF!,#REF!),_xlfn.XLOOKUP($B:$B,#REF!,#REF!)),"")</f>
        <v/>
      </c>
      <c r="S32" s="55" t="str">
        <f>IFERROR(IF(G32="F",_xlfn.XLOOKUP($B:$B,#REF!,#REF!),_xlfn.XLOOKUP($B:$B,#REF!,#REF!)),"")</f>
        <v/>
      </c>
      <c r="T32" s="55" t="str">
        <f>IFERROR(IF(G32="F",_xlfn.XLOOKUP($B:$B,#REF!,#REF!),_xlfn.XLOOKUP($B:$B,#REF!,#REF!)),"")</f>
        <v/>
      </c>
      <c r="U32" s="55" t="str">
        <f>IFERROR(IF(G32="F",_xlfn.XLOOKUP($B:$B,#REF!,#REF!),_xlfn.XLOOKUP($B:$B,#REF!,#REF!)),"")</f>
        <v/>
      </c>
    </row>
    <row r="33" spans="1:21" x14ac:dyDescent="0.3">
      <c r="A33" s="102" t="e">
        <f>_xlfn.XLOOKUP(B33,Inscritos!C:C,Inscritos!B:B)</f>
        <v>#N/A</v>
      </c>
      <c r="B33">
        <f>Inscritos!C34</f>
        <v>0</v>
      </c>
      <c r="C33" s="17" t="e">
        <f>_xlfn.XLOOKUP(B33,Inscritos!C:C,Inscritos!D:D)</f>
        <v>#N/A</v>
      </c>
      <c r="D33" s="4" t="e">
        <f>_xlfn.XLOOKUP(B33,Inscritos!$C:$C,Inscritos!E:E)</f>
        <v>#N/A</v>
      </c>
      <c r="E33" s="4" t="e">
        <f>_xlfn.XLOOKUP(B33,Inscritos!$C:$C,Inscritos!F:F)</f>
        <v>#N/A</v>
      </c>
      <c r="F33" s="4" t="e">
        <f>_xlfn.XLOOKUP(B33,Inscritos!$C:$C,Inscritos!#REF!)</f>
        <v>#REF!</v>
      </c>
      <c r="G33" s="4" t="e">
        <f>_xlfn.XLOOKUP(B33,Inscritos!$C:$C,Inscritos!G:G)</f>
        <v>#N/A</v>
      </c>
      <c r="H33" s="55" t="str">
        <f>IFERROR(IF(G:G="F",_xlfn.XLOOKUP($B:$B,'50m PULL'!$AV$15:$AV$138,'50m PULL'!$AZ$15:$AZ$138),_xlfn.XLOOKUP($B:$B,'50m PULL'!BL$15:$BL$137,'50m PULL'!$BP$15:$BP$137)),"")</f>
        <v/>
      </c>
      <c r="I33" s="55" t="str">
        <f>IFERROR(IF(G33="F",_xlfn.XLOOKUP($B:$B,'50m LIBRE'!$AV$14:$AV$137,'50m LIBRE'!$AZ$14:$AZ$137),_xlfn.XLOOKUP($B:$B,'50m LIBRE'!$BL$14:BL$137,'50m LIBRE'!$BP$14:$BP$137)),"")</f>
        <v/>
      </c>
      <c r="J33" s="55" t="str">
        <f>IFERROR(IF(G33="F",_xlfn.XLOOKUP($B:$B,'200m LIBRE'!$AV$14:$AV$155,'200m LIBRE'!$AZ$14:$AZ$155),_xlfn.XLOOKUP($B:$B,'200m LIBRE'!$BL$14:BL$145,'200m LIBRE'!$BP$14:$BP$145)),"")</f>
        <v/>
      </c>
      <c r="K33" s="55" t="str">
        <f>IFERROR(IF(G33="F",_xlfn.XLOOKUP($B:$B,'100m LIBRE'!$AV$14:$AV$136,'100m LIBRE'!$AZ$14:$AZ$136),_xlfn.XLOOKUP($B:$B,'100m LIBRE'!$BL$14:BL$136,'100m LIBRE'!$BP$14:$BP$136)),"")</f>
        <v/>
      </c>
      <c r="L33" s="55" t="str">
        <f>IFERROR(IF(G33="F",_xlfn.XLOOKUP($B:$B,#REF!,#REF!),_xlfn.XLOOKUP($B:$B,#REF!,#REF!)),"")</f>
        <v/>
      </c>
      <c r="M33" s="55" t="str">
        <f>IFERROR(IF(G33="F",_xlfn.XLOOKUP($B:$B,#REF!,#REF!),_xlfn.XLOOKUP($B:$B,#REF!,#REF!)),"")</f>
        <v/>
      </c>
      <c r="N33" s="55" t="str">
        <f>IFERROR(IF(G:G="F",_xlfn.XLOOKUP($B:$B,#REF!,#REF!),_xlfn.XLOOKUP($B:$B,#REF!,#REF!)),"")</f>
        <v/>
      </c>
      <c r="Q33" s="55" t="str">
        <f>IFERROR(IF(G33="F",_xlfn.XLOOKUP($B:$B,#REF!,#REF!),_xlfn.XLOOKUP($B:$B,#REF!,#REF!)),"")</f>
        <v/>
      </c>
      <c r="R33" s="55" t="str">
        <f>IFERROR(IF(G33="F",_xlfn.XLOOKUP($B:$B,#REF!,#REF!),_xlfn.XLOOKUP($B:$B,#REF!,#REF!)),"")</f>
        <v/>
      </c>
      <c r="S33" s="55" t="str">
        <f>IFERROR(IF(G33="F",_xlfn.XLOOKUP($B:$B,#REF!,#REF!),_xlfn.XLOOKUP($B:$B,#REF!,#REF!)),"")</f>
        <v/>
      </c>
      <c r="T33" s="55" t="str">
        <f>IFERROR(IF(G33="F",_xlfn.XLOOKUP($B:$B,#REF!,#REF!),_xlfn.XLOOKUP($B:$B,#REF!,#REF!)),"")</f>
        <v/>
      </c>
      <c r="U33" s="55" t="str">
        <f>IFERROR(IF(G33="F",_xlfn.XLOOKUP($B:$B,#REF!,#REF!),_xlfn.XLOOKUP($B:$B,#REF!,#REF!)),"")</f>
        <v/>
      </c>
    </row>
    <row r="34" spans="1:21" x14ac:dyDescent="0.3">
      <c r="A34" s="102" t="e">
        <f>_xlfn.XLOOKUP(B34,Inscritos!C:C,Inscritos!B:B)</f>
        <v>#N/A</v>
      </c>
      <c r="B34">
        <f>Inscritos!C35</f>
        <v>0</v>
      </c>
      <c r="C34" s="17" t="e">
        <f>_xlfn.XLOOKUP(B34,Inscritos!C:C,Inscritos!D:D)</f>
        <v>#N/A</v>
      </c>
      <c r="D34" s="4" t="e">
        <f>_xlfn.XLOOKUP(B34,Inscritos!$C:$C,Inscritos!E:E)</f>
        <v>#N/A</v>
      </c>
      <c r="E34" s="4" t="e">
        <f>_xlfn.XLOOKUP(B34,Inscritos!$C:$C,Inscritos!F:F)</f>
        <v>#N/A</v>
      </c>
      <c r="F34" s="4" t="e">
        <f>_xlfn.XLOOKUP(B34,Inscritos!$C:$C,Inscritos!#REF!)</f>
        <v>#REF!</v>
      </c>
      <c r="G34" s="4" t="e">
        <f>_xlfn.XLOOKUP(B34,Inscritos!$C:$C,Inscritos!G:G)</f>
        <v>#N/A</v>
      </c>
      <c r="H34" s="55" t="str">
        <f>IFERROR(IF(G:G="F",_xlfn.XLOOKUP($B:$B,'50m PULL'!$AV$15:$AV$138,'50m PULL'!$AZ$15:$AZ$138),_xlfn.XLOOKUP($B:$B,'50m PULL'!BL$15:$BL$137,'50m PULL'!$BP$15:$BP$137)),"")</f>
        <v/>
      </c>
      <c r="I34" s="55" t="str">
        <f>IFERROR(IF(G34="F",_xlfn.XLOOKUP($B:$B,'50m LIBRE'!$AV$14:$AV$137,'50m LIBRE'!$AZ$14:$AZ$137),_xlfn.XLOOKUP($B:$B,'50m LIBRE'!$BL$14:BL$137,'50m LIBRE'!$BP$14:$BP$137)),"")</f>
        <v/>
      </c>
      <c r="J34" s="55" t="str">
        <f>IFERROR(IF(G34="F",_xlfn.XLOOKUP($B:$B,'200m LIBRE'!$AV$14:$AV$155,'200m LIBRE'!$AZ$14:$AZ$155),_xlfn.XLOOKUP($B:$B,'200m LIBRE'!$BL$14:BL$145,'200m LIBRE'!$BP$14:$BP$145)),"")</f>
        <v/>
      </c>
      <c r="K34" s="55" t="str">
        <f>IFERROR(IF(G34="F",_xlfn.XLOOKUP($B:$B,'100m LIBRE'!$AV$14:$AV$136,'100m LIBRE'!$AZ$14:$AZ$136),_xlfn.XLOOKUP($B:$B,'100m LIBRE'!$BL$14:BL$136,'100m LIBRE'!$BP$14:$BP$136)),"")</f>
        <v/>
      </c>
      <c r="L34" s="55" t="str">
        <f>IFERROR(IF(G34="F",_xlfn.XLOOKUP($B:$B,#REF!,#REF!),_xlfn.XLOOKUP($B:$B,#REF!,#REF!)),"")</f>
        <v/>
      </c>
      <c r="M34" s="55" t="str">
        <f>IFERROR(IF(G34="F",_xlfn.XLOOKUP($B:$B,#REF!,#REF!),_xlfn.XLOOKUP($B:$B,#REF!,#REF!)),"")</f>
        <v/>
      </c>
      <c r="N34" s="55" t="str">
        <f>IFERROR(IF(G:G="F",_xlfn.XLOOKUP($B:$B,#REF!,#REF!),_xlfn.XLOOKUP($B:$B,#REF!,#REF!)),"")</f>
        <v/>
      </c>
      <c r="Q34" s="55" t="str">
        <f>IFERROR(IF(G34="F",_xlfn.XLOOKUP($B:$B,#REF!,#REF!),_xlfn.XLOOKUP($B:$B,#REF!,#REF!)),"")</f>
        <v/>
      </c>
      <c r="R34" s="55" t="str">
        <f>IFERROR(IF(G34="F",_xlfn.XLOOKUP($B:$B,#REF!,#REF!),_xlfn.XLOOKUP($B:$B,#REF!,#REF!)),"")</f>
        <v/>
      </c>
      <c r="S34" s="55" t="str">
        <f>IFERROR(IF(G34="F",_xlfn.XLOOKUP($B:$B,#REF!,#REF!),_xlfn.XLOOKUP($B:$B,#REF!,#REF!)),"")</f>
        <v/>
      </c>
      <c r="T34" s="55" t="str">
        <f>IFERROR(IF(G34="F",_xlfn.XLOOKUP($B:$B,#REF!,#REF!),_xlfn.XLOOKUP($B:$B,#REF!,#REF!)),"")</f>
        <v/>
      </c>
      <c r="U34" s="55" t="str">
        <f>IFERROR(IF(G34="F",_xlfn.XLOOKUP($B:$B,#REF!,#REF!),_xlfn.XLOOKUP($B:$B,#REF!,#REF!)),"")</f>
        <v/>
      </c>
    </row>
    <row r="35" spans="1:21" x14ac:dyDescent="0.3">
      <c r="A35" s="102" t="e">
        <f>_xlfn.XLOOKUP(B35,Inscritos!C:C,Inscritos!B:B)</f>
        <v>#N/A</v>
      </c>
      <c r="B35">
        <f>Inscritos!C36</f>
        <v>0</v>
      </c>
      <c r="C35" s="17" t="e">
        <f>_xlfn.XLOOKUP(B35,Inscritos!C:C,Inscritos!D:D)</f>
        <v>#N/A</v>
      </c>
      <c r="D35" s="4" t="e">
        <f>_xlfn.XLOOKUP(B35,Inscritos!$C:$C,Inscritos!E:E)</f>
        <v>#N/A</v>
      </c>
      <c r="E35" s="4" t="e">
        <f>_xlfn.XLOOKUP(B35,Inscritos!$C:$C,Inscritos!F:F)</f>
        <v>#N/A</v>
      </c>
      <c r="F35" s="4" t="e">
        <f>_xlfn.XLOOKUP(B35,Inscritos!$C:$C,Inscritos!#REF!)</f>
        <v>#REF!</v>
      </c>
      <c r="G35" s="4" t="e">
        <f>_xlfn.XLOOKUP(B35,Inscritos!$C:$C,Inscritos!G:G)</f>
        <v>#N/A</v>
      </c>
      <c r="H35" s="55" t="str">
        <f>IFERROR(IF(G:G="F",_xlfn.XLOOKUP($B:$B,'50m PULL'!$AV$15:$AV$138,'50m PULL'!$AZ$15:$AZ$138),_xlfn.XLOOKUP($B:$B,'50m PULL'!BL$15:$BL$137,'50m PULL'!$BP$15:$BP$137)),"")</f>
        <v/>
      </c>
      <c r="I35" s="55" t="str">
        <f>IFERROR(IF(G35="F",_xlfn.XLOOKUP($B:$B,'50m LIBRE'!$AV$14:$AV$137,'50m LIBRE'!$AZ$14:$AZ$137),_xlfn.XLOOKUP($B:$B,'50m LIBRE'!$BL$14:BL$137,'50m LIBRE'!$BP$14:$BP$137)),"")</f>
        <v/>
      </c>
      <c r="J35" s="55" t="str">
        <f>IFERROR(IF(G35="F",_xlfn.XLOOKUP($B:$B,'200m LIBRE'!$AV$14:$AV$155,'200m LIBRE'!$AZ$14:$AZ$155),_xlfn.XLOOKUP($B:$B,'200m LIBRE'!$BL$14:BL$145,'200m LIBRE'!$BP$14:$BP$145)),"")</f>
        <v/>
      </c>
      <c r="K35" s="55" t="str">
        <f>IFERROR(IF(G35="F",_xlfn.XLOOKUP($B:$B,'100m LIBRE'!$AV$14:$AV$136,'100m LIBRE'!$AZ$14:$AZ$136),_xlfn.XLOOKUP($B:$B,'100m LIBRE'!$BL$14:BL$136,'100m LIBRE'!$BP$14:$BP$136)),"")</f>
        <v/>
      </c>
      <c r="L35" s="55" t="str">
        <f>IFERROR(IF(G35="F",_xlfn.XLOOKUP($B:$B,#REF!,#REF!),_xlfn.XLOOKUP($B:$B,#REF!,#REF!)),"")</f>
        <v/>
      </c>
      <c r="M35" s="55" t="str">
        <f>IFERROR(IF(G35="F",_xlfn.XLOOKUP($B:$B,#REF!,#REF!),_xlfn.XLOOKUP($B:$B,#REF!,#REF!)),"")</f>
        <v/>
      </c>
      <c r="N35" s="55" t="str">
        <f>IFERROR(IF(G:G="F",_xlfn.XLOOKUP($B:$B,#REF!,#REF!),_xlfn.XLOOKUP($B:$B,#REF!,#REF!)),"")</f>
        <v/>
      </c>
      <c r="Q35" s="55" t="str">
        <f>IFERROR(IF(G35="F",_xlfn.XLOOKUP($B:$B,#REF!,#REF!),_xlfn.XLOOKUP($B:$B,#REF!,#REF!)),"")</f>
        <v/>
      </c>
      <c r="R35" s="55" t="str">
        <f>IFERROR(IF(G35="F",_xlfn.XLOOKUP($B:$B,#REF!,#REF!),_xlfn.XLOOKUP($B:$B,#REF!,#REF!)),"")</f>
        <v/>
      </c>
      <c r="S35" s="55" t="str">
        <f>IFERROR(IF(G35="F",_xlfn.XLOOKUP($B:$B,#REF!,#REF!),_xlfn.XLOOKUP($B:$B,#REF!,#REF!)),"")</f>
        <v/>
      </c>
      <c r="T35" s="55" t="str">
        <f>IFERROR(IF(G35="F",_xlfn.XLOOKUP($B:$B,#REF!,#REF!),_xlfn.XLOOKUP($B:$B,#REF!,#REF!)),"")</f>
        <v/>
      </c>
      <c r="U35" s="55" t="str">
        <f>IFERROR(IF(G35="F",_xlfn.XLOOKUP($B:$B,#REF!,#REF!),_xlfn.XLOOKUP($B:$B,#REF!,#REF!)),"")</f>
        <v/>
      </c>
    </row>
    <row r="36" spans="1:21" x14ac:dyDescent="0.3">
      <c r="A36" s="102" t="e">
        <f>_xlfn.XLOOKUP(B36,Inscritos!C:C,Inscritos!B:B)</f>
        <v>#N/A</v>
      </c>
      <c r="B36">
        <f>Inscritos!C37</f>
        <v>0</v>
      </c>
      <c r="C36" s="17" t="e">
        <f>_xlfn.XLOOKUP(B36,Inscritos!C:C,Inscritos!D:D)</f>
        <v>#N/A</v>
      </c>
      <c r="D36" s="4" t="e">
        <f>_xlfn.XLOOKUP(B36,Inscritos!$C:$C,Inscritos!E:E)</f>
        <v>#N/A</v>
      </c>
      <c r="E36" s="4" t="e">
        <f>_xlfn.XLOOKUP(B36,Inscritos!$C:$C,Inscritos!F:F)</f>
        <v>#N/A</v>
      </c>
      <c r="F36" s="4" t="e">
        <f>_xlfn.XLOOKUP(B36,Inscritos!$C:$C,Inscritos!#REF!)</f>
        <v>#REF!</v>
      </c>
      <c r="G36" s="4" t="e">
        <f>_xlfn.XLOOKUP(B36,Inscritos!$C:$C,Inscritos!G:G)</f>
        <v>#N/A</v>
      </c>
      <c r="H36" s="55" t="str">
        <f>IFERROR(IF(G:G="F",_xlfn.XLOOKUP($B:$B,'50m PULL'!$AV$15:$AV$138,'50m PULL'!$AZ$15:$AZ$138),_xlfn.XLOOKUP($B:$B,'50m PULL'!BL$15:$BL$137,'50m PULL'!$BP$15:$BP$137)),"")</f>
        <v/>
      </c>
      <c r="I36" s="55" t="str">
        <f>IFERROR(IF(G36="F",_xlfn.XLOOKUP($B:$B,'50m LIBRE'!$AV$14:$AV$137,'50m LIBRE'!$AZ$14:$AZ$137),_xlfn.XLOOKUP($B:$B,'50m LIBRE'!$BL$14:BL$137,'50m LIBRE'!$BP$14:$BP$137)),"")</f>
        <v/>
      </c>
      <c r="J36" s="55" t="str">
        <f>IFERROR(IF(G36="F",_xlfn.XLOOKUP($B:$B,'200m LIBRE'!$AV$14:$AV$155,'200m LIBRE'!$AZ$14:$AZ$155),_xlfn.XLOOKUP($B:$B,'200m LIBRE'!$BL$14:BL$145,'200m LIBRE'!$BP$14:$BP$145)),"")</f>
        <v/>
      </c>
      <c r="K36" s="55" t="str">
        <f>IFERROR(IF(G36="F",_xlfn.XLOOKUP($B:$B,'100m LIBRE'!$AV$14:$AV$136,'100m LIBRE'!$AZ$14:$AZ$136),_xlfn.XLOOKUP($B:$B,'100m LIBRE'!$BL$14:BL$136,'100m LIBRE'!$BP$14:$BP$136)),"")</f>
        <v/>
      </c>
      <c r="L36" s="55" t="str">
        <f>IFERROR(IF(G36="F",_xlfn.XLOOKUP($B:$B,#REF!,#REF!),_xlfn.XLOOKUP($B:$B,#REF!,#REF!)),"")</f>
        <v/>
      </c>
      <c r="M36" s="55" t="str">
        <f>IFERROR(IF(G36="F",_xlfn.XLOOKUP($B:$B,#REF!,#REF!),_xlfn.XLOOKUP($B:$B,#REF!,#REF!)),"")</f>
        <v/>
      </c>
      <c r="N36" s="55" t="str">
        <f>IFERROR(IF(G:G="F",_xlfn.XLOOKUP($B:$B,#REF!,#REF!),_xlfn.XLOOKUP($B:$B,#REF!,#REF!)),"")</f>
        <v/>
      </c>
      <c r="Q36" s="55" t="str">
        <f>IFERROR(IF(G36="F",_xlfn.XLOOKUP($B:$B,#REF!,#REF!),_xlfn.XLOOKUP($B:$B,#REF!,#REF!)),"")</f>
        <v/>
      </c>
      <c r="R36" s="55" t="str">
        <f>IFERROR(IF(G36="F",_xlfn.XLOOKUP($B:$B,#REF!,#REF!),_xlfn.XLOOKUP($B:$B,#REF!,#REF!)),"")</f>
        <v/>
      </c>
      <c r="S36" s="55" t="str">
        <f>IFERROR(IF(G36="F",_xlfn.XLOOKUP($B:$B,#REF!,#REF!),_xlfn.XLOOKUP($B:$B,#REF!,#REF!)),"")</f>
        <v/>
      </c>
      <c r="T36" s="55" t="str">
        <f>IFERROR(IF(G36="F",_xlfn.XLOOKUP($B:$B,#REF!,#REF!),_xlfn.XLOOKUP($B:$B,#REF!,#REF!)),"")</f>
        <v/>
      </c>
      <c r="U36" s="55" t="str">
        <f>IFERROR(IF(G36="F",_xlfn.XLOOKUP($B:$B,#REF!,#REF!),_xlfn.XLOOKUP($B:$B,#REF!,#REF!)),"")</f>
        <v/>
      </c>
    </row>
    <row r="37" spans="1:21" x14ac:dyDescent="0.3">
      <c r="A37" s="102" t="e">
        <f>_xlfn.XLOOKUP(B37,Inscritos!C:C,Inscritos!B:B)</f>
        <v>#N/A</v>
      </c>
      <c r="B37">
        <f>Inscritos!C38</f>
        <v>0</v>
      </c>
      <c r="C37" s="17" t="e">
        <f>_xlfn.XLOOKUP(B37,Inscritos!C:C,Inscritos!D:D)</f>
        <v>#N/A</v>
      </c>
      <c r="D37" s="4" t="e">
        <f>_xlfn.XLOOKUP(B37,Inscritos!$C:$C,Inscritos!E:E)</f>
        <v>#N/A</v>
      </c>
      <c r="E37" s="4" t="e">
        <f>_xlfn.XLOOKUP(B37,Inscritos!$C:$C,Inscritos!F:F)</f>
        <v>#N/A</v>
      </c>
      <c r="F37" s="4" t="e">
        <f>_xlfn.XLOOKUP(B37,Inscritos!$C:$C,Inscritos!#REF!)</f>
        <v>#REF!</v>
      </c>
      <c r="G37" s="4" t="e">
        <f>_xlfn.XLOOKUP(B37,Inscritos!$C:$C,Inscritos!G:G)</f>
        <v>#N/A</v>
      </c>
      <c r="H37" s="55" t="str">
        <f>IFERROR(IF(G:G="F",_xlfn.XLOOKUP($B:$B,'50m PULL'!$AV$15:$AV$138,'50m PULL'!$AZ$15:$AZ$138),_xlfn.XLOOKUP($B:$B,'50m PULL'!BL$15:$BL$137,'50m PULL'!$BP$15:$BP$137)),"")</f>
        <v/>
      </c>
      <c r="I37" s="55" t="str">
        <f>IFERROR(IF(G37="F",_xlfn.XLOOKUP($B:$B,'50m LIBRE'!$AV$14:$AV$137,'50m LIBRE'!$AZ$14:$AZ$137),_xlfn.XLOOKUP($B:$B,'50m LIBRE'!$BL$14:BL$137,'50m LIBRE'!$BP$14:$BP$137)),"")</f>
        <v/>
      </c>
      <c r="J37" s="55" t="str">
        <f>IFERROR(IF(G37="F",_xlfn.XLOOKUP($B:$B,'200m LIBRE'!$AV$14:$AV$155,'200m LIBRE'!$AZ$14:$AZ$155),_xlfn.XLOOKUP($B:$B,'200m LIBRE'!$BL$14:BL$145,'200m LIBRE'!$BP$14:$BP$145)),"")</f>
        <v/>
      </c>
      <c r="K37" s="55" t="str">
        <f>IFERROR(IF(G37="F",_xlfn.XLOOKUP($B:$B,'100m LIBRE'!$AV$14:$AV$136,'100m LIBRE'!$AZ$14:$AZ$136),_xlfn.XLOOKUP($B:$B,'100m LIBRE'!$BL$14:BL$136,'100m LIBRE'!$BP$14:$BP$136)),"")</f>
        <v/>
      </c>
      <c r="L37" s="55" t="str">
        <f>IFERROR(IF(G37="F",_xlfn.XLOOKUP($B:$B,#REF!,#REF!),_xlfn.XLOOKUP($B:$B,#REF!,#REF!)),"")</f>
        <v/>
      </c>
      <c r="M37" s="55" t="str">
        <f>IFERROR(IF(G37="F",_xlfn.XLOOKUP($B:$B,#REF!,#REF!),_xlfn.XLOOKUP($B:$B,#REF!,#REF!)),"")</f>
        <v/>
      </c>
      <c r="N37" s="55" t="str">
        <f>IFERROR(IF(G:G="F",_xlfn.XLOOKUP($B:$B,#REF!,#REF!),_xlfn.XLOOKUP($B:$B,#REF!,#REF!)),"")</f>
        <v/>
      </c>
      <c r="Q37" s="55" t="str">
        <f>IFERROR(IF(G37="F",_xlfn.XLOOKUP($B:$B,#REF!,#REF!),_xlfn.XLOOKUP($B:$B,#REF!,#REF!)),"")</f>
        <v/>
      </c>
      <c r="R37" s="55" t="str">
        <f>IFERROR(IF(G37="F",_xlfn.XLOOKUP($B:$B,#REF!,#REF!),_xlfn.XLOOKUP($B:$B,#REF!,#REF!)),"")</f>
        <v/>
      </c>
      <c r="S37" s="55" t="str">
        <f>IFERROR(IF(G37="F",_xlfn.XLOOKUP($B:$B,#REF!,#REF!),_xlfn.XLOOKUP($B:$B,#REF!,#REF!)),"")</f>
        <v/>
      </c>
      <c r="T37" s="55" t="str">
        <f>IFERROR(IF(G37="F",_xlfn.XLOOKUP($B:$B,#REF!,#REF!),_xlfn.XLOOKUP($B:$B,#REF!,#REF!)),"")</f>
        <v/>
      </c>
      <c r="U37" s="55" t="str">
        <f>IFERROR(IF(G37="F",_xlfn.XLOOKUP($B:$B,#REF!,#REF!),_xlfn.XLOOKUP($B:$B,#REF!,#REF!)),"")</f>
        <v/>
      </c>
    </row>
    <row r="38" spans="1:21" x14ac:dyDescent="0.3">
      <c r="A38" s="102" t="e">
        <f>_xlfn.XLOOKUP(B38,Inscritos!C:C,Inscritos!B:B)</f>
        <v>#N/A</v>
      </c>
      <c r="B38">
        <f>Inscritos!C39</f>
        <v>0</v>
      </c>
      <c r="C38" s="17" t="e">
        <f>_xlfn.XLOOKUP(B38,Inscritos!C:C,Inscritos!D:D)</f>
        <v>#N/A</v>
      </c>
      <c r="D38" s="4" t="e">
        <f>_xlfn.XLOOKUP(B38,Inscritos!$C:$C,Inscritos!E:E)</f>
        <v>#N/A</v>
      </c>
      <c r="E38" s="4" t="e">
        <f>_xlfn.XLOOKUP(B38,Inscritos!$C:$C,Inscritos!F:F)</f>
        <v>#N/A</v>
      </c>
      <c r="F38" s="4" t="e">
        <f>_xlfn.XLOOKUP(B38,Inscritos!$C:$C,Inscritos!#REF!)</f>
        <v>#REF!</v>
      </c>
      <c r="G38" s="4" t="e">
        <f>_xlfn.XLOOKUP(B38,Inscritos!$C:$C,Inscritos!G:G)</f>
        <v>#N/A</v>
      </c>
      <c r="H38" s="55" t="str">
        <f>IFERROR(IF(G:G="F",_xlfn.XLOOKUP($B:$B,'50m PULL'!$AV$15:$AV$138,'50m PULL'!$AZ$15:$AZ$138),_xlfn.XLOOKUP($B:$B,'50m PULL'!BL$15:$BL$137,'50m PULL'!$BP$15:$BP$137)),"")</f>
        <v/>
      </c>
      <c r="I38" s="55" t="str">
        <f>IFERROR(IF(G38="F",_xlfn.XLOOKUP($B:$B,'50m LIBRE'!$AV$14:$AV$137,'50m LIBRE'!$AZ$14:$AZ$137),_xlfn.XLOOKUP($B:$B,'50m LIBRE'!$BL$14:BL$137,'50m LIBRE'!$BP$14:$BP$137)),"")</f>
        <v/>
      </c>
      <c r="J38" s="55" t="str">
        <f>IFERROR(IF(G38="F",_xlfn.XLOOKUP($B:$B,'200m LIBRE'!$AV$14:$AV$155,'200m LIBRE'!$AZ$14:$AZ$155),_xlfn.XLOOKUP($B:$B,'200m LIBRE'!$BL$14:BL$145,'200m LIBRE'!$BP$14:$BP$145)),"")</f>
        <v/>
      </c>
      <c r="K38" s="55" t="str">
        <f>IFERROR(IF(G38="F",_xlfn.XLOOKUP($B:$B,'100m LIBRE'!$AV$14:$AV$136,'100m LIBRE'!$AZ$14:$AZ$136),_xlfn.XLOOKUP($B:$B,'100m LIBRE'!$BL$14:BL$136,'100m LIBRE'!$BP$14:$BP$136)),"")</f>
        <v/>
      </c>
      <c r="L38" s="55" t="str">
        <f>IFERROR(IF(G38="F",_xlfn.XLOOKUP($B:$B,#REF!,#REF!),_xlfn.XLOOKUP($B:$B,#REF!,#REF!)),"")</f>
        <v/>
      </c>
      <c r="M38" s="55" t="str">
        <f>IFERROR(IF(G38="F",_xlfn.XLOOKUP($B:$B,#REF!,#REF!),_xlfn.XLOOKUP($B:$B,#REF!,#REF!)),"")</f>
        <v/>
      </c>
      <c r="N38" s="55" t="str">
        <f>IFERROR(IF(G:G="F",_xlfn.XLOOKUP($B:$B,#REF!,#REF!),_xlfn.XLOOKUP($B:$B,#REF!,#REF!)),"")</f>
        <v/>
      </c>
      <c r="Q38" s="55" t="str">
        <f>IFERROR(IF(G38="F",_xlfn.XLOOKUP($B:$B,#REF!,#REF!),_xlfn.XLOOKUP($B:$B,#REF!,#REF!)),"")</f>
        <v/>
      </c>
      <c r="R38" s="55" t="str">
        <f>IFERROR(IF(G38="F",_xlfn.XLOOKUP($B:$B,#REF!,#REF!),_xlfn.XLOOKUP($B:$B,#REF!,#REF!)),"")</f>
        <v/>
      </c>
      <c r="S38" s="55" t="str">
        <f>IFERROR(IF(G38="F",_xlfn.XLOOKUP($B:$B,#REF!,#REF!),_xlfn.XLOOKUP($B:$B,#REF!,#REF!)),"")</f>
        <v/>
      </c>
      <c r="T38" s="55" t="str">
        <f>IFERROR(IF(G38="F",_xlfn.XLOOKUP($B:$B,#REF!,#REF!),_xlfn.XLOOKUP($B:$B,#REF!,#REF!)),"")</f>
        <v/>
      </c>
      <c r="U38" s="55" t="str">
        <f>IFERROR(IF(G38="F",_xlfn.XLOOKUP($B:$B,#REF!,#REF!),_xlfn.XLOOKUP($B:$B,#REF!,#REF!)),"")</f>
        <v/>
      </c>
    </row>
    <row r="39" spans="1:21" x14ac:dyDescent="0.3">
      <c r="A39" s="102" t="e">
        <f>_xlfn.XLOOKUP(B39,Inscritos!C:C,Inscritos!B:B)</f>
        <v>#N/A</v>
      </c>
      <c r="B39">
        <f>Inscritos!C40</f>
        <v>0</v>
      </c>
      <c r="C39" s="17" t="e">
        <f>_xlfn.XLOOKUP(B39,Inscritos!C:C,Inscritos!D:D)</f>
        <v>#N/A</v>
      </c>
      <c r="D39" s="4" t="e">
        <f>_xlfn.XLOOKUP(B39,Inscritos!$C:$C,Inscritos!E:E)</f>
        <v>#N/A</v>
      </c>
      <c r="E39" s="4" t="e">
        <f>_xlfn.XLOOKUP(B39,Inscritos!$C:$C,Inscritos!F:F)</f>
        <v>#N/A</v>
      </c>
      <c r="F39" s="4" t="e">
        <f>_xlfn.XLOOKUP(B39,Inscritos!$C:$C,Inscritos!#REF!)</f>
        <v>#REF!</v>
      </c>
      <c r="G39" s="4" t="e">
        <f>_xlfn.XLOOKUP(B39,Inscritos!$C:$C,Inscritos!G:G)</f>
        <v>#N/A</v>
      </c>
      <c r="H39" s="55" t="str">
        <f>IFERROR(IF(G:G="F",_xlfn.XLOOKUP($B:$B,'50m PULL'!$AV$15:$AV$138,'50m PULL'!$AZ$15:$AZ$138),_xlfn.XLOOKUP($B:$B,'50m PULL'!BL$15:$BL$137,'50m PULL'!$BP$15:$BP$137)),"")</f>
        <v/>
      </c>
      <c r="I39" s="55" t="str">
        <f>IFERROR(IF(G39="F",_xlfn.XLOOKUP($B:$B,'50m LIBRE'!$AV$14:$AV$137,'50m LIBRE'!$AZ$14:$AZ$137),_xlfn.XLOOKUP($B:$B,'50m LIBRE'!$BL$14:BL$137,'50m LIBRE'!$BP$14:$BP$137)),"")</f>
        <v/>
      </c>
      <c r="J39" s="55" t="str">
        <f>IFERROR(IF(G39="F",_xlfn.XLOOKUP($B:$B,'200m LIBRE'!$AV$14:$AV$155,'200m LIBRE'!$AZ$14:$AZ$155),_xlfn.XLOOKUP($B:$B,'200m LIBRE'!$BL$14:BL$145,'200m LIBRE'!$BP$14:$BP$145)),"")</f>
        <v/>
      </c>
      <c r="K39" s="55" t="str">
        <f>IFERROR(IF(G39="F",_xlfn.XLOOKUP($B:$B,'100m LIBRE'!$AV$14:$AV$136,'100m LIBRE'!$AZ$14:$AZ$136),_xlfn.XLOOKUP($B:$B,'100m LIBRE'!$BL$14:BL$136,'100m LIBRE'!$BP$14:$BP$136)),"")</f>
        <v/>
      </c>
      <c r="L39" s="55" t="str">
        <f>IFERROR(IF(G39="F",_xlfn.XLOOKUP($B:$B,#REF!,#REF!),_xlfn.XLOOKUP($B:$B,#REF!,#REF!)),"")</f>
        <v/>
      </c>
      <c r="M39" s="55" t="str">
        <f>IFERROR(IF(G39="F",_xlfn.XLOOKUP($B:$B,#REF!,#REF!),_xlfn.XLOOKUP($B:$B,#REF!,#REF!)),"")</f>
        <v/>
      </c>
      <c r="N39" s="55" t="str">
        <f>IFERROR(IF(G:G="F",_xlfn.XLOOKUP($B:$B,#REF!,#REF!),_xlfn.XLOOKUP($B:$B,#REF!,#REF!)),"")</f>
        <v/>
      </c>
      <c r="Q39" s="55" t="str">
        <f>IFERROR(IF(G39="F",_xlfn.XLOOKUP($B:$B,#REF!,#REF!),_xlfn.XLOOKUP($B:$B,#REF!,#REF!)),"")</f>
        <v/>
      </c>
      <c r="R39" s="55" t="str">
        <f>IFERROR(IF(G39="F",_xlfn.XLOOKUP($B:$B,#REF!,#REF!),_xlfn.XLOOKUP($B:$B,#REF!,#REF!)),"")</f>
        <v/>
      </c>
      <c r="S39" s="55" t="str">
        <f>IFERROR(IF(G39="F",_xlfn.XLOOKUP($B:$B,#REF!,#REF!),_xlfn.XLOOKUP($B:$B,#REF!,#REF!)),"")</f>
        <v/>
      </c>
      <c r="T39" s="55" t="str">
        <f>IFERROR(IF(G39="F",_xlfn.XLOOKUP($B:$B,#REF!,#REF!),_xlfn.XLOOKUP($B:$B,#REF!,#REF!)),"")</f>
        <v/>
      </c>
      <c r="U39" s="55" t="str">
        <f>IFERROR(IF(G39="F",_xlfn.XLOOKUP($B:$B,#REF!,#REF!),_xlfn.XLOOKUP($B:$B,#REF!,#REF!)),"")</f>
        <v/>
      </c>
    </row>
    <row r="40" spans="1:21" x14ac:dyDescent="0.3">
      <c r="A40" s="102" t="e">
        <f>_xlfn.XLOOKUP(B40,Inscritos!C:C,Inscritos!B:B)</f>
        <v>#N/A</v>
      </c>
      <c r="B40">
        <f>Inscritos!C41</f>
        <v>0</v>
      </c>
      <c r="C40" s="17" t="e">
        <f>_xlfn.XLOOKUP(B40,Inscritos!C:C,Inscritos!D:D)</f>
        <v>#N/A</v>
      </c>
      <c r="D40" s="4" t="e">
        <f>_xlfn.XLOOKUP(B40,Inscritos!$C:$C,Inscritos!E:E)</f>
        <v>#N/A</v>
      </c>
      <c r="E40" s="4" t="e">
        <f>_xlfn.XLOOKUP(B40,Inscritos!$C:$C,Inscritos!F:F)</f>
        <v>#N/A</v>
      </c>
      <c r="F40" s="4" t="e">
        <f>_xlfn.XLOOKUP(B40,Inscritos!$C:$C,Inscritos!#REF!)</f>
        <v>#REF!</v>
      </c>
      <c r="G40" s="4" t="e">
        <f>_xlfn.XLOOKUP(B40,Inscritos!$C:$C,Inscritos!G:G)</f>
        <v>#N/A</v>
      </c>
      <c r="H40" s="55" t="str">
        <f>IFERROR(IF(G:G="F",_xlfn.XLOOKUP($B:$B,'50m PULL'!$AV$15:$AV$138,'50m PULL'!$AZ$15:$AZ$138),_xlfn.XLOOKUP($B:$B,'50m PULL'!BL$15:$BL$137,'50m PULL'!$BP$15:$BP$137)),"")</f>
        <v/>
      </c>
      <c r="I40" s="55" t="str">
        <f>IFERROR(IF(G40="F",_xlfn.XLOOKUP($B:$B,'50m LIBRE'!$AV$14:$AV$137,'50m LIBRE'!$AZ$14:$AZ$137),_xlfn.XLOOKUP($B:$B,'50m LIBRE'!$BL$14:BL$137,'50m LIBRE'!$BP$14:$BP$137)),"")</f>
        <v/>
      </c>
      <c r="J40" s="55" t="str">
        <f>IFERROR(IF(G40="F",_xlfn.XLOOKUP($B:$B,'200m LIBRE'!$AV$14:$AV$155,'200m LIBRE'!$AZ$14:$AZ$155),_xlfn.XLOOKUP($B:$B,'200m LIBRE'!$BL$14:BL$145,'200m LIBRE'!$BP$14:$BP$145)),"")</f>
        <v/>
      </c>
      <c r="K40" s="55" t="str">
        <f>IFERROR(IF(G40="F",_xlfn.XLOOKUP($B:$B,'100m LIBRE'!$AV$14:$AV$136,'100m LIBRE'!$AZ$14:$AZ$136),_xlfn.XLOOKUP($B:$B,'100m LIBRE'!$BL$14:BL$136,'100m LIBRE'!$BP$14:$BP$136)),"")</f>
        <v/>
      </c>
      <c r="L40" s="55" t="str">
        <f>IFERROR(IF(G40="F",_xlfn.XLOOKUP($B:$B,#REF!,#REF!),_xlfn.XLOOKUP($B:$B,#REF!,#REF!)),"")</f>
        <v/>
      </c>
      <c r="M40" s="55" t="str">
        <f>IFERROR(IF(G40="F",_xlfn.XLOOKUP($B:$B,#REF!,#REF!),_xlfn.XLOOKUP($B:$B,#REF!,#REF!)),"")</f>
        <v/>
      </c>
      <c r="N40" s="55" t="str">
        <f>IFERROR(IF(G:G="F",_xlfn.XLOOKUP($B:$B,#REF!,#REF!),_xlfn.XLOOKUP($B:$B,#REF!,#REF!)),"")</f>
        <v/>
      </c>
      <c r="Q40" s="55" t="str">
        <f>IFERROR(IF(G40="F",_xlfn.XLOOKUP($B:$B,#REF!,#REF!),_xlfn.XLOOKUP($B:$B,#REF!,#REF!)),"")</f>
        <v/>
      </c>
      <c r="R40" s="55" t="str">
        <f>IFERROR(IF(G40="F",_xlfn.XLOOKUP($B:$B,#REF!,#REF!),_xlfn.XLOOKUP($B:$B,#REF!,#REF!)),"")</f>
        <v/>
      </c>
      <c r="S40" s="55" t="str">
        <f>IFERROR(IF(G40="F",_xlfn.XLOOKUP($B:$B,#REF!,#REF!),_xlfn.XLOOKUP($B:$B,#REF!,#REF!)),"")</f>
        <v/>
      </c>
      <c r="T40" s="55" t="str">
        <f>IFERROR(IF(G40="F",_xlfn.XLOOKUP($B:$B,#REF!,#REF!),_xlfn.XLOOKUP($B:$B,#REF!,#REF!)),"")</f>
        <v/>
      </c>
      <c r="U40" s="55" t="str">
        <f>IFERROR(IF(G40="F",_xlfn.XLOOKUP($B:$B,#REF!,#REF!),_xlfn.XLOOKUP($B:$B,#REF!,#REF!)),"")</f>
        <v/>
      </c>
    </row>
    <row r="41" spans="1:21" x14ac:dyDescent="0.3">
      <c r="A41" s="102" t="e">
        <f>_xlfn.XLOOKUP(B41,Inscritos!C:C,Inscritos!B:B)</f>
        <v>#N/A</v>
      </c>
      <c r="B41">
        <f>Inscritos!C42</f>
        <v>0</v>
      </c>
      <c r="C41" s="17" t="e">
        <f>_xlfn.XLOOKUP(B41,Inscritos!C:C,Inscritos!D:D)</f>
        <v>#N/A</v>
      </c>
      <c r="D41" s="4" t="e">
        <f>_xlfn.XLOOKUP(B41,Inscritos!$C:$C,Inscritos!E:E)</f>
        <v>#N/A</v>
      </c>
      <c r="E41" s="4" t="e">
        <f>_xlfn.XLOOKUP(B41,Inscritos!$C:$C,Inscritos!F:F)</f>
        <v>#N/A</v>
      </c>
      <c r="F41" s="4" t="e">
        <f>_xlfn.XLOOKUP(B41,Inscritos!$C:$C,Inscritos!#REF!)</f>
        <v>#REF!</v>
      </c>
      <c r="G41" s="4" t="e">
        <f>_xlfn.XLOOKUP(B41,Inscritos!$C:$C,Inscritos!G:G)</f>
        <v>#N/A</v>
      </c>
      <c r="H41" s="55" t="str">
        <f>IFERROR(IF(G:G="F",_xlfn.XLOOKUP($B:$B,'50m PULL'!$AV$15:$AV$138,'50m PULL'!$AZ$15:$AZ$138),_xlfn.XLOOKUP($B:$B,'50m PULL'!BL$15:$BL$137,'50m PULL'!$BP$15:$BP$137)),"")</f>
        <v/>
      </c>
      <c r="I41" s="55" t="str">
        <f>IFERROR(IF(G41="F",_xlfn.XLOOKUP($B:$B,'50m LIBRE'!$AV$14:$AV$137,'50m LIBRE'!$AZ$14:$AZ$137),_xlfn.XLOOKUP($B:$B,'50m LIBRE'!$BL$14:BL$137,'50m LIBRE'!$BP$14:$BP$137)),"")</f>
        <v/>
      </c>
      <c r="J41" s="55" t="str">
        <f>IFERROR(IF(G41="F",_xlfn.XLOOKUP($B:$B,'200m LIBRE'!$AV$14:$AV$155,'200m LIBRE'!$AZ$14:$AZ$155),_xlfn.XLOOKUP($B:$B,'200m LIBRE'!$BL$14:BL$145,'200m LIBRE'!$BP$14:$BP$145)),"")</f>
        <v/>
      </c>
      <c r="K41" s="55" t="str">
        <f>IFERROR(IF(G41="F",_xlfn.XLOOKUP($B:$B,'100m LIBRE'!$AV$14:$AV$136,'100m LIBRE'!$AZ$14:$AZ$136),_xlfn.XLOOKUP($B:$B,'100m LIBRE'!$BL$14:BL$136,'100m LIBRE'!$BP$14:$BP$136)),"")</f>
        <v/>
      </c>
      <c r="L41" s="55" t="str">
        <f>IFERROR(IF(G41="F",_xlfn.XLOOKUP($B:$B,#REF!,#REF!),_xlfn.XLOOKUP($B:$B,#REF!,#REF!)),"")</f>
        <v/>
      </c>
      <c r="M41" s="55" t="str">
        <f>IFERROR(IF(G41="F",_xlfn.XLOOKUP($B:$B,#REF!,#REF!),_xlfn.XLOOKUP($B:$B,#REF!,#REF!)),"")</f>
        <v/>
      </c>
      <c r="N41" s="55" t="str">
        <f>IFERROR(IF(G:G="F",_xlfn.XLOOKUP($B:$B,#REF!,#REF!),_xlfn.XLOOKUP($B:$B,#REF!,#REF!)),"")</f>
        <v/>
      </c>
      <c r="Q41" s="55" t="str">
        <f>IFERROR(IF(G41="F",_xlfn.XLOOKUP($B:$B,#REF!,#REF!),_xlfn.XLOOKUP($B:$B,#REF!,#REF!)),"")</f>
        <v/>
      </c>
      <c r="R41" s="55" t="str">
        <f>IFERROR(IF(G41="F",_xlfn.XLOOKUP($B:$B,#REF!,#REF!),_xlfn.XLOOKUP($B:$B,#REF!,#REF!)),"")</f>
        <v/>
      </c>
      <c r="S41" s="55" t="str">
        <f>IFERROR(IF(G41="F",_xlfn.XLOOKUP($B:$B,#REF!,#REF!),_xlfn.XLOOKUP($B:$B,#REF!,#REF!)),"")</f>
        <v/>
      </c>
      <c r="T41" s="55" t="str">
        <f>IFERROR(IF(G41="F",_xlfn.XLOOKUP($B:$B,#REF!,#REF!),_xlfn.XLOOKUP($B:$B,#REF!,#REF!)),"")</f>
        <v/>
      </c>
      <c r="U41" s="55" t="str">
        <f>IFERROR(IF(G41="F",_xlfn.XLOOKUP($B:$B,#REF!,#REF!),_xlfn.XLOOKUP($B:$B,#REF!,#REF!)),"")</f>
        <v/>
      </c>
    </row>
    <row r="42" spans="1:21" x14ac:dyDescent="0.3">
      <c r="A42" s="102" t="e">
        <f>_xlfn.XLOOKUP(B42,Inscritos!C:C,Inscritos!B:B)</f>
        <v>#N/A</v>
      </c>
      <c r="B42">
        <f>Inscritos!C43</f>
        <v>0</v>
      </c>
      <c r="C42" s="17" t="e">
        <f>_xlfn.XLOOKUP(B42,Inscritos!C:C,Inscritos!D:D)</f>
        <v>#N/A</v>
      </c>
      <c r="D42" s="4" t="e">
        <f>_xlfn.XLOOKUP(B42,Inscritos!$C:$C,Inscritos!E:E)</f>
        <v>#N/A</v>
      </c>
      <c r="E42" s="4" t="e">
        <f>_xlfn.XLOOKUP(B42,Inscritos!$C:$C,Inscritos!F:F)</f>
        <v>#N/A</v>
      </c>
      <c r="F42" s="4" t="e">
        <f>_xlfn.XLOOKUP(B42,Inscritos!$C:$C,Inscritos!#REF!)</f>
        <v>#REF!</v>
      </c>
      <c r="G42" s="4" t="e">
        <f>_xlfn.XLOOKUP(B42,Inscritos!$C:$C,Inscritos!G:G)</f>
        <v>#N/A</v>
      </c>
      <c r="H42" s="55" t="str">
        <f>IFERROR(IF(G:G="F",_xlfn.XLOOKUP($B:$B,'50m PULL'!$AV$15:$AV$138,'50m PULL'!$AZ$15:$AZ$138),_xlfn.XLOOKUP($B:$B,'50m PULL'!BL$15:$BL$137,'50m PULL'!$BP$15:$BP$137)),"")</f>
        <v/>
      </c>
      <c r="I42" s="55" t="str">
        <f>IFERROR(IF(G42="F",_xlfn.XLOOKUP($B:$B,'50m LIBRE'!$AV$14:$AV$137,'50m LIBRE'!$AZ$14:$AZ$137),_xlfn.XLOOKUP($B:$B,'50m LIBRE'!$BL$14:BL$137,'50m LIBRE'!$BP$14:$BP$137)),"")</f>
        <v/>
      </c>
      <c r="J42" s="55" t="str">
        <f>IFERROR(IF(G42="F",_xlfn.XLOOKUP($B:$B,'200m LIBRE'!$AV$14:$AV$155,'200m LIBRE'!$AZ$14:$AZ$155),_xlfn.XLOOKUP($B:$B,'200m LIBRE'!$BL$14:BL$145,'200m LIBRE'!$BP$14:$BP$145)),"")</f>
        <v/>
      </c>
      <c r="K42" s="55" t="str">
        <f>IFERROR(IF(G42="F",_xlfn.XLOOKUP($B:$B,'100m LIBRE'!$AV$14:$AV$136,'100m LIBRE'!$AZ$14:$AZ$136),_xlfn.XLOOKUP($B:$B,'100m LIBRE'!$BL$14:BL$136,'100m LIBRE'!$BP$14:$BP$136)),"")</f>
        <v/>
      </c>
      <c r="L42" s="55" t="str">
        <f>IFERROR(IF(G42="F",_xlfn.XLOOKUP($B:$B,#REF!,#REF!),_xlfn.XLOOKUP($B:$B,#REF!,#REF!)),"")</f>
        <v/>
      </c>
      <c r="M42" s="55" t="str">
        <f>IFERROR(IF(G42="F",_xlfn.XLOOKUP($B:$B,#REF!,#REF!),_xlfn.XLOOKUP($B:$B,#REF!,#REF!)),"")</f>
        <v/>
      </c>
      <c r="N42" s="55" t="str">
        <f>IFERROR(IF(G:G="F",_xlfn.XLOOKUP($B:$B,#REF!,#REF!),_xlfn.XLOOKUP($B:$B,#REF!,#REF!)),"")</f>
        <v/>
      </c>
      <c r="Q42" s="55" t="str">
        <f>IFERROR(IF(G42="F",_xlfn.XLOOKUP($B:$B,#REF!,#REF!),_xlfn.XLOOKUP($B:$B,#REF!,#REF!)),"")</f>
        <v/>
      </c>
      <c r="R42" s="55" t="str">
        <f>IFERROR(IF(G42="F",_xlfn.XLOOKUP($B:$B,#REF!,#REF!),_xlfn.XLOOKUP($B:$B,#REF!,#REF!)),"")</f>
        <v/>
      </c>
      <c r="S42" s="55" t="str">
        <f>IFERROR(IF(G42="F",_xlfn.XLOOKUP($B:$B,#REF!,#REF!),_xlfn.XLOOKUP($B:$B,#REF!,#REF!)),"")</f>
        <v/>
      </c>
      <c r="T42" s="55" t="str">
        <f>IFERROR(IF(G42="F",_xlfn.XLOOKUP($B:$B,#REF!,#REF!),_xlfn.XLOOKUP($B:$B,#REF!,#REF!)),"")</f>
        <v/>
      </c>
      <c r="U42" s="55" t="str">
        <f>IFERROR(IF(G42="F",_xlfn.XLOOKUP($B:$B,#REF!,#REF!),_xlfn.XLOOKUP($B:$B,#REF!,#REF!)),"")</f>
        <v/>
      </c>
    </row>
    <row r="43" spans="1:21" x14ac:dyDescent="0.3">
      <c r="A43" s="102" t="e">
        <f>_xlfn.XLOOKUP(B43,Inscritos!C:C,Inscritos!B:B)</f>
        <v>#N/A</v>
      </c>
      <c r="B43">
        <f>Inscritos!C44</f>
        <v>0</v>
      </c>
      <c r="C43" s="17" t="e">
        <f>_xlfn.XLOOKUP(B43,Inscritos!C:C,Inscritos!D:D)</f>
        <v>#N/A</v>
      </c>
      <c r="D43" s="4" t="e">
        <f>_xlfn.XLOOKUP(B43,Inscritos!$C:$C,Inscritos!E:E)</f>
        <v>#N/A</v>
      </c>
      <c r="E43" s="4" t="e">
        <f>_xlfn.XLOOKUP(B43,Inscritos!$C:$C,Inscritos!F:F)</f>
        <v>#N/A</v>
      </c>
      <c r="F43" s="4" t="e">
        <f>_xlfn.XLOOKUP(B43,Inscritos!$C:$C,Inscritos!#REF!)</f>
        <v>#REF!</v>
      </c>
      <c r="G43" s="4" t="e">
        <f>_xlfn.XLOOKUP(B43,Inscritos!$C:$C,Inscritos!G:G)</f>
        <v>#N/A</v>
      </c>
      <c r="H43" s="55" t="str">
        <f>IFERROR(IF(G:G="F",_xlfn.XLOOKUP($B:$B,'50m PULL'!$AV$15:$AV$138,'50m PULL'!$AZ$15:$AZ$138),_xlfn.XLOOKUP($B:$B,'50m PULL'!BL$15:$BL$137,'50m PULL'!$BP$15:$BP$137)),"")</f>
        <v/>
      </c>
      <c r="I43" s="55" t="str">
        <f>IFERROR(IF(G43="F",_xlfn.XLOOKUP($B:$B,'50m LIBRE'!$AV$14:$AV$137,'50m LIBRE'!$AZ$14:$AZ$137),_xlfn.XLOOKUP($B:$B,'50m LIBRE'!$BL$14:BL$137,'50m LIBRE'!$BP$14:$BP$137)),"")</f>
        <v/>
      </c>
      <c r="J43" s="55" t="str">
        <f>IFERROR(IF(G43="F",_xlfn.XLOOKUP($B:$B,'200m LIBRE'!$AV$14:$AV$155,'200m LIBRE'!$AZ$14:$AZ$155),_xlfn.XLOOKUP($B:$B,'200m LIBRE'!$BL$14:BL$145,'200m LIBRE'!$BP$14:$BP$145)),"")</f>
        <v/>
      </c>
      <c r="K43" s="55" t="str">
        <f>IFERROR(IF(G43="F",_xlfn.XLOOKUP($B:$B,'100m LIBRE'!$AV$14:$AV$136,'100m LIBRE'!$AZ$14:$AZ$136),_xlfn.XLOOKUP($B:$B,'100m LIBRE'!$BL$14:BL$136,'100m LIBRE'!$BP$14:$BP$136)),"")</f>
        <v/>
      </c>
      <c r="L43" s="55" t="str">
        <f>IFERROR(IF(G43="F",_xlfn.XLOOKUP($B:$B,#REF!,#REF!),_xlfn.XLOOKUP($B:$B,#REF!,#REF!)),"")</f>
        <v/>
      </c>
      <c r="M43" s="55" t="str">
        <f>IFERROR(IF(G43="F",_xlfn.XLOOKUP($B:$B,#REF!,#REF!),_xlfn.XLOOKUP($B:$B,#REF!,#REF!)),"")</f>
        <v/>
      </c>
      <c r="N43" s="55" t="str">
        <f>IFERROR(IF(G:G="F",_xlfn.XLOOKUP($B:$B,#REF!,#REF!),_xlfn.XLOOKUP($B:$B,#REF!,#REF!)),"")</f>
        <v/>
      </c>
      <c r="Q43" s="55" t="str">
        <f>IFERROR(IF(G43="F",_xlfn.XLOOKUP($B:$B,#REF!,#REF!),_xlfn.XLOOKUP($B:$B,#REF!,#REF!)),"")</f>
        <v/>
      </c>
      <c r="R43" s="55" t="str">
        <f>IFERROR(IF(G43="F",_xlfn.XLOOKUP($B:$B,#REF!,#REF!),_xlfn.XLOOKUP($B:$B,#REF!,#REF!)),"")</f>
        <v/>
      </c>
      <c r="S43" s="55" t="str">
        <f>IFERROR(IF(G43="F",_xlfn.XLOOKUP($B:$B,#REF!,#REF!),_xlfn.XLOOKUP($B:$B,#REF!,#REF!)),"")</f>
        <v/>
      </c>
      <c r="T43" s="55" t="str">
        <f>IFERROR(IF(G43="F",_xlfn.XLOOKUP($B:$B,#REF!,#REF!),_xlfn.XLOOKUP($B:$B,#REF!,#REF!)),"")</f>
        <v/>
      </c>
      <c r="U43" s="55" t="str">
        <f>IFERROR(IF(G43="F",_xlfn.XLOOKUP($B:$B,#REF!,#REF!),_xlfn.XLOOKUP($B:$B,#REF!,#REF!)),"")</f>
        <v/>
      </c>
    </row>
    <row r="44" spans="1:21" x14ac:dyDescent="0.3">
      <c r="A44" s="102" t="e">
        <f>_xlfn.XLOOKUP(B44,Inscritos!C:C,Inscritos!B:B)</f>
        <v>#N/A</v>
      </c>
      <c r="B44">
        <f>Inscritos!C45</f>
        <v>0</v>
      </c>
      <c r="C44" s="17" t="e">
        <f>_xlfn.XLOOKUP(B44,Inscritos!C:C,Inscritos!D:D)</f>
        <v>#N/A</v>
      </c>
      <c r="D44" s="4" t="e">
        <f>_xlfn.XLOOKUP(B44,Inscritos!$C:$C,Inscritos!E:E)</f>
        <v>#N/A</v>
      </c>
      <c r="E44" s="4" t="e">
        <f>_xlfn.XLOOKUP(B44,Inscritos!$C:$C,Inscritos!F:F)</f>
        <v>#N/A</v>
      </c>
      <c r="F44" s="4" t="e">
        <f>_xlfn.XLOOKUP(B44,Inscritos!$C:$C,Inscritos!#REF!)</f>
        <v>#REF!</v>
      </c>
      <c r="G44" s="4" t="e">
        <f>_xlfn.XLOOKUP(B44,Inscritos!$C:$C,Inscritos!G:G)</f>
        <v>#N/A</v>
      </c>
      <c r="H44" s="55" t="str">
        <f>IFERROR(IF(G:G="F",_xlfn.XLOOKUP($B:$B,'50m PULL'!$AV$15:$AV$138,'50m PULL'!$AZ$15:$AZ$138),_xlfn.XLOOKUP($B:$B,'50m PULL'!BL$15:$BL$137,'50m PULL'!$BP$15:$BP$137)),"")</f>
        <v/>
      </c>
      <c r="I44" s="55" t="str">
        <f>IFERROR(IF(G44="F",_xlfn.XLOOKUP($B:$B,'50m LIBRE'!$AV$14:$AV$137,'50m LIBRE'!$AZ$14:$AZ$137),_xlfn.XLOOKUP($B:$B,'50m LIBRE'!$BL$14:BL$137,'50m LIBRE'!$BP$14:$BP$137)),"")</f>
        <v/>
      </c>
      <c r="J44" s="55" t="str">
        <f>IFERROR(IF(G44="F",_xlfn.XLOOKUP($B:$B,'200m LIBRE'!$AV$14:$AV$155,'200m LIBRE'!$AZ$14:$AZ$155),_xlfn.XLOOKUP($B:$B,'200m LIBRE'!$BL$14:BL$145,'200m LIBRE'!$BP$14:$BP$145)),"")</f>
        <v/>
      </c>
      <c r="K44" s="55" t="str">
        <f>IFERROR(IF(G44="F",_xlfn.XLOOKUP($B:$B,'100m LIBRE'!$AV$14:$AV$136,'100m LIBRE'!$AZ$14:$AZ$136),_xlfn.XLOOKUP($B:$B,'100m LIBRE'!$BL$14:BL$136,'100m LIBRE'!$BP$14:$BP$136)),"")</f>
        <v/>
      </c>
      <c r="L44" s="55" t="str">
        <f>IFERROR(IF(G44="F",_xlfn.XLOOKUP($B:$B,#REF!,#REF!),_xlfn.XLOOKUP($B:$B,#REF!,#REF!)),"")</f>
        <v/>
      </c>
      <c r="M44" s="55" t="str">
        <f>IFERROR(IF(G44="F",_xlfn.XLOOKUP($B:$B,#REF!,#REF!),_xlfn.XLOOKUP($B:$B,#REF!,#REF!)),"")</f>
        <v/>
      </c>
      <c r="N44" s="55" t="str">
        <f>IFERROR(IF(G:G="F",_xlfn.XLOOKUP($B:$B,#REF!,#REF!),_xlfn.XLOOKUP($B:$B,#REF!,#REF!)),"")</f>
        <v/>
      </c>
      <c r="Q44" s="55" t="str">
        <f>IFERROR(IF(G44="F",_xlfn.XLOOKUP($B:$B,#REF!,#REF!),_xlfn.XLOOKUP($B:$B,#REF!,#REF!)),"")</f>
        <v/>
      </c>
      <c r="R44" s="55" t="str">
        <f>IFERROR(IF(G44="F",_xlfn.XLOOKUP($B:$B,#REF!,#REF!),_xlfn.XLOOKUP($B:$B,#REF!,#REF!)),"")</f>
        <v/>
      </c>
      <c r="S44" s="55" t="str">
        <f>IFERROR(IF(G44="F",_xlfn.XLOOKUP($B:$B,#REF!,#REF!),_xlfn.XLOOKUP($B:$B,#REF!,#REF!)),"")</f>
        <v/>
      </c>
      <c r="T44" s="55" t="str">
        <f>IFERROR(IF(G44="F",_xlfn.XLOOKUP($B:$B,#REF!,#REF!),_xlfn.XLOOKUP($B:$B,#REF!,#REF!)),"")</f>
        <v/>
      </c>
      <c r="U44" s="55" t="str">
        <f>IFERROR(IF(G44="F",_xlfn.XLOOKUP($B:$B,#REF!,#REF!),_xlfn.XLOOKUP($B:$B,#REF!,#REF!)),"")</f>
        <v/>
      </c>
    </row>
    <row r="45" spans="1:21" x14ac:dyDescent="0.3">
      <c r="A45" s="102" t="e">
        <f>_xlfn.XLOOKUP(B45,Inscritos!C:C,Inscritos!B:B)</f>
        <v>#N/A</v>
      </c>
      <c r="B45">
        <f>Inscritos!C46</f>
        <v>0</v>
      </c>
      <c r="C45" s="17" t="e">
        <f>_xlfn.XLOOKUP(B45,Inscritos!C:C,Inscritos!D:D)</f>
        <v>#N/A</v>
      </c>
      <c r="D45" s="4" t="e">
        <f>_xlfn.XLOOKUP(B45,Inscritos!$C:$C,Inscritos!E:E)</f>
        <v>#N/A</v>
      </c>
      <c r="E45" s="4" t="e">
        <f>_xlfn.XLOOKUP(B45,Inscritos!$C:$C,Inscritos!F:F)</f>
        <v>#N/A</v>
      </c>
      <c r="F45" s="4" t="e">
        <f>_xlfn.XLOOKUP(B45,Inscritos!$C:$C,Inscritos!#REF!)</f>
        <v>#REF!</v>
      </c>
      <c r="G45" s="4" t="e">
        <f>_xlfn.XLOOKUP(B45,Inscritos!$C:$C,Inscritos!G:G)</f>
        <v>#N/A</v>
      </c>
      <c r="H45" s="55" t="str">
        <f>IFERROR(IF(G:G="F",_xlfn.XLOOKUP($B:$B,'50m PULL'!$AV$15:$AV$138,'50m PULL'!$AZ$15:$AZ$138),_xlfn.XLOOKUP($B:$B,'50m PULL'!BL$15:$BL$137,'50m PULL'!$BP$15:$BP$137)),"")</f>
        <v/>
      </c>
      <c r="I45" s="55" t="str">
        <f>IFERROR(IF(G45="F",_xlfn.XLOOKUP($B:$B,'50m LIBRE'!$AV$14:$AV$137,'50m LIBRE'!$AZ$14:$AZ$137),_xlfn.XLOOKUP($B:$B,'50m LIBRE'!$BL$14:BL$137,'50m LIBRE'!$BP$14:$BP$137)),"")</f>
        <v/>
      </c>
      <c r="J45" s="55" t="str">
        <f>IFERROR(IF(G45="F",_xlfn.XLOOKUP($B:$B,'200m LIBRE'!$AV$14:$AV$155,'200m LIBRE'!$AZ$14:$AZ$155),_xlfn.XLOOKUP($B:$B,'200m LIBRE'!$BL$14:BL$145,'200m LIBRE'!$BP$14:$BP$145)),"")</f>
        <v/>
      </c>
      <c r="K45" s="55" t="str">
        <f>IFERROR(IF(G45="F",_xlfn.XLOOKUP($B:$B,'100m LIBRE'!$AV$14:$AV$136,'100m LIBRE'!$AZ$14:$AZ$136),_xlfn.XLOOKUP($B:$B,'100m LIBRE'!$BL$14:BL$136,'100m LIBRE'!$BP$14:$BP$136)),"")</f>
        <v/>
      </c>
      <c r="L45" s="55" t="str">
        <f>IFERROR(IF(G45="F",_xlfn.XLOOKUP($B:$B,#REF!,#REF!),_xlfn.XLOOKUP($B:$B,#REF!,#REF!)),"")</f>
        <v/>
      </c>
      <c r="M45" s="55" t="str">
        <f>IFERROR(IF(G45="F",_xlfn.XLOOKUP($B:$B,#REF!,#REF!),_xlfn.XLOOKUP($B:$B,#REF!,#REF!)),"")</f>
        <v/>
      </c>
      <c r="N45" s="55" t="str">
        <f>IFERROR(IF(G:G="F",_xlfn.XLOOKUP($B:$B,#REF!,#REF!),_xlfn.XLOOKUP($B:$B,#REF!,#REF!)),"")</f>
        <v/>
      </c>
      <c r="Q45" s="55" t="str">
        <f>IFERROR(IF(G45="F",_xlfn.XLOOKUP($B:$B,#REF!,#REF!),_xlfn.XLOOKUP($B:$B,#REF!,#REF!)),"")</f>
        <v/>
      </c>
      <c r="R45" s="55" t="str">
        <f>IFERROR(IF(G45="F",_xlfn.XLOOKUP($B:$B,#REF!,#REF!),_xlfn.XLOOKUP($B:$B,#REF!,#REF!)),"")</f>
        <v/>
      </c>
      <c r="S45" s="55" t="str">
        <f>IFERROR(IF(G45="F",_xlfn.XLOOKUP($B:$B,#REF!,#REF!),_xlfn.XLOOKUP($B:$B,#REF!,#REF!)),"")</f>
        <v/>
      </c>
      <c r="T45" s="55" t="str">
        <f>IFERROR(IF(G45="F",_xlfn.XLOOKUP($B:$B,#REF!,#REF!),_xlfn.XLOOKUP($B:$B,#REF!,#REF!)),"")</f>
        <v/>
      </c>
      <c r="U45" s="55" t="str">
        <f>IFERROR(IF(G45="F",_xlfn.XLOOKUP($B:$B,#REF!,#REF!),_xlfn.XLOOKUP($B:$B,#REF!,#REF!)),"")</f>
        <v/>
      </c>
    </row>
    <row r="46" spans="1:21" x14ac:dyDescent="0.3">
      <c r="A46" s="102" t="e">
        <f>_xlfn.XLOOKUP(B46,Inscritos!C:C,Inscritos!B:B)</f>
        <v>#N/A</v>
      </c>
      <c r="B46">
        <f>Inscritos!C47</f>
        <v>0</v>
      </c>
      <c r="C46" s="17" t="e">
        <f>_xlfn.XLOOKUP(B46,Inscritos!C:C,Inscritos!D:D)</f>
        <v>#N/A</v>
      </c>
      <c r="D46" s="4" t="e">
        <f>_xlfn.XLOOKUP(B46,Inscritos!$C:$C,Inscritos!E:E)</f>
        <v>#N/A</v>
      </c>
      <c r="E46" s="4" t="e">
        <f>_xlfn.XLOOKUP(B46,Inscritos!$C:$C,Inscritos!F:F)</f>
        <v>#N/A</v>
      </c>
      <c r="F46" s="4" t="e">
        <f>_xlfn.XLOOKUP(B46,Inscritos!$C:$C,Inscritos!#REF!)</f>
        <v>#REF!</v>
      </c>
      <c r="G46" s="4" t="e">
        <f>_xlfn.XLOOKUP(B46,Inscritos!$C:$C,Inscritos!G:G)</f>
        <v>#N/A</v>
      </c>
      <c r="H46" s="55" t="str">
        <f>IFERROR(IF(G:G="F",_xlfn.XLOOKUP($B:$B,'50m PULL'!$AV$15:$AV$138,'50m PULL'!$AZ$15:$AZ$138),_xlfn.XLOOKUP($B:$B,'50m PULL'!BL$15:$BL$137,'50m PULL'!$BP$15:$BP$137)),"")</f>
        <v/>
      </c>
      <c r="I46" s="55" t="str">
        <f>IFERROR(IF(G46="F",_xlfn.XLOOKUP($B:$B,'50m LIBRE'!$AV$14:$AV$137,'50m LIBRE'!$AZ$14:$AZ$137),_xlfn.XLOOKUP($B:$B,'50m LIBRE'!$BL$14:BL$137,'50m LIBRE'!$BP$14:$BP$137)),"")</f>
        <v/>
      </c>
      <c r="J46" s="55" t="str">
        <f>IFERROR(IF(G46="F",_xlfn.XLOOKUP($B:$B,'200m LIBRE'!$AV$14:$AV$155,'200m LIBRE'!$AZ$14:$AZ$155),_xlfn.XLOOKUP($B:$B,'200m LIBRE'!$BL$14:BL$145,'200m LIBRE'!$BP$14:$BP$145)),"")</f>
        <v/>
      </c>
      <c r="K46" s="55" t="str">
        <f>IFERROR(IF(G46="F",_xlfn.XLOOKUP($B:$B,'100m LIBRE'!$AV$14:$AV$136,'100m LIBRE'!$AZ$14:$AZ$136),_xlfn.XLOOKUP($B:$B,'100m LIBRE'!$BL$14:BL$136,'100m LIBRE'!$BP$14:$BP$136)),"")</f>
        <v/>
      </c>
      <c r="L46" s="55" t="str">
        <f>IFERROR(IF(G46="F",_xlfn.XLOOKUP($B:$B,#REF!,#REF!),_xlfn.XLOOKUP($B:$B,#REF!,#REF!)),"")</f>
        <v/>
      </c>
      <c r="M46" s="55" t="str">
        <f>IFERROR(IF(G46="F",_xlfn.XLOOKUP($B:$B,#REF!,#REF!),_xlfn.XLOOKUP($B:$B,#REF!,#REF!)),"")</f>
        <v/>
      </c>
      <c r="N46" s="55" t="str">
        <f>IFERROR(IF(G:G="F",_xlfn.XLOOKUP($B:$B,#REF!,#REF!),_xlfn.XLOOKUP($B:$B,#REF!,#REF!)),"")</f>
        <v/>
      </c>
      <c r="Q46" s="55" t="str">
        <f>IFERROR(IF(G46="F",_xlfn.XLOOKUP($B:$B,#REF!,#REF!),_xlfn.XLOOKUP($B:$B,#REF!,#REF!)),"")</f>
        <v/>
      </c>
      <c r="R46" s="55" t="str">
        <f>IFERROR(IF(G46="F",_xlfn.XLOOKUP($B:$B,#REF!,#REF!),_xlfn.XLOOKUP($B:$B,#REF!,#REF!)),"")</f>
        <v/>
      </c>
      <c r="S46" s="55" t="str">
        <f>IFERROR(IF(G46="F",_xlfn.XLOOKUP($B:$B,#REF!,#REF!),_xlfn.XLOOKUP($B:$B,#REF!,#REF!)),"")</f>
        <v/>
      </c>
      <c r="T46" s="55" t="str">
        <f>IFERROR(IF(G46="F",_xlfn.XLOOKUP($B:$B,#REF!,#REF!),_xlfn.XLOOKUP($B:$B,#REF!,#REF!)),"")</f>
        <v/>
      </c>
      <c r="U46" s="55" t="str">
        <f>IFERROR(IF(G46="F",_xlfn.XLOOKUP($B:$B,#REF!,#REF!),_xlfn.XLOOKUP($B:$B,#REF!,#REF!)),"")</f>
        <v/>
      </c>
    </row>
    <row r="47" spans="1:21" x14ac:dyDescent="0.3">
      <c r="A47" s="102" t="e">
        <f>_xlfn.XLOOKUP(B47,Inscritos!C:C,Inscritos!B:B)</f>
        <v>#N/A</v>
      </c>
      <c r="B47">
        <f>Inscritos!C48</f>
        <v>0</v>
      </c>
      <c r="C47" s="17" t="e">
        <f>_xlfn.XLOOKUP(B47,Inscritos!C:C,Inscritos!D:D)</f>
        <v>#N/A</v>
      </c>
      <c r="D47" s="4" t="e">
        <f>_xlfn.XLOOKUP(B47,Inscritos!$C:$C,Inscritos!E:E)</f>
        <v>#N/A</v>
      </c>
      <c r="E47" s="4" t="e">
        <f>_xlfn.XLOOKUP(B47,Inscritos!$C:$C,Inscritos!F:F)</f>
        <v>#N/A</v>
      </c>
      <c r="F47" s="4" t="e">
        <f>_xlfn.XLOOKUP(B47,Inscritos!$C:$C,Inscritos!#REF!)</f>
        <v>#REF!</v>
      </c>
      <c r="G47" s="4" t="e">
        <f>_xlfn.XLOOKUP(B47,Inscritos!$C:$C,Inscritos!G:G)</f>
        <v>#N/A</v>
      </c>
      <c r="H47" s="55" t="str">
        <f>IFERROR(IF(G:G="F",_xlfn.XLOOKUP($B:$B,'50m PULL'!$AV$15:$AV$138,'50m PULL'!$AZ$15:$AZ$138),_xlfn.XLOOKUP($B:$B,'50m PULL'!BL$15:$BL$137,'50m PULL'!$BP$15:$BP$137)),"")</f>
        <v/>
      </c>
      <c r="I47" s="55" t="str">
        <f>IFERROR(IF(G47="F",_xlfn.XLOOKUP($B:$B,'50m LIBRE'!$AV$14:$AV$137,'50m LIBRE'!$AZ$14:$AZ$137),_xlfn.XLOOKUP($B:$B,'50m LIBRE'!$BL$14:BL$137,'50m LIBRE'!$BP$14:$BP$137)),"")</f>
        <v/>
      </c>
      <c r="J47" s="55" t="str">
        <f>IFERROR(IF(G47="F",_xlfn.XLOOKUP($B:$B,'200m LIBRE'!$AV$14:$AV$155,'200m LIBRE'!$AZ$14:$AZ$155),_xlfn.XLOOKUP($B:$B,'200m LIBRE'!$BL$14:BL$145,'200m LIBRE'!$BP$14:$BP$145)),"")</f>
        <v/>
      </c>
      <c r="K47" s="55" t="str">
        <f>IFERROR(IF(G47="F",_xlfn.XLOOKUP($B:$B,'100m LIBRE'!$AV$14:$AV$136,'100m LIBRE'!$AZ$14:$AZ$136),_xlfn.XLOOKUP($B:$B,'100m LIBRE'!$BL$14:BL$136,'100m LIBRE'!$BP$14:$BP$136)),"")</f>
        <v/>
      </c>
      <c r="L47" s="55" t="str">
        <f>IFERROR(IF(G47="F",_xlfn.XLOOKUP($B:$B,#REF!,#REF!),_xlfn.XLOOKUP($B:$B,#REF!,#REF!)),"")</f>
        <v/>
      </c>
      <c r="M47" s="55" t="str">
        <f>IFERROR(IF(G47="F",_xlfn.XLOOKUP($B:$B,#REF!,#REF!),_xlfn.XLOOKUP($B:$B,#REF!,#REF!)),"")</f>
        <v/>
      </c>
      <c r="N47" s="55" t="str">
        <f>IFERROR(IF(G:G="F",_xlfn.XLOOKUP($B:$B,#REF!,#REF!),_xlfn.XLOOKUP($B:$B,#REF!,#REF!)),"")</f>
        <v/>
      </c>
      <c r="Q47" s="55" t="str">
        <f>IFERROR(IF(G47="F",_xlfn.XLOOKUP($B:$B,#REF!,#REF!),_xlfn.XLOOKUP($B:$B,#REF!,#REF!)),"")</f>
        <v/>
      </c>
      <c r="R47" s="55" t="str">
        <f>IFERROR(IF(G47="F",_xlfn.XLOOKUP($B:$B,#REF!,#REF!),_xlfn.XLOOKUP($B:$B,#REF!,#REF!)),"")</f>
        <v/>
      </c>
      <c r="S47" s="55" t="str">
        <f>IFERROR(IF(G47="F",_xlfn.XLOOKUP($B:$B,#REF!,#REF!),_xlfn.XLOOKUP($B:$B,#REF!,#REF!)),"")</f>
        <v/>
      </c>
      <c r="T47" s="55" t="str">
        <f>IFERROR(IF(G47="F",_xlfn.XLOOKUP($B:$B,#REF!,#REF!),_xlfn.XLOOKUP($B:$B,#REF!,#REF!)),"")</f>
        <v/>
      </c>
      <c r="U47" s="55" t="str">
        <f>IFERROR(IF(G47="F",_xlfn.XLOOKUP($B:$B,#REF!,#REF!),_xlfn.XLOOKUP($B:$B,#REF!,#REF!)),"")</f>
        <v/>
      </c>
    </row>
    <row r="48" spans="1:21" x14ac:dyDescent="0.3">
      <c r="A48" s="102" t="e">
        <f>_xlfn.XLOOKUP(B48,Inscritos!C:C,Inscritos!B:B)</f>
        <v>#N/A</v>
      </c>
      <c r="B48">
        <f>Inscritos!C49</f>
        <v>0</v>
      </c>
      <c r="C48" s="17" t="e">
        <f>_xlfn.XLOOKUP(B48,Inscritos!C:C,Inscritos!D:D)</f>
        <v>#N/A</v>
      </c>
      <c r="D48" s="4" t="e">
        <f>_xlfn.XLOOKUP(B48,Inscritos!$C:$C,Inscritos!E:E)</f>
        <v>#N/A</v>
      </c>
      <c r="E48" s="4" t="e">
        <f>_xlfn.XLOOKUP(B48,Inscritos!$C:$C,Inscritos!F:F)</f>
        <v>#N/A</v>
      </c>
      <c r="F48" s="4" t="e">
        <f>_xlfn.XLOOKUP(B48,Inscritos!$C:$C,Inscritos!#REF!)</f>
        <v>#REF!</v>
      </c>
      <c r="G48" s="4" t="e">
        <f>_xlfn.XLOOKUP(B48,Inscritos!$C:$C,Inscritos!G:G)</f>
        <v>#N/A</v>
      </c>
      <c r="H48" s="55" t="str">
        <f>IFERROR(IF(G:G="F",_xlfn.XLOOKUP($B:$B,'50m PULL'!$AV$15:$AV$138,'50m PULL'!$AZ$15:$AZ$138),_xlfn.XLOOKUP($B:$B,'50m PULL'!BL$15:$BL$137,'50m PULL'!$BP$15:$BP$137)),"")</f>
        <v/>
      </c>
      <c r="I48" s="55" t="str">
        <f>IFERROR(IF(G48="F",_xlfn.XLOOKUP($B:$B,'50m LIBRE'!$AV$14:$AV$137,'50m LIBRE'!$AZ$14:$AZ$137),_xlfn.XLOOKUP($B:$B,'50m LIBRE'!$BL$14:BL$137,'50m LIBRE'!$BP$14:$BP$137)),"")</f>
        <v/>
      </c>
      <c r="J48" s="55" t="str">
        <f>IFERROR(IF(G48="F",_xlfn.XLOOKUP($B:$B,'200m LIBRE'!$AV$14:$AV$155,'200m LIBRE'!$AZ$14:$AZ$155),_xlfn.XLOOKUP($B:$B,'200m LIBRE'!$BL$14:BL$145,'200m LIBRE'!$BP$14:$BP$145)),"")</f>
        <v/>
      </c>
      <c r="K48" s="55" t="str">
        <f>IFERROR(IF(G48="F",_xlfn.XLOOKUP($B:$B,'100m LIBRE'!$AV$14:$AV$136,'100m LIBRE'!$AZ$14:$AZ$136),_xlfn.XLOOKUP($B:$B,'100m LIBRE'!$BL$14:BL$136,'100m LIBRE'!$BP$14:$BP$136)),"")</f>
        <v/>
      </c>
      <c r="L48" s="55" t="str">
        <f>IFERROR(IF(G48="F",_xlfn.XLOOKUP($B:$B,#REF!,#REF!),_xlfn.XLOOKUP($B:$B,#REF!,#REF!)),"")</f>
        <v/>
      </c>
      <c r="M48" s="55" t="str">
        <f>IFERROR(IF(G48="F",_xlfn.XLOOKUP($B:$B,#REF!,#REF!),_xlfn.XLOOKUP($B:$B,#REF!,#REF!)),"")</f>
        <v/>
      </c>
      <c r="N48" s="55" t="str">
        <f>IFERROR(IF(G:G="F",_xlfn.XLOOKUP($B:$B,#REF!,#REF!),_xlfn.XLOOKUP($B:$B,#REF!,#REF!)),"")</f>
        <v/>
      </c>
      <c r="Q48" s="55" t="str">
        <f>IFERROR(IF(G48="F",_xlfn.XLOOKUP($B:$B,#REF!,#REF!),_xlfn.XLOOKUP($B:$B,#REF!,#REF!)),"")</f>
        <v/>
      </c>
      <c r="R48" s="55" t="str">
        <f>IFERROR(IF(G48="F",_xlfn.XLOOKUP($B:$B,#REF!,#REF!),_xlfn.XLOOKUP($B:$B,#REF!,#REF!)),"")</f>
        <v/>
      </c>
      <c r="S48" s="55" t="str">
        <f>IFERROR(IF(G48="F",_xlfn.XLOOKUP($B:$B,#REF!,#REF!),_xlfn.XLOOKUP($B:$B,#REF!,#REF!)),"")</f>
        <v/>
      </c>
      <c r="T48" s="55" t="str">
        <f>IFERROR(IF(G48="F",_xlfn.XLOOKUP($B:$B,#REF!,#REF!),_xlfn.XLOOKUP($B:$B,#REF!,#REF!)),"")</f>
        <v/>
      </c>
      <c r="U48" s="55" t="str">
        <f>IFERROR(IF(G48="F",_xlfn.XLOOKUP($B:$B,#REF!,#REF!),_xlfn.XLOOKUP($B:$B,#REF!,#REF!)),"")</f>
        <v/>
      </c>
    </row>
    <row r="49" spans="1:21" x14ac:dyDescent="0.3">
      <c r="A49" s="102" t="e">
        <f>_xlfn.XLOOKUP(B49,Inscritos!C:C,Inscritos!B:B)</f>
        <v>#N/A</v>
      </c>
      <c r="B49">
        <f>Inscritos!C50</f>
        <v>0</v>
      </c>
      <c r="C49" s="17" t="e">
        <f>_xlfn.XLOOKUP(B49,Inscritos!C:C,Inscritos!D:D)</f>
        <v>#N/A</v>
      </c>
      <c r="D49" s="4" t="e">
        <f>_xlfn.XLOOKUP(B49,Inscritos!$C:$C,Inscritos!E:E)</f>
        <v>#N/A</v>
      </c>
      <c r="E49" s="4" t="e">
        <f>_xlfn.XLOOKUP(B49,Inscritos!$C:$C,Inscritos!F:F)</f>
        <v>#N/A</v>
      </c>
      <c r="F49" s="4" t="e">
        <f>_xlfn.XLOOKUP(B49,Inscritos!$C:$C,Inscritos!#REF!)</f>
        <v>#REF!</v>
      </c>
      <c r="G49" s="4" t="e">
        <f>_xlfn.XLOOKUP(B49,Inscritos!$C:$C,Inscritos!G:G)</f>
        <v>#N/A</v>
      </c>
      <c r="H49" s="55" t="str">
        <f>IFERROR(IF(G:G="F",_xlfn.XLOOKUP($B:$B,'50m PULL'!$AV$15:$AV$138,'50m PULL'!$AZ$15:$AZ$138),_xlfn.XLOOKUP($B:$B,'50m PULL'!BL$15:$BL$137,'50m PULL'!$BP$15:$BP$137)),"")</f>
        <v/>
      </c>
      <c r="I49" s="55" t="str">
        <f>IFERROR(IF(G49="F",_xlfn.XLOOKUP($B:$B,'50m LIBRE'!$AV$14:$AV$137,'50m LIBRE'!$AZ$14:$AZ$137),_xlfn.XLOOKUP($B:$B,'50m LIBRE'!$BL$14:BL$137,'50m LIBRE'!$BP$14:$BP$137)),"")</f>
        <v/>
      </c>
      <c r="J49" s="55" t="str">
        <f>IFERROR(IF(G49="F",_xlfn.XLOOKUP($B:$B,'200m LIBRE'!$AV$14:$AV$155,'200m LIBRE'!$AZ$14:$AZ$155),_xlfn.XLOOKUP($B:$B,'200m LIBRE'!$BL$14:BL$145,'200m LIBRE'!$BP$14:$BP$145)),"")</f>
        <v/>
      </c>
      <c r="K49" s="55" t="str">
        <f>IFERROR(IF(G49="F",_xlfn.XLOOKUP($B:$B,'100m LIBRE'!$AV$14:$AV$136,'100m LIBRE'!$AZ$14:$AZ$136),_xlfn.XLOOKUP($B:$B,'100m LIBRE'!$BL$14:BL$136,'100m LIBRE'!$BP$14:$BP$136)),"")</f>
        <v/>
      </c>
      <c r="L49" s="55" t="str">
        <f>IFERROR(IF(G49="F",_xlfn.XLOOKUP($B:$B,#REF!,#REF!),_xlfn.XLOOKUP($B:$B,#REF!,#REF!)),"")</f>
        <v/>
      </c>
      <c r="M49" s="55" t="str">
        <f>IFERROR(IF(G49="F",_xlfn.XLOOKUP($B:$B,#REF!,#REF!),_xlfn.XLOOKUP($B:$B,#REF!,#REF!)),"")</f>
        <v/>
      </c>
      <c r="N49" s="55" t="str">
        <f>IFERROR(IF(G:G="F",_xlfn.XLOOKUP($B:$B,#REF!,#REF!),_xlfn.XLOOKUP($B:$B,#REF!,#REF!)),"")</f>
        <v/>
      </c>
      <c r="Q49" s="55" t="str">
        <f>IFERROR(IF(G49="F",_xlfn.XLOOKUP($B:$B,#REF!,#REF!),_xlfn.XLOOKUP($B:$B,#REF!,#REF!)),"")</f>
        <v/>
      </c>
      <c r="R49" s="55" t="str">
        <f>IFERROR(IF(G49="F",_xlfn.XLOOKUP($B:$B,#REF!,#REF!),_xlfn.XLOOKUP($B:$B,#REF!,#REF!)),"")</f>
        <v/>
      </c>
      <c r="S49" s="55" t="str">
        <f>IFERROR(IF(G49="F",_xlfn.XLOOKUP($B:$B,#REF!,#REF!),_xlfn.XLOOKUP($B:$B,#REF!,#REF!)),"")</f>
        <v/>
      </c>
      <c r="T49" s="55" t="str">
        <f>IFERROR(IF(G49="F",_xlfn.XLOOKUP($B:$B,#REF!,#REF!),_xlfn.XLOOKUP($B:$B,#REF!,#REF!)),"")</f>
        <v/>
      </c>
      <c r="U49" s="55" t="str">
        <f>IFERROR(IF(G49="F",_xlfn.XLOOKUP($B:$B,#REF!,#REF!),_xlfn.XLOOKUP($B:$B,#REF!,#REF!)),"")</f>
        <v/>
      </c>
    </row>
    <row r="50" spans="1:21" x14ac:dyDescent="0.3">
      <c r="A50" s="102" t="e">
        <f>_xlfn.XLOOKUP(B50,Inscritos!C:C,Inscritos!B:B)</f>
        <v>#N/A</v>
      </c>
      <c r="B50">
        <f>Inscritos!C51</f>
        <v>0</v>
      </c>
      <c r="C50" s="17" t="e">
        <f>_xlfn.XLOOKUP(B50,Inscritos!C:C,Inscritos!D:D)</f>
        <v>#N/A</v>
      </c>
      <c r="D50" s="4" t="e">
        <f>_xlfn.XLOOKUP(B50,Inscritos!$C:$C,Inscritos!E:E)</f>
        <v>#N/A</v>
      </c>
      <c r="E50" s="4" t="e">
        <f>_xlfn.XLOOKUP(B50,Inscritos!$C:$C,Inscritos!F:F)</f>
        <v>#N/A</v>
      </c>
      <c r="F50" s="4" t="e">
        <f>_xlfn.XLOOKUP(B50,Inscritos!$C:$C,Inscritos!#REF!)</f>
        <v>#REF!</v>
      </c>
      <c r="G50" s="4" t="e">
        <f>_xlfn.XLOOKUP(B50,Inscritos!$C:$C,Inscritos!G:G)</f>
        <v>#N/A</v>
      </c>
      <c r="H50" s="55" t="str">
        <f>IFERROR(IF(G:G="F",_xlfn.XLOOKUP($B:$B,'50m PULL'!$AV$15:$AV$138,'50m PULL'!$AZ$15:$AZ$138),_xlfn.XLOOKUP($B:$B,'50m PULL'!BL$15:$BL$137,'50m PULL'!$BP$15:$BP$137)),"")</f>
        <v/>
      </c>
      <c r="I50" s="55" t="str">
        <f>IFERROR(IF(G50="F",_xlfn.XLOOKUP($B:$B,'50m LIBRE'!$AV$14:$AV$137,'50m LIBRE'!$AZ$14:$AZ$137),_xlfn.XLOOKUP($B:$B,'50m LIBRE'!$BL$14:BL$137,'50m LIBRE'!$BP$14:$BP$137)),"")</f>
        <v/>
      </c>
      <c r="J50" s="55" t="str">
        <f>IFERROR(IF(G50="F",_xlfn.XLOOKUP($B:$B,'200m LIBRE'!$AV$14:$AV$155,'200m LIBRE'!$AZ$14:$AZ$155),_xlfn.XLOOKUP($B:$B,'200m LIBRE'!$BL$14:BL$145,'200m LIBRE'!$BP$14:$BP$145)),"")</f>
        <v/>
      </c>
      <c r="K50" s="55" t="str">
        <f>IFERROR(IF(G50="F",_xlfn.XLOOKUP($B:$B,'100m LIBRE'!$AV$14:$AV$136,'100m LIBRE'!$AZ$14:$AZ$136),_xlfn.XLOOKUP($B:$B,'100m LIBRE'!$BL$14:BL$136,'100m LIBRE'!$BP$14:$BP$136)),"")</f>
        <v/>
      </c>
      <c r="L50" s="55" t="str">
        <f>IFERROR(IF(G50="F",_xlfn.XLOOKUP($B:$B,#REF!,#REF!),_xlfn.XLOOKUP($B:$B,#REF!,#REF!)),"")</f>
        <v/>
      </c>
      <c r="M50" s="55" t="str">
        <f>IFERROR(IF(G50="F",_xlfn.XLOOKUP($B:$B,#REF!,#REF!),_xlfn.XLOOKUP($B:$B,#REF!,#REF!)),"")</f>
        <v/>
      </c>
      <c r="N50" s="55" t="str">
        <f>IFERROR(IF(G:G="F",_xlfn.XLOOKUP($B:$B,#REF!,#REF!),_xlfn.XLOOKUP($B:$B,#REF!,#REF!)),"")</f>
        <v/>
      </c>
      <c r="Q50" s="55" t="str">
        <f>IFERROR(IF(G50="F",_xlfn.XLOOKUP($B:$B,#REF!,#REF!),_xlfn.XLOOKUP($B:$B,#REF!,#REF!)),"")</f>
        <v/>
      </c>
      <c r="R50" s="55" t="str">
        <f>IFERROR(IF(G50="F",_xlfn.XLOOKUP($B:$B,#REF!,#REF!),_xlfn.XLOOKUP($B:$B,#REF!,#REF!)),"")</f>
        <v/>
      </c>
      <c r="S50" s="55" t="str">
        <f>IFERROR(IF(G50="F",_xlfn.XLOOKUP($B:$B,#REF!,#REF!),_xlfn.XLOOKUP($B:$B,#REF!,#REF!)),"")</f>
        <v/>
      </c>
      <c r="T50" s="55" t="str">
        <f>IFERROR(IF(G50="F",_xlfn.XLOOKUP($B:$B,#REF!,#REF!),_xlfn.XLOOKUP($B:$B,#REF!,#REF!)),"")</f>
        <v/>
      </c>
      <c r="U50" s="55" t="str">
        <f>IFERROR(IF(G50="F",_xlfn.XLOOKUP($B:$B,#REF!,#REF!),_xlfn.XLOOKUP($B:$B,#REF!,#REF!)),"")</f>
        <v/>
      </c>
    </row>
    <row r="51" spans="1:21" x14ac:dyDescent="0.3">
      <c r="A51" s="102" t="e">
        <f>_xlfn.XLOOKUP(B51,Inscritos!C:C,Inscritos!B:B)</f>
        <v>#N/A</v>
      </c>
      <c r="B51">
        <f>Inscritos!C52</f>
        <v>0</v>
      </c>
      <c r="C51" s="17" t="e">
        <f>_xlfn.XLOOKUP(B51,Inscritos!C:C,Inscritos!D:D)</f>
        <v>#N/A</v>
      </c>
      <c r="D51" s="4" t="e">
        <f>_xlfn.XLOOKUP(B51,Inscritos!$C:$C,Inscritos!E:E)</f>
        <v>#N/A</v>
      </c>
      <c r="E51" s="4" t="e">
        <f>_xlfn.XLOOKUP(B51,Inscritos!$C:$C,Inscritos!F:F)</f>
        <v>#N/A</v>
      </c>
      <c r="F51" s="4" t="e">
        <f>_xlfn.XLOOKUP(B51,Inscritos!$C:$C,Inscritos!#REF!)</f>
        <v>#REF!</v>
      </c>
      <c r="G51" s="4" t="e">
        <f>_xlfn.XLOOKUP(B51,Inscritos!$C:$C,Inscritos!G:G)</f>
        <v>#N/A</v>
      </c>
      <c r="H51" s="55" t="str">
        <f>IFERROR(IF(G:G="F",_xlfn.XLOOKUP($B:$B,'50m PULL'!$AV$15:$AV$138,'50m PULL'!$AZ$15:$AZ$138),_xlfn.XLOOKUP($B:$B,'50m PULL'!BL$15:$BL$137,'50m PULL'!$BP$15:$BP$137)),"")</f>
        <v/>
      </c>
      <c r="I51" s="55" t="str">
        <f>IFERROR(IF(G51="F",_xlfn.XLOOKUP($B:$B,'50m LIBRE'!$AV$14:$AV$137,'50m LIBRE'!$AZ$14:$AZ$137),_xlfn.XLOOKUP($B:$B,'50m LIBRE'!$BL$14:BL$137,'50m LIBRE'!$BP$14:$BP$137)),"")</f>
        <v/>
      </c>
      <c r="J51" s="55" t="str">
        <f>IFERROR(IF(G51="F",_xlfn.XLOOKUP($B:$B,'200m LIBRE'!$AV$14:$AV$155,'200m LIBRE'!$AZ$14:$AZ$155),_xlfn.XLOOKUP($B:$B,'200m LIBRE'!$BL$14:BL$145,'200m LIBRE'!$BP$14:$BP$145)),"")</f>
        <v/>
      </c>
      <c r="K51" s="55" t="str">
        <f>IFERROR(IF(G51="F",_xlfn.XLOOKUP($B:$B,'100m LIBRE'!$AV$14:$AV$136,'100m LIBRE'!$AZ$14:$AZ$136),_xlfn.XLOOKUP($B:$B,'100m LIBRE'!$BL$14:BL$136,'100m LIBRE'!$BP$14:$BP$136)),"")</f>
        <v/>
      </c>
      <c r="L51" s="55" t="str">
        <f>IFERROR(IF(G51="F",_xlfn.XLOOKUP($B:$B,#REF!,#REF!),_xlfn.XLOOKUP($B:$B,#REF!,#REF!)),"")</f>
        <v/>
      </c>
      <c r="M51" s="55" t="str">
        <f>IFERROR(IF(G51="F",_xlfn.XLOOKUP($B:$B,#REF!,#REF!),_xlfn.XLOOKUP($B:$B,#REF!,#REF!)),"")</f>
        <v/>
      </c>
      <c r="N51" s="55" t="str">
        <f>IFERROR(IF(G:G="F",_xlfn.XLOOKUP($B:$B,#REF!,#REF!),_xlfn.XLOOKUP($B:$B,#REF!,#REF!)),"")</f>
        <v/>
      </c>
      <c r="Q51" s="55" t="str">
        <f>IFERROR(IF(G51="F",_xlfn.XLOOKUP($B:$B,#REF!,#REF!),_xlfn.XLOOKUP($B:$B,#REF!,#REF!)),"")</f>
        <v/>
      </c>
      <c r="R51" s="55" t="str">
        <f>IFERROR(IF(G51="F",_xlfn.XLOOKUP($B:$B,#REF!,#REF!),_xlfn.XLOOKUP($B:$B,#REF!,#REF!)),"")</f>
        <v/>
      </c>
      <c r="S51" s="55" t="str">
        <f>IFERROR(IF(G51="F",_xlfn.XLOOKUP($B:$B,#REF!,#REF!),_xlfn.XLOOKUP($B:$B,#REF!,#REF!)),"")</f>
        <v/>
      </c>
      <c r="T51" s="55" t="str">
        <f>IFERROR(IF(G51="F",_xlfn.XLOOKUP($B:$B,#REF!,#REF!),_xlfn.XLOOKUP($B:$B,#REF!,#REF!)),"")</f>
        <v/>
      </c>
      <c r="U51" s="55" t="str">
        <f>IFERROR(IF(G51="F",_xlfn.XLOOKUP($B:$B,#REF!,#REF!),_xlfn.XLOOKUP($B:$B,#REF!,#REF!)),"")</f>
        <v/>
      </c>
    </row>
    <row r="52" spans="1:21" x14ac:dyDescent="0.3">
      <c r="A52" s="102" t="e">
        <f>_xlfn.XLOOKUP(B52,Inscritos!C:C,Inscritos!B:B)</f>
        <v>#N/A</v>
      </c>
      <c r="B52">
        <f>Inscritos!C53</f>
        <v>0</v>
      </c>
      <c r="C52" s="17" t="e">
        <f>_xlfn.XLOOKUP(B52,Inscritos!C:C,Inscritos!D:D)</f>
        <v>#N/A</v>
      </c>
      <c r="D52" s="4" t="e">
        <f>_xlfn.XLOOKUP(B52,Inscritos!$C:$C,Inscritos!E:E)</f>
        <v>#N/A</v>
      </c>
      <c r="E52" s="4" t="e">
        <f>_xlfn.XLOOKUP(B52,Inscritos!$C:$C,Inscritos!F:F)</f>
        <v>#N/A</v>
      </c>
      <c r="F52" s="4" t="e">
        <f>_xlfn.XLOOKUP(B52,Inscritos!$C:$C,Inscritos!#REF!)</f>
        <v>#REF!</v>
      </c>
      <c r="G52" s="4" t="e">
        <f>_xlfn.XLOOKUP(B52,Inscritos!$C:$C,Inscritos!G:G)</f>
        <v>#N/A</v>
      </c>
      <c r="H52" s="55" t="str">
        <f>IFERROR(IF(G:G="F",_xlfn.XLOOKUP($B:$B,'50m PULL'!$AV$15:$AV$138,'50m PULL'!$AZ$15:$AZ$138),_xlfn.XLOOKUP($B:$B,'50m PULL'!BL$15:$BL$137,'50m PULL'!$BP$15:$BP$137)),"")</f>
        <v/>
      </c>
      <c r="I52" s="55" t="str">
        <f>IFERROR(IF(G52="F",_xlfn.XLOOKUP($B:$B,'50m LIBRE'!$AV$14:$AV$137,'50m LIBRE'!$AZ$14:$AZ$137),_xlfn.XLOOKUP($B:$B,'50m LIBRE'!$BL$14:BL$137,'50m LIBRE'!$BP$14:$BP$137)),"")</f>
        <v/>
      </c>
      <c r="J52" s="55" t="str">
        <f>IFERROR(IF(G52="F",_xlfn.XLOOKUP($B:$B,'200m LIBRE'!$AV$14:$AV$155,'200m LIBRE'!$AZ$14:$AZ$155),_xlfn.XLOOKUP($B:$B,'200m LIBRE'!$BL$14:BL$145,'200m LIBRE'!$BP$14:$BP$145)),"")</f>
        <v/>
      </c>
      <c r="K52" s="55" t="str">
        <f>IFERROR(IF(G52="F",_xlfn.XLOOKUP($B:$B,'100m LIBRE'!$AV$14:$AV$136,'100m LIBRE'!$AZ$14:$AZ$136),_xlfn.XLOOKUP($B:$B,'100m LIBRE'!$BL$14:BL$136,'100m LIBRE'!$BP$14:$BP$136)),"")</f>
        <v/>
      </c>
      <c r="L52" s="55" t="str">
        <f>IFERROR(IF(G52="F",_xlfn.XLOOKUP($B:$B,#REF!,#REF!),_xlfn.XLOOKUP($B:$B,#REF!,#REF!)),"")</f>
        <v/>
      </c>
      <c r="M52" s="55" t="str">
        <f>IFERROR(IF(G52="F",_xlfn.XLOOKUP($B:$B,#REF!,#REF!),_xlfn.XLOOKUP($B:$B,#REF!,#REF!)),"")</f>
        <v/>
      </c>
      <c r="N52" s="55" t="str">
        <f>IFERROR(IF(G:G="F",_xlfn.XLOOKUP($B:$B,#REF!,#REF!),_xlfn.XLOOKUP($B:$B,#REF!,#REF!)),"")</f>
        <v/>
      </c>
      <c r="Q52" s="55" t="str">
        <f>IFERROR(IF(G52="F",_xlfn.XLOOKUP($B:$B,#REF!,#REF!),_xlfn.XLOOKUP($B:$B,#REF!,#REF!)),"")</f>
        <v/>
      </c>
      <c r="R52" s="55" t="str">
        <f>IFERROR(IF(G52="F",_xlfn.XLOOKUP($B:$B,#REF!,#REF!),_xlfn.XLOOKUP($B:$B,#REF!,#REF!)),"")</f>
        <v/>
      </c>
      <c r="S52" s="55" t="str">
        <f>IFERROR(IF(G52="F",_xlfn.XLOOKUP($B:$B,#REF!,#REF!),_xlfn.XLOOKUP($B:$B,#REF!,#REF!)),"")</f>
        <v/>
      </c>
      <c r="T52" s="55" t="str">
        <f>IFERROR(IF(G52="F",_xlfn.XLOOKUP($B:$B,#REF!,#REF!),_xlfn.XLOOKUP($B:$B,#REF!,#REF!)),"")</f>
        <v/>
      </c>
      <c r="U52" s="55" t="str">
        <f>IFERROR(IF(G52="F",_xlfn.XLOOKUP($B:$B,#REF!,#REF!),_xlfn.XLOOKUP($B:$B,#REF!,#REF!)),"")</f>
        <v/>
      </c>
    </row>
    <row r="53" spans="1:21" x14ac:dyDescent="0.3">
      <c r="A53" s="102" t="e">
        <f>_xlfn.XLOOKUP(B53,Inscritos!C:C,Inscritos!B:B)</f>
        <v>#N/A</v>
      </c>
      <c r="B53">
        <f>Inscritos!C54</f>
        <v>0</v>
      </c>
      <c r="C53" s="17" t="e">
        <f>_xlfn.XLOOKUP(B53,Inscritos!C:C,Inscritos!D:D)</f>
        <v>#N/A</v>
      </c>
      <c r="D53" s="4" t="e">
        <f>_xlfn.XLOOKUP(B53,Inscritos!$C:$C,Inscritos!E:E)</f>
        <v>#N/A</v>
      </c>
      <c r="E53" s="4" t="e">
        <f>_xlfn.XLOOKUP(B53,Inscritos!$C:$C,Inscritos!F:F)</f>
        <v>#N/A</v>
      </c>
      <c r="F53" s="4" t="e">
        <f>_xlfn.XLOOKUP(B53,Inscritos!$C:$C,Inscritos!#REF!)</f>
        <v>#REF!</v>
      </c>
      <c r="G53" s="4" t="e">
        <f>_xlfn.XLOOKUP(B53,Inscritos!$C:$C,Inscritos!G:G)</f>
        <v>#N/A</v>
      </c>
      <c r="H53" s="55" t="str">
        <f>IFERROR(IF(G:G="F",_xlfn.XLOOKUP($B:$B,'50m PULL'!$AV$15:$AV$138,'50m PULL'!$AZ$15:$AZ$138),_xlfn.XLOOKUP($B:$B,'50m PULL'!BL$15:$BL$137,'50m PULL'!$BP$15:$BP$137)),"")</f>
        <v/>
      </c>
      <c r="I53" s="55" t="str">
        <f>IFERROR(IF(G53="F",_xlfn.XLOOKUP($B:$B,'50m LIBRE'!$AV$14:$AV$137,'50m LIBRE'!$AZ$14:$AZ$137),_xlfn.XLOOKUP($B:$B,'50m LIBRE'!$BL$14:BL$137,'50m LIBRE'!$BP$14:$BP$137)),"")</f>
        <v/>
      </c>
      <c r="J53" s="55" t="str">
        <f>IFERROR(IF(G53="F",_xlfn.XLOOKUP($B:$B,'200m LIBRE'!$AV$14:$AV$155,'200m LIBRE'!$AZ$14:$AZ$155),_xlfn.XLOOKUP($B:$B,'200m LIBRE'!$BL$14:BL$145,'200m LIBRE'!$BP$14:$BP$145)),"")</f>
        <v/>
      </c>
      <c r="K53" s="55" t="str">
        <f>IFERROR(IF(G53="F",_xlfn.XLOOKUP($B:$B,'100m LIBRE'!$AV$14:$AV$136,'100m LIBRE'!$AZ$14:$AZ$136),_xlfn.XLOOKUP($B:$B,'100m LIBRE'!$BL$14:BL$136,'100m LIBRE'!$BP$14:$BP$136)),"")</f>
        <v/>
      </c>
      <c r="L53" s="55" t="str">
        <f>IFERROR(IF(G53="F",_xlfn.XLOOKUP($B:$B,#REF!,#REF!),_xlfn.XLOOKUP($B:$B,#REF!,#REF!)),"")</f>
        <v/>
      </c>
      <c r="M53" s="55" t="str">
        <f>IFERROR(IF(G53="F",_xlfn.XLOOKUP($B:$B,#REF!,#REF!),_xlfn.XLOOKUP($B:$B,#REF!,#REF!)),"")</f>
        <v/>
      </c>
      <c r="N53" s="55" t="str">
        <f>IFERROR(IF(G:G="F",_xlfn.XLOOKUP($B:$B,#REF!,#REF!),_xlfn.XLOOKUP($B:$B,#REF!,#REF!)),"")</f>
        <v/>
      </c>
      <c r="Q53" s="55" t="str">
        <f>IFERROR(IF(G53="F",_xlfn.XLOOKUP($B:$B,#REF!,#REF!),_xlfn.XLOOKUP($B:$B,#REF!,#REF!)),"")</f>
        <v/>
      </c>
      <c r="R53" s="55" t="str">
        <f>IFERROR(IF(G53="F",_xlfn.XLOOKUP($B:$B,#REF!,#REF!),_xlfn.XLOOKUP($B:$B,#REF!,#REF!)),"")</f>
        <v/>
      </c>
      <c r="S53" s="55" t="str">
        <f>IFERROR(IF(G53="F",_xlfn.XLOOKUP($B:$B,#REF!,#REF!),_xlfn.XLOOKUP($B:$B,#REF!,#REF!)),"")</f>
        <v/>
      </c>
      <c r="T53" s="55" t="str">
        <f>IFERROR(IF(G53="F",_xlfn.XLOOKUP($B:$B,#REF!,#REF!),_xlfn.XLOOKUP($B:$B,#REF!,#REF!)),"")</f>
        <v/>
      </c>
      <c r="U53" s="55" t="str">
        <f>IFERROR(IF(G53="F",_xlfn.XLOOKUP($B:$B,#REF!,#REF!),_xlfn.XLOOKUP($B:$B,#REF!,#REF!)),"")</f>
        <v/>
      </c>
    </row>
    <row r="54" spans="1:21" x14ac:dyDescent="0.3">
      <c r="A54" s="102" t="e">
        <f>_xlfn.XLOOKUP(B54,Inscritos!C:C,Inscritos!B:B)</f>
        <v>#N/A</v>
      </c>
      <c r="B54">
        <f>Inscritos!C55</f>
        <v>0</v>
      </c>
      <c r="C54" s="17" t="e">
        <f>_xlfn.XLOOKUP(B54,Inscritos!C:C,Inscritos!D:D)</f>
        <v>#N/A</v>
      </c>
      <c r="D54" s="4" t="e">
        <f>_xlfn.XLOOKUP(B54,Inscritos!$C:$C,Inscritos!E:E)</f>
        <v>#N/A</v>
      </c>
      <c r="E54" s="4" t="e">
        <f>_xlfn.XLOOKUP(B54,Inscritos!$C:$C,Inscritos!F:F)</f>
        <v>#N/A</v>
      </c>
      <c r="F54" s="4" t="e">
        <f>_xlfn.XLOOKUP(B54,Inscritos!$C:$C,Inscritos!#REF!)</f>
        <v>#REF!</v>
      </c>
      <c r="G54" s="4" t="e">
        <f>_xlfn.XLOOKUP(B54,Inscritos!$C:$C,Inscritos!G:G)</f>
        <v>#N/A</v>
      </c>
      <c r="H54" s="55" t="str">
        <f>IFERROR(IF(G:G="F",_xlfn.XLOOKUP($B:$B,'50m PULL'!$AV$15:$AV$138,'50m PULL'!$AZ$15:$AZ$138),_xlfn.XLOOKUP($B:$B,'50m PULL'!BL$15:$BL$137,'50m PULL'!$BP$15:$BP$137)),"")</f>
        <v/>
      </c>
      <c r="I54" s="55" t="str">
        <f>IFERROR(IF(G54="F",_xlfn.XLOOKUP($B:$B,'50m LIBRE'!$AV$14:$AV$137,'50m LIBRE'!$AZ$14:$AZ$137),_xlfn.XLOOKUP($B:$B,'50m LIBRE'!$BL$14:BL$137,'50m LIBRE'!$BP$14:$BP$137)),"")</f>
        <v/>
      </c>
      <c r="J54" s="55" t="str">
        <f>IFERROR(IF(G54="F",_xlfn.XLOOKUP($B:$B,'200m LIBRE'!$AV$14:$AV$155,'200m LIBRE'!$AZ$14:$AZ$155),_xlfn.XLOOKUP($B:$B,'200m LIBRE'!$BL$14:BL$145,'200m LIBRE'!$BP$14:$BP$145)),"")</f>
        <v/>
      </c>
      <c r="K54" s="55" t="str">
        <f>IFERROR(IF(G54="F",_xlfn.XLOOKUP($B:$B,'100m LIBRE'!$AV$14:$AV$136,'100m LIBRE'!$AZ$14:$AZ$136),_xlfn.XLOOKUP($B:$B,'100m LIBRE'!$BL$14:BL$136,'100m LIBRE'!$BP$14:$BP$136)),"")</f>
        <v/>
      </c>
      <c r="L54" s="55" t="str">
        <f>IFERROR(IF(G54="F",_xlfn.XLOOKUP($B:$B,#REF!,#REF!),_xlfn.XLOOKUP($B:$B,#REF!,#REF!)),"")</f>
        <v/>
      </c>
      <c r="M54" s="55" t="str">
        <f>IFERROR(IF(G54="F",_xlfn.XLOOKUP($B:$B,#REF!,#REF!),_xlfn.XLOOKUP($B:$B,#REF!,#REF!)),"")</f>
        <v/>
      </c>
      <c r="N54" s="55" t="str">
        <f>IFERROR(IF(G:G="F",_xlfn.XLOOKUP($B:$B,#REF!,#REF!),_xlfn.XLOOKUP($B:$B,#REF!,#REF!)),"")</f>
        <v/>
      </c>
      <c r="Q54" s="55" t="str">
        <f>IFERROR(IF(G54="F",_xlfn.XLOOKUP($B:$B,#REF!,#REF!),_xlfn.XLOOKUP($B:$B,#REF!,#REF!)),"")</f>
        <v/>
      </c>
      <c r="R54" s="55" t="str">
        <f>IFERROR(IF(G54="F",_xlfn.XLOOKUP($B:$B,#REF!,#REF!),_xlfn.XLOOKUP($B:$B,#REF!,#REF!)),"")</f>
        <v/>
      </c>
      <c r="S54" s="55" t="str">
        <f>IFERROR(IF(G54="F",_xlfn.XLOOKUP($B:$B,#REF!,#REF!),_xlfn.XLOOKUP($B:$B,#REF!,#REF!)),"")</f>
        <v/>
      </c>
      <c r="T54" s="55" t="str">
        <f>IFERROR(IF(G54="F",_xlfn.XLOOKUP($B:$B,#REF!,#REF!),_xlfn.XLOOKUP($B:$B,#REF!,#REF!)),"")</f>
        <v/>
      </c>
      <c r="U54" s="55" t="str">
        <f>IFERROR(IF(G54="F",_xlfn.XLOOKUP($B:$B,#REF!,#REF!),_xlfn.XLOOKUP($B:$B,#REF!,#REF!)),"")</f>
        <v/>
      </c>
    </row>
    <row r="55" spans="1:21" x14ac:dyDescent="0.3">
      <c r="A55" s="102" t="e">
        <f>_xlfn.XLOOKUP(B55,Inscritos!C:C,Inscritos!B:B)</f>
        <v>#N/A</v>
      </c>
      <c r="B55">
        <f>Inscritos!C56</f>
        <v>0</v>
      </c>
      <c r="C55" s="17" t="e">
        <f>_xlfn.XLOOKUP(B55,Inscritos!C:C,Inscritos!D:D)</f>
        <v>#N/A</v>
      </c>
      <c r="D55" s="4" t="e">
        <f>_xlfn.XLOOKUP(B55,Inscritos!$C:$C,Inscritos!E:E)</f>
        <v>#N/A</v>
      </c>
      <c r="E55" s="4" t="e">
        <f>_xlfn.XLOOKUP(B55,Inscritos!$C:$C,Inscritos!F:F)</f>
        <v>#N/A</v>
      </c>
      <c r="F55" s="4" t="e">
        <f>_xlfn.XLOOKUP(B55,Inscritos!$C:$C,Inscritos!#REF!)</f>
        <v>#REF!</v>
      </c>
      <c r="G55" s="4" t="e">
        <f>_xlfn.XLOOKUP(B55,Inscritos!$C:$C,Inscritos!G:G)</f>
        <v>#N/A</v>
      </c>
      <c r="H55" s="55" t="str">
        <f>IFERROR(IF(G:G="F",_xlfn.XLOOKUP($B:$B,'50m PULL'!$AV$15:$AV$138,'50m PULL'!$AZ$15:$AZ$138),_xlfn.XLOOKUP($B:$B,'50m PULL'!BL$15:$BL$137,'50m PULL'!$BP$15:$BP$137)),"")</f>
        <v/>
      </c>
      <c r="I55" s="55" t="str">
        <f>IFERROR(IF(G55="F",_xlfn.XLOOKUP($B:$B,'50m LIBRE'!$AV$14:$AV$137,'50m LIBRE'!$AZ$14:$AZ$137),_xlfn.XLOOKUP($B:$B,'50m LIBRE'!$BL$14:BL$137,'50m LIBRE'!$BP$14:$BP$137)),"")</f>
        <v/>
      </c>
      <c r="J55" s="55" t="str">
        <f>IFERROR(IF(G55="F",_xlfn.XLOOKUP($B:$B,'200m LIBRE'!$AV$14:$AV$155,'200m LIBRE'!$AZ$14:$AZ$155),_xlfn.XLOOKUP($B:$B,'200m LIBRE'!$BL$14:BL$145,'200m LIBRE'!$BP$14:$BP$145)),"")</f>
        <v/>
      </c>
      <c r="K55" s="55" t="str">
        <f>IFERROR(IF(G55="F",_xlfn.XLOOKUP($B:$B,'100m LIBRE'!$AV$14:$AV$136,'100m LIBRE'!$AZ$14:$AZ$136),_xlfn.XLOOKUP($B:$B,'100m LIBRE'!$BL$14:BL$136,'100m LIBRE'!$BP$14:$BP$136)),"")</f>
        <v/>
      </c>
      <c r="L55" s="55" t="str">
        <f>IFERROR(IF(G55="F",_xlfn.XLOOKUP($B:$B,#REF!,#REF!),_xlfn.XLOOKUP($B:$B,#REF!,#REF!)),"")</f>
        <v/>
      </c>
      <c r="M55" s="55" t="str">
        <f>IFERROR(IF(G55="F",_xlfn.XLOOKUP($B:$B,#REF!,#REF!),_xlfn.XLOOKUP($B:$B,#REF!,#REF!)),"")</f>
        <v/>
      </c>
      <c r="N55" s="55" t="str">
        <f>IFERROR(IF(G:G="F",_xlfn.XLOOKUP($B:$B,#REF!,#REF!),_xlfn.XLOOKUP($B:$B,#REF!,#REF!)),"")</f>
        <v/>
      </c>
      <c r="Q55" s="55" t="str">
        <f>IFERROR(IF(G55="F",_xlfn.XLOOKUP($B:$B,#REF!,#REF!),_xlfn.XLOOKUP($B:$B,#REF!,#REF!)),"")</f>
        <v/>
      </c>
      <c r="R55" s="55" t="str">
        <f>IFERROR(IF(G55="F",_xlfn.XLOOKUP($B:$B,#REF!,#REF!),_xlfn.XLOOKUP($B:$B,#REF!,#REF!)),"")</f>
        <v/>
      </c>
      <c r="S55" s="55" t="str">
        <f>IFERROR(IF(G55="F",_xlfn.XLOOKUP($B:$B,#REF!,#REF!),_xlfn.XLOOKUP($B:$B,#REF!,#REF!)),"")</f>
        <v/>
      </c>
      <c r="T55" s="55" t="str">
        <f>IFERROR(IF(G55="F",_xlfn.XLOOKUP($B:$B,#REF!,#REF!),_xlfn.XLOOKUP($B:$B,#REF!,#REF!)),"")</f>
        <v/>
      </c>
      <c r="U55" s="55" t="str">
        <f>IFERROR(IF(G55="F",_xlfn.XLOOKUP($B:$B,#REF!,#REF!),_xlfn.XLOOKUP($B:$B,#REF!,#REF!)),"")</f>
        <v/>
      </c>
    </row>
    <row r="56" spans="1:21" x14ac:dyDescent="0.3">
      <c r="A56" s="102" t="e">
        <f>_xlfn.XLOOKUP(B56,Inscritos!C:C,Inscritos!B:B)</f>
        <v>#N/A</v>
      </c>
      <c r="B56">
        <f>Inscritos!C57</f>
        <v>0</v>
      </c>
      <c r="C56" s="17" t="e">
        <f>_xlfn.XLOOKUP(B56,Inscritos!C:C,Inscritos!D:D)</f>
        <v>#N/A</v>
      </c>
      <c r="D56" s="4" t="e">
        <f>_xlfn.XLOOKUP(B56,Inscritos!$C:$C,Inscritos!E:E)</f>
        <v>#N/A</v>
      </c>
      <c r="E56" s="4" t="e">
        <f>_xlfn.XLOOKUP(B56,Inscritos!$C:$C,Inscritos!F:F)</f>
        <v>#N/A</v>
      </c>
      <c r="F56" s="4" t="e">
        <f>_xlfn.XLOOKUP(B56,Inscritos!$C:$C,Inscritos!#REF!)</f>
        <v>#REF!</v>
      </c>
      <c r="G56" s="4" t="e">
        <f>_xlfn.XLOOKUP(B56,Inscritos!$C:$C,Inscritos!G:G)</f>
        <v>#N/A</v>
      </c>
      <c r="H56" s="55" t="str">
        <f>IFERROR(IF(G:G="F",_xlfn.XLOOKUP($B:$B,'50m PULL'!$AV$15:$AV$138,'50m PULL'!$AZ$15:$AZ$138),_xlfn.XLOOKUP($B:$B,'50m PULL'!BL$15:$BL$137,'50m PULL'!$BP$15:$BP$137)),"")</f>
        <v/>
      </c>
      <c r="I56" s="55" t="str">
        <f>IFERROR(IF(G56="F",_xlfn.XLOOKUP($B:$B,'50m LIBRE'!$AV$14:$AV$137,'50m LIBRE'!$AZ$14:$AZ$137),_xlfn.XLOOKUP($B:$B,'50m LIBRE'!$BL$14:BL$137,'50m LIBRE'!$BP$14:$BP$137)),"")</f>
        <v/>
      </c>
      <c r="J56" s="55" t="str">
        <f>IFERROR(IF(G56="F",_xlfn.XLOOKUP($B:$B,'200m LIBRE'!$AV$14:$AV$155,'200m LIBRE'!$AZ$14:$AZ$155),_xlfn.XLOOKUP($B:$B,'200m LIBRE'!$BL$14:BL$145,'200m LIBRE'!$BP$14:$BP$145)),"")</f>
        <v/>
      </c>
      <c r="K56" s="55" t="str">
        <f>IFERROR(IF(G56="F",_xlfn.XLOOKUP($B:$B,'100m LIBRE'!$AV$14:$AV$136,'100m LIBRE'!$AZ$14:$AZ$136),_xlfn.XLOOKUP($B:$B,'100m LIBRE'!$BL$14:BL$136,'100m LIBRE'!$BP$14:$BP$136)),"")</f>
        <v/>
      </c>
      <c r="L56" s="55" t="str">
        <f>IFERROR(IF(G56="F",_xlfn.XLOOKUP($B:$B,#REF!,#REF!),_xlfn.XLOOKUP($B:$B,#REF!,#REF!)),"")</f>
        <v/>
      </c>
      <c r="M56" s="55" t="str">
        <f>IFERROR(IF(G56="F",_xlfn.XLOOKUP($B:$B,#REF!,#REF!),_xlfn.XLOOKUP($B:$B,#REF!,#REF!)),"")</f>
        <v/>
      </c>
      <c r="N56" s="55" t="str">
        <f>IFERROR(IF(G:G="F",_xlfn.XLOOKUP($B:$B,#REF!,#REF!),_xlfn.XLOOKUP($B:$B,#REF!,#REF!)),"")</f>
        <v/>
      </c>
      <c r="Q56" s="55" t="str">
        <f>IFERROR(IF(G56="F",_xlfn.XLOOKUP($B:$B,#REF!,#REF!),_xlfn.XLOOKUP($B:$B,#REF!,#REF!)),"")</f>
        <v/>
      </c>
      <c r="R56" s="55" t="str">
        <f>IFERROR(IF(G56="F",_xlfn.XLOOKUP($B:$B,#REF!,#REF!),_xlfn.XLOOKUP($B:$B,#REF!,#REF!)),"")</f>
        <v/>
      </c>
      <c r="S56" s="55" t="str">
        <f>IFERROR(IF(G56="F",_xlfn.XLOOKUP($B:$B,#REF!,#REF!),_xlfn.XLOOKUP($B:$B,#REF!,#REF!)),"")</f>
        <v/>
      </c>
      <c r="T56" s="55" t="str">
        <f>IFERROR(IF(G56="F",_xlfn.XLOOKUP($B:$B,#REF!,#REF!),_xlfn.XLOOKUP($B:$B,#REF!,#REF!)),"")</f>
        <v/>
      </c>
      <c r="U56" s="55" t="str">
        <f>IFERROR(IF(G56="F",_xlfn.XLOOKUP($B:$B,#REF!,#REF!),_xlfn.XLOOKUP($B:$B,#REF!,#REF!)),"")</f>
        <v/>
      </c>
    </row>
    <row r="57" spans="1:21" x14ac:dyDescent="0.3">
      <c r="A57" s="102" t="e">
        <f>_xlfn.XLOOKUP(B57,Inscritos!C:C,Inscritos!B:B)</f>
        <v>#N/A</v>
      </c>
      <c r="B57">
        <f>Inscritos!C58</f>
        <v>0</v>
      </c>
      <c r="C57" s="17" t="e">
        <f>_xlfn.XLOOKUP(B57,Inscritos!C:C,Inscritos!D:D)</f>
        <v>#N/A</v>
      </c>
      <c r="D57" s="4" t="e">
        <f>_xlfn.XLOOKUP(B57,Inscritos!$C:$C,Inscritos!E:E)</f>
        <v>#N/A</v>
      </c>
      <c r="E57" s="4" t="e">
        <f>_xlfn.XLOOKUP(B57,Inscritos!$C:$C,Inscritos!F:F)</f>
        <v>#N/A</v>
      </c>
      <c r="F57" s="4" t="e">
        <f>_xlfn.XLOOKUP(B57,Inscritos!$C:$C,Inscritos!#REF!)</f>
        <v>#REF!</v>
      </c>
      <c r="G57" s="4" t="e">
        <f>_xlfn.XLOOKUP(B57,Inscritos!$C:$C,Inscritos!G:G)</f>
        <v>#N/A</v>
      </c>
      <c r="H57" s="55" t="str">
        <f>IFERROR(IF(G:G="F",_xlfn.XLOOKUP($B:$B,'50m PULL'!$AV$15:$AV$138,'50m PULL'!$AZ$15:$AZ$138),_xlfn.XLOOKUP($B:$B,'50m PULL'!BL$15:$BL$137,'50m PULL'!$BP$15:$BP$137)),"")</f>
        <v/>
      </c>
      <c r="I57" s="55" t="str">
        <f>IFERROR(IF(G57="F",_xlfn.XLOOKUP($B:$B,'50m LIBRE'!$AV$14:$AV$137,'50m LIBRE'!$AZ$14:$AZ$137),_xlfn.XLOOKUP($B:$B,'50m LIBRE'!$BL$14:BL$137,'50m LIBRE'!$BP$14:$BP$137)),"")</f>
        <v/>
      </c>
      <c r="J57" s="55" t="str">
        <f>IFERROR(IF(G57="F",_xlfn.XLOOKUP($B:$B,'200m LIBRE'!$AV$14:$AV$155,'200m LIBRE'!$AZ$14:$AZ$155),_xlfn.XLOOKUP($B:$B,'200m LIBRE'!$BL$14:BL$145,'200m LIBRE'!$BP$14:$BP$145)),"")</f>
        <v/>
      </c>
      <c r="K57" s="55" t="str">
        <f>IFERROR(IF(G57="F",_xlfn.XLOOKUP($B:$B,'100m LIBRE'!$AV$14:$AV$136,'100m LIBRE'!$AZ$14:$AZ$136),_xlfn.XLOOKUP($B:$B,'100m LIBRE'!$BL$14:BL$136,'100m LIBRE'!$BP$14:$BP$136)),"")</f>
        <v/>
      </c>
      <c r="L57" s="55" t="str">
        <f>IFERROR(IF(G57="F",_xlfn.XLOOKUP($B:$B,#REF!,#REF!),_xlfn.XLOOKUP($B:$B,#REF!,#REF!)),"")</f>
        <v/>
      </c>
      <c r="M57" s="55" t="str">
        <f>IFERROR(IF(G57="F",_xlfn.XLOOKUP($B:$B,#REF!,#REF!),_xlfn.XLOOKUP($B:$B,#REF!,#REF!)),"")</f>
        <v/>
      </c>
      <c r="N57" s="55" t="str">
        <f>IFERROR(IF(G:G="F",_xlfn.XLOOKUP($B:$B,#REF!,#REF!),_xlfn.XLOOKUP($B:$B,#REF!,#REF!)),"")</f>
        <v/>
      </c>
      <c r="Q57" s="55" t="str">
        <f>IFERROR(IF(G57="F",_xlfn.XLOOKUP($B:$B,#REF!,#REF!),_xlfn.XLOOKUP($B:$B,#REF!,#REF!)),"")</f>
        <v/>
      </c>
      <c r="R57" s="55" t="str">
        <f>IFERROR(IF(G57="F",_xlfn.XLOOKUP($B:$B,#REF!,#REF!),_xlfn.XLOOKUP($B:$B,#REF!,#REF!)),"")</f>
        <v/>
      </c>
      <c r="S57" s="55" t="str">
        <f>IFERROR(IF(G57="F",_xlfn.XLOOKUP($B:$B,#REF!,#REF!),_xlfn.XLOOKUP($B:$B,#REF!,#REF!)),"")</f>
        <v/>
      </c>
      <c r="T57" s="55" t="str">
        <f>IFERROR(IF(G57="F",_xlfn.XLOOKUP($B:$B,#REF!,#REF!),_xlfn.XLOOKUP($B:$B,#REF!,#REF!)),"")</f>
        <v/>
      </c>
      <c r="U57" s="55" t="str">
        <f>IFERROR(IF(G57="F",_xlfn.XLOOKUP($B:$B,#REF!,#REF!),_xlfn.XLOOKUP($B:$B,#REF!,#REF!)),"")</f>
        <v/>
      </c>
    </row>
    <row r="58" spans="1:21" x14ac:dyDescent="0.3">
      <c r="A58" s="102" t="e">
        <f>_xlfn.XLOOKUP(B58,Inscritos!C:C,Inscritos!B:B)</f>
        <v>#N/A</v>
      </c>
      <c r="B58">
        <f>Inscritos!C59</f>
        <v>0</v>
      </c>
      <c r="C58" s="17" t="e">
        <f>_xlfn.XLOOKUP(B58,Inscritos!C:C,Inscritos!D:D)</f>
        <v>#N/A</v>
      </c>
      <c r="D58" s="4" t="e">
        <f>_xlfn.XLOOKUP(B58,Inscritos!$C:$C,Inscritos!E:E)</f>
        <v>#N/A</v>
      </c>
      <c r="E58" s="4" t="e">
        <f>_xlfn.XLOOKUP(B58,Inscritos!$C:$C,Inscritos!F:F)</f>
        <v>#N/A</v>
      </c>
      <c r="F58" s="4" t="e">
        <f>_xlfn.XLOOKUP(B58,Inscritos!$C:$C,Inscritos!#REF!)</f>
        <v>#REF!</v>
      </c>
      <c r="G58" s="4" t="e">
        <f>_xlfn.XLOOKUP(B58,Inscritos!$C:$C,Inscritos!G:G)</f>
        <v>#N/A</v>
      </c>
      <c r="H58" s="55" t="str">
        <f>IFERROR(IF(G:G="F",_xlfn.XLOOKUP($B:$B,'50m PULL'!$AV$15:$AV$138,'50m PULL'!$AZ$15:$AZ$138),_xlfn.XLOOKUP($B:$B,'50m PULL'!BL$15:$BL$137,'50m PULL'!$BP$15:$BP$137)),"")</f>
        <v/>
      </c>
      <c r="I58" s="55" t="str">
        <f>IFERROR(IF(G58="F",_xlfn.XLOOKUP($B:$B,'50m LIBRE'!$AV$14:$AV$137,'50m LIBRE'!$AZ$14:$AZ$137),_xlfn.XLOOKUP($B:$B,'50m LIBRE'!$BL$14:BL$137,'50m LIBRE'!$BP$14:$BP$137)),"")</f>
        <v/>
      </c>
      <c r="J58" s="55" t="str">
        <f>IFERROR(IF(G58="F",_xlfn.XLOOKUP($B:$B,'200m LIBRE'!$AV$14:$AV$155,'200m LIBRE'!$AZ$14:$AZ$155),_xlfn.XLOOKUP($B:$B,'200m LIBRE'!$BL$14:BL$145,'200m LIBRE'!$BP$14:$BP$145)),"")</f>
        <v/>
      </c>
      <c r="K58" s="55" t="str">
        <f>IFERROR(IF(G58="F",_xlfn.XLOOKUP($B:$B,'100m LIBRE'!$AV$14:$AV$136,'100m LIBRE'!$AZ$14:$AZ$136),_xlfn.XLOOKUP($B:$B,'100m LIBRE'!$BL$14:BL$136,'100m LIBRE'!$BP$14:$BP$136)),"")</f>
        <v/>
      </c>
      <c r="L58" s="55" t="str">
        <f>IFERROR(IF(G58="F",_xlfn.XLOOKUP($B:$B,#REF!,#REF!),_xlfn.XLOOKUP($B:$B,#REF!,#REF!)),"")</f>
        <v/>
      </c>
      <c r="M58" s="55" t="str">
        <f>IFERROR(IF(G58="F",_xlfn.XLOOKUP($B:$B,#REF!,#REF!),_xlfn.XLOOKUP($B:$B,#REF!,#REF!)),"")</f>
        <v/>
      </c>
      <c r="N58" s="55" t="str">
        <f>IFERROR(IF(G:G="F",_xlfn.XLOOKUP($B:$B,#REF!,#REF!),_xlfn.XLOOKUP($B:$B,#REF!,#REF!)),"")</f>
        <v/>
      </c>
      <c r="Q58" s="55" t="str">
        <f>IFERROR(IF(G58="F",_xlfn.XLOOKUP($B:$B,#REF!,#REF!),_xlfn.XLOOKUP($B:$B,#REF!,#REF!)),"")</f>
        <v/>
      </c>
      <c r="R58" s="55" t="str">
        <f>IFERROR(IF(G58="F",_xlfn.XLOOKUP($B:$B,#REF!,#REF!),_xlfn.XLOOKUP($B:$B,#REF!,#REF!)),"")</f>
        <v/>
      </c>
      <c r="S58" s="55" t="str">
        <f>IFERROR(IF(G58="F",_xlfn.XLOOKUP($B:$B,#REF!,#REF!),_xlfn.XLOOKUP($B:$B,#REF!,#REF!)),"")</f>
        <v/>
      </c>
      <c r="T58" s="55" t="str">
        <f>IFERROR(IF(G58="F",_xlfn.XLOOKUP($B:$B,#REF!,#REF!),_xlfn.XLOOKUP($B:$B,#REF!,#REF!)),"")</f>
        <v/>
      </c>
      <c r="U58" s="55" t="str">
        <f>IFERROR(IF(G58="F",_xlfn.XLOOKUP($B:$B,#REF!,#REF!),_xlfn.XLOOKUP($B:$B,#REF!,#REF!)),"")</f>
        <v/>
      </c>
    </row>
    <row r="59" spans="1:21" x14ac:dyDescent="0.3">
      <c r="A59" s="102" t="e">
        <f>_xlfn.XLOOKUP(B59,Inscritos!C:C,Inscritos!B:B)</f>
        <v>#N/A</v>
      </c>
      <c r="B59">
        <f>Inscritos!C60</f>
        <v>0</v>
      </c>
      <c r="C59" s="17" t="e">
        <f>_xlfn.XLOOKUP(B59,Inscritos!C:C,Inscritos!D:D)</f>
        <v>#N/A</v>
      </c>
      <c r="D59" s="4" t="e">
        <f>_xlfn.XLOOKUP(B59,Inscritos!$C:$C,Inscritos!E:E)</f>
        <v>#N/A</v>
      </c>
      <c r="E59" s="4" t="e">
        <f>_xlfn.XLOOKUP(B59,Inscritos!$C:$C,Inscritos!F:F)</f>
        <v>#N/A</v>
      </c>
      <c r="F59" s="4" t="e">
        <f>_xlfn.XLOOKUP(B59,Inscritos!$C:$C,Inscritos!#REF!)</f>
        <v>#REF!</v>
      </c>
      <c r="G59" s="4" t="e">
        <f>_xlfn.XLOOKUP(B59,Inscritos!$C:$C,Inscritos!G:G)</f>
        <v>#N/A</v>
      </c>
      <c r="H59" s="55" t="str">
        <f>IFERROR(IF(G:G="F",_xlfn.XLOOKUP($B:$B,'50m PULL'!$AV$15:$AV$138,'50m PULL'!$AZ$15:$AZ$138),_xlfn.XLOOKUP($B:$B,'50m PULL'!BL$15:$BL$137,'50m PULL'!$BP$15:$BP$137)),"")</f>
        <v/>
      </c>
      <c r="I59" s="55" t="str">
        <f>IFERROR(IF(G59="F",_xlfn.XLOOKUP($B:$B,'50m LIBRE'!$AV$14:$AV$137,'50m LIBRE'!$AZ$14:$AZ$137),_xlfn.XLOOKUP($B:$B,'50m LIBRE'!$BL$14:BL$137,'50m LIBRE'!$BP$14:$BP$137)),"")</f>
        <v/>
      </c>
      <c r="J59" s="55" t="str">
        <f>IFERROR(IF(G59="F",_xlfn.XLOOKUP($B:$B,'200m LIBRE'!$AV$14:$AV$155,'200m LIBRE'!$AZ$14:$AZ$155),_xlfn.XLOOKUP($B:$B,'200m LIBRE'!$BL$14:BL$145,'200m LIBRE'!$BP$14:$BP$145)),"")</f>
        <v/>
      </c>
      <c r="K59" s="55" t="str">
        <f>IFERROR(IF(G59="F",_xlfn.XLOOKUP($B:$B,'100m LIBRE'!$AV$14:$AV$136,'100m LIBRE'!$AZ$14:$AZ$136),_xlfn.XLOOKUP($B:$B,'100m LIBRE'!$BL$14:BL$136,'100m LIBRE'!$BP$14:$BP$136)),"")</f>
        <v/>
      </c>
      <c r="L59" s="55" t="str">
        <f>IFERROR(IF(G59="F",_xlfn.XLOOKUP($B:$B,#REF!,#REF!),_xlfn.XLOOKUP($B:$B,#REF!,#REF!)),"")</f>
        <v/>
      </c>
      <c r="M59" s="55" t="str">
        <f>IFERROR(IF(G59="F",_xlfn.XLOOKUP($B:$B,#REF!,#REF!),_xlfn.XLOOKUP($B:$B,#REF!,#REF!)),"")</f>
        <v/>
      </c>
      <c r="N59" s="55" t="str">
        <f>IFERROR(IF(G:G="F",_xlfn.XLOOKUP($B:$B,#REF!,#REF!),_xlfn.XLOOKUP($B:$B,#REF!,#REF!)),"")</f>
        <v/>
      </c>
      <c r="Q59" s="55" t="str">
        <f>IFERROR(IF(G59="F",_xlfn.XLOOKUP($B:$B,#REF!,#REF!),_xlfn.XLOOKUP($B:$B,#REF!,#REF!)),"")</f>
        <v/>
      </c>
      <c r="R59" s="55" t="str">
        <f>IFERROR(IF(G59="F",_xlfn.XLOOKUP($B:$B,#REF!,#REF!),_xlfn.XLOOKUP($B:$B,#REF!,#REF!)),"")</f>
        <v/>
      </c>
      <c r="S59" s="55" t="str">
        <f>IFERROR(IF(G59="F",_xlfn.XLOOKUP($B:$B,#REF!,#REF!),_xlfn.XLOOKUP($B:$B,#REF!,#REF!)),"")</f>
        <v/>
      </c>
      <c r="T59" s="55" t="str">
        <f>IFERROR(IF(G59="F",_xlfn.XLOOKUP($B:$B,#REF!,#REF!),_xlfn.XLOOKUP($B:$B,#REF!,#REF!)),"")</f>
        <v/>
      </c>
      <c r="U59" s="55" t="str">
        <f>IFERROR(IF(G59="F",_xlfn.XLOOKUP($B:$B,#REF!,#REF!),_xlfn.XLOOKUP($B:$B,#REF!,#REF!)),"")</f>
        <v/>
      </c>
    </row>
    <row r="60" spans="1:21" x14ac:dyDescent="0.3">
      <c r="A60" s="102" t="e">
        <f>_xlfn.XLOOKUP(B60,Inscritos!C:C,Inscritos!B:B)</f>
        <v>#N/A</v>
      </c>
      <c r="B60">
        <f>Inscritos!C61</f>
        <v>0</v>
      </c>
      <c r="C60" s="17" t="e">
        <f>_xlfn.XLOOKUP(B60,Inscritos!C:C,Inscritos!D:D)</f>
        <v>#N/A</v>
      </c>
      <c r="D60" s="4" t="e">
        <f>_xlfn.XLOOKUP(B60,Inscritos!$C:$C,Inscritos!E:E)</f>
        <v>#N/A</v>
      </c>
      <c r="E60" s="4" t="e">
        <f>_xlfn.XLOOKUP(B60,Inscritos!$C:$C,Inscritos!F:F)</f>
        <v>#N/A</v>
      </c>
      <c r="F60" s="4" t="e">
        <f>_xlfn.XLOOKUP(B60,Inscritos!$C:$C,Inscritos!#REF!)</f>
        <v>#REF!</v>
      </c>
      <c r="G60" s="4" t="e">
        <f>_xlfn.XLOOKUP(B60,Inscritos!$C:$C,Inscritos!G:G)</f>
        <v>#N/A</v>
      </c>
      <c r="H60" s="55" t="str">
        <f>IFERROR(IF(G:G="F",_xlfn.XLOOKUP($B:$B,'50m PULL'!$AV$15:$AV$138,'50m PULL'!$AZ$15:$AZ$138),_xlfn.XLOOKUP($B:$B,'50m PULL'!BL$15:$BL$137,'50m PULL'!$BP$15:$BP$137)),"")</f>
        <v/>
      </c>
      <c r="I60" s="55" t="str">
        <f>IFERROR(IF(G60="F",_xlfn.XLOOKUP($B:$B,'50m LIBRE'!$AV$14:$AV$137,'50m LIBRE'!$AZ$14:$AZ$137),_xlfn.XLOOKUP($B:$B,'50m LIBRE'!$BL$14:BL$137,'50m LIBRE'!$BP$14:$BP$137)),"")</f>
        <v/>
      </c>
      <c r="J60" s="55" t="str">
        <f>IFERROR(IF(G60="F",_xlfn.XLOOKUP($B:$B,'200m LIBRE'!$AV$14:$AV$155,'200m LIBRE'!$AZ$14:$AZ$155),_xlfn.XLOOKUP($B:$B,'200m LIBRE'!$BL$14:BL$145,'200m LIBRE'!$BP$14:$BP$145)),"")</f>
        <v/>
      </c>
      <c r="K60" s="55" t="str">
        <f>IFERROR(IF(G60="F",_xlfn.XLOOKUP($B:$B,'100m LIBRE'!$AV$14:$AV$136,'100m LIBRE'!$AZ$14:$AZ$136),_xlfn.XLOOKUP($B:$B,'100m LIBRE'!$BL$14:BL$136,'100m LIBRE'!$BP$14:$BP$136)),"")</f>
        <v/>
      </c>
      <c r="L60" s="55" t="str">
        <f>IFERROR(IF(G60="F",_xlfn.XLOOKUP($B:$B,#REF!,#REF!),_xlfn.XLOOKUP($B:$B,#REF!,#REF!)),"")</f>
        <v/>
      </c>
      <c r="M60" s="55" t="str">
        <f>IFERROR(IF(G60="F",_xlfn.XLOOKUP($B:$B,#REF!,#REF!),_xlfn.XLOOKUP($B:$B,#REF!,#REF!)),"")</f>
        <v/>
      </c>
      <c r="N60" s="55" t="str">
        <f>IFERROR(IF(G:G="F",_xlfn.XLOOKUP($B:$B,#REF!,#REF!),_xlfn.XLOOKUP($B:$B,#REF!,#REF!)),"")</f>
        <v/>
      </c>
      <c r="Q60" s="55" t="str">
        <f>IFERROR(IF(G60="F",_xlfn.XLOOKUP($B:$B,#REF!,#REF!),_xlfn.XLOOKUP($B:$B,#REF!,#REF!)),"")</f>
        <v/>
      </c>
      <c r="R60" s="55" t="str">
        <f>IFERROR(IF(G60="F",_xlfn.XLOOKUP($B:$B,#REF!,#REF!),_xlfn.XLOOKUP($B:$B,#REF!,#REF!)),"")</f>
        <v/>
      </c>
      <c r="S60" s="55" t="str">
        <f>IFERROR(IF(G60="F",_xlfn.XLOOKUP($B:$B,#REF!,#REF!),_xlfn.XLOOKUP($B:$B,#REF!,#REF!)),"")</f>
        <v/>
      </c>
      <c r="T60" s="55" t="str">
        <f>IFERROR(IF(G60="F",_xlfn.XLOOKUP($B:$B,#REF!,#REF!),_xlfn.XLOOKUP($B:$B,#REF!,#REF!)),"")</f>
        <v/>
      </c>
      <c r="U60" s="55" t="str">
        <f>IFERROR(IF(G60="F",_xlfn.XLOOKUP($B:$B,#REF!,#REF!),_xlfn.XLOOKUP($B:$B,#REF!,#REF!)),"")</f>
        <v/>
      </c>
    </row>
    <row r="61" spans="1:21" x14ac:dyDescent="0.3">
      <c r="A61" s="102" t="e">
        <f>_xlfn.XLOOKUP(B61,Inscritos!C:C,Inscritos!B:B)</f>
        <v>#N/A</v>
      </c>
      <c r="B61">
        <f>Inscritos!C62</f>
        <v>0</v>
      </c>
      <c r="C61" s="17" t="e">
        <f>_xlfn.XLOOKUP(B61,Inscritos!C:C,Inscritos!D:D)</f>
        <v>#N/A</v>
      </c>
      <c r="D61" s="4" t="e">
        <f>_xlfn.XLOOKUP(B61,Inscritos!$C:$C,Inscritos!E:E)</f>
        <v>#N/A</v>
      </c>
      <c r="E61" s="4" t="e">
        <f>_xlfn.XLOOKUP(B61,Inscritos!$C:$C,Inscritos!F:F)</f>
        <v>#N/A</v>
      </c>
      <c r="F61" s="4" t="e">
        <f>_xlfn.XLOOKUP(B61,Inscritos!$C:$C,Inscritos!#REF!)</f>
        <v>#REF!</v>
      </c>
      <c r="G61" s="4" t="e">
        <f>_xlfn.XLOOKUP(B61,Inscritos!$C:$C,Inscritos!G:G)</f>
        <v>#N/A</v>
      </c>
      <c r="H61" s="55" t="str">
        <f>IFERROR(IF(G:G="F",_xlfn.XLOOKUP($B:$B,'50m PULL'!$AV$15:$AV$138,'50m PULL'!$AZ$15:$AZ$138),_xlfn.XLOOKUP($B:$B,'50m PULL'!BL$15:$BL$137,'50m PULL'!$BP$15:$BP$137)),"")</f>
        <v/>
      </c>
      <c r="I61" s="55" t="str">
        <f>IFERROR(IF(G61="F",_xlfn.XLOOKUP($B:$B,'50m LIBRE'!$AV$14:$AV$137,'50m LIBRE'!$AZ$14:$AZ$137),_xlfn.XLOOKUP($B:$B,'50m LIBRE'!$BL$14:BL$137,'50m LIBRE'!$BP$14:$BP$137)),"")</f>
        <v/>
      </c>
      <c r="J61" s="55" t="str">
        <f>IFERROR(IF(G61="F",_xlfn.XLOOKUP($B:$B,'200m LIBRE'!$AV$14:$AV$155,'200m LIBRE'!$AZ$14:$AZ$155),_xlfn.XLOOKUP($B:$B,'200m LIBRE'!$BL$14:BL$145,'200m LIBRE'!$BP$14:$BP$145)),"")</f>
        <v/>
      </c>
      <c r="K61" s="55" t="str">
        <f>IFERROR(IF(G61="F",_xlfn.XLOOKUP($B:$B,'100m LIBRE'!$AV$14:$AV$136,'100m LIBRE'!$AZ$14:$AZ$136),_xlfn.XLOOKUP($B:$B,'100m LIBRE'!$BL$14:BL$136,'100m LIBRE'!$BP$14:$BP$136)),"")</f>
        <v/>
      </c>
      <c r="L61" s="55" t="str">
        <f>IFERROR(IF(G61="F",_xlfn.XLOOKUP($B:$B,#REF!,#REF!),_xlfn.XLOOKUP($B:$B,#REF!,#REF!)),"")</f>
        <v/>
      </c>
      <c r="M61" s="55" t="str">
        <f>IFERROR(IF(G61="F",_xlfn.XLOOKUP($B:$B,#REF!,#REF!),_xlfn.XLOOKUP($B:$B,#REF!,#REF!)),"")</f>
        <v/>
      </c>
      <c r="N61" s="55" t="str">
        <f>IFERROR(IF(G:G="F",_xlfn.XLOOKUP($B:$B,#REF!,#REF!),_xlfn.XLOOKUP($B:$B,#REF!,#REF!)),"")</f>
        <v/>
      </c>
      <c r="Q61" s="55" t="str">
        <f>IFERROR(IF(G61="F",_xlfn.XLOOKUP($B:$B,#REF!,#REF!),_xlfn.XLOOKUP($B:$B,#REF!,#REF!)),"")</f>
        <v/>
      </c>
      <c r="R61" s="55" t="str">
        <f>IFERROR(IF(G61="F",_xlfn.XLOOKUP($B:$B,#REF!,#REF!),_xlfn.XLOOKUP($B:$B,#REF!,#REF!)),"")</f>
        <v/>
      </c>
      <c r="S61" s="55" t="str">
        <f>IFERROR(IF(G61="F",_xlfn.XLOOKUP($B:$B,#REF!,#REF!),_xlfn.XLOOKUP($B:$B,#REF!,#REF!)),"")</f>
        <v/>
      </c>
      <c r="T61" s="55" t="str">
        <f>IFERROR(IF(G61="F",_xlfn.XLOOKUP($B:$B,#REF!,#REF!),_xlfn.XLOOKUP($B:$B,#REF!,#REF!)),"")</f>
        <v/>
      </c>
      <c r="U61" s="55" t="str">
        <f>IFERROR(IF(G61="F",_xlfn.XLOOKUP($B:$B,#REF!,#REF!),_xlfn.XLOOKUP($B:$B,#REF!,#REF!)),"")</f>
        <v/>
      </c>
    </row>
    <row r="62" spans="1:21" x14ac:dyDescent="0.3">
      <c r="A62" s="102" t="e">
        <f>_xlfn.XLOOKUP(B62,Inscritos!C:C,Inscritos!B:B)</f>
        <v>#N/A</v>
      </c>
      <c r="B62">
        <f>Inscritos!C63</f>
        <v>0</v>
      </c>
      <c r="C62" s="17" t="e">
        <f>_xlfn.XLOOKUP(B62,Inscritos!C:C,Inscritos!D:D)</f>
        <v>#N/A</v>
      </c>
      <c r="D62" s="4" t="e">
        <f>_xlfn.XLOOKUP(B62,Inscritos!$C:$C,Inscritos!E:E)</f>
        <v>#N/A</v>
      </c>
      <c r="E62" s="4" t="e">
        <f>_xlfn.XLOOKUP(B62,Inscritos!$C:$C,Inscritos!F:F)</f>
        <v>#N/A</v>
      </c>
      <c r="F62" s="4" t="e">
        <f>_xlfn.XLOOKUP(B62,Inscritos!$C:$C,Inscritos!#REF!)</f>
        <v>#REF!</v>
      </c>
      <c r="G62" s="4" t="e">
        <f>_xlfn.XLOOKUP(B62,Inscritos!$C:$C,Inscritos!G:G)</f>
        <v>#N/A</v>
      </c>
      <c r="H62" s="55" t="str">
        <f>IFERROR(IF(G:G="F",_xlfn.XLOOKUP($B:$B,'50m PULL'!$AV$15:$AV$138,'50m PULL'!$AZ$15:$AZ$138),_xlfn.XLOOKUP($B:$B,'50m PULL'!BL$15:$BL$137,'50m PULL'!$BP$15:$BP$137)),"")</f>
        <v/>
      </c>
      <c r="I62" s="55" t="str">
        <f>IFERROR(IF(G62="F",_xlfn.XLOOKUP($B:$B,'50m LIBRE'!$AV$14:$AV$137,'50m LIBRE'!$AZ$14:$AZ$137),_xlfn.XLOOKUP($B:$B,'50m LIBRE'!$BL$14:BL$137,'50m LIBRE'!$BP$14:$BP$137)),"")</f>
        <v/>
      </c>
      <c r="J62" s="55" t="str">
        <f>IFERROR(IF(G62="F",_xlfn.XLOOKUP($B:$B,'200m LIBRE'!$AV$14:$AV$155,'200m LIBRE'!$AZ$14:$AZ$155),_xlfn.XLOOKUP($B:$B,'200m LIBRE'!$BL$14:BL$145,'200m LIBRE'!$BP$14:$BP$145)),"")</f>
        <v/>
      </c>
      <c r="K62" s="55" t="str">
        <f>IFERROR(IF(G62="F",_xlfn.XLOOKUP($B:$B,'100m LIBRE'!$AV$14:$AV$136,'100m LIBRE'!$AZ$14:$AZ$136),_xlfn.XLOOKUP($B:$B,'100m LIBRE'!$BL$14:BL$136,'100m LIBRE'!$BP$14:$BP$136)),"")</f>
        <v/>
      </c>
      <c r="L62" s="55" t="str">
        <f>IFERROR(IF(G62="F",_xlfn.XLOOKUP($B:$B,#REF!,#REF!),_xlfn.XLOOKUP($B:$B,#REF!,#REF!)),"")</f>
        <v/>
      </c>
      <c r="M62" s="55" t="str">
        <f>IFERROR(IF(G62="F",_xlfn.XLOOKUP($B:$B,#REF!,#REF!),_xlfn.XLOOKUP($B:$B,#REF!,#REF!)),"")</f>
        <v/>
      </c>
      <c r="N62" s="55" t="str">
        <f>IFERROR(IF(G:G="F",_xlfn.XLOOKUP($B:$B,#REF!,#REF!),_xlfn.XLOOKUP($B:$B,#REF!,#REF!)),"")</f>
        <v/>
      </c>
      <c r="Q62" s="55" t="str">
        <f>IFERROR(IF(G62="F",_xlfn.XLOOKUP($B:$B,#REF!,#REF!),_xlfn.XLOOKUP($B:$B,#REF!,#REF!)),"")</f>
        <v/>
      </c>
      <c r="R62" s="55" t="str">
        <f>IFERROR(IF(G62="F",_xlfn.XLOOKUP($B:$B,#REF!,#REF!),_xlfn.XLOOKUP($B:$B,#REF!,#REF!)),"")</f>
        <v/>
      </c>
      <c r="S62" s="55" t="str">
        <f>IFERROR(IF(G62="F",_xlfn.XLOOKUP($B:$B,#REF!,#REF!),_xlfn.XLOOKUP($B:$B,#REF!,#REF!)),"")</f>
        <v/>
      </c>
      <c r="T62" s="55" t="str">
        <f>IFERROR(IF(G62="F",_xlfn.XLOOKUP($B:$B,#REF!,#REF!),_xlfn.XLOOKUP($B:$B,#REF!,#REF!)),"")</f>
        <v/>
      </c>
      <c r="U62" s="55" t="str">
        <f>IFERROR(IF(G62="F",_xlfn.XLOOKUP($B:$B,#REF!,#REF!),_xlfn.XLOOKUP($B:$B,#REF!,#REF!)),"")</f>
        <v/>
      </c>
    </row>
    <row r="63" spans="1:21" x14ac:dyDescent="0.3">
      <c r="A63" s="102" t="e">
        <f>_xlfn.XLOOKUP(B63,Inscritos!C:C,Inscritos!B:B)</f>
        <v>#N/A</v>
      </c>
      <c r="B63">
        <f>Inscritos!C64</f>
        <v>0</v>
      </c>
      <c r="C63" s="17" t="e">
        <f>_xlfn.XLOOKUP(B63,Inscritos!C:C,Inscritos!D:D)</f>
        <v>#N/A</v>
      </c>
      <c r="D63" s="4" t="e">
        <f>_xlfn.XLOOKUP(B63,Inscritos!$C:$C,Inscritos!E:E)</f>
        <v>#N/A</v>
      </c>
      <c r="E63" s="4" t="e">
        <f>_xlfn.XLOOKUP(B63,Inscritos!$C:$C,Inscritos!F:F)</f>
        <v>#N/A</v>
      </c>
      <c r="F63" s="4" t="e">
        <f>_xlfn.XLOOKUP(B63,Inscritos!$C:$C,Inscritos!#REF!)</f>
        <v>#REF!</v>
      </c>
      <c r="G63" s="4" t="e">
        <f>_xlfn.XLOOKUP(B63,Inscritos!$C:$C,Inscritos!G:G)</f>
        <v>#N/A</v>
      </c>
      <c r="H63" s="55" t="str">
        <f>IFERROR(IF(G:G="F",_xlfn.XLOOKUP($B:$B,'50m PULL'!$AV$15:$AV$138,'50m PULL'!$AZ$15:$AZ$138),_xlfn.XLOOKUP($B:$B,'50m PULL'!BL$15:$BL$137,'50m PULL'!$BP$15:$BP$137)),"")</f>
        <v/>
      </c>
      <c r="I63" s="55" t="str">
        <f>IFERROR(IF(G63="F",_xlfn.XLOOKUP($B:$B,'50m LIBRE'!$AV$14:$AV$137,'50m LIBRE'!$AZ$14:$AZ$137),_xlfn.XLOOKUP($B:$B,'50m LIBRE'!$BL$14:BL$137,'50m LIBRE'!$BP$14:$BP$137)),"")</f>
        <v/>
      </c>
      <c r="J63" s="55" t="str">
        <f>IFERROR(IF(G63="F",_xlfn.XLOOKUP($B:$B,'200m LIBRE'!$AV$14:$AV$155,'200m LIBRE'!$AZ$14:$AZ$155),_xlfn.XLOOKUP($B:$B,'200m LIBRE'!$BL$14:BL$145,'200m LIBRE'!$BP$14:$BP$145)),"")</f>
        <v/>
      </c>
      <c r="K63" s="55" t="str">
        <f>IFERROR(IF(G63="F",_xlfn.XLOOKUP($B:$B,'100m LIBRE'!$AV$14:$AV$136,'100m LIBRE'!$AZ$14:$AZ$136),_xlfn.XLOOKUP($B:$B,'100m LIBRE'!$BL$14:BL$136,'100m LIBRE'!$BP$14:$BP$136)),"")</f>
        <v/>
      </c>
      <c r="L63" s="55" t="str">
        <f>IFERROR(IF(G63="F",_xlfn.XLOOKUP($B:$B,#REF!,#REF!),_xlfn.XLOOKUP($B:$B,#REF!,#REF!)),"")</f>
        <v/>
      </c>
      <c r="M63" s="55" t="str">
        <f>IFERROR(IF(G63="F",_xlfn.XLOOKUP($B:$B,#REF!,#REF!),_xlfn.XLOOKUP($B:$B,#REF!,#REF!)),"")</f>
        <v/>
      </c>
      <c r="N63" s="55" t="str">
        <f>IFERROR(IF(G:G="F",_xlfn.XLOOKUP($B:$B,#REF!,#REF!),_xlfn.XLOOKUP($B:$B,#REF!,#REF!)),"")</f>
        <v/>
      </c>
      <c r="Q63" s="55" t="str">
        <f>IFERROR(IF(G63="F",_xlfn.XLOOKUP($B:$B,#REF!,#REF!),_xlfn.XLOOKUP($B:$B,#REF!,#REF!)),"")</f>
        <v/>
      </c>
      <c r="R63" s="55" t="str">
        <f>IFERROR(IF(G63="F",_xlfn.XLOOKUP($B:$B,#REF!,#REF!),_xlfn.XLOOKUP($B:$B,#REF!,#REF!)),"")</f>
        <v/>
      </c>
      <c r="S63" s="55" t="str">
        <f>IFERROR(IF(G63="F",_xlfn.XLOOKUP($B:$B,#REF!,#REF!),_xlfn.XLOOKUP($B:$B,#REF!,#REF!)),"")</f>
        <v/>
      </c>
      <c r="T63" s="55" t="str">
        <f>IFERROR(IF(G63="F",_xlfn.XLOOKUP($B:$B,#REF!,#REF!),_xlfn.XLOOKUP($B:$B,#REF!,#REF!)),"")</f>
        <v/>
      </c>
      <c r="U63" s="55" t="str">
        <f>IFERROR(IF(G63="F",_xlfn.XLOOKUP($B:$B,#REF!,#REF!),_xlfn.XLOOKUP($B:$B,#REF!,#REF!)),"")</f>
        <v/>
      </c>
    </row>
    <row r="64" spans="1:21" x14ac:dyDescent="0.3">
      <c r="A64" s="102" t="e">
        <f>_xlfn.XLOOKUP(B64,Inscritos!C:C,Inscritos!B:B)</f>
        <v>#N/A</v>
      </c>
      <c r="B64">
        <f>Inscritos!C65</f>
        <v>0</v>
      </c>
      <c r="C64" s="17" t="e">
        <f>_xlfn.XLOOKUP(B64,Inscritos!C:C,Inscritos!D:D)</f>
        <v>#N/A</v>
      </c>
      <c r="D64" s="4" t="e">
        <f>_xlfn.XLOOKUP(B64,Inscritos!$C:$C,Inscritos!E:E)</f>
        <v>#N/A</v>
      </c>
      <c r="E64" s="4" t="e">
        <f>_xlfn.XLOOKUP(B64,Inscritos!$C:$C,Inscritos!F:F)</f>
        <v>#N/A</v>
      </c>
      <c r="F64" s="4" t="e">
        <f>_xlfn.XLOOKUP(B64,Inscritos!$C:$C,Inscritos!#REF!)</f>
        <v>#REF!</v>
      </c>
      <c r="G64" s="4" t="e">
        <f>_xlfn.XLOOKUP(B64,Inscritos!$C:$C,Inscritos!G:G)</f>
        <v>#N/A</v>
      </c>
      <c r="H64" s="55" t="str">
        <f>IFERROR(IF(G:G="F",_xlfn.XLOOKUP($B:$B,'50m PULL'!$AV$15:$AV$138,'50m PULL'!$AZ$15:$AZ$138),_xlfn.XLOOKUP($B:$B,'50m PULL'!BL$15:$BL$137,'50m PULL'!$BP$15:$BP$137)),"")</f>
        <v/>
      </c>
      <c r="I64" s="55" t="str">
        <f>IFERROR(IF(G64="F",_xlfn.XLOOKUP($B:$B,'50m LIBRE'!$AV$14:$AV$137,'50m LIBRE'!$AZ$14:$AZ$137),_xlfn.XLOOKUP($B:$B,'50m LIBRE'!$BL$14:BL$137,'50m LIBRE'!$BP$14:$BP$137)),"")</f>
        <v/>
      </c>
      <c r="J64" s="55" t="str">
        <f>IFERROR(IF(G64="F",_xlfn.XLOOKUP($B:$B,'200m LIBRE'!$AV$14:$AV$155,'200m LIBRE'!$AZ$14:$AZ$155),_xlfn.XLOOKUP($B:$B,'200m LIBRE'!$BL$14:BL$145,'200m LIBRE'!$BP$14:$BP$145)),"")</f>
        <v/>
      </c>
      <c r="K64" s="55" t="str">
        <f>IFERROR(IF(G64="F",_xlfn.XLOOKUP($B:$B,'100m LIBRE'!$AV$14:$AV$136,'100m LIBRE'!$AZ$14:$AZ$136),_xlfn.XLOOKUP($B:$B,'100m LIBRE'!$BL$14:BL$136,'100m LIBRE'!$BP$14:$BP$136)),"")</f>
        <v/>
      </c>
      <c r="L64" s="55" t="str">
        <f>IFERROR(IF(G64="F",_xlfn.XLOOKUP($B:$B,#REF!,#REF!),_xlfn.XLOOKUP($B:$B,#REF!,#REF!)),"")</f>
        <v/>
      </c>
      <c r="M64" s="55" t="str">
        <f>IFERROR(IF(G64="F",_xlfn.XLOOKUP($B:$B,#REF!,#REF!),_xlfn.XLOOKUP($B:$B,#REF!,#REF!)),"")</f>
        <v/>
      </c>
      <c r="N64" s="55" t="str">
        <f>IFERROR(IF(G:G="F",_xlfn.XLOOKUP($B:$B,#REF!,#REF!),_xlfn.XLOOKUP($B:$B,#REF!,#REF!)),"")</f>
        <v/>
      </c>
      <c r="Q64" s="55" t="str">
        <f>IFERROR(IF(G64="F",_xlfn.XLOOKUP($B:$B,#REF!,#REF!),_xlfn.XLOOKUP($B:$B,#REF!,#REF!)),"")</f>
        <v/>
      </c>
      <c r="R64" s="55" t="str">
        <f>IFERROR(IF(G64="F",_xlfn.XLOOKUP($B:$B,#REF!,#REF!),_xlfn.XLOOKUP($B:$B,#REF!,#REF!)),"")</f>
        <v/>
      </c>
      <c r="S64" s="55" t="str">
        <f>IFERROR(IF(G64="F",_xlfn.XLOOKUP($B:$B,#REF!,#REF!),_xlfn.XLOOKUP($B:$B,#REF!,#REF!)),"")</f>
        <v/>
      </c>
      <c r="T64" s="55" t="str">
        <f>IFERROR(IF(G64="F",_xlfn.XLOOKUP($B:$B,#REF!,#REF!),_xlfn.XLOOKUP($B:$B,#REF!,#REF!)),"")</f>
        <v/>
      </c>
      <c r="U64" s="55" t="str">
        <f>IFERROR(IF(G64="F",_xlfn.XLOOKUP($B:$B,#REF!,#REF!),_xlfn.XLOOKUP($B:$B,#REF!,#REF!)),"")</f>
        <v/>
      </c>
    </row>
    <row r="65" spans="1:21" x14ac:dyDescent="0.3">
      <c r="A65" s="102" t="e">
        <f>_xlfn.XLOOKUP(B65,Inscritos!C:C,Inscritos!B:B)</f>
        <v>#N/A</v>
      </c>
      <c r="B65">
        <f>Inscritos!C66</f>
        <v>0</v>
      </c>
      <c r="C65" s="17" t="e">
        <f>_xlfn.XLOOKUP(B65,Inscritos!C:C,Inscritos!D:D)</f>
        <v>#N/A</v>
      </c>
      <c r="D65" s="4" t="e">
        <f>_xlfn.XLOOKUP(B65,Inscritos!$C:$C,Inscritos!E:E)</f>
        <v>#N/A</v>
      </c>
      <c r="E65" s="4" t="e">
        <f>_xlfn.XLOOKUP(B65,Inscritos!$C:$C,Inscritos!F:F)</f>
        <v>#N/A</v>
      </c>
      <c r="F65" s="4" t="e">
        <f>_xlfn.XLOOKUP(B65,Inscritos!$C:$C,Inscritos!#REF!)</f>
        <v>#REF!</v>
      </c>
      <c r="G65" s="4" t="e">
        <f>_xlfn.XLOOKUP(B65,Inscritos!$C:$C,Inscritos!G:G)</f>
        <v>#N/A</v>
      </c>
      <c r="H65" s="55" t="str">
        <f>IFERROR(IF(G:G="F",_xlfn.XLOOKUP($B:$B,'50m PULL'!$AV$15:$AV$138,'50m PULL'!$AZ$15:$AZ$138),_xlfn.XLOOKUP($B:$B,'50m PULL'!BL$15:$BL$137,'50m PULL'!$BP$15:$BP$137)),"")</f>
        <v/>
      </c>
      <c r="I65" s="55" t="str">
        <f>IFERROR(IF(G65="F",_xlfn.XLOOKUP($B:$B,'50m LIBRE'!$AV$14:$AV$137,'50m LIBRE'!$AZ$14:$AZ$137),_xlfn.XLOOKUP($B:$B,'50m LIBRE'!$BL$14:BL$137,'50m LIBRE'!$BP$14:$BP$137)),"")</f>
        <v/>
      </c>
      <c r="J65" s="55" t="str">
        <f>IFERROR(IF(G65="F",_xlfn.XLOOKUP($B:$B,'200m LIBRE'!$AV$14:$AV$155,'200m LIBRE'!$AZ$14:$AZ$155),_xlfn.XLOOKUP($B:$B,'200m LIBRE'!$BL$14:BL$145,'200m LIBRE'!$BP$14:$BP$145)),"")</f>
        <v/>
      </c>
      <c r="K65" s="55" t="str">
        <f>IFERROR(IF(G65="F",_xlfn.XLOOKUP($B:$B,'100m LIBRE'!$AV$14:$AV$136,'100m LIBRE'!$AZ$14:$AZ$136),_xlfn.XLOOKUP($B:$B,'100m LIBRE'!$BL$14:BL$136,'100m LIBRE'!$BP$14:$BP$136)),"")</f>
        <v/>
      </c>
      <c r="L65" s="55" t="str">
        <f>IFERROR(IF(G65="F",_xlfn.XLOOKUP($B:$B,#REF!,#REF!),_xlfn.XLOOKUP($B:$B,#REF!,#REF!)),"")</f>
        <v/>
      </c>
      <c r="M65" s="55" t="str">
        <f>IFERROR(IF(G65="F",_xlfn.XLOOKUP($B:$B,#REF!,#REF!),_xlfn.XLOOKUP($B:$B,#REF!,#REF!)),"")</f>
        <v/>
      </c>
      <c r="N65" s="55" t="str">
        <f>IFERROR(IF(G:G="F",_xlfn.XLOOKUP($B:$B,#REF!,#REF!),_xlfn.XLOOKUP($B:$B,#REF!,#REF!)),"")</f>
        <v/>
      </c>
      <c r="Q65" s="55" t="str">
        <f>IFERROR(IF(G65="F",_xlfn.XLOOKUP($B:$B,#REF!,#REF!),_xlfn.XLOOKUP($B:$B,#REF!,#REF!)),"")</f>
        <v/>
      </c>
      <c r="R65" s="55" t="str">
        <f>IFERROR(IF(G65="F",_xlfn.XLOOKUP($B:$B,#REF!,#REF!),_xlfn.XLOOKUP($B:$B,#REF!,#REF!)),"")</f>
        <v/>
      </c>
      <c r="S65" s="55" t="str">
        <f>IFERROR(IF(G65="F",_xlfn.XLOOKUP($B:$B,#REF!,#REF!),_xlfn.XLOOKUP($B:$B,#REF!,#REF!)),"")</f>
        <v/>
      </c>
      <c r="T65" s="55" t="str">
        <f>IFERROR(IF(G65="F",_xlfn.XLOOKUP($B:$B,#REF!,#REF!),_xlfn.XLOOKUP($B:$B,#REF!,#REF!)),"")</f>
        <v/>
      </c>
      <c r="U65" s="55" t="str">
        <f>IFERROR(IF(G65="F",_xlfn.XLOOKUP($B:$B,#REF!,#REF!),_xlfn.XLOOKUP($B:$B,#REF!,#REF!)),"")</f>
        <v/>
      </c>
    </row>
    <row r="66" spans="1:21" x14ac:dyDescent="0.3">
      <c r="A66" s="102" t="e">
        <f>_xlfn.XLOOKUP(B66,Inscritos!C:C,Inscritos!B:B)</f>
        <v>#N/A</v>
      </c>
      <c r="B66">
        <f>Inscritos!C67</f>
        <v>0</v>
      </c>
      <c r="C66" s="17" t="e">
        <f>_xlfn.XLOOKUP(B66,Inscritos!C:C,Inscritos!D:D)</f>
        <v>#N/A</v>
      </c>
      <c r="D66" s="4" t="e">
        <f>_xlfn.XLOOKUP(B66,Inscritos!$C:$C,Inscritos!E:E)</f>
        <v>#N/A</v>
      </c>
      <c r="E66" s="4" t="e">
        <f>_xlfn.XLOOKUP(B66,Inscritos!$C:$C,Inscritos!F:F)</f>
        <v>#N/A</v>
      </c>
      <c r="F66" s="4" t="e">
        <f>_xlfn.XLOOKUP(B66,Inscritos!$C:$C,Inscritos!#REF!)</f>
        <v>#REF!</v>
      </c>
      <c r="G66" s="4" t="e">
        <f>_xlfn.XLOOKUP(B66,Inscritos!$C:$C,Inscritos!G:G)</f>
        <v>#N/A</v>
      </c>
      <c r="H66" s="55" t="str">
        <f>IFERROR(IF(G:G="F",_xlfn.XLOOKUP($B:$B,'50m PULL'!$AV$15:$AV$138,'50m PULL'!$AZ$15:$AZ$138),_xlfn.XLOOKUP($B:$B,'50m PULL'!BL$15:$BL$137,'50m PULL'!$BP$15:$BP$137)),"")</f>
        <v/>
      </c>
      <c r="I66" s="55" t="str">
        <f>IFERROR(IF(G66="F",_xlfn.XLOOKUP($B:$B,'50m LIBRE'!$AV$14:$AV$137,'50m LIBRE'!$AZ$14:$AZ$137),_xlfn.XLOOKUP($B:$B,'50m LIBRE'!$BL$14:BL$137,'50m LIBRE'!$BP$14:$BP$137)),"")</f>
        <v/>
      </c>
      <c r="J66" s="55" t="str">
        <f>IFERROR(IF(G66="F",_xlfn.XLOOKUP($B:$B,'200m LIBRE'!$AV$14:$AV$155,'200m LIBRE'!$AZ$14:$AZ$155),_xlfn.XLOOKUP($B:$B,'200m LIBRE'!$BL$14:BL$145,'200m LIBRE'!$BP$14:$BP$145)),"")</f>
        <v/>
      </c>
      <c r="K66" s="55" t="str">
        <f>IFERROR(IF(G66="F",_xlfn.XLOOKUP($B:$B,'100m LIBRE'!$AV$14:$AV$136,'100m LIBRE'!$AZ$14:$AZ$136),_xlfn.XLOOKUP($B:$B,'100m LIBRE'!$BL$14:BL$136,'100m LIBRE'!$BP$14:$BP$136)),"")</f>
        <v/>
      </c>
      <c r="L66" s="55" t="str">
        <f>IFERROR(IF(G66="F",_xlfn.XLOOKUP($B:$B,#REF!,#REF!),_xlfn.XLOOKUP($B:$B,#REF!,#REF!)),"")</f>
        <v/>
      </c>
      <c r="M66" s="55" t="str">
        <f>IFERROR(IF(G66="F",_xlfn.XLOOKUP($B:$B,#REF!,#REF!),_xlfn.XLOOKUP($B:$B,#REF!,#REF!)),"")</f>
        <v/>
      </c>
      <c r="N66" s="55" t="str">
        <f>IFERROR(IF(G:G="F",_xlfn.XLOOKUP($B:$B,#REF!,#REF!),_xlfn.XLOOKUP($B:$B,#REF!,#REF!)),"")</f>
        <v/>
      </c>
      <c r="Q66" s="55" t="str">
        <f>IFERROR(IF(G66="F",_xlfn.XLOOKUP($B:$B,#REF!,#REF!),_xlfn.XLOOKUP($B:$B,#REF!,#REF!)),"")</f>
        <v/>
      </c>
      <c r="R66" s="55" t="str">
        <f>IFERROR(IF(G66="F",_xlfn.XLOOKUP($B:$B,#REF!,#REF!),_xlfn.XLOOKUP($B:$B,#REF!,#REF!)),"")</f>
        <v/>
      </c>
      <c r="S66" s="55" t="str">
        <f>IFERROR(IF(G66="F",_xlfn.XLOOKUP($B:$B,#REF!,#REF!),_xlfn.XLOOKUP($B:$B,#REF!,#REF!)),"")</f>
        <v/>
      </c>
      <c r="T66" s="55" t="str">
        <f>IFERROR(IF(G66="F",_xlfn.XLOOKUP($B:$B,#REF!,#REF!),_xlfn.XLOOKUP($B:$B,#REF!,#REF!)),"")</f>
        <v/>
      </c>
      <c r="U66" s="55" t="str">
        <f>IFERROR(IF(G66="F",_xlfn.XLOOKUP($B:$B,#REF!,#REF!),_xlfn.XLOOKUP($B:$B,#REF!,#REF!)),"")</f>
        <v/>
      </c>
    </row>
    <row r="67" spans="1:21" x14ac:dyDescent="0.3">
      <c r="A67" s="102" t="e">
        <f>_xlfn.XLOOKUP(B67,Inscritos!C:C,Inscritos!B:B)</f>
        <v>#N/A</v>
      </c>
      <c r="B67">
        <f>Inscritos!C68</f>
        <v>0</v>
      </c>
      <c r="C67" s="17" t="e">
        <f>_xlfn.XLOOKUP(B67,Inscritos!C:C,Inscritos!D:D)</f>
        <v>#N/A</v>
      </c>
      <c r="D67" s="4" t="e">
        <f>_xlfn.XLOOKUP(B67,Inscritos!$C:$C,Inscritos!E:E)</f>
        <v>#N/A</v>
      </c>
      <c r="E67" s="4" t="e">
        <f>_xlfn.XLOOKUP(B67,Inscritos!$C:$C,Inscritos!F:F)</f>
        <v>#N/A</v>
      </c>
      <c r="F67" s="4" t="e">
        <f>_xlfn.XLOOKUP(B67,Inscritos!$C:$C,Inscritos!#REF!)</f>
        <v>#REF!</v>
      </c>
      <c r="G67" s="4" t="e">
        <f>_xlfn.XLOOKUP(B67,Inscritos!$C:$C,Inscritos!G:G)</f>
        <v>#N/A</v>
      </c>
      <c r="H67" s="55" t="str">
        <f>IFERROR(IF(G:G="F",_xlfn.XLOOKUP($B:$B,'50m PULL'!$AV$15:$AV$138,'50m PULL'!$AZ$15:$AZ$138),_xlfn.XLOOKUP($B:$B,'50m PULL'!BL$15:$BL$137,'50m PULL'!$BP$15:$BP$137)),"")</f>
        <v/>
      </c>
      <c r="I67" s="55" t="str">
        <f>IFERROR(IF(G67="F",_xlfn.XLOOKUP($B:$B,'50m LIBRE'!$AV$14:$AV$137,'50m LIBRE'!$AZ$14:$AZ$137),_xlfn.XLOOKUP($B:$B,'50m LIBRE'!$BL$14:BL$137,'50m LIBRE'!$BP$14:$BP$137)),"")</f>
        <v/>
      </c>
      <c r="J67" s="55" t="str">
        <f>IFERROR(IF(G67="F",_xlfn.XLOOKUP($B:$B,'200m LIBRE'!$AV$14:$AV$155,'200m LIBRE'!$AZ$14:$AZ$155),_xlfn.XLOOKUP($B:$B,'200m LIBRE'!$BL$14:BL$145,'200m LIBRE'!$BP$14:$BP$145)),"")</f>
        <v/>
      </c>
      <c r="K67" s="55" t="str">
        <f>IFERROR(IF(G67="F",_xlfn.XLOOKUP($B:$B,'100m LIBRE'!$AV$14:$AV$136,'100m LIBRE'!$AZ$14:$AZ$136),_xlfn.XLOOKUP($B:$B,'100m LIBRE'!$BL$14:BL$136,'100m LIBRE'!$BP$14:$BP$136)),"")</f>
        <v/>
      </c>
      <c r="L67" s="55" t="str">
        <f>IFERROR(IF(G67="F",_xlfn.XLOOKUP($B:$B,#REF!,#REF!),_xlfn.XLOOKUP($B:$B,#REF!,#REF!)),"")</f>
        <v/>
      </c>
      <c r="M67" s="55" t="str">
        <f>IFERROR(IF(G67="F",_xlfn.XLOOKUP($B:$B,#REF!,#REF!),_xlfn.XLOOKUP($B:$B,#REF!,#REF!)),"")</f>
        <v/>
      </c>
      <c r="N67" s="55" t="str">
        <f>IFERROR(IF(G:G="F",_xlfn.XLOOKUP($B:$B,#REF!,#REF!),_xlfn.XLOOKUP($B:$B,#REF!,#REF!)),"")</f>
        <v/>
      </c>
      <c r="Q67" s="55" t="str">
        <f>IFERROR(IF(G67="F",_xlfn.XLOOKUP($B:$B,#REF!,#REF!),_xlfn.XLOOKUP($B:$B,#REF!,#REF!)),"")</f>
        <v/>
      </c>
      <c r="R67" s="55" t="str">
        <f>IFERROR(IF(G67="F",_xlfn.XLOOKUP($B:$B,#REF!,#REF!),_xlfn.XLOOKUP($B:$B,#REF!,#REF!)),"")</f>
        <v/>
      </c>
      <c r="S67" s="55" t="str">
        <f>IFERROR(IF(G67="F",_xlfn.XLOOKUP($B:$B,#REF!,#REF!),_xlfn.XLOOKUP($B:$B,#REF!,#REF!)),"")</f>
        <v/>
      </c>
      <c r="T67" s="55" t="str">
        <f>IFERROR(IF(G67="F",_xlfn.XLOOKUP($B:$B,#REF!,#REF!),_xlfn.XLOOKUP($B:$B,#REF!,#REF!)),"")</f>
        <v/>
      </c>
      <c r="U67" s="55" t="str">
        <f>IFERROR(IF(G67="F",_xlfn.XLOOKUP($B:$B,#REF!,#REF!),_xlfn.XLOOKUP($B:$B,#REF!,#REF!)),"")</f>
        <v/>
      </c>
    </row>
    <row r="68" spans="1:21" x14ac:dyDescent="0.3">
      <c r="A68" s="102" t="e">
        <f>_xlfn.XLOOKUP(B68,Inscritos!C:C,Inscritos!B:B)</f>
        <v>#N/A</v>
      </c>
      <c r="B68">
        <f>Inscritos!C69</f>
        <v>0</v>
      </c>
      <c r="C68" s="17" t="e">
        <f>_xlfn.XLOOKUP(B68,Inscritos!C:C,Inscritos!D:D)</f>
        <v>#N/A</v>
      </c>
      <c r="D68" s="4" t="e">
        <f>_xlfn.XLOOKUP(B68,Inscritos!$C:$C,Inscritos!E:E)</f>
        <v>#N/A</v>
      </c>
      <c r="E68" s="4" t="e">
        <f>_xlfn.XLOOKUP(B68,Inscritos!$C:$C,Inscritos!F:F)</f>
        <v>#N/A</v>
      </c>
      <c r="F68" s="4" t="e">
        <f>_xlfn.XLOOKUP(B68,Inscritos!$C:$C,Inscritos!#REF!)</f>
        <v>#REF!</v>
      </c>
      <c r="G68" s="4" t="e">
        <f>_xlfn.XLOOKUP(B68,Inscritos!$C:$C,Inscritos!G:G)</f>
        <v>#N/A</v>
      </c>
      <c r="H68" s="55" t="str">
        <f>IFERROR(IF(G:G="F",_xlfn.XLOOKUP($B:$B,'50m PULL'!$AV$15:$AV$138,'50m PULL'!$AZ$15:$AZ$138),_xlfn.XLOOKUP($B:$B,'50m PULL'!BL$15:$BL$137,'50m PULL'!$BP$15:$BP$137)),"")</f>
        <v/>
      </c>
      <c r="I68" s="55" t="str">
        <f>IFERROR(IF(G68="F",_xlfn.XLOOKUP($B:$B,'50m LIBRE'!$AV$14:$AV$137,'50m LIBRE'!$AZ$14:$AZ$137),_xlfn.XLOOKUP($B:$B,'50m LIBRE'!$BL$14:BL$137,'50m LIBRE'!$BP$14:$BP$137)),"")</f>
        <v/>
      </c>
      <c r="J68" s="55" t="str">
        <f>IFERROR(IF(G68="F",_xlfn.XLOOKUP($B:$B,'200m LIBRE'!$AV$14:$AV$155,'200m LIBRE'!$AZ$14:$AZ$155),_xlfn.XLOOKUP($B:$B,'200m LIBRE'!$BL$14:BL$145,'200m LIBRE'!$BP$14:$BP$145)),"")</f>
        <v/>
      </c>
      <c r="K68" s="55" t="str">
        <f>IFERROR(IF(G68="F",_xlfn.XLOOKUP($B:$B,'100m LIBRE'!$AV$14:$AV$136,'100m LIBRE'!$AZ$14:$AZ$136),_xlfn.XLOOKUP($B:$B,'100m LIBRE'!$BL$14:BL$136,'100m LIBRE'!$BP$14:$BP$136)),"")</f>
        <v/>
      </c>
      <c r="L68" s="55" t="str">
        <f>IFERROR(IF(G68="F",_xlfn.XLOOKUP($B:$B,#REF!,#REF!),_xlfn.XLOOKUP($B:$B,#REF!,#REF!)),"")</f>
        <v/>
      </c>
      <c r="M68" s="55" t="str">
        <f>IFERROR(IF(G68="F",_xlfn.XLOOKUP($B:$B,#REF!,#REF!),_xlfn.XLOOKUP($B:$B,#REF!,#REF!)),"")</f>
        <v/>
      </c>
      <c r="N68" s="55" t="str">
        <f>IFERROR(IF(G:G="F",_xlfn.XLOOKUP($B:$B,#REF!,#REF!),_xlfn.XLOOKUP($B:$B,#REF!,#REF!)),"")</f>
        <v/>
      </c>
      <c r="Q68" s="55" t="str">
        <f>IFERROR(IF(G68="F",_xlfn.XLOOKUP($B:$B,#REF!,#REF!),_xlfn.XLOOKUP($B:$B,#REF!,#REF!)),"")</f>
        <v/>
      </c>
      <c r="R68" s="55" t="str">
        <f>IFERROR(IF(G68="F",_xlfn.XLOOKUP($B:$B,#REF!,#REF!),_xlfn.XLOOKUP($B:$B,#REF!,#REF!)),"")</f>
        <v/>
      </c>
      <c r="S68" s="55" t="str">
        <f>IFERROR(IF(G68="F",_xlfn.XLOOKUP($B:$B,#REF!,#REF!),_xlfn.XLOOKUP($B:$B,#REF!,#REF!)),"")</f>
        <v/>
      </c>
      <c r="T68" s="55" t="str">
        <f>IFERROR(IF(G68="F",_xlfn.XLOOKUP($B:$B,#REF!,#REF!),_xlfn.XLOOKUP($B:$B,#REF!,#REF!)),"")</f>
        <v/>
      </c>
      <c r="U68" s="55" t="str">
        <f>IFERROR(IF(G68="F",_xlfn.XLOOKUP($B:$B,#REF!,#REF!),_xlfn.XLOOKUP($B:$B,#REF!,#REF!)),"")</f>
        <v/>
      </c>
    </row>
    <row r="69" spans="1:21" x14ac:dyDescent="0.3">
      <c r="A69" s="102" t="e">
        <f>_xlfn.XLOOKUP(B69,Inscritos!C:C,Inscritos!B:B)</f>
        <v>#N/A</v>
      </c>
      <c r="B69">
        <f>Inscritos!C70</f>
        <v>0</v>
      </c>
      <c r="C69" s="17" t="e">
        <f>_xlfn.XLOOKUP(B69,Inscritos!C:C,Inscritos!D:D)</f>
        <v>#N/A</v>
      </c>
      <c r="D69" s="4" t="e">
        <f>_xlfn.XLOOKUP(B69,Inscritos!$C:$C,Inscritos!E:E)</f>
        <v>#N/A</v>
      </c>
      <c r="E69" s="4" t="e">
        <f>_xlfn.XLOOKUP(B69,Inscritos!$C:$C,Inscritos!F:F)</f>
        <v>#N/A</v>
      </c>
      <c r="F69" s="4" t="e">
        <f>_xlfn.XLOOKUP(B69,Inscritos!$C:$C,Inscritos!#REF!)</f>
        <v>#REF!</v>
      </c>
      <c r="G69" s="4" t="e">
        <f>_xlfn.XLOOKUP(B69,Inscritos!$C:$C,Inscritos!G:G)</f>
        <v>#N/A</v>
      </c>
      <c r="H69" s="55" t="str">
        <f>IFERROR(IF(G:G="F",_xlfn.XLOOKUP($B:$B,'50m PULL'!$AV$15:$AV$138,'50m PULL'!$AZ$15:$AZ$138),_xlfn.XLOOKUP($B:$B,'50m PULL'!BL$15:$BL$137,'50m PULL'!$BP$15:$BP$137)),"")</f>
        <v/>
      </c>
      <c r="I69" s="55" t="str">
        <f>IFERROR(IF(G69="F",_xlfn.XLOOKUP($B:$B,'50m LIBRE'!$AV$14:$AV$137,'50m LIBRE'!$AZ$14:$AZ$137),_xlfn.XLOOKUP($B:$B,'50m LIBRE'!$BL$14:BL$137,'50m LIBRE'!$BP$14:$BP$137)),"")</f>
        <v/>
      </c>
      <c r="J69" s="55" t="str">
        <f>IFERROR(IF(G69="F",_xlfn.XLOOKUP($B:$B,'200m LIBRE'!$AV$14:$AV$155,'200m LIBRE'!$AZ$14:$AZ$155),_xlfn.XLOOKUP($B:$B,'200m LIBRE'!$BL$14:BL$145,'200m LIBRE'!$BP$14:$BP$145)),"")</f>
        <v/>
      </c>
      <c r="K69" s="55" t="str">
        <f>IFERROR(IF(G69="F",_xlfn.XLOOKUP($B:$B,'100m LIBRE'!$AV$14:$AV$136,'100m LIBRE'!$AZ$14:$AZ$136),_xlfn.XLOOKUP($B:$B,'100m LIBRE'!$BL$14:BL$136,'100m LIBRE'!$BP$14:$BP$136)),"")</f>
        <v/>
      </c>
      <c r="L69" s="55" t="str">
        <f>IFERROR(IF(G69="F",_xlfn.XLOOKUP($B:$B,#REF!,#REF!),_xlfn.XLOOKUP($B:$B,#REF!,#REF!)),"")</f>
        <v/>
      </c>
      <c r="M69" s="55" t="str">
        <f>IFERROR(IF(G69="F",_xlfn.XLOOKUP($B:$B,#REF!,#REF!),_xlfn.XLOOKUP($B:$B,#REF!,#REF!)),"")</f>
        <v/>
      </c>
      <c r="N69" s="55" t="str">
        <f>IFERROR(IF(G:G="F",_xlfn.XLOOKUP($B:$B,#REF!,#REF!),_xlfn.XLOOKUP($B:$B,#REF!,#REF!)),"")</f>
        <v/>
      </c>
      <c r="Q69" s="55" t="str">
        <f>IFERROR(IF(G69="F",_xlfn.XLOOKUP($B:$B,#REF!,#REF!),_xlfn.XLOOKUP($B:$B,#REF!,#REF!)),"")</f>
        <v/>
      </c>
      <c r="R69" s="55" t="str">
        <f>IFERROR(IF(G69="F",_xlfn.XLOOKUP($B:$B,#REF!,#REF!),_xlfn.XLOOKUP($B:$B,#REF!,#REF!)),"")</f>
        <v/>
      </c>
      <c r="S69" s="55" t="str">
        <f>IFERROR(IF(G69="F",_xlfn.XLOOKUP($B:$B,#REF!,#REF!),_xlfn.XLOOKUP($B:$B,#REF!,#REF!)),"")</f>
        <v/>
      </c>
      <c r="T69" s="55" t="str">
        <f>IFERROR(IF(G69="F",_xlfn.XLOOKUP($B:$B,#REF!,#REF!),_xlfn.XLOOKUP($B:$B,#REF!,#REF!)),"")</f>
        <v/>
      </c>
      <c r="U69" s="55" t="str">
        <f>IFERROR(IF(G69="F",_xlfn.XLOOKUP($B:$B,#REF!,#REF!),_xlfn.XLOOKUP($B:$B,#REF!,#REF!)),"")</f>
        <v/>
      </c>
    </row>
    <row r="70" spans="1:21" x14ac:dyDescent="0.3">
      <c r="A70" s="102" t="e">
        <f>_xlfn.XLOOKUP(B70,Inscritos!C:C,Inscritos!B:B)</f>
        <v>#N/A</v>
      </c>
      <c r="B70">
        <f>Inscritos!C71</f>
        <v>0</v>
      </c>
      <c r="C70" s="17" t="e">
        <f>_xlfn.XLOOKUP(B70,Inscritos!C:C,Inscritos!D:D)</f>
        <v>#N/A</v>
      </c>
      <c r="D70" s="4" t="e">
        <f>_xlfn.XLOOKUP(B70,Inscritos!$C:$C,Inscritos!E:E)</f>
        <v>#N/A</v>
      </c>
      <c r="E70" s="4" t="e">
        <f>_xlfn.XLOOKUP(B70,Inscritos!$C:$C,Inscritos!F:F)</f>
        <v>#N/A</v>
      </c>
      <c r="F70" s="4" t="e">
        <f>_xlfn.XLOOKUP(B70,Inscritos!$C:$C,Inscritos!#REF!)</f>
        <v>#REF!</v>
      </c>
      <c r="G70" s="4" t="e">
        <f>_xlfn.XLOOKUP(B70,Inscritos!$C:$C,Inscritos!G:G)</f>
        <v>#N/A</v>
      </c>
      <c r="H70" s="55" t="str">
        <f>IFERROR(IF(G:G="F",_xlfn.XLOOKUP($B:$B,'50m PULL'!$AV$15:$AV$138,'50m PULL'!$AZ$15:$AZ$138),_xlfn.XLOOKUP($B:$B,'50m PULL'!BL$15:$BL$137,'50m PULL'!$BP$15:$BP$137)),"")</f>
        <v/>
      </c>
      <c r="I70" s="55" t="str">
        <f>IFERROR(IF(G70="F",_xlfn.XLOOKUP($B:$B,'50m LIBRE'!$AV$14:$AV$137,'50m LIBRE'!$AZ$14:$AZ$137),_xlfn.XLOOKUP($B:$B,'50m LIBRE'!$BL$14:BL$137,'50m LIBRE'!$BP$14:$BP$137)),"")</f>
        <v/>
      </c>
      <c r="J70" s="55" t="str">
        <f>IFERROR(IF(G70="F",_xlfn.XLOOKUP($B:$B,'200m LIBRE'!$AV$14:$AV$155,'200m LIBRE'!$AZ$14:$AZ$155),_xlfn.XLOOKUP($B:$B,'200m LIBRE'!$BL$14:BL$145,'200m LIBRE'!$BP$14:$BP$145)),"")</f>
        <v/>
      </c>
      <c r="K70" s="55" t="str">
        <f>IFERROR(IF(G70="F",_xlfn.XLOOKUP($B:$B,'100m LIBRE'!$AV$14:$AV$136,'100m LIBRE'!$AZ$14:$AZ$136),_xlfn.XLOOKUP($B:$B,'100m LIBRE'!$BL$14:BL$136,'100m LIBRE'!$BP$14:$BP$136)),"")</f>
        <v/>
      </c>
      <c r="L70" s="55" t="str">
        <f>IFERROR(IF(G70="F",_xlfn.XLOOKUP($B:$B,#REF!,#REF!),_xlfn.XLOOKUP($B:$B,#REF!,#REF!)),"")</f>
        <v/>
      </c>
      <c r="M70" s="55" t="str">
        <f>IFERROR(IF(G70="F",_xlfn.XLOOKUP($B:$B,#REF!,#REF!),_xlfn.XLOOKUP($B:$B,#REF!,#REF!)),"")</f>
        <v/>
      </c>
      <c r="N70" s="55" t="str">
        <f>IFERROR(IF(G:G="F",_xlfn.XLOOKUP($B:$B,#REF!,#REF!),_xlfn.XLOOKUP($B:$B,#REF!,#REF!)),"")</f>
        <v/>
      </c>
      <c r="Q70" s="55" t="str">
        <f>IFERROR(IF(G70="F",_xlfn.XLOOKUP($B:$B,#REF!,#REF!),_xlfn.XLOOKUP($B:$B,#REF!,#REF!)),"")</f>
        <v/>
      </c>
      <c r="R70" s="55" t="str">
        <f>IFERROR(IF(G70="F",_xlfn.XLOOKUP($B:$B,#REF!,#REF!),_xlfn.XLOOKUP($B:$B,#REF!,#REF!)),"")</f>
        <v/>
      </c>
      <c r="S70" s="55" t="str">
        <f>IFERROR(IF(G70="F",_xlfn.XLOOKUP($B:$B,#REF!,#REF!),_xlfn.XLOOKUP($B:$B,#REF!,#REF!)),"")</f>
        <v/>
      </c>
      <c r="T70" s="55" t="str">
        <f>IFERROR(IF(G70="F",_xlfn.XLOOKUP($B:$B,#REF!,#REF!),_xlfn.XLOOKUP($B:$B,#REF!,#REF!)),"")</f>
        <v/>
      </c>
      <c r="U70" s="55" t="str">
        <f>IFERROR(IF(G70="F",_xlfn.XLOOKUP($B:$B,#REF!,#REF!),_xlfn.XLOOKUP($B:$B,#REF!,#REF!)),"")</f>
        <v/>
      </c>
    </row>
    <row r="71" spans="1:21" x14ac:dyDescent="0.3">
      <c r="A71" s="102" t="e">
        <f>_xlfn.XLOOKUP(B71,Inscritos!C:C,Inscritos!B:B)</f>
        <v>#N/A</v>
      </c>
      <c r="B71">
        <f>Inscritos!C72</f>
        <v>0</v>
      </c>
      <c r="C71" s="17" t="e">
        <f>_xlfn.XLOOKUP(B71,Inscritos!C:C,Inscritos!D:D)</f>
        <v>#N/A</v>
      </c>
      <c r="D71" s="4" t="e">
        <f>_xlfn.XLOOKUP(B71,Inscritos!$C:$C,Inscritos!E:E)</f>
        <v>#N/A</v>
      </c>
      <c r="E71" s="4" t="e">
        <f>_xlfn.XLOOKUP(B71,Inscritos!$C:$C,Inscritos!F:F)</f>
        <v>#N/A</v>
      </c>
      <c r="F71" s="4" t="e">
        <f>_xlfn.XLOOKUP(B71,Inscritos!$C:$C,Inscritos!#REF!)</f>
        <v>#REF!</v>
      </c>
      <c r="G71" s="4" t="e">
        <f>_xlfn.XLOOKUP(B71,Inscritos!$C:$C,Inscritos!G:G)</f>
        <v>#N/A</v>
      </c>
      <c r="H71" s="55" t="str">
        <f>IFERROR(IF(G:G="F",_xlfn.XLOOKUP($B:$B,'50m PULL'!$AV$15:$AV$138,'50m PULL'!$AZ$15:$AZ$138),_xlfn.XLOOKUP($B:$B,'50m PULL'!BL$15:$BL$137,'50m PULL'!$BP$15:$BP$137)),"")</f>
        <v/>
      </c>
      <c r="I71" s="55" t="str">
        <f>IFERROR(IF(G71="F",_xlfn.XLOOKUP($B:$B,'50m LIBRE'!$AV$14:$AV$137,'50m LIBRE'!$AZ$14:$AZ$137),_xlfn.XLOOKUP($B:$B,'50m LIBRE'!$BL$14:BL$137,'50m LIBRE'!$BP$14:$BP$137)),"")</f>
        <v/>
      </c>
      <c r="J71" s="55" t="str">
        <f>IFERROR(IF(G71="F",_xlfn.XLOOKUP($B:$B,'200m LIBRE'!$AV$14:$AV$155,'200m LIBRE'!$AZ$14:$AZ$155),_xlfn.XLOOKUP($B:$B,'200m LIBRE'!$BL$14:BL$145,'200m LIBRE'!$BP$14:$BP$145)),"")</f>
        <v/>
      </c>
      <c r="K71" s="55" t="str">
        <f>IFERROR(IF(G71="F",_xlfn.XLOOKUP($B:$B,'100m LIBRE'!$AV$14:$AV$136,'100m LIBRE'!$AZ$14:$AZ$136),_xlfn.XLOOKUP($B:$B,'100m LIBRE'!$BL$14:BL$136,'100m LIBRE'!$BP$14:$BP$136)),"")</f>
        <v/>
      </c>
      <c r="L71" s="55" t="str">
        <f>IFERROR(IF(G71="F",_xlfn.XLOOKUP($B:$B,#REF!,#REF!),_xlfn.XLOOKUP($B:$B,#REF!,#REF!)),"")</f>
        <v/>
      </c>
      <c r="M71" s="55" t="str">
        <f>IFERROR(IF(G71="F",_xlfn.XLOOKUP($B:$B,#REF!,#REF!),_xlfn.XLOOKUP($B:$B,#REF!,#REF!)),"")</f>
        <v/>
      </c>
      <c r="N71" s="55" t="str">
        <f>IFERROR(IF(G:G="F",_xlfn.XLOOKUP($B:$B,#REF!,#REF!),_xlfn.XLOOKUP($B:$B,#REF!,#REF!)),"")</f>
        <v/>
      </c>
      <c r="Q71" s="55" t="str">
        <f>IFERROR(IF(G71="F",_xlfn.XLOOKUP($B:$B,#REF!,#REF!),_xlfn.XLOOKUP($B:$B,#REF!,#REF!)),"")</f>
        <v/>
      </c>
      <c r="R71" s="55" t="str">
        <f>IFERROR(IF(G71="F",_xlfn.XLOOKUP($B:$B,#REF!,#REF!),_xlfn.XLOOKUP($B:$B,#REF!,#REF!)),"")</f>
        <v/>
      </c>
      <c r="S71" s="55" t="str">
        <f>IFERROR(IF(G71="F",_xlfn.XLOOKUP($B:$B,#REF!,#REF!),_xlfn.XLOOKUP($B:$B,#REF!,#REF!)),"")</f>
        <v/>
      </c>
      <c r="T71" s="55" t="str">
        <f>IFERROR(IF(G71="F",_xlfn.XLOOKUP($B:$B,#REF!,#REF!),_xlfn.XLOOKUP($B:$B,#REF!,#REF!)),"")</f>
        <v/>
      </c>
      <c r="U71" s="55" t="str">
        <f>IFERROR(IF(G71="F",_xlfn.XLOOKUP($B:$B,#REF!,#REF!),_xlfn.XLOOKUP($B:$B,#REF!,#REF!)),"")</f>
        <v/>
      </c>
    </row>
    <row r="72" spans="1:21" x14ac:dyDescent="0.3">
      <c r="A72" s="102" t="e">
        <f>_xlfn.XLOOKUP(B72,Inscritos!C:C,Inscritos!B:B)</f>
        <v>#N/A</v>
      </c>
      <c r="B72">
        <f>Inscritos!C73</f>
        <v>0</v>
      </c>
      <c r="C72" s="17" t="e">
        <f>_xlfn.XLOOKUP(B72,Inscritos!C:C,Inscritos!D:D)</f>
        <v>#N/A</v>
      </c>
      <c r="D72" s="4" t="e">
        <f>_xlfn.XLOOKUP(B72,Inscritos!$C:$C,Inscritos!E:E)</f>
        <v>#N/A</v>
      </c>
      <c r="E72" s="4" t="e">
        <f>_xlfn.XLOOKUP(B72,Inscritos!$C:$C,Inscritos!F:F)</f>
        <v>#N/A</v>
      </c>
      <c r="F72" s="4" t="e">
        <f>_xlfn.XLOOKUP(B72,Inscritos!$C:$C,Inscritos!#REF!)</f>
        <v>#REF!</v>
      </c>
      <c r="G72" s="4" t="e">
        <f>_xlfn.XLOOKUP(B72,Inscritos!$C:$C,Inscritos!G:G)</f>
        <v>#N/A</v>
      </c>
      <c r="H72" s="55" t="str">
        <f>IFERROR(IF(G:G="F",_xlfn.XLOOKUP($B:$B,'50m PULL'!$AV$15:$AV$138,'50m PULL'!$AZ$15:$AZ$138),_xlfn.XLOOKUP($B:$B,'50m PULL'!BL$15:$BL$137,'50m PULL'!$BP$15:$BP$137)),"")</f>
        <v/>
      </c>
      <c r="I72" s="55" t="str">
        <f>IFERROR(IF(G72="F",_xlfn.XLOOKUP($B:$B,'50m LIBRE'!$AV$14:$AV$137,'50m LIBRE'!$AZ$14:$AZ$137),_xlfn.XLOOKUP($B:$B,'50m LIBRE'!$BL$14:BL$137,'50m LIBRE'!$BP$14:$BP$137)),"")</f>
        <v/>
      </c>
      <c r="J72" s="55" t="str">
        <f>IFERROR(IF(G72="F",_xlfn.XLOOKUP($B:$B,'200m LIBRE'!$AV$14:$AV$155,'200m LIBRE'!$AZ$14:$AZ$155),_xlfn.XLOOKUP($B:$B,'200m LIBRE'!$BL$14:BL$145,'200m LIBRE'!$BP$14:$BP$145)),"")</f>
        <v/>
      </c>
      <c r="K72" s="55" t="str">
        <f>IFERROR(IF(G72="F",_xlfn.XLOOKUP($B:$B,'100m LIBRE'!$AV$14:$AV$136,'100m LIBRE'!$AZ$14:$AZ$136),_xlfn.XLOOKUP($B:$B,'100m LIBRE'!$BL$14:BL$136,'100m LIBRE'!$BP$14:$BP$136)),"")</f>
        <v/>
      </c>
      <c r="L72" s="55" t="str">
        <f>IFERROR(IF(G72="F",_xlfn.XLOOKUP($B:$B,#REF!,#REF!),_xlfn.XLOOKUP($B:$B,#REF!,#REF!)),"")</f>
        <v/>
      </c>
      <c r="M72" s="55" t="str">
        <f>IFERROR(IF(G72="F",_xlfn.XLOOKUP($B:$B,#REF!,#REF!),_xlfn.XLOOKUP($B:$B,#REF!,#REF!)),"")</f>
        <v/>
      </c>
      <c r="N72" s="55" t="str">
        <f>IFERROR(IF(G:G="F",_xlfn.XLOOKUP($B:$B,#REF!,#REF!),_xlfn.XLOOKUP($B:$B,#REF!,#REF!)),"")</f>
        <v/>
      </c>
      <c r="Q72" s="55" t="str">
        <f>IFERROR(IF(G72="F",_xlfn.XLOOKUP($B:$B,#REF!,#REF!),_xlfn.XLOOKUP($B:$B,#REF!,#REF!)),"")</f>
        <v/>
      </c>
      <c r="R72" s="55" t="str">
        <f>IFERROR(IF(G72="F",_xlfn.XLOOKUP($B:$B,#REF!,#REF!),_xlfn.XLOOKUP($B:$B,#REF!,#REF!)),"")</f>
        <v/>
      </c>
      <c r="S72" s="55" t="str">
        <f>IFERROR(IF(G72="F",_xlfn.XLOOKUP($B:$B,#REF!,#REF!),_xlfn.XLOOKUP($B:$B,#REF!,#REF!)),"")</f>
        <v/>
      </c>
      <c r="T72" s="55" t="str">
        <f>IFERROR(IF(G72="F",_xlfn.XLOOKUP($B:$B,#REF!,#REF!),_xlfn.XLOOKUP($B:$B,#REF!,#REF!)),"")</f>
        <v/>
      </c>
      <c r="U72" s="55" t="str">
        <f>IFERROR(IF(G72="F",_xlfn.XLOOKUP($B:$B,#REF!,#REF!),_xlfn.XLOOKUP($B:$B,#REF!,#REF!)),"")</f>
        <v/>
      </c>
    </row>
    <row r="73" spans="1:21" x14ac:dyDescent="0.3">
      <c r="A73" s="102" t="e">
        <f>_xlfn.XLOOKUP(B73,Inscritos!C:C,Inscritos!B:B)</f>
        <v>#N/A</v>
      </c>
      <c r="B73">
        <f>Inscritos!C74</f>
        <v>0</v>
      </c>
      <c r="C73" s="17" t="e">
        <f>_xlfn.XLOOKUP(B73,Inscritos!C:C,Inscritos!D:D)</f>
        <v>#N/A</v>
      </c>
      <c r="D73" s="4" t="e">
        <f>_xlfn.XLOOKUP(B73,Inscritos!$C:$C,Inscritos!E:E)</f>
        <v>#N/A</v>
      </c>
      <c r="E73" s="4" t="e">
        <f>_xlfn.XLOOKUP(B73,Inscritos!$C:$C,Inscritos!F:F)</f>
        <v>#N/A</v>
      </c>
      <c r="F73" s="4" t="e">
        <f>_xlfn.XLOOKUP(B73,Inscritos!$C:$C,Inscritos!#REF!)</f>
        <v>#REF!</v>
      </c>
      <c r="G73" s="4" t="e">
        <f>_xlfn.XLOOKUP(B73,Inscritos!$C:$C,Inscritos!G:G)</f>
        <v>#N/A</v>
      </c>
      <c r="H73" s="55" t="str">
        <f>IFERROR(IF(G:G="F",_xlfn.XLOOKUP($B:$B,'50m PULL'!$AV$15:$AV$138,'50m PULL'!$AZ$15:$AZ$138),_xlfn.XLOOKUP($B:$B,'50m PULL'!BL$15:$BL$137,'50m PULL'!$BP$15:$BP$137)),"")</f>
        <v/>
      </c>
      <c r="I73" s="55" t="str">
        <f>IFERROR(IF(G73="F",_xlfn.XLOOKUP($B:$B,'50m LIBRE'!$AV$14:$AV$137,'50m LIBRE'!$AZ$14:$AZ$137),_xlfn.XLOOKUP($B:$B,'50m LIBRE'!$BL$14:BL$137,'50m LIBRE'!$BP$14:$BP$137)),"")</f>
        <v/>
      </c>
      <c r="J73" s="55" t="str">
        <f>IFERROR(IF(G73="F",_xlfn.XLOOKUP($B:$B,'200m LIBRE'!$AV$14:$AV$155,'200m LIBRE'!$AZ$14:$AZ$155),_xlfn.XLOOKUP($B:$B,'200m LIBRE'!$BL$14:BL$145,'200m LIBRE'!$BP$14:$BP$145)),"")</f>
        <v/>
      </c>
      <c r="K73" s="55" t="str">
        <f>IFERROR(IF(G73="F",_xlfn.XLOOKUP($B:$B,'100m LIBRE'!$AV$14:$AV$136,'100m LIBRE'!$AZ$14:$AZ$136),_xlfn.XLOOKUP($B:$B,'100m LIBRE'!$BL$14:BL$136,'100m LIBRE'!$BP$14:$BP$136)),"")</f>
        <v/>
      </c>
      <c r="L73" s="55" t="str">
        <f>IFERROR(IF(G73="F",_xlfn.XLOOKUP($B:$B,#REF!,#REF!),_xlfn.XLOOKUP($B:$B,#REF!,#REF!)),"")</f>
        <v/>
      </c>
      <c r="M73" s="55" t="str">
        <f>IFERROR(IF(G73="F",_xlfn.XLOOKUP($B:$B,#REF!,#REF!),_xlfn.XLOOKUP($B:$B,#REF!,#REF!)),"")</f>
        <v/>
      </c>
      <c r="N73" s="55" t="str">
        <f>IFERROR(IF(G:G="F",_xlfn.XLOOKUP($B:$B,#REF!,#REF!),_xlfn.XLOOKUP($B:$B,#REF!,#REF!)),"")</f>
        <v/>
      </c>
      <c r="Q73" s="55" t="str">
        <f>IFERROR(IF(G73="F",_xlfn.XLOOKUP($B:$B,#REF!,#REF!),_xlfn.XLOOKUP($B:$B,#REF!,#REF!)),"")</f>
        <v/>
      </c>
      <c r="R73" s="55" t="str">
        <f>IFERROR(IF(G73="F",_xlfn.XLOOKUP($B:$B,#REF!,#REF!),_xlfn.XLOOKUP($B:$B,#REF!,#REF!)),"")</f>
        <v/>
      </c>
      <c r="S73" s="55" t="str">
        <f>IFERROR(IF(G73="F",_xlfn.XLOOKUP($B:$B,#REF!,#REF!),_xlfn.XLOOKUP($B:$B,#REF!,#REF!)),"")</f>
        <v/>
      </c>
      <c r="T73" s="55" t="str">
        <f>IFERROR(IF(G73="F",_xlfn.XLOOKUP($B:$B,#REF!,#REF!),_xlfn.XLOOKUP($B:$B,#REF!,#REF!)),"")</f>
        <v/>
      </c>
      <c r="U73" s="55" t="str">
        <f>IFERROR(IF(G73="F",_xlfn.XLOOKUP($B:$B,#REF!,#REF!),_xlfn.XLOOKUP($B:$B,#REF!,#REF!)),"")</f>
        <v/>
      </c>
    </row>
    <row r="74" spans="1:21" x14ac:dyDescent="0.3">
      <c r="A74" s="102" t="e">
        <f>_xlfn.XLOOKUP(B74,Inscritos!C:C,Inscritos!B:B)</f>
        <v>#N/A</v>
      </c>
      <c r="B74">
        <f>Inscritos!C75</f>
        <v>0</v>
      </c>
      <c r="C74" s="17" t="e">
        <f>_xlfn.XLOOKUP(B74,Inscritos!C:C,Inscritos!D:D)</f>
        <v>#N/A</v>
      </c>
      <c r="D74" s="4" t="e">
        <f>_xlfn.XLOOKUP(B74,Inscritos!$C:$C,Inscritos!E:E)</f>
        <v>#N/A</v>
      </c>
      <c r="E74" s="4" t="e">
        <f>_xlfn.XLOOKUP(B74,Inscritos!$C:$C,Inscritos!F:F)</f>
        <v>#N/A</v>
      </c>
      <c r="F74" s="4" t="e">
        <f>_xlfn.XLOOKUP(B74,Inscritos!$C:$C,Inscritos!#REF!)</f>
        <v>#REF!</v>
      </c>
      <c r="G74" s="4" t="e">
        <f>_xlfn.XLOOKUP(B74,Inscritos!$C:$C,Inscritos!G:G)</f>
        <v>#N/A</v>
      </c>
      <c r="H74" s="55" t="str">
        <f>IFERROR(IF(G:G="F",_xlfn.XLOOKUP($B:$B,'50m PULL'!$AV$15:$AV$138,'50m PULL'!$AZ$15:$AZ$138),_xlfn.XLOOKUP($B:$B,'50m PULL'!BL$15:$BL$137,'50m PULL'!$BP$15:$BP$137)),"")</f>
        <v/>
      </c>
      <c r="I74" s="55" t="str">
        <f>IFERROR(IF(G74="F",_xlfn.XLOOKUP($B:$B,'50m LIBRE'!$AV$14:$AV$137,'50m LIBRE'!$AZ$14:$AZ$137),_xlfn.XLOOKUP($B:$B,'50m LIBRE'!$BL$14:BL$137,'50m LIBRE'!$BP$14:$BP$137)),"")</f>
        <v/>
      </c>
      <c r="J74" s="55" t="str">
        <f>IFERROR(IF(G74="F",_xlfn.XLOOKUP($B:$B,'200m LIBRE'!$AV$14:$AV$155,'200m LIBRE'!$AZ$14:$AZ$155),_xlfn.XLOOKUP($B:$B,'200m LIBRE'!$BL$14:BL$145,'200m LIBRE'!$BP$14:$BP$145)),"")</f>
        <v/>
      </c>
      <c r="K74" s="55" t="str">
        <f>IFERROR(IF(G74="F",_xlfn.XLOOKUP($B:$B,'100m LIBRE'!$AV$14:$AV$136,'100m LIBRE'!$AZ$14:$AZ$136),_xlfn.XLOOKUP($B:$B,'100m LIBRE'!$BL$14:BL$136,'100m LIBRE'!$BP$14:$BP$136)),"")</f>
        <v/>
      </c>
      <c r="L74" s="55" t="str">
        <f>IFERROR(IF(G74="F",_xlfn.XLOOKUP($B:$B,#REF!,#REF!),_xlfn.XLOOKUP($B:$B,#REF!,#REF!)),"")</f>
        <v/>
      </c>
      <c r="M74" s="55" t="str">
        <f>IFERROR(IF(G74="F",_xlfn.XLOOKUP($B:$B,#REF!,#REF!),_xlfn.XLOOKUP($B:$B,#REF!,#REF!)),"")</f>
        <v/>
      </c>
      <c r="N74" s="55" t="str">
        <f>IFERROR(IF(G:G="F",_xlfn.XLOOKUP($B:$B,#REF!,#REF!),_xlfn.XLOOKUP($B:$B,#REF!,#REF!)),"")</f>
        <v/>
      </c>
      <c r="Q74" s="55" t="str">
        <f>IFERROR(IF(G74="F",_xlfn.XLOOKUP($B:$B,#REF!,#REF!),_xlfn.XLOOKUP($B:$B,#REF!,#REF!)),"")</f>
        <v/>
      </c>
      <c r="R74" s="55" t="str">
        <f>IFERROR(IF(G74="F",_xlfn.XLOOKUP($B:$B,#REF!,#REF!),_xlfn.XLOOKUP($B:$B,#REF!,#REF!)),"")</f>
        <v/>
      </c>
      <c r="S74" s="55" t="str">
        <f>IFERROR(IF(G74="F",_xlfn.XLOOKUP($B:$B,#REF!,#REF!),_xlfn.XLOOKUP($B:$B,#REF!,#REF!)),"")</f>
        <v/>
      </c>
      <c r="T74" s="55" t="str">
        <f>IFERROR(IF(G74="F",_xlfn.XLOOKUP($B:$B,#REF!,#REF!),_xlfn.XLOOKUP($B:$B,#REF!,#REF!)),"")</f>
        <v/>
      </c>
      <c r="U74" s="55" t="str">
        <f>IFERROR(IF(G74="F",_xlfn.XLOOKUP($B:$B,#REF!,#REF!),_xlfn.XLOOKUP($B:$B,#REF!,#REF!)),"")</f>
        <v/>
      </c>
    </row>
    <row r="75" spans="1:21" x14ac:dyDescent="0.3">
      <c r="A75" s="102" t="e">
        <f>_xlfn.XLOOKUP(B75,Inscritos!C:C,Inscritos!B:B)</f>
        <v>#N/A</v>
      </c>
      <c r="B75">
        <f>Inscritos!C76</f>
        <v>0</v>
      </c>
      <c r="C75" s="17" t="e">
        <f>_xlfn.XLOOKUP(B75,Inscritos!C:C,Inscritos!D:D)</f>
        <v>#N/A</v>
      </c>
      <c r="D75" s="4" t="e">
        <f>_xlfn.XLOOKUP(B75,Inscritos!$C:$C,Inscritos!E:E)</f>
        <v>#N/A</v>
      </c>
      <c r="E75" s="4" t="e">
        <f>_xlfn.XLOOKUP(B75,Inscritos!$C:$C,Inscritos!F:F)</f>
        <v>#N/A</v>
      </c>
      <c r="F75" s="4" t="e">
        <f>_xlfn.XLOOKUP(B75,Inscritos!$C:$C,Inscritos!#REF!)</f>
        <v>#REF!</v>
      </c>
      <c r="G75" s="4" t="e">
        <f>_xlfn.XLOOKUP(B75,Inscritos!$C:$C,Inscritos!G:G)</f>
        <v>#N/A</v>
      </c>
      <c r="H75" s="55" t="str">
        <f>IFERROR(IF(G:G="F",_xlfn.XLOOKUP($B:$B,'50m PULL'!$AV$15:$AV$138,'50m PULL'!$AZ$15:$AZ$138),_xlfn.XLOOKUP($B:$B,'50m PULL'!BL$15:$BL$137,'50m PULL'!$BP$15:$BP$137)),"")</f>
        <v/>
      </c>
      <c r="I75" s="55" t="str">
        <f>IFERROR(IF(G75="F",_xlfn.XLOOKUP($B:$B,'50m LIBRE'!$AV$14:$AV$137,'50m LIBRE'!$AZ$14:$AZ$137),_xlfn.XLOOKUP($B:$B,'50m LIBRE'!$BL$14:BL$137,'50m LIBRE'!$BP$14:$BP$137)),"")</f>
        <v/>
      </c>
      <c r="J75" s="55" t="str">
        <f>IFERROR(IF(G75="F",_xlfn.XLOOKUP($B:$B,'200m LIBRE'!$AV$14:$AV$155,'200m LIBRE'!$AZ$14:$AZ$155),_xlfn.XLOOKUP($B:$B,'200m LIBRE'!$BL$14:BL$145,'200m LIBRE'!$BP$14:$BP$145)),"")</f>
        <v/>
      </c>
      <c r="K75" s="55" t="str">
        <f>IFERROR(IF(G75="F",_xlfn.XLOOKUP($B:$B,'100m LIBRE'!$AV$14:$AV$136,'100m LIBRE'!$AZ$14:$AZ$136),_xlfn.XLOOKUP($B:$B,'100m LIBRE'!$BL$14:BL$136,'100m LIBRE'!$BP$14:$BP$136)),"")</f>
        <v/>
      </c>
      <c r="L75" s="55" t="str">
        <f>IFERROR(IF(G75="F",_xlfn.XLOOKUP($B:$B,#REF!,#REF!),_xlfn.XLOOKUP($B:$B,#REF!,#REF!)),"")</f>
        <v/>
      </c>
      <c r="M75" s="55" t="str">
        <f>IFERROR(IF(G75="F",_xlfn.XLOOKUP($B:$B,#REF!,#REF!),_xlfn.XLOOKUP($B:$B,#REF!,#REF!)),"")</f>
        <v/>
      </c>
      <c r="N75" s="55" t="str">
        <f>IFERROR(IF(G:G="F",_xlfn.XLOOKUP($B:$B,#REF!,#REF!),_xlfn.XLOOKUP($B:$B,#REF!,#REF!)),"")</f>
        <v/>
      </c>
      <c r="Q75" s="55" t="str">
        <f>IFERROR(IF(G75="F",_xlfn.XLOOKUP($B:$B,#REF!,#REF!),_xlfn.XLOOKUP($B:$B,#REF!,#REF!)),"")</f>
        <v/>
      </c>
      <c r="R75" s="55" t="str">
        <f>IFERROR(IF(G75="F",_xlfn.XLOOKUP($B:$B,#REF!,#REF!),_xlfn.XLOOKUP($B:$B,#REF!,#REF!)),"")</f>
        <v/>
      </c>
      <c r="S75" s="55" t="str">
        <f>IFERROR(IF(G75="F",_xlfn.XLOOKUP($B:$B,#REF!,#REF!),_xlfn.XLOOKUP($B:$B,#REF!,#REF!)),"")</f>
        <v/>
      </c>
      <c r="T75" s="55" t="str">
        <f>IFERROR(IF(G75="F",_xlfn.XLOOKUP($B:$B,#REF!,#REF!),_xlfn.XLOOKUP($B:$B,#REF!,#REF!)),"")</f>
        <v/>
      </c>
      <c r="U75" s="55" t="str">
        <f>IFERROR(IF(G75="F",_xlfn.XLOOKUP($B:$B,#REF!,#REF!),_xlfn.XLOOKUP($B:$B,#REF!,#REF!)),"")</f>
        <v/>
      </c>
    </row>
    <row r="76" spans="1:21" x14ac:dyDescent="0.3">
      <c r="A76" s="102" t="e">
        <f>_xlfn.XLOOKUP(B76,Inscritos!C:C,Inscritos!B:B)</f>
        <v>#N/A</v>
      </c>
      <c r="B76">
        <f>Inscritos!C77</f>
        <v>0</v>
      </c>
      <c r="C76" s="17" t="e">
        <f>_xlfn.XLOOKUP(B76,Inscritos!C:C,Inscritos!D:D)</f>
        <v>#N/A</v>
      </c>
      <c r="D76" s="4" t="e">
        <f>_xlfn.XLOOKUP(B76,Inscritos!$C:$C,Inscritos!E:E)</f>
        <v>#N/A</v>
      </c>
      <c r="E76" s="4" t="e">
        <f>_xlfn.XLOOKUP(B76,Inscritos!$C:$C,Inscritos!F:F)</f>
        <v>#N/A</v>
      </c>
      <c r="F76" s="4" t="e">
        <f>_xlfn.XLOOKUP(B76,Inscritos!$C:$C,Inscritos!#REF!)</f>
        <v>#REF!</v>
      </c>
      <c r="G76" s="4" t="e">
        <f>_xlfn.XLOOKUP(B76,Inscritos!$C:$C,Inscritos!G:G)</f>
        <v>#N/A</v>
      </c>
      <c r="H76" s="55" t="str">
        <f>IFERROR(IF(G:G="F",_xlfn.XLOOKUP($B:$B,'50m PULL'!$AV$15:$AV$138,'50m PULL'!$AZ$15:$AZ$138),_xlfn.XLOOKUP($B:$B,'50m PULL'!BL$15:$BL$137,'50m PULL'!$BP$15:$BP$137)),"")</f>
        <v/>
      </c>
      <c r="I76" s="55" t="str">
        <f>IFERROR(IF(G76="F",_xlfn.XLOOKUP($B:$B,'50m LIBRE'!$AV$14:$AV$137,'50m LIBRE'!$AZ$14:$AZ$137),_xlfn.XLOOKUP($B:$B,'50m LIBRE'!$BL$14:BL$137,'50m LIBRE'!$BP$14:$BP$137)),"")</f>
        <v/>
      </c>
      <c r="J76" s="55" t="str">
        <f>IFERROR(IF(G76="F",_xlfn.XLOOKUP($B:$B,'200m LIBRE'!$AV$14:$AV$155,'200m LIBRE'!$AZ$14:$AZ$155),_xlfn.XLOOKUP($B:$B,'200m LIBRE'!$BL$14:BL$145,'200m LIBRE'!$BP$14:$BP$145)),"")</f>
        <v/>
      </c>
      <c r="K76" s="55" t="str">
        <f>IFERROR(IF(G76="F",_xlfn.XLOOKUP($B:$B,'100m LIBRE'!$AV$14:$AV$136,'100m LIBRE'!$AZ$14:$AZ$136),_xlfn.XLOOKUP($B:$B,'100m LIBRE'!$BL$14:BL$136,'100m LIBRE'!$BP$14:$BP$136)),"")</f>
        <v/>
      </c>
      <c r="L76" s="55" t="str">
        <f>IFERROR(IF(G76="F",_xlfn.XLOOKUP($B:$B,#REF!,#REF!),_xlfn.XLOOKUP($B:$B,#REF!,#REF!)),"")</f>
        <v/>
      </c>
      <c r="M76" s="55" t="str">
        <f>IFERROR(IF(G76="F",_xlfn.XLOOKUP($B:$B,#REF!,#REF!),_xlfn.XLOOKUP($B:$B,#REF!,#REF!)),"")</f>
        <v/>
      </c>
      <c r="N76" s="55" t="str">
        <f>IFERROR(IF(G:G="F",_xlfn.XLOOKUP($B:$B,#REF!,#REF!),_xlfn.XLOOKUP($B:$B,#REF!,#REF!)),"")</f>
        <v/>
      </c>
      <c r="Q76" s="55" t="str">
        <f>IFERROR(IF(G76="F",_xlfn.XLOOKUP($B:$B,#REF!,#REF!),_xlfn.XLOOKUP($B:$B,#REF!,#REF!)),"")</f>
        <v/>
      </c>
      <c r="R76" s="55" t="str">
        <f>IFERROR(IF(G76="F",_xlfn.XLOOKUP($B:$B,#REF!,#REF!),_xlfn.XLOOKUP($B:$B,#REF!,#REF!)),"")</f>
        <v/>
      </c>
      <c r="S76" s="55" t="str">
        <f>IFERROR(IF(G76="F",_xlfn.XLOOKUP($B:$B,#REF!,#REF!),_xlfn.XLOOKUP($B:$B,#REF!,#REF!)),"")</f>
        <v/>
      </c>
      <c r="T76" s="55" t="str">
        <f>IFERROR(IF(G76="F",_xlfn.XLOOKUP($B:$B,#REF!,#REF!),_xlfn.XLOOKUP($B:$B,#REF!,#REF!)),"")</f>
        <v/>
      </c>
      <c r="U76" s="55" t="str">
        <f>IFERROR(IF(G76="F",_xlfn.XLOOKUP($B:$B,#REF!,#REF!),_xlfn.XLOOKUP($B:$B,#REF!,#REF!)),"")</f>
        <v/>
      </c>
    </row>
    <row r="77" spans="1:21" x14ac:dyDescent="0.3">
      <c r="A77" s="102" t="e">
        <f>_xlfn.XLOOKUP(B77,Inscritos!C:C,Inscritos!B:B)</f>
        <v>#N/A</v>
      </c>
      <c r="B77">
        <f>Inscritos!C78</f>
        <v>0</v>
      </c>
      <c r="C77" s="17" t="e">
        <f>_xlfn.XLOOKUP(B77,Inscritos!C:C,Inscritos!D:D)</f>
        <v>#N/A</v>
      </c>
      <c r="D77" s="4" t="e">
        <f>_xlfn.XLOOKUP(B77,Inscritos!$C:$C,Inscritos!E:E)</f>
        <v>#N/A</v>
      </c>
      <c r="E77" s="4" t="e">
        <f>_xlfn.XLOOKUP(B77,Inscritos!$C:$C,Inscritos!F:F)</f>
        <v>#N/A</v>
      </c>
      <c r="F77" s="4" t="e">
        <f>_xlfn.XLOOKUP(B77,Inscritos!$C:$C,Inscritos!#REF!)</f>
        <v>#REF!</v>
      </c>
      <c r="G77" s="4" t="e">
        <f>_xlfn.XLOOKUP(B77,Inscritos!$C:$C,Inscritos!G:G)</f>
        <v>#N/A</v>
      </c>
      <c r="H77" s="55" t="str">
        <f>IFERROR(IF(G:G="F",_xlfn.XLOOKUP($B:$B,'50m PULL'!$AV$15:$AV$138,'50m PULL'!$AZ$15:$AZ$138),_xlfn.XLOOKUP($B:$B,'50m PULL'!BL$15:$BL$137,'50m PULL'!$BP$15:$BP$137)),"")</f>
        <v/>
      </c>
      <c r="I77" s="55" t="str">
        <f>IFERROR(IF(G77="F",_xlfn.XLOOKUP($B:$B,'50m LIBRE'!$AV$14:$AV$137,'50m LIBRE'!$AZ$14:$AZ$137),_xlfn.XLOOKUP($B:$B,'50m LIBRE'!$BL$14:BL$137,'50m LIBRE'!$BP$14:$BP$137)),"")</f>
        <v/>
      </c>
      <c r="J77" s="55" t="str">
        <f>IFERROR(IF(G77="F",_xlfn.XLOOKUP($B:$B,'200m LIBRE'!$AV$14:$AV$155,'200m LIBRE'!$AZ$14:$AZ$155),_xlfn.XLOOKUP($B:$B,'200m LIBRE'!$BL$14:BL$145,'200m LIBRE'!$BP$14:$BP$145)),"")</f>
        <v/>
      </c>
      <c r="K77" s="55" t="str">
        <f>IFERROR(IF(G77="F",_xlfn.XLOOKUP($B:$B,'100m LIBRE'!$AV$14:$AV$136,'100m LIBRE'!$AZ$14:$AZ$136),_xlfn.XLOOKUP($B:$B,'100m LIBRE'!$BL$14:BL$136,'100m LIBRE'!$BP$14:$BP$136)),"")</f>
        <v/>
      </c>
      <c r="L77" s="55" t="str">
        <f>IFERROR(IF(G77="F",_xlfn.XLOOKUP($B:$B,#REF!,#REF!),_xlfn.XLOOKUP($B:$B,#REF!,#REF!)),"")</f>
        <v/>
      </c>
      <c r="M77" s="55" t="str">
        <f>IFERROR(IF(G77="F",_xlfn.XLOOKUP($B:$B,#REF!,#REF!),_xlfn.XLOOKUP($B:$B,#REF!,#REF!)),"")</f>
        <v/>
      </c>
      <c r="N77" s="55" t="str">
        <f>IFERROR(IF(G:G="F",_xlfn.XLOOKUP($B:$B,#REF!,#REF!),_xlfn.XLOOKUP($B:$B,#REF!,#REF!)),"")</f>
        <v/>
      </c>
      <c r="Q77" s="55" t="str">
        <f>IFERROR(IF(G77="F",_xlfn.XLOOKUP($B:$B,#REF!,#REF!),_xlfn.XLOOKUP($B:$B,#REF!,#REF!)),"")</f>
        <v/>
      </c>
      <c r="R77" s="55" t="str">
        <f>IFERROR(IF(G77="F",_xlfn.XLOOKUP($B:$B,#REF!,#REF!),_xlfn.XLOOKUP($B:$B,#REF!,#REF!)),"")</f>
        <v/>
      </c>
      <c r="S77" s="55" t="str">
        <f>IFERROR(IF(G77="F",_xlfn.XLOOKUP($B:$B,#REF!,#REF!),_xlfn.XLOOKUP($B:$B,#REF!,#REF!)),"")</f>
        <v/>
      </c>
      <c r="T77" s="55" t="str">
        <f>IFERROR(IF(G77="F",_xlfn.XLOOKUP($B:$B,#REF!,#REF!),_xlfn.XLOOKUP($B:$B,#REF!,#REF!)),"")</f>
        <v/>
      </c>
      <c r="U77" s="55" t="str">
        <f>IFERROR(IF(G77="F",_xlfn.XLOOKUP($B:$B,#REF!,#REF!),_xlfn.XLOOKUP($B:$B,#REF!,#REF!)),"")</f>
        <v/>
      </c>
    </row>
    <row r="78" spans="1:21" x14ac:dyDescent="0.3">
      <c r="A78" s="102" t="e">
        <f>_xlfn.XLOOKUP(B78,Inscritos!C:C,Inscritos!B:B)</f>
        <v>#N/A</v>
      </c>
      <c r="B78">
        <f>Inscritos!C79</f>
        <v>0</v>
      </c>
      <c r="C78" s="17" t="e">
        <f>_xlfn.XLOOKUP(B78,Inscritos!C:C,Inscritos!D:D)</f>
        <v>#N/A</v>
      </c>
      <c r="D78" s="4" t="e">
        <f>_xlfn.XLOOKUP(B78,Inscritos!$C:$C,Inscritos!E:E)</f>
        <v>#N/A</v>
      </c>
      <c r="E78" s="4" t="e">
        <f>_xlfn.XLOOKUP(B78,Inscritos!$C:$C,Inscritos!F:F)</f>
        <v>#N/A</v>
      </c>
      <c r="F78" s="4" t="e">
        <f>_xlfn.XLOOKUP(B78,Inscritos!$C:$C,Inscritos!#REF!)</f>
        <v>#REF!</v>
      </c>
      <c r="G78" s="4" t="e">
        <f>_xlfn.XLOOKUP(B78,Inscritos!$C:$C,Inscritos!G:G)</f>
        <v>#N/A</v>
      </c>
      <c r="H78" s="55" t="str">
        <f>IFERROR(IF(G:G="F",_xlfn.XLOOKUP($B:$B,'50m PULL'!$AV$15:$AV$138,'50m PULL'!$AZ$15:$AZ$138),_xlfn.XLOOKUP($B:$B,'50m PULL'!BL$15:$BL$137,'50m PULL'!$BP$15:$BP$137)),"")</f>
        <v/>
      </c>
      <c r="I78" s="55" t="str">
        <f>IFERROR(IF(G78="F",_xlfn.XLOOKUP($B:$B,'50m LIBRE'!$AV$14:$AV$137,'50m LIBRE'!$AZ$14:$AZ$137),_xlfn.XLOOKUP($B:$B,'50m LIBRE'!$BL$14:BL$137,'50m LIBRE'!$BP$14:$BP$137)),"")</f>
        <v/>
      </c>
      <c r="J78" s="55" t="str">
        <f>IFERROR(IF(G78="F",_xlfn.XLOOKUP($B:$B,'200m LIBRE'!$AV$14:$AV$155,'200m LIBRE'!$AZ$14:$AZ$155),_xlfn.XLOOKUP($B:$B,'200m LIBRE'!$BL$14:BL$145,'200m LIBRE'!$BP$14:$BP$145)),"")</f>
        <v/>
      </c>
      <c r="K78" s="55" t="str">
        <f>IFERROR(IF(G78="F",_xlfn.XLOOKUP($B:$B,'100m LIBRE'!$AV$14:$AV$136,'100m LIBRE'!$AZ$14:$AZ$136),_xlfn.XLOOKUP($B:$B,'100m LIBRE'!$BL$14:BL$136,'100m LIBRE'!$BP$14:$BP$136)),"")</f>
        <v/>
      </c>
      <c r="L78" s="55" t="str">
        <f>IFERROR(IF(G78="F",_xlfn.XLOOKUP($B:$B,#REF!,#REF!),_xlfn.XLOOKUP($B:$B,#REF!,#REF!)),"")</f>
        <v/>
      </c>
      <c r="M78" s="55" t="str">
        <f>IFERROR(IF(G78="F",_xlfn.XLOOKUP($B:$B,#REF!,#REF!),_xlfn.XLOOKUP($B:$B,#REF!,#REF!)),"")</f>
        <v/>
      </c>
      <c r="N78" s="55" t="str">
        <f>IFERROR(IF(G:G="F",_xlfn.XLOOKUP($B:$B,#REF!,#REF!),_xlfn.XLOOKUP($B:$B,#REF!,#REF!)),"")</f>
        <v/>
      </c>
      <c r="Q78" s="55" t="str">
        <f>IFERROR(IF(G78="F",_xlfn.XLOOKUP($B:$B,#REF!,#REF!),_xlfn.XLOOKUP($B:$B,#REF!,#REF!)),"")</f>
        <v/>
      </c>
      <c r="R78" s="55" t="str">
        <f>IFERROR(IF(G78="F",_xlfn.XLOOKUP($B:$B,#REF!,#REF!),_xlfn.XLOOKUP($B:$B,#REF!,#REF!)),"")</f>
        <v/>
      </c>
      <c r="S78" s="55" t="str">
        <f>IFERROR(IF(G78="F",_xlfn.XLOOKUP($B:$B,#REF!,#REF!),_xlfn.XLOOKUP($B:$B,#REF!,#REF!)),"")</f>
        <v/>
      </c>
      <c r="T78" s="55" t="str">
        <f>IFERROR(IF(G78="F",_xlfn.XLOOKUP($B:$B,#REF!,#REF!),_xlfn.XLOOKUP($B:$B,#REF!,#REF!)),"")</f>
        <v/>
      </c>
      <c r="U78" s="55" t="str">
        <f>IFERROR(IF(G78="F",_xlfn.XLOOKUP($B:$B,#REF!,#REF!),_xlfn.XLOOKUP($B:$B,#REF!,#REF!)),"")</f>
        <v/>
      </c>
    </row>
    <row r="79" spans="1:21" x14ac:dyDescent="0.3">
      <c r="A79" s="102" t="e">
        <f>_xlfn.XLOOKUP(B79,Inscritos!C:C,Inscritos!B:B)</f>
        <v>#N/A</v>
      </c>
      <c r="B79">
        <f>Inscritos!C80</f>
        <v>0</v>
      </c>
      <c r="C79" s="17" t="e">
        <f>_xlfn.XLOOKUP(B79,Inscritos!C:C,Inscritos!D:D)</f>
        <v>#N/A</v>
      </c>
      <c r="D79" s="4" t="e">
        <f>_xlfn.XLOOKUP(B79,Inscritos!$C:$C,Inscritos!E:E)</f>
        <v>#N/A</v>
      </c>
      <c r="E79" s="4" t="e">
        <f>_xlfn.XLOOKUP(B79,Inscritos!$C:$C,Inscritos!F:F)</f>
        <v>#N/A</v>
      </c>
      <c r="F79" s="4" t="e">
        <f>_xlfn.XLOOKUP(B79,Inscritos!$C:$C,Inscritos!#REF!)</f>
        <v>#REF!</v>
      </c>
      <c r="G79" s="4" t="e">
        <f>_xlfn.XLOOKUP(B79,Inscritos!$C:$C,Inscritos!G:G)</f>
        <v>#N/A</v>
      </c>
      <c r="H79" s="55" t="str">
        <f>IFERROR(IF(G:G="F",_xlfn.XLOOKUP($B:$B,'50m PULL'!$AV$15:$AV$138,'50m PULL'!$AZ$15:$AZ$138),_xlfn.XLOOKUP($B:$B,'50m PULL'!BL$15:$BL$137,'50m PULL'!$BP$15:$BP$137)),"")</f>
        <v/>
      </c>
      <c r="I79" s="55" t="str">
        <f>IFERROR(IF(G79="F",_xlfn.XLOOKUP($B:$B,'50m LIBRE'!$AV$14:$AV$137,'50m LIBRE'!$AZ$14:$AZ$137),_xlfn.XLOOKUP($B:$B,'50m LIBRE'!$BL$14:BL$137,'50m LIBRE'!$BP$14:$BP$137)),"")</f>
        <v/>
      </c>
      <c r="J79" s="55" t="str">
        <f>IFERROR(IF(G79="F",_xlfn.XLOOKUP($B:$B,'200m LIBRE'!$AV$14:$AV$155,'200m LIBRE'!$AZ$14:$AZ$155),_xlfn.XLOOKUP($B:$B,'200m LIBRE'!$BL$14:BL$145,'200m LIBRE'!$BP$14:$BP$145)),"")</f>
        <v/>
      </c>
      <c r="K79" s="55" t="str">
        <f>IFERROR(IF(G79="F",_xlfn.XLOOKUP($B:$B,'100m LIBRE'!$AV$14:$AV$136,'100m LIBRE'!$AZ$14:$AZ$136),_xlfn.XLOOKUP($B:$B,'100m LIBRE'!$BL$14:BL$136,'100m LIBRE'!$BP$14:$BP$136)),"")</f>
        <v/>
      </c>
      <c r="L79" s="55" t="str">
        <f>IFERROR(IF(G79="F",_xlfn.XLOOKUP($B:$B,#REF!,#REF!),_xlfn.XLOOKUP($B:$B,#REF!,#REF!)),"")</f>
        <v/>
      </c>
      <c r="M79" s="55" t="str">
        <f>IFERROR(IF(G79="F",_xlfn.XLOOKUP($B:$B,#REF!,#REF!),_xlfn.XLOOKUP($B:$B,#REF!,#REF!)),"")</f>
        <v/>
      </c>
      <c r="N79" s="55" t="str">
        <f>IFERROR(IF(G:G="F",_xlfn.XLOOKUP($B:$B,#REF!,#REF!),_xlfn.XLOOKUP($B:$B,#REF!,#REF!)),"")</f>
        <v/>
      </c>
      <c r="Q79" s="55" t="str">
        <f>IFERROR(IF(G79="F",_xlfn.XLOOKUP($B:$B,#REF!,#REF!),_xlfn.XLOOKUP($B:$B,#REF!,#REF!)),"")</f>
        <v/>
      </c>
      <c r="R79" s="55" t="str">
        <f>IFERROR(IF(G79="F",_xlfn.XLOOKUP($B:$B,#REF!,#REF!),_xlfn.XLOOKUP($B:$B,#REF!,#REF!)),"")</f>
        <v/>
      </c>
      <c r="S79" s="55" t="str">
        <f>IFERROR(IF(G79="F",_xlfn.XLOOKUP($B:$B,#REF!,#REF!),_xlfn.XLOOKUP($B:$B,#REF!,#REF!)),"")</f>
        <v/>
      </c>
      <c r="T79" s="55" t="str">
        <f>IFERROR(IF(G79="F",_xlfn.XLOOKUP($B:$B,#REF!,#REF!),_xlfn.XLOOKUP($B:$B,#REF!,#REF!)),"")</f>
        <v/>
      </c>
      <c r="U79" s="55" t="str">
        <f>IFERROR(IF(G79="F",_xlfn.XLOOKUP($B:$B,#REF!,#REF!),_xlfn.XLOOKUP($B:$B,#REF!,#REF!)),"")</f>
        <v/>
      </c>
    </row>
    <row r="80" spans="1:21" x14ac:dyDescent="0.3">
      <c r="A80" s="102" t="e">
        <f>_xlfn.XLOOKUP(B80,Inscritos!C:C,Inscritos!B:B)</f>
        <v>#N/A</v>
      </c>
      <c r="B80">
        <f>Inscritos!C81</f>
        <v>0</v>
      </c>
      <c r="C80" s="17" t="e">
        <f>_xlfn.XLOOKUP(B80,Inscritos!C:C,Inscritos!D:D)</f>
        <v>#N/A</v>
      </c>
      <c r="D80" s="4" t="e">
        <f>_xlfn.XLOOKUP(B80,Inscritos!$C:$C,Inscritos!E:E)</f>
        <v>#N/A</v>
      </c>
      <c r="E80" s="4" t="e">
        <f>_xlfn.XLOOKUP(B80,Inscritos!$C:$C,Inscritos!F:F)</f>
        <v>#N/A</v>
      </c>
      <c r="F80" s="4" t="e">
        <f>_xlfn.XLOOKUP(B80,Inscritos!$C:$C,Inscritos!#REF!)</f>
        <v>#REF!</v>
      </c>
      <c r="G80" s="4" t="e">
        <f>_xlfn.XLOOKUP(B80,Inscritos!$C:$C,Inscritos!G:G)</f>
        <v>#N/A</v>
      </c>
      <c r="H80" s="55" t="str">
        <f>IFERROR(IF(G:G="F",_xlfn.XLOOKUP($B:$B,'50m PULL'!$AV$15:$AV$138,'50m PULL'!$AZ$15:$AZ$138),_xlfn.XLOOKUP($B:$B,'50m PULL'!BL$15:$BL$137,'50m PULL'!$BP$15:$BP$137)),"")</f>
        <v/>
      </c>
      <c r="I80" s="55" t="str">
        <f>IFERROR(IF(G80="F",_xlfn.XLOOKUP($B:$B,'50m LIBRE'!$AV$14:$AV$137,'50m LIBRE'!$AZ$14:$AZ$137),_xlfn.XLOOKUP($B:$B,'50m LIBRE'!$BL$14:BL$137,'50m LIBRE'!$BP$14:$BP$137)),"")</f>
        <v/>
      </c>
      <c r="J80" s="55" t="str">
        <f>IFERROR(IF(G80="F",_xlfn.XLOOKUP($B:$B,'200m LIBRE'!$AV$14:$AV$155,'200m LIBRE'!$AZ$14:$AZ$155),_xlfn.XLOOKUP($B:$B,'200m LIBRE'!$BL$14:BL$145,'200m LIBRE'!$BP$14:$BP$145)),"")</f>
        <v/>
      </c>
      <c r="K80" s="55" t="str">
        <f>IFERROR(IF(G80="F",_xlfn.XLOOKUP($B:$B,'100m LIBRE'!$AV$14:$AV$136,'100m LIBRE'!$AZ$14:$AZ$136),_xlfn.XLOOKUP($B:$B,'100m LIBRE'!$BL$14:BL$136,'100m LIBRE'!$BP$14:$BP$136)),"")</f>
        <v/>
      </c>
      <c r="L80" s="55" t="str">
        <f>IFERROR(IF(G80="F",_xlfn.XLOOKUP($B:$B,#REF!,#REF!),_xlfn.XLOOKUP($B:$B,#REF!,#REF!)),"")</f>
        <v/>
      </c>
      <c r="M80" s="55" t="str">
        <f>IFERROR(IF(G80="F",_xlfn.XLOOKUP($B:$B,#REF!,#REF!),_xlfn.XLOOKUP($B:$B,#REF!,#REF!)),"")</f>
        <v/>
      </c>
      <c r="N80" s="55" t="str">
        <f>IFERROR(IF(G:G="F",_xlfn.XLOOKUP($B:$B,#REF!,#REF!),_xlfn.XLOOKUP($B:$B,#REF!,#REF!)),"")</f>
        <v/>
      </c>
      <c r="Q80" s="55" t="str">
        <f>IFERROR(IF(G80="F",_xlfn.XLOOKUP($B:$B,#REF!,#REF!),_xlfn.XLOOKUP($B:$B,#REF!,#REF!)),"")</f>
        <v/>
      </c>
      <c r="R80" s="55" t="str">
        <f>IFERROR(IF(G80="F",_xlfn.XLOOKUP($B:$B,#REF!,#REF!),_xlfn.XLOOKUP($B:$B,#REF!,#REF!)),"")</f>
        <v/>
      </c>
      <c r="S80" s="55" t="str">
        <f>IFERROR(IF(G80="F",_xlfn.XLOOKUP($B:$B,#REF!,#REF!),_xlfn.XLOOKUP($B:$B,#REF!,#REF!)),"")</f>
        <v/>
      </c>
      <c r="T80" s="55" t="str">
        <f>IFERROR(IF(G80="F",_xlfn.XLOOKUP($B:$B,#REF!,#REF!),_xlfn.XLOOKUP($B:$B,#REF!,#REF!)),"")</f>
        <v/>
      </c>
      <c r="U80" s="55" t="str">
        <f>IFERROR(IF(G80="F",_xlfn.XLOOKUP($B:$B,#REF!,#REF!),_xlfn.XLOOKUP($B:$B,#REF!,#REF!)),"")</f>
        <v/>
      </c>
    </row>
    <row r="81" spans="1:21" x14ac:dyDescent="0.3">
      <c r="A81" s="102" t="e">
        <f>_xlfn.XLOOKUP(B81,Inscritos!C:C,Inscritos!B:B)</f>
        <v>#N/A</v>
      </c>
      <c r="B81">
        <f>Inscritos!C82</f>
        <v>0</v>
      </c>
      <c r="C81" s="17" t="e">
        <f>_xlfn.XLOOKUP(B81,Inscritos!C:C,Inscritos!D:D)</f>
        <v>#N/A</v>
      </c>
      <c r="D81" s="4" t="e">
        <f>_xlfn.XLOOKUP(B81,Inscritos!$C:$C,Inscritos!E:E)</f>
        <v>#N/A</v>
      </c>
      <c r="E81" s="4" t="e">
        <f>_xlfn.XLOOKUP(B81,Inscritos!$C:$C,Inscritos!F:F)</f>
        <v>#N/A</v>
      </c>
      <c r="F81" s="4" t="e">
        <f>_xlfn.XLOOKUP(B81,Inscritos!$C:$C,Inscritos!#REF!)</f>
        <v>#REF!</v>
      </c>
      <c r="G81" s="4" t="e">
        <f>_xlfn.XLOOKUP(B81,Inscritos!$C:$C,Inscritos!G:G)</f>
        <v>#N/A</v>
      </c>
      <c r="H81" s="55" t="str">
        <f>IFERROR(IF(G:G="F",_xlfn.XLOOKUP($B:$B,'50m PULL'!$AV$15:$AV$138,'50m PULL'!$AZ$15:$AZ$138),_xlfn.XLOOKUP($B:$B,'50m PULL'!BL$15:$BL$137,'50m PULL'!$BP$15:$BP$137)),"")</f>
        <v/>
      </c>
      <c r="I81" s="55" t="str">
        <f>IFERROR(IF(G81="F",_xlfn.XLOOKUP($B:$B,'50m LIBRE'!$AV$14:$AV$137,'50m LIBRE'!$AZ$14:$AZ$137),_xlfn.XLOOKUP($B:$B,'50m LIBRE'!$BL$14:BL$137,'50m LIBRE'!$BP$14:$BP$137)),"")</f>
        <v/>
      </c>
      <c r="J81" s="55" t="str">
        <f>IFERROR(IF(G81="F",_xlfn.XLOOKUP($B:$B,'200m LIBRE'!$AV$14:$AV$155,'200m LIBRE'!$AZ$14:$AZ$155),_xlfn.XLOOKUP($B:$B,'200m LIBRE'!$BL$14:BL$145,'200m LIBRE'!$BP$14:$BP$145)),"")</f>
        <v/>
      </c>
      <c r="K81" s="55" t="str">
        <f>IFERROR(IF(G81="F",_xlfn.XLOOKUP($B:$B,'100m LIBRE'!$AV$14:$AV$136,'100m LIBRE'!$AZ$14:$AZ$136),_xlfn.XLOOKUP($B:$B,'100m LIBRE'!$BL$14:BL$136,'100m LIBRE'!$BP$14:$BP$136)),"")</f>
        <v/>
      </c>
      <c r="L81" s="55" t="str">
        <f>IFERROR(IF(G81="F",_xlfn.XLOOKUP($B:$B,#REF!,#REF!),_xlfn.XLOOKUP($B:$B,#REF!,#REF!)),"")</f>
        <v/>
      </c>
      <c r="M81" s="55" t="str">
        <f>IFERROR(IF(G81="F",_xlfn.XLOOKUP($B:$B,#REF!,#REF!),_xlfn.XLOOKUP($B:$B,#REF!,#REF!)),"")</f>
        <v/>
      </c>
      <c r="N81" s="55" t="str">
        <f>IFERROR(IF(G:G="F",_xlfn.XLOOKUP($B:$B,#REF!,#REF!),_xlfn.XLOOKUP($B:$B,#REF!,#REF!)),"")</f>
        <v/>
      </c>
      <c r="Q81" s="55" t="str">
        <f>IFERROR(IF(G81="F",_xlfn.XLOOKUP($B:$B,#REF!,#REF!),_xlfn.XLOOKUP($B:$B,#REF!,#REF!)),"")</f>
        <v/>
      </c>
      <c r="R81" s="55" t="str">
        <f>IFERROR(IF(G81="F",_xlfn.XLOOKUP($B:$B,#REF!,#REF!),_xlfn.XLOOKUP($B:$B,#REF!,#REF!)),"")</f>
        <v/>
      </c>
      <c r="S81" s="55" t="str">
        <f>IFERROR(IF(G81="F",_xlfn.XLOOKUP($B:$B,#REF!,#REF!),_xlfn.XLOOKUP($B:$B,#REF!,#REF!)),"")</f>
        <v/>
      </c>
      <c r="T81" s="55" t="str">
        <f>IFERROR(IF(G81="F",_xlfn.XLOOKUP($B:$B,#REF!,#REF!),_xlfn.XLOOKUP($B:$B,#REF!,#REF!)),"")</f>
        <v/>
      </c>
      <c r="U81" s="55" t="str">
        <f>IFERROR(IF(G81="F",_xlfn.XLOOKUP($B:$B,#REF!,#REF!),_xlfn.XLOOKUP($B:$B,#REF!,#REF!)),"")</f>
        <v/>
      </c>
    </row>
    <row r="82" spans="1:21" x14ac:dyDescent="0.3">
      <c r="A82" s="102" t="e">
        <f>_xlfn.XLOOKUP(B82,Inscritos!C:C,Inscritos!B:B)</f>
        <v>#N/A</v>
      </c>
      <c r="B82">
        <f>Inscritos!C83</f>
        <v>0</v>
      </c>
      <c r="C82" s="17" t="e">
        <f>_xlfn.XLOOKUP(B82,Inscritos!C:C,Inscritos!D:D)</f>
        <v>#N/A</v>
      </c>
      <c r="D82" s="4" t="e">
        <f>_xlfn.XLOOKUP(B82,Inscritos!$C:$C,Inscritos!E:E)</f>
        <v>#N/A</v>
      </c>
      <c r="E82" s="4" t="e">
        <f>_xlfn.XLOOKUP(B82,Inscritos!$C:$C,Inscritos!F:F)</f>
        <v>#N/A</v>
      </c>
      <c r="F82" s="4" t="e">
        <f>_xlfn.XLOOKUP(B82,Inscritos!$C:$C,Inscritos!#REF!)</f>
        <v>#REF!</v>
      </c>
      <c r="G82" s="4" t="e">
        <f>_xlfn.XLOOKUP(B82,Inscritos!$C:$C,Inscritos!G:G)</f>
        <v>#N/A</v>
      </c>
      <c r="H82" s="55" t="str">
        <f>IFERROR(IF(G:G="F",_xlfn.XLOOKUP($B:$B,'50m PULL'!$AV$15:$AV$138,'50m PULL'!$AZ$15:$AZ$138),_xlfn.XLOOKUP($B:$B,'50m PULL'!BL$15:$BL$137,'50m PULL'!$BP$15:$BP$137)),"")</f>
        <v/>
      </c>
      <c r="I82" s="55" t="str">
        <f>IFERROR(IF(G82="F",_xlfn.XLOOKUP($B:$B,'50m LIBRE'!$AV$14:$AV$137,'50m LIBRE'!$AZ$14:$AZ$137),_xlfn.XLOOKUP($B:$B,'50m LIBRE'!$BL$14:BL$137,'50m LIBRE'!$BP$14:$BP$137)),"")</f>
        <v/>
      </c>
      <c r="J82" s="55" t="str">
        <f>IFERROR(IF(G82="F",_xlfn.XLOOKUP($B:$B,'200m LIBRE'!$AV$14:$AV$155,'200m LIBRE'!$AZ$14:$AZ$155),_xlfn.XLOOKUP($B:$B,'200m LIBRE'!$BL$14:BL$145,'200m LIBRE'!$BP$14:$BP$145)),"")</f>
        <v/>
      </c>
      <c r="K82" s="55" t="str">
        <f>IFERROR(IF(G82="F",_xlfn.XLOOKUP($B:$B,'100m LIBRE'!$AV$14:$AV$136,'100m LIBRE'!$AZ$14:$AZ$136),_xlfn.XLOOKUP($B:$B,'100m LIBRE'!$BL$14:BL$136,'100m LIBRE'!$BP$14:$BP$136)),"")</f>
        <v/>
      </c>
      <c r="L82" s="55" t="str">
        <f>IFERROR(IF(G82="F",_xlfn.XLOOKUP($B:$B,#REF!,#REF!),_xlfn.XLOOKUP($B:$B,#REF!,#REF!)),"")</f>
        <v/>
      </c>
      <c r="M82" s="55" t="str">
        <f>IFERROR(IF(G82="F",_xlfn.XLOOKUP($B:$B,#REF!,#REF!),_xlfn.XLOOKUP($B:$B,#REF!,#REF!)),"")</f>
        <v/>
      </c>
      <c r="N82" s="55" t="str">
        <f>IFERROR(IF(G:G="F",_xlfn.XLOOKUP($B:$B,#REF!,#REF!),_xlfn.XLOOKUP($B:$B,#REF!,#REF!)),"")</f>
        <v/>
      </c>
      <c r="Q82" s="55" t="str">
        <f>IFERROR(IF(G82="F",_xlfn.XLOOKUP($B:$B,#REF!,#REF!),_xlfn.XLOOKUP($B:$B,#REF!,#REF!)),"")</f>
        <v/>
      </c>
      <c r="R82" s="55" t="str">
        <f>IFERROR(IF(G82="F",_xlfn.XLOOKUP($B:$B,#REF!,#REF!),_xlfn.XLOOKUP($B:$B,#REF!,#REF!)),"")</f>
        <v/>
      </c>
      <c r="S82" s="55" t="str">
        <f>IFERROR(IF(G82="F",_xlfn.XLOOKUP($B:$B,#REF!,#REF!),_xlfn.XLOOKUP($B:$B,#REF!,#REF!)),"")</f>
        <v/>
      </c>
      <c r="T82" s="55" t="str">
        <f>IFERROR(IF(G82="F",_xlfn.XLOOKUP($B:$B,#REF!,#REF!),_xlfn.XLOOKUP($B:$B,#REF!,#REF!)),"")</f>
        <v/>
      </c>
      <c r="U82" s="55" t="str">
        <f>IFERROR(IF(G82="F",_xlfn.XLOOKUP($B:$B,#REF!,#REF!),_xlfn.XLOOKUP($B:$B,#REF!,#REF!)),"")</f>
        <v/>
      </c>
    </row>
    <row r="83" spans="1:21" x14ac:dyDescent="0.3">
      <c r="A83" s="102" t="e">
        <f>_xlfn.XLOOKUP(B83,Inscritos!C:C,Inscritos!B:B)</f>
        <v>#N/A</v>
      </c>
      <c r="B83">
        <f>Inscritos!C84</f>
        <v>0</v>
      </c>
      <c r="C83" s="17" t="e">
        <f>_xlfn.XLOOKUP(B83,Inscritos!C:C,Inscritos!D:D)</f>
        <v>#N/A</v>
      </c>
      <c r="D83" s="4" t="e">
        <f>_xlfn.XLOOKUP(B83,Inscritos!$C:$C,Inscritos!E:E)</f>
        <v>#N/A</v>
      </c>
      <c r="E83" s="4" t="e">
        <f>_xlfn.XLOOKUP(B83,Inscritos!$C:$C,Inscritos!F:F)</f>
        <v>#N/A</v>
      </c>
      <c r="F83" s="4" t="e">
        <f>_xlfn.XLOOKUP(B83,Inscritos!$C:$C,Inscritos!#REF!)</f>
        <v>#REF!</v>
      </c>
      <c r="G83" s="4" t="e">
        <f>_xlfn.XLOOKUP(B83,Inscritos!$C:$C,Inscritos!G:G)</f>
        <v>#N/A</v>
      </c>
      <c r="H83" s="55" t="str">
        <f>IFERROR(IF(G:G="F",_xlfn.XLOOKUP($B:$B,'50m PULL'!$AV$15:$AV$138,'50m PULL'!$AZ$15:$AZ$138),_xlfn.XLOOKUP($B:$B,'50m PULL'!BL$15:$BL$137,'50m PULL'!$BP$15:$BP$137)),"")</f>
        <v/>
      </c>
      <c r="I83" s="55" t="str">
        <f>IFERROR(IF(G83="F",_xlfn.XLOOKUP($B:$B,'50m LIBRE'!$AV$14:$AV$137,'50m LIBRE'!$AZ$14:$AZ$137),_xlfn.XLOOKUP($B:$B,'50m LIBRE'!$BL$14:BL$137,'50m LIBRE'!$BP$14:$BP$137)),"")</f>
        <v/>
      </c>
      <c r="J83" s="55" t="str">
        <f>IFERROR(IF(G83="F",_xlfn.XLOOKUP($B:$B,'200m LIBRE'!$AV$14:$AV$155,'200m LIBRE'!$AZ$14:$AZ$155),_xlfn.XLOOKUP($B:$B,'200m LIBRE'!$BL$14:BL$145,'200m LIBRE'!$BP$14:$BP$145)),"")</f>
        <v/>
      </c>
      <c r="K83" s="55" t="str">
        <f>IFERROR(IF(G83="F",_xlfn.XLOOKUP($B:$B,'100m LIBRE'!$AV$14:$AV$136,'100m LIBRE'!$AZ$14:$AZ$136),_xlfn.XLOOKUP($B:$B,'100m LIBRE'!$BL$14:BL$136,'100m LIBRE'!$BP$14:$BP$136)),"")</f>
        <v/>
      </c>
      <c r="L83" s="55" t="str">
        <f>IFERROR(IF(G83="F",_xlfn.XLOOKUP($B:$B,#REF!,#REF!),_xlfn.XLOOKUP($B:$B,#REF!,#REF!)),"")</f>
        <v/>
      </c>
      <c r="M83" s="55" t="str">
        <f>IFERROR(IF(G83="F",_xlfn.XLOOKUP($B:$B,#REF!,#REF!),_xlfn.XLOOKUP($B:$B,#REF!,#REF!)),"")</f>
        <v/>
      </c>
      <c r="N83" s="55" t="str">
        <f>IFERROR(IF(G:G="F",_xlfn.XLOOKUP($B:$B,#REF!,#REF!),_xlfn.XLOOKUP($B:$B,#REF!,#REF!)),"")</f>
        <v/>
      </c>
      <c r="Q83" s="55" t="str">
        <f>IFERROR(IF(G83="F",_xlfn.XLOOKUP($B:$B,#REF!,#REF!),_xlfn.XLOOKUP($B:$B,#REF!,#REF!)),"")</f>
        <v/>
      </c>
      <c r="R83" s="55" t="str">
        <f>IFERROR(IF(G83="F",_xlfn.XLOOKUP($B:$B,#REF!,#REF!),_xlfn.XLOOKUP($B:$B,#REF!,#REF!)),"")</f>
        <v/>
      </c>
      <c r="S83" s="55" t="str">
        <f>IFERROR(IF(G83="F",_xlfn.XLOOKUP($B:$B,#REF!,#REF!),_xlfn.XLOOKUP($B:$B,#REF!,#REF!)),"")</f>
        <v/>
      </c>
      <c r="T83" s="55" t="str">
        <f>IFERROR(IF(G83="F",_xlfn.XLOOKUP($B:$B,#REF!,#REF!),_xlfn.XLOOKUP($B:$B,#REF!,#REF!)),"")</f>
        <v/>
      </c>
      <c r="U83" s="55" t="str">
        <f>IFERROR(IF(G83="F",_xlfn.XLOOKUP($B:$B,#REF!,#REF!),_xlfn.XLOOKUP($B:$B,#REF!,#REF!)),"")</f>
        <v/>
      </c>
    </row>
    <row r="84" spans="1:21" x14ac:dyDescent="0.3">
      <c r="A84" s="102" t="e">
        <f>_xlfn.XLOOKUP(B84,Inscritos!C:C,Inscritos!B:B)</f>
        <v>#N/A</v>
      </c>
      <c r="B84">
        <f>Inscritos!C85</f>
        <v>0</v>
      </c>
      <c r="C84" s="17" t="e">
        <f>_xlfn.XLOOKUP(B84,Inscritos!C:C,Inscritos!D:D)</f>
        <v>#N/A</v>
      </c>
      <c r="D84" s="4" t="e">
        <f>_xlfn.XLOOKUP(B84,Inscritos!$C:$C,Inscritos!E:E)</f>
        <v>#N/A</v>
      </c>
      <c r="E84" s="4" t="e">
        <f>_xlfn.XLOOKUP(B84,Inscritos!$C:$C,Inscritos!F:F)</f>
        <v>#N/A</v>
      </c>
      <c r="F84" s="4" t="e">
        <f>_xlfn.XLOOKUP(B84,Inscritos!$C:$C,Inscritos!#REF!)</f>
        <v>#REF!</v>
      </c>
      <c r="G84" s="4" t="e">
        <f>_xlfn.XLOOKUP(B84,Inscritos!$C:$C,Inscritos!G:G)</f>
        <v>#N/A</v>
      </c>
      <c r="H84" s="55" t="str">
        <f>IFERROR(IF(G:G="F",_xlfn.XLOOKUP($B:$B,'50m PULL'!$AV$15:$AV$138,'50m PULL'!$AZ$15:$AZ$138),_xlfn.XLOOKUP($B:$B,'50m PULL'!BL$15:$BL$137,'50m PULL'!$BP$15:$BP$137)),"")</f>
        <v/>
      </c>
      <c r="I84" s="55" t="str">
        <f>IFERROR(IF(G84="F",_xlfn.XLOOKUP($B:$B,'50m LIBRE'!$AV$14:$AV$137,'50m LIBRE'!$AZ$14:$AZ$137),_xlfn.XLOOKUP($B:$B,'50m LIBRE'!$BL$14:BL$137,'50m LIBRE'!$BP$14:$BP$137)),"")</f>
        <v/>
      </c>
      <c r="J84" s="55" t="str">
        <f>IFERROR(IF(G84="F",_xlfn.XLOOKUP($B:$B,'200m LIBRE'!$AV$14:$AV$155,'200m LIBRE'!$AZ$14:$AZ$155),_xlfn.XLOOKUP($B:$B,'200m LIBRE'!$BL$14:BL$145,'200m LIBRE'!$BP$14:$BP$145)),"")</f>
        <v/>
      </c>
      <c r="K84" s="55" t="str">
        <f>IFERROR(IF(G84="F",_xlfn.XLOOKUP($B:$B,'100m LIBRE'!$AV$14:$AV$136,'100m LIBRE'!$AZ$14:$AZ$136),_xlfn.XLOOKUP($B:$B,'100m LIBRE'!$BL$14:BL$136,'100m LIBRE'!$BP$14:$BP$136)),"")</f>
        <v/>
      </c>
      <c r="L84" s="55" t="str">
        <f>IFERROR(IF(G84="F",_xlfn.XLOOKUP($B:$B,#REF!,#REF!),_xlfn.XLOOKUP($B:$B,#REF!,#REF!)),"")</f>
        <v/>
      </c>
      <c r="M84" s="55" t="str">
        <f>IFERROR(IF(G84="F",_xlfn.XLOOKUP($B:$B,#REF!,#REF!),_xlfn.XLOOKUP($B:$B,#REF!,#REF!)),"")</f>
        <v/>
      </c>
      <c r="N84" s="55" t="str">
        <f>IFERROR(IF(G:G="F",_xlfn.XLOOKUP($B:$B,#REF!,#REF!),_xlfn.XLOOKUP($B:$B,#REF!,#REF!)),"")</f>
        <v/>
      </c>
      <c r="Q84" s="55" t="str">
        <f>IFERROR(IF(G84="F",_xlfn.XLOOKUP($B:$B,#REF!,#REF!),_xlfn.XLOOKUP($B:$B,#REF!,#REF!)),"")</f>
        <v/>
      </c>
      <c r="R84" s="55" t="str">
        <f>IFERROR(IF(G84="F",_xlfn.XLOOKUP($B:$B,#REF!,#REF!),_xlfn.XLOOKUP($B:$B,#REF!,#REF!)),"")</f>
        <v/>
      </c>
      <c r="S84" s="55" t="str">
        <f>IFERROR(IF(G84="F",_xlfn.XLOOKUP($B:$B,#REF!,#REF!),_xlfn.XLOOKUP($B:$B,#REF!,#REF!)),"")</f>
        <v/>
      </c>
      <c r="T84" s="55" t="str">
        <f>IFERROR(IF(G84="F",_xlfn.XLOOKUP($B:$B,#REF!,#REF!),_xlfn.XLOOKUP($B:$B,#REF!,#REF!)),"")</f>
        <v/>
      </c>
      <c r="U84" s="55" t="str">
        <f>IFERROR(IF(G84="F",_xlfn.XLOOKUP($B:$B,#REF!,#REF!),_xlfn.XLOOKUP($B:$B,#REF!,#REF!)),"")</f>
        <v/>
      </c>
    </row>
    <row r="85" spans="1:21" x14ac:dyDescent="0.3">
      <c r="A85" s="102" t="e">
        <f>_xlfn.XLOOKUP(B85,Inscritos!C:C,Inscritos!B:B)</f>
        <v>#N/A</v>
      </c>
      <c r="B85">
        <f>Inscritos!C86</f>
        <v>0</v>
      </c>
      <c r="C85" s="17" t="e">
        <f>_xlfn.XLOOKUP(B85,Inscritos!C:C,Inscritos!D:D)</f>
        <v>#N/A</v>
      </c>
      <c r="D85" s="4" t="e">
        <f>_xlfn.XLOOKUP(B85,Inscritos!$C:$C,Inscritos!E:E)</f>
        <v>#N/A</v>
      </c>
      <c r="E85" s="4" t="e">
        <f>_xlfn.XLOOKUP(B85,Inscritos!$C:$C,Inscritos!F:F)</f>
        <v>#N/A</v>
      </c>
      <c r="F85" s="4" t="e">
        <f>_xlfn.XLOOKUP(B85,Inscritos!$C:$C,Inscritos!#REF!)</f>
        <v>#REF!</v>
      </c>
      <c r="G85" s="4" t="e">
        <f>_xlfn.XLOOKUP(B85,Inscritos!$C:$C,Inscritos!G:G)</f>
        <v>#N/A</v>
      </c>
      <c r="H85" s="55" t="str">
        <f>IFERROR(IF(G:G="F",_xlfn.XLOOKUP($B:$B,'50m PULL'!$AV$15:$AV$138,'50m PULL'!$AZ$15:$AZ$138),_xlfn.XLOOKUP($B:$B,'50m PULL'!BL$15:$BL$137,'50m PULL'!$BP$15:$BP$137)),"")</f>
        <v/>
      </c>
      <c r="I85" s="55" t="str">
        <f>IFERROR(IF(G85="F",_xlfn.XLOOKUP($B:$B,'50m LIBRE'!$AV$14:$AV$137,'50m LIBRE'!$AZ$14:$AZ$137),_xlfn.XLOOKUP($B:$B,'50m LIBRE'!$BL$14:BL$137,'50m LIBRE'!$BP$14:$BP$137)),"")</f>
        <v/>
      </c>
      <c r="J85" s="55" t="str">
        <f>IFERROR(IF(G85="F",_xlfn.XLOOKUP($B:$B,'200m LIBRE'!$AV$14:$AV$155,'200m LIBRE'!$AZ$14:$AZ$155),_xlfn.XLOOKUP($B:$B,'200m LIBRE'!$BL$14:BL$145,'200m LIBRE'!$BP$14:$BP$145)),"")</f>
        <v/>
      </c>
      <c r="K85" s="55" t="str">
        <f>IFERROR(IF(G85="F",_xlfn.XLOOKUP($B:$B,'100m LIBRE'!$AV$14:$AV$136,'100m LIBRE'!$AZ$14:$AZ$136),_xlfn.XLOOKUP($B:$B,'100m LIBRE'!$BL$14:BL$136,'100m LIBRE'!$BP$14:$BP$136)),"")</f>
        <v/>
      </c>
      <c r="L85" s="55" t="str">
        <f>IFERROR(IF(G85="F",_xlfn.XLOOKUP($B:$B,#REF!,#REF!),_xlfn.XLOOKUP($B:$B,#REF!,#REF!)),"")</f>
        <v/>
      </c>
      <c r="M85" s="55" t="str">
        <f>IFERROR(IF(G85="F",_xlfn.XLOOKUP($B:$B,#REF!,#REF!),_xlfn.XLOOKUP($B:$B,#REF!,#REF!)),"")</f>
        <v/>
      </c>
      <c r="N85" s="55" t="str">
        <f>IFERROR(IF(G:G="F",_xlfn.XLOOKUP($B:$B,#REF!,#REF!),_xlfn.XLOOKUP($B:$B,#REF!,#REF!)),"")</f>
        <v/>
      </c>
      <c r="Q85" s="55" t="str">
        <f>IFERROR(IF(G85="F",_xlfn.XLOOKUP($B:$B,#REF!,#REF!),_xlfn.XLOOKUP($B:$B,#REF!,#REF!)),"")</f>
        <v/>
      </c>
      <c r="R85" s="55" t="str">
        <f>IFERROR(IF(G85="F",_xlfn.XLOOKUP($B:$B,#REF!,#REF!),_xlfn.XLOOKUP($B:$B,#REF!,#REF!)),"")</f>
        <v/>
      </c>
      <c r="S85" s="55" t="str">
        <f>IFERROR(IF(G85="F",_xlfn.XLOOKUP($B:$B,#REF!,#REF!),_xlfn.XLOOKUP($B:$B,#REF!,#REF!)),"")</f>
        <v/>
      </c>
      <c r="T85" s="55" t="str">
        <f>IFERROR(IF(G85="F",_xlfn.XLOOKUP($B:$B,#REF!,#REF!),_xlfn.XLOOKUP($B:$B,#REF!,#REF!)),"")</f>
        <v/>
      </c>
      <c r="U85" s="55" t="str">
        <f>IFERROR(IF(G85="F",_xlfn.XLOOKUP($B:$B,#REF!,#REF!),_xlfn.XLOOKUP($B:$B,#REF!,#REF!)),"")</f>
        <v/>
      </c>
    </row>
    <row r="86" spans="1:21" x14ac:dyDescent="0.3">
      <c r="A86" s="102" t="e">
        <f>_xlfn.XLOOKUP(B86,Inscritos!C:C,Inscritos!B:B)</f>
        <v>#N/A</v>
      </c>
      <c r="B86">
        <f>Inscritos!C87</f>
        <v>0</v>
      </c>
      <c r="C86" s="17" t="e">
        <f>_xlfn.XLOOKUP(B86,Inscritos!C:C,Inscritos!D:D)</f>
        <v>#N/A</v>
      </c>
      <c r="D86" s="4" t="e">
        <f>_xlfn.XLOOKUP(B86,Inscritos!$C:$C,Inscritos!E:E)</f>
        <v>#N/A</v>
      </c>
      <c r="E86" s="4" t="e">
        <f>_xlfn.XLOOKUP(B86,Inscritos!$C:$C,Inscritos!F:F)</f>
        <v>#N/A</v>
      </c>
      <c r="F86" s="4" t="e">
        <f>_xlfn.XLOOKUP(B86,Inscritos!$C:$C,Inscritos!#REF!)</f>
        <v>#REF!</v>
      </c>
      <c r="G86" s="4" t="e">
        <f>_xlfn.XLOOKUP(B86,Inscritos!$C:$C,Inscritos!G:G)</f>
        <v>#N/A</v>
      </c>
      <c r="H86" s="55" t="str">
        <f>IFERROR(IF(G:G="F",_xlfn.XLOOKUP($B:$B,'50m PULL'!$AV$15:$AV$138,'50m PULL'!$AZ$15:$AZ$138),_xlfn.XLOOKUP($B:$B,'50m PULL'!BL$15:$BL$137,'50m PULL'!$BP$15:$BP$137)),"")</f>
        <v/>
      </c>
      <c r="I86" s="55" t="str">
        <f>IFERROR(IF(G86="F",_xlfn.XLOOKUP($B:$B,'50m LIBRE'!$AV$14:$AV$137,'50m LIBRE'!$AZ$14:$AZ$137),_xlfn.XLOOKUP($B:$B,'50m LIBRE'!$BL$14:BL$137,'50m LIBRE'!$BP$14:$BP$137)),"")</f>
        <v/>
      </c>
      <c r="J86" s="55" t="str">
        <f>IFERROR(IF(G86="F",_xlfn.XLOOKUP($B:$B,'200m LIBRE'!$AV$14:$AV$155,'200m LIBRE'!$AZ$14:$AZ$155),_xlfn.XLOOKUP($B:$B,'200m LIBRE'!$BL$14:BL$145,'200m LIBRE'!$BP$14:$BP$145)),"")</f>
        <v/>
      </c>
      <c r="K86" s="55" t="str">
        <f>IFERROR(IF(G86="F",_xlfn.XLOOKUP($B:$B,'100m LIBRE'!$AV$14:$AV$136,'100m LIBRE'!$AZ$14:$AZ$136),_xlfn.XLOOKUP($B:$B,'100m LIBRE'!$BL$14:BL$136,'100m LIBRE'!$BP$14:$BP$136)),"")</f>
        <v/>
      </c>
      <c r="L86" s="55" t="str">
        <f>IFERROR(IF(G86="F",_xlfn.XLOOKUP($B:$B,#REF!,#REF!),_xlfn.XLOOKUP($B:$B,#REF!,#REF!)),"")</f>
        <v/>
      </c>
      <c r="M86" s="55" t="str">
        <f>IFERROR(IF(G86="F",_xlfn.XLOOKUP($B:$B,#REF!,#REF!),_xlfn.XLOOKUP($B:$B,#REF!,#REF!)),"")</f>
        <v/>
      </c>
      <c r="N86" s="55" t="str">
        <f>IFERROR(IF(G:G="F",_xlfn.XLOOKUP($B:$B,#REF!,#REF!),_xlfn.XLOOKUP($B:$B,#REF!,#REF!)),"")</f>
        <v/>
      </c>
      <c r="Q86" s="55" t="str">
        <f>IFERROR(IF(G86="F",_xlfn.XLOOKUP($B:$B,#REF!,#REF!),_xlfn.XLOOKUP($B:$B,#REF!,#REF!)),"")</f>
        <v/>
      </c>
      <c r="R86" s="55" t="str">
        <f>IFERROR(IF(G86="F",_xlfn.XLOOKUP($B:$B,#REF!,#REF!),_xlfn.XLOOKUP($B:$B,#REF!,#REF!)),"")</f>
        <v/>
      </c>
      <c r="S86" s="55" t="str">
        <f>IFERROR(IF(G86="F",_xlfn.XLOOKUP($B:$B,#REF!,#REF!),_xlfn.XLOOKUP($B:$B,#REF!,#REF!)),"")</f>
        <v/>
      </c>
      <c r="T86" s="55" t="str">
        <f>IFERROR(IF(G86="F",_xlfn.XLOOKUP($B:$B,#REF!,#REF!),_xlfn.XLOOKUP($B:$B,#REF!,#REF!)),"")</f>
        <v/>
      </c>
      <c r="U86" s="55" t="str">
        <f>IFERROR(IF(G86="F",_xlfn.XLOOKUP($B:$B,#REF!,#REF!),_xlfn.XLOOKUP($B:$B,#REF!,#REF!)),"")</f>
        <v/>
      </c>
    </row>
    <row r="87" spans="1:21" x14ac:dyDescent="0.3">
      <c r="A87" s="102" t="e">
        <f>_xlfn.XLOOKUP(B87,Inscritos!C:C,Inscritos!B:B)</f>
        <v>#N/A</v>
      </c>
      <c r="B87">
        <f>Inscritos!C88</f>
        <v>0</v>
      </c>
      <c r="C87" s="17" t="e">
        <f>_xlfn.XLOOKUP(B87,Inscritos!C:C,Inscritos!D:D)</f>
        <v>#N/A</v>
      </c>
      <c r="D87" s="4" t="e">
        <f>_xlfn.XLOOKUP(B87,Inscritos!$C:$C,Inscritos!E:E)</f>
        <v>#N/A</v>
      </c>
      <c r="E87" s="4" t="e">
        <f>_xlfn.XLOOKUP(B87,Inscritos!$C:$C,Inscritos!F:F)</f>
        <v>#N/A</v>
      </c>
      <c r="F87" s="4" t="e">
        <f>_xlfn.XLOOKUP(B87,Inscritos!$C:$C,Inscritos!#REF!)</f>
        <v>#REF!</v>
      </c>
      <c r="G87" s="4" t="e">
        <f>_xlfn.XLOOKUP(B87,Inscritos!$C:$C,Inscritos!G:G)</f>
        <v>#N/A</v>
      </c>
      <c r="H87" s="55" t="str">
        <f>IFERROR(IF(G:G="F",_xlfn.XLOOKUP($B:$B,'50m PULL'!$AV$15:$AV$138,'50m PULL'!$AZ$15:$AZ$138),_xlfn.XLOOKUP($B:$B,'50m PULL'!BL$15:$BL$137,'50m PULL'!$BP$15:$BP$137)),"")</f>
        <v/>
      </c>
      <c r="I87" s="55" t="str">
        <f>IFERROR(IF(G87="F",_xlfn.XLOOKUP($B:$B,'50m LIBRE'!$AV$14:$AV$137,'50m LIBRE'!$AZ$14:$AZ$137),_xlfn.XLOOKUP($B:$B,'50m LIBRE'!$BL$14:BL$137,'50m LIBRE'!$BP$14:$BP$137)),"")</f>
        <v/>
      </c>
      <c r="J87" s="55" t="str">
        <f>IFERROR(IF(G87="F",_xlfn.XLOOKUP($B:$B,'200m LIBRE'!$AV$14:$AV$155,'200m LIBRE'!$AZ$14:$AZ$155),_xlfn.XLOOKUP($B:$B,'200m LIBRE'!$BL$14:BL$145,'200m LIBRE'!$BP$14:$BP$145)),"")</f>
        <v/>
      </c>
      <c r="K87" s="55" t="str">
        <f>IFERROR(IF(G87="F",_xlfn.XLOOKUP($B:$B,'100m LIBRE'!$AV$14:$AV$136,'100m LIBRE'!$AZ$14:$AZ$136),_xlfn.XLOOKUP($B:$B,'100m LIBRE'!$BL$14:BL$136,'100m LIBRE'!$BP$14:$BP$136)),"")</f>
        <v/>
      </c>
      <c r="L87" s="55" t="str">
        <f>IFERROR(IF(G87="F",_xlfn.XLOOKUP($B:$B,#REF!,#REF!),_xlfn.XLOOKUP($B:$B,#REF!,#REF!)),"")</f>
        <v/>
      </c>
      <c r="M87" s="55" t="str">
        <f>IFERROR(IF(G87="F",_xlfn.XLOOKUP($B:$B,#REF!,#REF!),_xlfn.XLOOKUP($B:$B,#REF!,#REF!)),"")</f>
        <v/>
      </c>
      <c r="N87" s="55" t="str">
        <f>IFERROR(IF(G:G="F",_xlfn.XLOOKUP($B:$B,#REF!,#REF!),_xlfn.XLOOKUP($B:$B,#REF!,#REF!)),"")</f>
        <v/>
      </c>
      <c r="Q87" s="55" t="str">
        <f>IFERROR(IF(G87="F",_xlfn.XLOOKUP($B:$B,#REF!,#REF!),_xlfn.XLOOKUP($B:$B,#REF!,#REF!)),"")</f>
        <v/>
      </c>
      <c r="R87" s="55" t="str">
        <f>IFERROR(IF(G87="F",_xlfn.XLOOKUP($B:$B,#REF!,#REF!),_xlfn.XLOOKUP($B:$B,#REF!,#REF!)),"")</f>
        <v/>
      </c>
      <c r="S87" s="55" t="str">
        <f>IFERROR(IF(G87="F",_xlfn.XLOOKUP($B:$B,#REF!,#REF!),_xlfn.XLOOKUP($B:$B,#REF!,#REF!)),"")</f>
        <v/>
      </c>
      <c r="T87" s="55" t="str">
        <f>IFERROR(IF(G87="F",_xlfn.XLOOKUP($B:$B,#REF!,#REF!),_xlfn.XLOOKUP($B:$B,#REF!,#REF!)),"")</f>
        <v/>
      </c>
      <c r="U87" s="55" t="str">
        <f>IFERROR(IF(G87="F",_xlfn.XLOOKUP($B:$B,#REF!,#REF!),_xlfn.XLOOKUP($B:$B,#REF!,#REF!)),"")</f>
        <v/>
      </c>
    </row>
    <row r="88" spans="1:21" x14ac:dyDescent="0.3">
      <c r="A88" s="102" t="e">
        <f>_xlfn.XLOOKUP(B88,Inscritos!C:C,Inscritos!B:B)</f>
        <v>#N/A</v>
      </c>
      <c r="B88">
        <f>Inscritos!C89</f>
        <v>0</v>
      </c>
      <c r="C88" s="17" t="e">
        <f>_xlfn.XLOOKUP(B88,Inscritos!C:C,Inscritos!D:D)</f>
        <v>#N/A</v>
      </c>
      <c r="D88" s="4" t="e">
        <f>_xlfn.XLOOKUP(B88,Inscritos!$C:$C,Inscritos!E:E)</f>
        <v>#N/A</v>
      </c>
      <c r="E88" s="4" t="e">
        <f>_xlfn.XLOOKUP(B88,Inscritos!$C:$C,Inscritos!F:F)</f>
        <v>#N/A</v>
      </c>
      <c r="F88" s="4" t="e">
        <f>_xlfn.XLOOKUP(B88,Inscritos!$C:$C,Inscritos!#REF!)</f>
        <v>#REF!</v>
      </c>
      <c r="G88" s="4" t="e">
        <f>_xlfn.XLOOKUP(B88,Inscritos!$C:$C,Inscritos!G:G)</f>
        <v>#N/A</v>
      </c>
      <c r="H88" s="55" t="str">
        <f>IFERROR(IF(G:G="F",_xlfn.XLOOKUP($B:$B,'50m PULL'!$AV$15:$AV$138,'50m PULL'!$AZ$15:$AZ$138),_xlfn.XLOOKUP($B:$B,'50m PULL'!BL$15:$BL$137,'50m PULL'!$BP$15:$BP$137)),"")</f>
        <v/>
      </c>
      <c r="I88" s="55" t="str">
        <f>IFERROR(IF(G88="F",_xlfn.XLOOKUP($B:$B,'50m LIBRE'!$AV$14:$AV$137,'50m LIBRE'!$AZ$14:$AZ$137),_xlfn.XLOOKUP($B:$B,'50m LIBRE'!$BL$14:BL$137,'50m LIBRE'!$BP$14:$BP$137)),"")</f>
        <v/>
      </c>
      <c r="J88" s="55" t="str">
        <f>IFERROR(IF(G88="F",_xlfn.XLOOKUP($B:$B,'200m LIBRE'!$AV$14:$AV$155,'200m LIBRE'!$AZ$14:$AZ$155),_xlfn.XLOOKUP($B:$B,'200m LIBRE'!$BL$14:BL$145,'200m LIBRE'!$BP$14:$BP$145)),"")</f>
        <v/>
      </c>
      <c r="K88" s="55" t="str">
        <f>IFERROR(IF(G88="F",_xlfn.XLOOKUP($B:$B,'100m LIBRE'!$AV$14:$AV$136,'100m LIBRE'!$AZ$14:$AZ$136),_xlfn.XLOOKUP($B:$B,'100m LIBRE'!$BL$14:BL$136,'100m LIBRE'!$BP$14:$BP$136)),"")</f>
        <v/>
      </c>
      <c r="L88" s="55" t="str">
        <f>IFERROR(IF(G88="F",_xlfn.XLOOKUP($B:$B,#REF!,#REF!),_xlfn.XLOOKUP($B:$B,#REF!,#REF!)),"")</f>
        <v/>
      </c>
      <c r="M88" s="55" t="str">
        <f>IFERROR(IF(G88="F",_xlfn.XLOOKUP($B:$B,#REF!,#REF!),_xlfn.XLOOKUP($B:$B,#REF!,#REF!)),"")</f>
        <v/>
      </c>
      <c r="N88" s="55" t="str">
        <f>IFERROR(IF(G:G="F",_xlfn.XLOOKUP($B:$B,#REF!,#REF!),_xlfn.XLOOKUP($B:$B,#REF!,#REF!)),"")</f>
        <v/>
      </c>
      <c r="Q88" s="55" t="str">
        <f>IFERROR(IF(G88="F",_xlfn.XLOOKUP($B:$B,#REF!,#REF!),_xlfn.XLOOKUP($B:$B,#REF!,#REF!)),"")</f>
        <v/>
      </c>
      <c r="R88" s="55" t="str">
        <f>IFERROR(IF(G88="F",_xlfn.XLOOKUP($B:$B,#REF!,#REF!),_xlfn.XLOOKUP($B:$B,#REF!,#REF!)),"")</f>
        <v/>
      </c>
      <c r="S88" s="55" t="str">
        <f>IFERROR(IF(G88="F",_xlfn.XLOOKUP($B:$B,#REF!,#REF!),_xlfn.XLOOKUP($B:$B,#REF!,#REF!)),"")</f>
        <v/>
      </c>
      <c r="T88" s="55" t="str">
        <f>IFERROR(IF(G88="F",_xlfn.XLOOKUP($B:$B,#REF!,#REF!),_xlfn.XLOOKUP($B:$B,#REF!,#REF!)),"")</f>
        <v/>
      </c>
      <c r="U88" s="55" t="str">
        <f>IFERROR(IF(G88="F",_xlfn.XLOOKUP($B:$B,#REF!,#REF!),_xlfn.XLOOKUP($B:$B,#REF!,#REF!)),"")</f>
        <v/>
      </c>
    </row>
    <row r="89" spans="1:21" x14ac:dyDescent="0.3">
      <c r="A89" s="102" t="e">
        <f>_xlfn.XLOOKUP(B89,Inscritos!C:C,Inscritos!B:B)</f>
        <v>#N/A</v>
      </c>
      <c r="B89">
        <f>Inscritos!C90</f>
        <v>0</v>
      </c>
      <c r="C89" s="17" t="e">
        <f>_xlfn.XLOOKUP(B89,Inscritos!C:C,Inscritos!D:D)</f>
        <v>#N/A</v>
      </c>
      <c r="D89" s="4" t="e">
        <f>_xlfn.XLOOKUP(B89,Inscritos!$C:$C,Inscritos!E:E)</f>
        <v>#N/A</v>
      </c>
      <c r="E89" s="4" t="e">
        <f>_xlfn.XLOOKUP(B89,Inscritos!$C:$C,Inscritos!F:F)</f>
        <v>#N/A</v>
      </c>
      <c r="F89" s="4" t="e">
        <f>_xlfn.XLOOKUP(B89,Inscritos!$C:$C,Inscritos!#REF!)</f>
        <v>#REF!</v>
      </c>
      <c r="G89" s="4" t="e">
        <f>_xlfn.XLOOKUP(B89,Inscritos!$C:$C,Inscritos!G:G)</f>
        <v>#N/A</v>
      </c>
      <c r="H89" s="55" t="str">
        <f>IFERROR(IF(G:G="F",_xlfn.XLOOKUP($B:$B,'50m PULL'!$AV$15:$AV$138,'50m PULL'!$AZ$15:$AZ$138),_xlfn.XLOOKUP($B:$B,'50m PULL'!BL$15:$BL$137,'50m PULL'!$BP$15:$BP$137)),"")</f>
        <v/>
      </c>
      <c r="I89" s="55" t="str">
        <f>IFERROR(IF(G89="F",_xlfn.XLOOKUP($B:$B,'50m LIBRE'!$AV$14:$AV$137,'50m LIBRE'!$AZ$14:$AZ$137),_xlfn.XLOOKUP($B:$B,'50m LIBRE'!$BL$14:BL$137,'50m LIBRE'!$BP$14:$BP$137)),"")</f>
        <v/>
      </c>
      <c r="J89" s="55" t="str">
        <f>IFERROR(IF(G89="F",_xlfn.XLOOKUP($B:$B,'200m LIBRE'!$AV$14:$AV$155,'200m LIBRE'!$AZ$14:$AZ$155),_xlfn.XLOOKUP($B:$B,'200m LIBRE'!$BL$14:BL$145,'200m LIBRE'!$BP$14:$BP$145)),"")</f>
        <v/>
      </c>
      <c r="K89" s="55" t="str">
        <f>IFERROR(IF(G89="F",_xlfn.XLOOKUP($B:$B,'100m LIBRE'!$AV$14:$AV$136,'100m LIBRE'!$AZ$14:$AZ$136),_xlfn.XLOOKUP($B:$B,'100m LIBRE'!$BL$14:BL$136,'100m LIBRE'!$BP$14:$BP$136)),"")</f>
        <v/>
      </c>
      <c r="L89" s="55" t="str">
        <f>IFERROR(IF(G89="F",_xlfn.XLOOKUP($B:$B,#REF!,#REF!),_xlfn.XLOOKUP($B:$B,#REF!,#REF!)),"")</f>
        <v/>
      </c>
      <c r="M89" s="55" t="str">
        <f>IFERROR(IF(G89="F",_xlfn.XLOOKUP($B:$B,#REF!,#REF!),_xlfn.XLOOKUP($B:$B,#REF!,#REF!)),"")</f>
        <v/>
      </c>
      <c r="N89" s="55" t="str">
        <f>IFERROR(IF(G:G="F",_xlfn.XLOOKUP($B:$B,#REF!,#REF!),_xlfn.XLOOKUP($B:$B,#REF!,#REF!)),"")</f>
        <v/>
      </c>
      <c r="Q89" s="55" t="str">
        <f>IFERROR(IF(G89="F",_xlfn.XLOOKUP($B:$B,#REF!,#REF!),_xlfn.XLOOKUP($B:$B,#REF!,#REF!)),"")</f>
        <v/>
      </c>
      <c r="R89" s="55" t="str">
        <f>IFERROR(IF(G89="F",_xlfn.XLOOKUP($B:$B,#REF!,#REF!),_xlfn.XLOOKUP($B:$B,#REF!,#REF!)),"")</f>
        <v/>
      </c>
      <c r="S89" s="55" t="str">
        <f>IFERROR(IF(G89="F",_xlfn.XLOOKUP($B:$B,#REF!,#REF!),_xlfn.XLOOKUP($B:$B,#REF!,#REF!)),"")</f>
        <v/>
      </c>
      <c r="T89" s="55" t="str">
        <f>IFERROR(IF(G89="F",_xlfn.XLOOKUP($B:$B,#REF!,#REF!),_xlfn.XLOOKUP($B:$B,#REF!,#REF!)),"")</f>
        <v/>
      </c>
      <c r="U89" s="55" t="str">
        <f>IFERROR(IF(G89="F",_xlfn.XLOOKUP($B:$B,#REF!,#REF!),_xlfn.XLOOKUP($B:$B,#REF!,#REF!)),"")</f>
        <v/>
      </c>
    </row>
    <row r="90" spans="1:21" x14ac:dyDescent="0.3">
      <c r="A90" s="102" t="e">
        <f>_xlfn.XLOOKUP(B90,Inscritos!C:C,Inscritos!B:B)</f>
        <v>#N/A</v>
      </c>
      <c r="B90">
        <f>Inscritos!C91</f>
        <v>0</v>
      </c>
      <c r="C90" s="17" t="e">
        <f>_xlfn.XLOOKUP(B90,Inscritos!C:C,Inscritos!D:D)</f>
        <v>#N/A</v>
      </c>
      <c r="D90" s="4" t="e">
        <f>_xlfn.XLOOKUP(B90,Inscritos!$C:$C,Inscritos!E:E)</f>
        <v>#N/A</v>
      </c>
      <c r="E90" s="4" t="e">
        <f>_xlfn.XLOOKUP(B90,Inscritos!$C:$C,Inscritos!F:F)</f>
        <v>#N/A</v>
      </c>
      <c r="F90" s="4" t="e">
        <f>_xlfn.XLOOKUP(B90,Inscritos!$C:$C,Inscritos!#REF!)</f>
        <v>#REF!</v>
      </c>
      <c r="G90" s="4" t="e">
        <f>_xlfn.XLOOKUP(B90,Inscritos!$C:$C,Inscritos!G:G)</f>
        <v>#N/A</v>
      </c>
      <c r="H90" s="55" t="str">
        <f>IFERROR(IF(G:G="F",_xlfn.XLOOKUP($B:$B,'50m PULL'!$AV$15:$AV$138,'50m PULL'!$AZ$15:$AZ$138),_xlfn.XLOOKUP($B:$B,'50m PULL'!BL$15:$BL$137,'50m PULL'!$BP$15:$BP$137)),"")</f>
        <v/>
      </c>
      <c r="I90" s="55" t="str">
        <f>IFERROR(IF(G90="F",_xlfn.XLOOKUP($B:$B,'50m LIBRE'!$AV$14:$AV$137,'50m LIBRE'!$AZ$14:$AZ$137),_xlfn.XLOOKUP($B:$B,'50m LIBRE'!$BL$14:BL$137,'50m LIBRE'!$BP$14:$BP$137)),"")</f>
        <v/>
      </c>
      <c r="J90" s="55" t="str">
        <f>IFERROR(IF(G90="F",_xlfn.XLOOKUP($B:$B,'200m LIBRE'!$AV$14:$AV$155,'200m LIBRE'!$AZ$14:$AZ$155),_xlfn.XLOOKUP($B:$B,'200m LIBRE'!$BL$14:BL$145,'200m LIBRE'!$BP$14:$BP$145)),"")</f>
        <v/>
      </c>
      <c r="K90" s="55" t="str">
        <f>IFERROR(IF(G90="F",_xlfn.XLOOKUP($B:$B,'100m LIBRE'!$AV$14:$AV$136,'100m LIBRE'!$AZ$14:$AZ$136),_xlfn.XLOOKUP($B:$B,'100m LIBRE'!$BL$14:BL$136,'100m LIBRE'!$BP$14:$BP$136)),"")</f>
        <v/>
      </c>
      <c r="L90" s="55" t="str">
        <f>IFERROR(IF(G90="F",_xlfn.XLOOKUP($B:$B,#REF!,#REF!),_xlfn.XLOOKUP($B:$B,#REF!,#REF!)),"")</f>
        <v/>
      </c>
      <c r="M90" s="55" t="str">
        <f>IFERROR(IF(G90="F",_xlfn.XLOOKUP($B:$B,#REF!,#REF!),_xlfn.XLOOKUP($B:$B,#REF!,#REF!)),"")</f>
        <v/>
      </c>
      <c r="N90" s="55" t="str">
        <f>IFERROR(IF(G:G="F",_xlfn.XLOOKUP($B:$B,#REF!,#REF!),_xlfn.XLOOKUP($B:$B,#REF!,#REF!)),"")</f>
        <v/>
      </c>
      <c r="Q90" s="55" t="str">
        <f>IFERROR(IF(G90="F",_xlfn.XLOOKUP($B:$B,#REF!,#REF!),_xlfn.XLOOKUP($B:$B,#REF!,#REF!)),"")</f>
        <v/>
      </c>
      <c r="R90" s="55" t="str">
        <f>IFERROR(IF(G90="F",_xlfn.XLOOKUP($B:$B,#REF!,#REF!),_xlfn.XLOOKUP($B:$B,#REF!,#REF!)),"")</f>
        <v/>
      </c>
      <c r="S90" s="55" t="str">
        <f>IFERROR(IF(G90="F",_xlfn.XLOOKUP($B:$B,#REF!,#REF!),_xlfn.XLOOKUP($B:$B,#REF!,#REF!)),"")</f>
        <v/>
      </c>
      <c r="T90" s="55" t="str">
        <f>IFERROR(IF(G90="F",_xlfn.XLOOKUP($B:$B,#REF!,#REF!),_xlfn.XLOOKUP($B:$B,#REF!,#REF!)),"")</f>
        <v/>
      </c>
      <c r="U90" s="55" t="str">
        <f>IFERROR(IF(G90="F",_xlfn.XLOOKUP($B:$B,#REF!,#REF!),_xlfn.XLOOKUP($B:$B,#REF!,#REF!)),"")</f>
        <v/>
      </c>
    </row>
    <row r="91" spans="1:21" x14ac:dyDescent="0.3">
      <c r="A91" s="102" t="e">
        <f>_xlfn.XLOOKUP(B91,Inscritos!C:C,Inscritos!B:B)</f>
        <v>#N/A</v>
      </c>
      <c r="B91">
        <f>Inscritos!C92</f>
        <v>0</v>
      </c>
      <c r="C91" s="17" t="e">
        <f>_xlfn.XLOOKUP(B91,Inscritos!C:C,Inscritos!D:D)</f>
        <v>#N/A</v>
      </c>
      <c r="D91" s="4" t="e">
        <f>_xlfn.XLOOKUP(B91,Inscritos!$C:$C,Inscritos!E:E)</f>
        <v>#N/A</v>
      </c>
      <c r="E91" s="4" t="e">
        <f>_xlfn.XLOOKUP(B91,Inscritos!$C:$C,Inscritos!F:F)</f>
        <v>#N/A</v>
      </c>
      <c r="F91" s="4" t="e">
        <f>_xlfn.XLOOKUP(B91,Inscritos!$C:$C,Inscritos!#REF!)</f>
        <v>#REF!</v>
      </c>
      <c r="G91" s="4" t="e">
        <f>_xlfn.XLOOKUP(B91,Inscritos!$C:$C,Inscritos!G:G)</f>
        <v>#N/A</v>
      </c>
      <c r="H91" s="55" t="str">
        <f>IFERROR(IF(G:G="F",_xlfn.XLOOKUP($B:$B,'50m PULL'!$AV$15:$AV$138,'50m PULL'!$AZ$15:$AZ$138),_xlfn.XLOOKUP($B:$B,'50m PULL'!BL$15:$BL$137,'50m PULL'!$BP$15:$BP$137)),"")</f>
        <v/>
      </c>
      <c r="I91" s="55" t="str">
        <f>IFERROR(IF(G91="F",_xlfn.XLOOKUP($B:$B,'50m LIBRE'!$AV$14:$AV$137,'50m LIBRE'!$AZ$14:$AZ$137),_xlfn.XLOOKUP($B:$B,'50m LIBRE'!$BL$14:BL$137,'50m LIBRE'!$BP$14:$BP$137)),"")</f>
        <v/>
      </c>
      <c r="J91" s="55" t="str">
        <f>IFERROR(IF(G91="F",_xlfn.XLOOKUP($B:$B,'200m LIBRE'!$AV$14:$AV$155,'200m LIBRE'!$AZ$14:$AZ$155),_xlfn.XLOOKUP($B:$B,'200m LIBRE'!$BL$14:BL$145,'200m LIBRE'!$BP$14:$BP$145)),"")</f>
        <v/>
      </c>
      <c r="K91" s="55" t="str">
        <f>IFERROR(IF(G91="F",_xlfn.XLOOKUP($B:$B,'100m LIBRE'!$AV$14:$AV$136,'100m LIBRE'!$AZ$14:$AZ$136),_xlfn.XLOOKUP($B:$B,'100m LIBRE'!$BL$14:BL$136,'100m LIBRE'!$BP$14:$BP$136)),"")</f>
        <v/>
      </c>
      <c r="L91" s="55" t="str">
        <f>IFERROR(IF(G91="F",_xlfn.XLOOKUP($B:$B,#REF!,#REF!),_xlfn.XLOOKUP($B:$B,#REF!,#REF!)),"")</f>
        <v/>
      </c>
      <c r="M91" s="55" t="str">
        <f>IFERROR(IF(G91="F",_xlfn.XLOOKUP($B:$B,#REF!,#REF!),_xlfn.XLOOKUP($B:$B,#REF!,#REF!)),"")</f>
        <v/>
      </c>
      <c r="N91" s="55" t="str">
        <f>IFERROR(IF(G:G="F",_xlfn.XLOOKUP($B:$B,#REF!,#REF!),_xlfn.XLOOKUP($B:$B,#REF!,#REF!)),"")</f>
        <v/>
      </c>
      <c r="Q91" s="55" t="str">
        <f>IFERROR(IF(G91="F",_xlfn.XLOOKUP($B:$B,#REF!,#REF!),_xlfn.XLOOKUP($B:$B,#REF!,#REF!)),"")</f>
        <v/>
      </c>
      <c r="R91" s="55" t="str">
        <f>IFERROR(IF(G91="F",_xlfn.XLOOKUP($B:$B,#REF!,#REF!),_xlfn.XLOOKUP($B:$B,#REF!,#REF!)),"")</f>
        <v/>
      </c>
      <c r="S91" s="55" t="str">
        <f>IFERROR(IF(G91="F",_xlfn.XLOOKUP($B:$B,#REF!,#REF!),_xlfn.XLOOKUP($B:$B,#REF!,#REF!)),"")</f>
        <v/>
      </c>
      <c r="T91" s="55" t="str">
        <f>IFERROR(IF(G91="F",_xlfn.XLOOKUP($B:$B,#REF!,#REF!),_xlfn.XLOOKUP($B:$B,#REF!,#REF!)),"")</f>
        <v/>
      </c>
      <c r="U91" s="55" t="str">
        <f>IFERROR(IF(G91="F",_xlfn.XLOOKUP($B:$B,#REF!,#REF!),_xlfn.XLOOKUP($B:$B,#REF!,#REF!)),"")</f>
        <v/>
      </c>
    </row>
    <row r="92" spans="1:21" x14ac:dyDescent="0.3">
      <c r="A92" s="102" t="e">
        <f>_xlfn.XLOOKUP(B92,Inscritos!C:C,Inscritos!B:B)</f>
        <v>#N/A</v>
      </c>
      <c r="B92">
        <f>Inscritos!C93</f>
        <v>0</v>
      </c>
      <c r="C92" s="17" t="e">
        <f>_xlfn.XLOOKUP(B92,Inscritos!C:C,Inscritos!D:D)</f>
        <v>#N/A</v>
      </c>
      <c r="D92" s="4" t="e">
        <f>_xlfn.XLOOKUP(B92,Inscritos!$C:$C,Inscritos!E:E)</f>
        <v>#N/A</v>
      </c>
      <c r="E92" s="4" t="e">
        <f>_xlfn.XLOOKUP(B92,Inscritos!$C:$C,Inscritos!F:F)</f>
        <v>#N/A</v>
      </c>
      <c r="F92" s="4" t="e">
        <f>_xlfn.XLOOKUP(B92,Inscritos!$C:$C,Inscritos!#REF!)</f>
        <v>#REF!</v>
      </c>
      <c r="G92" s="4" t="e">
        <f>_xlfn.XLOOKUP(B92,Inscritos!$C:$C,Inscritos!G:G)</f>
        <v>#N/A</v>
      </c>
      <c r="H92" s="55" t="str">
        <f>IFERROR(IF(G:G="F",_xlfn.XLOOKUP($B:$B,'50m PULL'!$AV$15:$AV$138,'50m PULL'!$AZ$15:$AZ$138),_xlfn.XLOOKUP($B:$B,'50m PULL'!BL$15:$BL$137,'50m PULL'!$BP$15:$BP$137)),"")</f>
        <v/>
      </c>
      <c r="I92" s="55" t="str">
        <f>IFERROR(IF(G92="F",_xlfn.XLOOKUP($B:$B,'50m LIBRE'!$AV$14:$AV$137,'50m LIBRE'!$AZ$14:$AZ$137),_xlfn.XLOOKUP($B:$B,'50m LIBRE'!$BL$14:BL$137,'50m LIBRE'!$BP$14:$BP$137)),"")</f>
        <v/>
      </c>
      <c r="J92" s="55" t="str">
        <f>IFERROR(IF(G92="F",_xlfn.XLOOKUP($B:$B,'200m LIBRE'!$AV$14:$AV$155,'200m LIBRE'!$AZ$14:$AZ$155),_xlfn.XLOOKUP($B:$B,'200m LIBRE'!$BL$14:BL$145,'200m LIBRE'!$BP$14:$BP$145)),"")</f>
        <v/>
      </c>
      <c r="K92" s="55" t="str">
        <f>IFERROR(IF(G92="F",_xlfn.XLOOKUP($B:$B,'100m LIBRE'!$AV$14:$AV$136,'100m LIBRE'!$AZ$14:$AZ$136),_xlfn.XLOOKUP($B:$B,'100m LIBRE'!$BL$14:BL$136,'100m LIBRE'!$BP$14:$BP$136)),"")</f>
        <v/>
      </c>
      <c r="L92" s="55" t="str">
        <f>IFERROR(IF(G92="F",_xlfn.XLOOKUP($B:$B,#REF!,#REF!),_xlfn.XLOOKUP($B:$B,#REF!,#REF!)),"")</f>
        <v/>
      </c>
      <c r="M92" s="55" t="str">
        <f>IFERROR(IF(G92="F",_xlfn.XLOOKUP($B:$B,#REF!,#REF!),_xlfn.XLOOKUP($B:$B,#REF!,#REF!)),"")</f>
        <v/>
      </c>
      <c r="N92" s="55" t="str">
        <f>IFERROR(IF(G:G="F",_xlfn.XLOOKUP($B:$B,#REF!,#REF!),_xlfn.XLOOKUP($B:$B,#REF!,#REF!)),"")</f>
        <v/>
      </c>
      <c r="Q92" s="55" t="str">
        <f>IFERROR(IF(G92="F",_xlfn.XLOOKUP($B:$B,#REF!,#REF!),_xlfn.XLOOKUP($B:$B,#REF!,#REF!)),"")</f>
        <v/>
      </c>
      <c r="R92" s="55" t="str">
        <f>IFERROR(IF(G92="F",_xlfn.XLOOKUP($B:$B,#REF!,#REF!),_xlfn.XLOOKUP($B:$B,#REF!,#REF!)),"")</f>
        <v/>
      </c>
      <c r="S92" s="55" t="str">
        <f>IFERROR(IF(G92="F",_xlfn.XLOOKUP($B:$B,#REF!,#REF!),_xlfn.XLOOKUP($B:$B,#REF!,#REF!)),"")</f>
        <v/>
      </c>
      <c r="T92" s="55" t="str">
        <f>IFERROR(IF(G92="F",_xlfn.XLOOKUP($B:$B,#REF!,#REF!),_xlfn.XLOOKUP($B:$B,#REF!,#REF!)),"")</f>
        <v/>
      </c>
      <c r="U92" s="55" t="str">
        <f>IFERROR(IF(G92="F",_xlfn.XLOOKUP($B:$B,#REF!,#REF!),_xlfn.XLOOKUP($B:$B,#REF!,#REF!)),"")</f>
        <v/>
      </c>
    </row>
    <row r="93" spans="1:21" x14ac:dyDescent="0.3">
      <c r="A93" s="102" t="e">
        <f>_xlfn.XLOOKUP(B93,Inscritos!C:C,Inscritos!B:B)</f>
        <v>#N/A</v>
      </c>
      <c r="B93">
        <f>Inscritos!C94</f>
        <v>0</v>
      </c>
      <c r="C93" s="17" t="e">
        <f>_xlfn.XLOOKUP(B93,Inscritos!C:C,Inscritos!D:D)</f>
        <v>#N/A</v>
      </c>
      <c r="D93" s="4" t="e">
        <f>_xlfn.XLOOKUP(B93,Inscritos!$C:$C,Inscritos!E:E)</f>
        <v>#N/A</v>
      </c>
      <c r="E93" s="4" t="e">
        <f>_xlfn.XLOOKUP(B93,Inscritos!$C:$C,Inscritos!F:F)</f>
        <v>#N/A</v>
      </c>
      <c r="F93" s="4" t="e">
        <f>_xlfn.XLOOKUP(B93,Inscritos!$C:$C,Inscritos!#REF!)</f>
        <v>#REF!</v>
      </c>
      <c r="G93" s="4" t="e">
        <f>_xlfn.XLOOKUP(B93,Inscritos!$C:$C,Inscritos!G:G)</f>
        <v>#N/A</v>
      </c>
      <c r="H93" s="55" t="str">
        <f>IFERROR(IF(G:G="F",_xlfn.XLOOKUP($B:$B,'50m PULL'!$AV$15:$AV$138,'50m PULL'!$AZ$15:$AZ$138),_xlfn.XLOOKUP($B:$B,'50m PULL'!BL$15:$BL$137,'50m PULL'!$BP$15:$BP$137)),"")</f>
        <v/>
      </c>
      <c r="I93" s="55" t="str">
        <f>IFERROR(IF(G93="F",_xlfn.XLOOKUP($B:$B,'50m LIBRE'!$AV$14:$AV$137,'50m LIBRE'!$AZ$14:$AZ$137),_xlfn.XLOOKUP($B:$B,'50m LIBRE'!$BL$14:BL$137,'50m LIBRE'!$BP$14:$BP$137)),"")</f>
        <v/>
      </c>
      <c r="J93" s="55" t="str">
        <f>IFERROR(IF(G93="F",_xlfn.XLOOKUP($B:$B,'200m LIBRE'!$AV$14:$AV$155,'200m LIBRE'!$AZ$14:$AZ$155),_xlfn.XLOOKUP($B:$B,'200m LIBRE'!$BL$14:BL$145,'200m LIBRE'!$BP$14:$BP$145)),"")</f>
        <v/>
      </c>
      <c r="K93" s="55" t="str">
        <f>IFERROR(IF(G93="F",_xlfn.XLOOKUP($B:$B,'100m LIBRE'!$AV$14:$AV$136,'100m LIBRE'!$AZ$14:$AZ$136),_xlfn.XLOOKUP($B:$B,'100m LIBRE'!$BL$14:BL$136,'100m LIBRE'!$BP$14:$BP$136)),"")</f>
        <v/>
      </c>
      <c r="L93" s="55" t="str">
        <f>IFERROR(IF(G93="F",_xlfn.XLOOKUP($B:$B,#REF!,#REF!),_xlfn.XLOOKUP($B:$B,#REF!,#REF!)),"")</f>
        <v/>
      </c>
      <c r="M93" s="55" t="str">
        <f>IFERROR(IF(G93="F",_xlfn.XLOOKUP($B:$B,#REF!,#REF!),_xlfn.XLOOKUP($B:$B,#REF!,#REF!)),"")</f>
        <v/>
      </c>
      <c r="N93" s="55" t="str">
        <f>IFERROR(IF(G:G="F",_xlfn.XLOOKUP($B:$B,#REF!,#REF!),_xlfn.XLOOKUP($B:$B,#REF!,#REF!)),"")</f>
        <v/>
      </c>
      <c r="Q93" s="55" t="str">
        <f>IFERROR(IF(G93="F",_xlfn.XLOOKUP($B:$B,#REF!,#REF!),_xlfn.XLOOKUP($B:$B,#REF!,#REF!)),"")</f>
        <v/>
      </c>
      <c r="R93" s="55" t="str">
        <f>IFERROR(IF(G93="F",_xlfn.XLOOKUP($B:$B,#REF!,#REF!),_xlfn.XLOOKUP($B:$B,#REF!,#REF!)),"")</f>
        <v/>
      </c>
      <c r="S93" s="55" t="str">
        <f>IFERROR(IF(G93="F",_xlfn.XLOOKUP($B:$B,#REF!,#REF!),_xlfn.XLOOKUP($B:$B,#REF!,#REF!)),"")</f>
        <v/>
      </c>
      <c r="T93" s="55" t="str">
        <f>IFERROR(IF(G93="F",_xlfn.XLOOKUP($B:$B,#REF!,#REF!),_xlfn.XLOOKUP($B:$B,#REF!,#REF!)),"")</f>
        <v/>
      </c>
      <c r="U93" s="55" t="str">
        <f>IFERROR(IF(G93="F",_xlfn.XLOOKUP($B:$B,#REF!,#REF!),_xlfn.XLOOKUP($B:$B,#REF!,#REF!)),"")</f>
        <v/>
      </c>
    </row>
    <row r="94" spans="1:21" x14ac:dyDescent="0.3">
      <c r="A94" s="102" t="e">
        <f>_xlfn.XLOOKUP(B94,Inscritos!C:C,Inscritos!B:B)</f>
        <v>#N/A</v>
      </c>
      <c r="B94">
        <f>Inscritos!C95</f>
        <v>0</v>
      </c>
      <c r="C94" s="17" t="e">
        <f>_xlfn.XLOOKUP(B94,Inscritos!C:C,Inscritos!D:D)</f>
        <v>#N/A</v>
      </c>
      <c r="D94" s="4" t="e">
        <f>_xlfn.XLOOKUP(B94,Inscritos!$C:$C,Inscritos!E:E)</f>
        <v>#N/A</v>
      </c>
      <c r="E94" s="4" t="e">
        <f>_xlfn.XLOOKUP(B94,Inscritos!$C:$C,Inscritos!F:F)</f>
        <v>#N/A</v>
      </c>
      <c r="F94" s="4" t="e">
        <f>_xlfn.XLOOKUP(B94,Inscritos!$C:$C,Inscritos!#REF!)</f>
        <v>#REF!</v>
      </c>
      <c r="G94" s="4" t="e">
        <f>_xlfn.XLOOKUP(B94,Inscritos!$C:$C,Inscritos!G:G)</f>
        <v>#N/A</v>
      </c>
      <c r="H94" s="55" t="str">
        <f>IFERROR(IF(G:G="F",_xlfn.XLOOKUP($B:$B,'50m PULL'!$AV$15:$AV$138,'50m PULL'!$AZ$15:$AZ$138),_xlfn.XLOOKUP($B:$B,'50m PULL'!BL$15:$BL$137,'50m PULL'!$BP$15:$BP$137)),"")</f>
        <v/>
      </c>
      <c r="I94" s="55" t="str">
        <f>IFERROR(IF(G94="F",_xlfn.XLOOKUP($B:$B,'50m LIBRE'!$AV$14:$AV$137,'50m LIBRE'!$AZ$14:$AZ$137),_xlfn.XLOOKUP($B:$B,'50m LIBRE'!$BL$14:BL$137,'50m LIBRE'!$BP$14:$BP$137)),"")</f>
        <v/>
      </c>
      <c r="J94" s="55" t="str">
        <f>IFERROR(IF(G94="F",_xlfn.XLOOKUP($B:$B,'200m LIBRE'!$AV$14:$AV$155,'200m LIBRE'!$AZ$14:$AZ$155),_xlfn.XLOOKUP($B:$B,'200m LIBRE'!$BL$14:BL$145,'200m LIBRE'!$BP$14:$BP$145)),"")</f>
        <v/>
      </c>
      <c r="K94" s="55" t="str">
        <f>IFERROR(IF(G94="F",_xlfn.XLOOKUP($B:$B,'100m LIBRE'!$AV$14:$AV$136,'100m LIBRE'!$AZ$14:$AZ$136),_xlfn.XLOOKUP($B:$B,'100m LIBRE'!$BL$14:BL$136,'100m LIBRE'!$BP$14:$BP$136)),"")</f>
        <v/>
      </c>
      <c r="L94" s="55" t="str">
        <f>IFERROR(IF(G94="F",_xlfn.XLOOKUP($B:$B,#REF!,#REF!),_xlfn.XLOOKUP($B:$B,#REF!,#REF!)),"")</f>
        <v/>
      </c>
      <c r="M94" s="55" t="str">
        <f>IFERROR(IF(G94="F",_xlfn.XLOOKUP($B:$B,#REF!,#REF!),_xlfn.XLOOKUP($B:$B,#REF!,#REF!)),"")</f>
        <v/>
      </c>
      <c r="N94" s="55" t="str">
        <f>IFERROR(IF(G:G="F",_xlfn.XLOOKUP($B:$B,#REF!,#REF!),_xlfn.XLOOKUP($B:$B,#REF!,#REF!)),"")</f>
        <v/>
      </c>
      <c r="Q94" s="55" t="str">
        <f>IFERROR(IF(G94="F",_xlfn.XLOOKUP($B:$B,#REF!,#REF!),_xlfn.XLOOKUP($B:$B,#REF!,#REF!)),"")</f>
        <v/>
      </c>
      <c r="R94" s="55" t="str">
        <f>IFERROR(IF(G94="F",_xlfn.XLOOKUP($B:$B,#REF!,#REF!),_xlfn.XLOOKUP($B:$B,#REF!,#REF!)),"")</f>
        <v/>
      </c>
      <c r="S94" s="55" t="str">
        <f>IFERROR(IF(G94="F",_xlfn.XLOOKUP($B:$B,#REF!,#REF!),_xlfn.XLOOKUP($B:$B,#REF!,#REF!)),"")</f>
        <v/>
      </c>
      <c r="T94" s="55" t="str">
        <f>IFERROR(IF(G94="F",_xlfn.XLOOKUP($B:$B,#REF!,#REF!),_xlfn.XLOOKUP($B:$B,#REF!,#REF!)),"")</f>
        <v/>
      </c>
      <c r="U94" s="55" t="str">
        <f>IFERROR(IF(G94="F",_xlfn.XLOOKUP($B:$B,#REF!,#REF!),_xlfn.XLOOKUP($B:$B,#REF!,#REF!)),"")</f>
        <v/>
      </c>
    </row>
    <row r="95" spans="1:21" x14ac:dyDescent="0.3">
      <c r="A95" s="102" t="e">
        <f>_xlfn.XLOOKUP(B95,Inscritos!C:C,Inscritos!B:B)</f>
        <v>#N/A</v>
      </c>
      <c r="B95">
        <f>Inscritos!C96</f>
        <v>0</v>
      </c>
      <c r="C95" s="17" t="e">
        <f>_xlfn.XLOOKUP(B95,Inscritos!C:C,Inscritos!D:D)</f>
        <v>#N/A</v>
      </c>
      <c r="D95" s="4" t="e">
        <f>_xlfn.XLOOKUP(B95,Inscritos!$C:$C,Inscritos!E:E)</f>
        <v>#N/A</v>
      </c>
      <c r="E95" s="4" t="e">
        <f>_xlfn.XLOOKUP(B95,Inscritos!$C:$C,Inscritos!F:F)</f>
        <v>#N/A</v>
      </c>
      <c r="F95" s="4" t="e">
        <f>_xlfn.XLOOKUP(B95,Inscritos!$C:$C,Inscritos!#REF!)</f>
        <v>#REF!</v>
      </c>
      <c r="G95" s="4" t="e">
        <f>_xlfn.XLOOKUP(B95,Inscritos!$C:$C,Inscritos!G:G)</f>
        <v>#N/A</v>
      </c>
      <c r="H95" s="55" t="str">
        <f>IFERROR(IF(G:G="F",_xlfn.XLOOKUP($B:$B,'50m PULL'!$AV$15:$AV$138,'50m PULL'!$AZ$15:$AZ$138),_xlfn.XLOOKUP($B:$B,'50m PULL'!BL$15:$BL$137,'50m PULL'!$BP$15:$BP$137)),"")</f>
        <v/>
      </c>
      <c r="I95" s="55" t="str">
        <f>IFERROR(IF(G95="F",_xlfn.XLOOKUP($B:$B,'50m LIBRE'!$AV$14:$AV$137,'50m LIBRE'!$AZ$14:$AZ$137),_xlfn.XLOOKUP($B:$B,'50m LIBRE'!$BL$14:BL$137,'50m LIBRE'!$BP$14:$BP$137)),"")</f>
        <v/>
      </c>
      <c r="J95" s="55" t="str">
        <f>IFERROR(IF(G95="F",_xlfn.XLOOKUP($B:$B,'200m LIBRE'!$AV$14:$AV$155,'200m LIBRE'!$AZ$14:$AZ$155),_xlfn.XLOOKUP($B:$B,'200m LIBRE'!$BL$14:BL$145,'200m LIBRE'!$BP$14:$BP$145)),"")</f>
        <v/>
      </c>
      <c r="K95" s="55" t="str">
        <f>IFERROR(IF(G95="F",_xlfn.XLOOKUP($B:$B,'100m LIBRE'!$AV$14:$AV$136,'100m LIBRE'!$AZ$14:$AZ$136),_xlfn.XLOOKUP($B:$B,'100m LIBRE'!$BL$14:BL$136,'100m LIBRE'!$BP$14:$BP$136)),"")</f>
        <v/>
      </c>
      <c r="L95" s="55" t="str">
        <f>IFERROR(IF(G95="F",_xlfn.XLOOKUP($B:$B,#REF!,#REF!),_xlfn.XLOOKUP($B:$B,#REF!,#REF!)),"")</f>
        <v/>
      </c>
      <c r="M95" s="55" t="str">
        <f>IFERROR(IF(G95="F",_xlfn.XLOOKUP($B:$B,#REF!,#REF!),_xlfn.XLOOKUP($B:$B,#REF!,#REF!)),"")</f>
        <v/>
      </c>
      <c r="N95" s="55" t="str">
        <f>IFERROR(IF(G:G="F",_xlfn.XLOOKUP($B:$B,#REF!,#REF!),_xlfn.XLOOKUP($B:$B,#REF!,#REF!)),"")</f>
        <v/>
      </c>
      <c r="Q95" s="55" t="str">
        <f>IFERROR(IF(G95="F",_xlfn.XLOOKUP($B:$B,#REF!,#REF!),_xlfn.XLOOKUP($B:$B,#REF!,#REF!)),"")</f>
        <v/>
      </c>
      <c r="R95" s="55" t="str">
        <f>IFERROR(IF(G95="F",_xlfn.XLOOKUP($B:$B,#REF!,#REF!),_xlfn.XLOOKUP($B:$B,#REF!,#REF!)),"")</f>
        <v/>
      </c>
      <c r="S95" s="55" t="str">
        <f>IFERROR(IF(G95="F",_xlfn.XLOOKUP($B:$B,#REF!,#REF!),_xlfn.XLOOKUP($B:$B,#REF!,#REF!)),"")</f>
        <v/>
      </c>
      <c r="T95" s="55" t="str">
        <f>IFERROR(IF(G95="F",_xlfn.XLOOKUP($B:$B,#REF!,#REF!),_xlfn.XLOOKUP($B:$B,#REF!,#REF!)),"")</f>
        <v/>
      </c>
      <c r="U95" s="55" t="str">
        <f>IFERROR(IF(G95="F",_xlfn.XLOOKUP($B:$B,#REF!,#REF!),_xlfn.XLOOKUP($B:$B,#REF!,#REF!)),"")</f>
        <v/>
      </c>
    </row>
    <row r="96" spans="1:21" x14ac:dyDescent="0.3">
      <c r="A96" s="102" t="e">
        <f>_xlfn.XLOOKUP(B96,Inscritos!C:C,Inscritos!B:B)</f>
        <v>#N/A</v>
      </c>
      <c r="B96">
        <f>Inscritos!C97</f>
        <v>0</v>
      </c>
      <c r="C96" s="17" t="e">
        <f>_xlfn.XLOOKUP(B96,Inscritos!C:C,Inscritos!D:D)</f>
        <v>#N/A</v>
      </c>
      <c r="D96" s="4" t="e">
        <f>_xlfn.XLOOKUP(B96,Inscritos!$C:$C,Inscritos!E:E)</f>
        <v>#N/A</v>
      </c>
      <c r="E96" s="4" t="e">
        <f>_xlfn.XLOOKUP(B96,Inscritos!$C:$C,Inscritos!F:F)</f>
        <v>#N/A</v>
      </c>
      <c r="F96" s="4" t="e">
        <f>_xlfn.XLOOKUP(B96,Inscritos!$C:$C,Inscritos!#REF!)</f>
        <v>#REF!</v>
      </c>
      <c r="G96" s="4" t="e">
        <f>_xlfn.XLOOKUP(B96,Inscritos!$C:$C,Inscritos!G:G)</f>
        <v>#N/A</v>
      </c>
      <c r="H96" s="55" t="str">
        <f>IFERROR(IF(G:G="F",_xlfn.XLOOKUP($B:$B,'50m PULL'!$AV$15:$AV$138,'50m PULL'!$AZ$15:$AZ$138),_xlfn.XLOOKUP($B:$B,'50m PULL'!BL$15:$BL$137,'50m PULL'!$BP$15:$BP$137)),"")</f>
        <v/>
      </c>
      <c r="I96" s="55" t="str">
        <f>IFERROR(IF(G96="F",_xlfn.XLOOKUP($B:$B,'50m LIBRE'!$AV$14:$AV$137,'50m LIBRE'!$AZ$14:$AZ$137),_xlfn.XLOOKUP($B:$B,'50m LIBRE'!$BL$14:BL$137,'50m LIBRE'!$BP$14:$BP$137)),"")</f>
        <v/>
      </c>
      <c r="J96" s="55" t="str">
        <f>IFERROR(IF(G96="F",_xlfn.XLOOKUP($B:$B,'200m LIBRE'!$AV$14:$AV$155,'200m LIBRE'!$AZ$14:$AZ$155),_xlfn.XLOOKUP($B:$B,'200m LIBRE'!$BL$14:BL$145,'200m LIBRE'!$BP$14:$BP$145)),"")</f>
        <v/>
      </c>
      <c r="K96" s="55" t="str">
        <f>IFERROR(IF(G96="F",_xlfn.XLOOKUP($B:$B,'100m LIBRE'!$AV$14:$AV$136,'100m LIBRE'!$AZ$14:$AZ$136),_xlfn.XLOOKUP($B:$B,'100m LIBRE'!$BL$14:BL$136,'100m LIBRE'!$BP$14:$BP$136)),"")</f>
        <v/>
      </c>
      <c r="L96" s="55" t="str">
        <f>IFERROR(IF(G96="F",_xlfn.XLOOKUP($B:$B,#REF!,#REF!),_xlfn.XLOOKUP($B:$B,#REF!,#REF!)),"")</f>
        <v/>
      </c>
      <c r="M96" s="55" t="str">
        <f>IFERROR(IF(G96="F",_xlfn.XLOOKUP($B:$B,#REF!,#REF!),_xlfn.XLOOKUP($B:$B,#REF!,#REF!)),"")</f>
        <v/>
      </c>
      <c r="N96" s="55" t="str">
        <f>IFERROR(IF(G:G="F",_xlfn.XLOOKUP($B:$B,#REF!,#REF!),_xlfn.XLOOKUP($B:$B,#REF!,#REF!)),"")</f>
        <v/>
      </c>
      <c r="Q96" s="55" t="str">
        <f>IFERROR(IF(G96="F",_xlfn.XLOOKUP($B:$B,#REF!,#REF!),_xlfn.XLOOKUP($B:$B,#REF!,#REF!)),"")</f>
        <v/>
      </c>
      <c r="R96" s="55" t="str">
        <f>IFERROR(IF(G96="F",_xlfn.XLOOKUP($B:$B,#REF!,#REF!),_xlfn.XLOOKUP($B:$B,#REF!,#REF!)),"")</f>
        <v/>
      </c>
      <c r="S96" s="55" t="str">
        <f>IFERROR(IF(G96="F",_xlfn.XLOOKUP($B:$B,#REF!,#REF!),_xlfn.XLOOKUP($B:$B,#REF!,#REF!)),"")</f>
        <v/>
      </c>
      <c r="T96" s="55" t="str">
        <f>IFERROR(IF(G96="F",_xlfn.XLOOKUP($B:$B,#REF!,#REF!),_xlfn.XLOOKUP($B:$B,#REF!,#REF!)),"")</f>
        <v/>
      </c>
      <c r="U96" s="55" t="str">
        <f>IFERROR(IF(G96="F",_xlfn.XLOOKUP($B:$B,#REF!,#REF!),_xlfn.XLOOKUP($B:$B,#REF!,#REF!)),"")</f>
        <v/>
      </c>
    </row>
    <row r="97" spans="1:21" x14ac:dyDescent="0.3">
      <c r="A97" s="102" t="e">
        <f>_xlfn.XLOOKUP(B97,Inscritos!C:C,Inscritos!B:B)</f>
        <v>#N/A</v>
      </c>
      <c r="B97">
        <f>Inscritos!C98</f>
        <v>0</v>
      </c>
      <c r="C97" s="17" t="e">
        <f>_xlfn.XLOOKUP(B97,Inscritos!C:C,Inscritos!D:D)</f>
        <v>#N/A</v>
      </c>
      <c r="D97" s="4" t="e">
        <f>_xlfn.XLOOKUP(B97,Inscritos!$C:$C,Inscritos!E:E)</f>
        <v>#N/A</v>
      </c>
      <c r="E97" s="4" t="e">
        <f>_xlfn.XLOOKUP(B97,Inscritos!$C:$C,Inscritos!F:F)</f>
        <v>#N/A</v>
      </c>
      <c r="F97" s="4" t="e">
        <f>_xlfn.XLOOKUP(B97,Inscritos!$C:$C,Inscritos!#REF!)</f>
        <v>#REF!</v>
      </c>
      <c r="G97" s="4" t="e">
        <f>_xlfn.XLOOKUP(B97,Inscritos!$C:$C,Inscritos!G:G)</f>
        <v>#N/A</v>
      </c>
      <c r="H97" s="55" t="str">
        <f>IFERROR(IF(G:G="F",_xlfn.XLOOKUP($B:$B,'50m PULL'!$AV$15:$AV$138,'50m PULL'!$AZ$15:$AZ$138),_xlfn.XLOOKUP($B:$B,'50m PULL'!BL$15:$BL$137,'50m PULL'!$BP$15:$BP$137)),"")</f>
        <v/>
      </c>
      <c r="I97" s="55" t="str">
        <f>IFERROR(IF(G97="F",_xlfn.XLOOKUP($B:$B,'50m LIBRE'!$AV$14:$AV$137,'50m LIBRE'!$AZ$14:$AZ$137),_xlfn.XLOOKUP($B:$B,'50m LIBRE'!$BL$14:BL$137,'50m LIBRE'!$BP$14:$BP$137)),"")</f>
        <v/>
      </c>
      <c r="J97" s="55" t="str">
        <f>IFERROR(IF(G97="F",_xlfn.XLOOKUP($B:$B,'200m LIBRE'!$AV$14:$AV$155,'200m LIBRE'!$AZ$14:$AZ$155),_xlfn.XLOOKUP($B:$B,'200m LIBRE'!$BL$14:BL$145,'200m LIBRE'!$BP$14:$BP$145)),"")</f>
        <v/>
      </c>
      <c r="K97" s="55" t="str">
        <f>IFERROR(IF(G97="F",_xlfn.XLOOKUP($B:$B,'100m LIBRE'!$AV$14:$AV$136,'100m LIBRE'!$AZ$14:$AZ$136),_xlfn.XLOOKUP($B:$B,'100m LIBRE'!$BL$14:BL$136,'100m LIBRE'!$BP$14:$BP$136)),"")</f>
        <v/>
      </c>
      <c r="L97" s="55" t="str">
        <f>IFERROR(IF(G97="F",_xlfn.XLOOKUP($B:$B,#REF!,#REF!),_xlfn.XLOOKUP($B:$B,#REF!,#REF!)),"")</f>
        <v/>
      </c>
      <c r="M97" s="55" t="str">
        <f>IFERROR(IF(G97="F",_xlfn.XLOOKUP($B:$B,#REF!,#REF!),_xlfn.XLOOKUP($B:$B,#REF!,#REF!)),"")</f>
        <v/>
      </c>
      <c r="N97" s="55" t="str">
        <f>IFERROR(IF(G:G="F",_xlfn.XLOOKUP($B:$B,#REF!,#REF!),_xlfn.XLOOKUP($B:$B,#REF!,#REF!)),"")</f>
        <v/>
      </c>
      <c r="Q97" s="55" t="str">
        <f>IFERROR(IF(G97="F",_xlfn.XLOOKUP($B:$B,#REF!,#REF!),_xlfn.XLOOKUP($B:$B,#REF!,#REF!)),"")</f>
        <v/>
      </c>
      <c r="R97" s="55" t="str">
        <f>IFERROR(IF(G97="F",_xlfn.XLOOKUP($B:$B,#REF!,#REF!),_xlfn.XLOOKUP($B:$B,#REF!,#REF!)),"")</f>
        <v/>
      </c>
      <c r="S97" s="55" t="str">
        <f>IFERROR(IF(G97="F",_xlfn.XLOOKUP($B:$B,#REF!,#REF!),_xlfn.XLOOKUP($B:$B,#REF!,#REF!)),"")</f>
        <v/>
      </c>
      <c r="T97" s="55" t="str">
        <f>IFERROR(IF(G97="F",_xlfn.XLOOKUP($B:$B,#REF!,#REF!),_xlfn.XLOOKUP($B:$B,#REF!,#REF!)),"")</f>
        <v/>
      </c>
      <c r="U97" s="55" t="str">
        <f>IFERROR(IF(G97="F",_xlfn.XLOOKUP($B:$B,#REF!,#REF!),_xlfn.XLOOKUP($B:$B,#REF!,#REF!)),"")</f>
        <v/>
      </c>
    </row>
    <row r="98" spans="1:21" x14ac:dyDescent="0.3">
      <c r="A98" s="102" t="e">
        <f>_xlfn.XLOOKUP(B98,Inscritos!C:C,Inscritos!B:B)</f>
        <v>#N/A</v>
      </c>
      <c r="B98">
        <f>Inscritos!C99</f>
        <v>0</v>
      </c>
      <c r="C98" s="17" t="e">
        <f>_xlfn.XLOOKUP(B98,Inscritos!C:C,Inscritos!D:D)</f>
        <v>#N/A</v>
      </c>
      <c r="D98" s="4" t="e">
        <f>_xlfn.XLOOKUP(B98,Inscritos!$C:$C,Inscritos!E:E)</f>
        <v>#N/A</v>
      </c>
      <c r="E98" s="4" t="e">
        <f>_xlfn.XLOOKUP(B98,Inscritos!$C:$C,Inscritos!F:F)</f>
        <v>#N/A</v>
      </c>
      <c r="F98" s="4" t="e">
        <f>_xlfn.XLOOKUP(B98,Inscritos!$C:$C,Inscritos!#REF!)</f>
        <v>#REF!</v>
      </c>
      <c r="G98" s="4" t="e">
        <f>_xlfn.XLOOKUP(B98,Inscritos!$C:$C,Inscritos!G:G)</f>
        <v>#N/A</v>
      </c>
      <c r="H98" s="55" t="str">
        <f>IFERROR(IF(G:G="F",_xlfn.XLOOKUP($B:$B,'50m PULL'!$AV$15:$AV$138,'50m PULL'!$AZ$15:$AZ$138),_xlfn.XLOOKUP($B:$B,'50m PULL'!BL$15:$BL$137,'50m PULL'!$BP$15:$BP$137)),"")</f>
        <v/>
      </c>
      <c r="I98" s="55" t="str">
        <f>IFERROR(IF(G98="F",_xlfn.XLOOKUP($B:$B,'50m LIBRE'!$AV$14:$AV$137,'50m LIBRE'!$AZ$14:$AZ$137),_xlfn.XLOOKUP($B:$B,'50m LIBRE'!$BL$14:BL$137,'50m LIBRE'!$BP$14:$BP$137)),"")</f>
        <v/>
      </c>
      <c r="J98" s="55" t="str">
        <f>IFERROR(IF(G98="F",_xlfn.XLOOKUP($B:$B,'200m LIBRE'!$AV$14:$AV$155,'200m LIBRE'!$AZ$14:$AZ$155),_xlfn.XLOOKUP($B:$B,'200m LIBRE'!$BL$14:BL$145,'200m LIBRE'!$BP$14:$BP$145)),"")</f>
        <v/>
      </c>
      <c r="K98" s="55" t="str">
        <f>IFERROR(IF(G98="F",_xlfn.XLOOKUP($B:$B,'100m LIBRE'!$AV$14:$AV$136,'100m LIBRE'!$AZ$14:$AZ$136),_xlfn.XLOOKUP($B:$B,'100m LIBRE'!$BL$14:BL$136,'100m LIBRE'!$BP$14:$BP$136)),"")</f>
        <v/>
      </c>
      <c r="L98" s="55" t="str">
        <f>IFERROR(IF(G98="F",_xlfn.XLOOKUP($B:$B,#REF!,#REF!),_xlfn.XLOOKUP($B:$B,#REF!,#REF!)),"")</f>
        <v/>
      </c>
      <c r="M98" s="55" t="str">
        <f>IFERROR(IF(G98="F",_xlfn.XLOOKUP($B:$B,#REF!,#REF!),_xlfn.XLOOKUP($B:$B,#REF!,#REF!)),"")</f>
        <v/>
      </c>
      <c r="N98" s="55" t="str">
        <f>IFERROR(IF(G:G="F",_xlfn.XLOOKUP($B:$B,#REF!,#REF!),_xlfn.XLOOKUP($B:$B,#REF!,#REF!)),"")</f>
        <v/>
      </c>
      <c r="Q98" s="55" t="str">
        <f>IFERROR(IF(G98="F",_xlfn.XLOOKUP($B:$B,#REF!,#REF!),_xlfn.XLOOKUP($B:$B,#REF!,#REF!)),"")</f>
        <v/>
      </c>
      <c r="R98" s="55" t="str">
        <f>IFERROR(IF(G98="F",_xlfn.XLOOKUP($B:$B,#REF!,#REF!),_xlfn.XLOOKUP($B:$B,#REF!,#REF!)),"")</f>
        <v/>
      </c>
      <c r="S98" s="55" t="str">
        <f>IFERROR(IF(G98="F",_xlfn.XLOOKUP($B:$B,#REF!,#REF!),_xlfn.XLOOKUP($B:$B,#REF!,#REF!)),"")</f>
        <v/>
      </c>
      <c r="T98" s="55" t="str">
        <f>IFERROR(IF(G98="F",_xlfn.XLOOKUP($B:$B,#REF!,#REF!),_xlfn.XLOOKUP($B:$B,#REF!,#REF!)),"")</f>
        <v/>
      </c>
      <c r="U98" s="55" t="str">
        <f>IFERROR(IF(G98="F",_xlfn.XLOOKUP($B:$B,#REF!,#REF!),_xlfn.XLOOKUP($B:$B,#REF!,#REF!)),"")</f>
        <v/>
      </c>
    </row>
    <row r="99" spans="1:21" x14ac:dyDescent="0.3">
      <c r="A99" s="102" t="e">
        <f>_xlfn.XLOOKUP(B99,Inscritos!C:C,Inscritos!B:B)</f>
        <v>#N/A</v>
      </c>
      <c r="B99">
        <f>Inscritos!C100</f>
        <v>0</v>
      </c>
      <c r="C99" s="17" t="e">
        <f>_xlfn.XLOOKUP(B99,Inscritos!C:C,Inscritos!D:D)</f>
        <v>#N/A</v>
      </c>
      <c r="D99" s="4" t="e">
        <f>_xlfn.XLOOKUP(B99,Inscritos!$C:$C,Inscritos!E:E)</f>
        <v>#N/A</v>
      </c>
      <c r="E99" s="4" t="e">
        <f>_xlfn.XLOOKUP(B99,Inscritos!$C:$C,Inscritos!F:F)</f>
        <v>#N/A</v>
      </c>
      <c r="F99" s="4" t="e">
        <f>_xlfn.XLOOKUP(B99,Inscritos!$C:$C,Inscritos!#REF!)</f>
        <v>#REF!</v>
      </c>
      <c r="G99" s="4" t="e">
        <f>_xlfn.XLOOKUP(B99,Inscritos!$C:$C,Inscritos!G:G)</f>
        <v>#N/A</v>
      </c>
      <c r="H99" s="55" t="str">
        <f>IFERROR(IF(G:G="F",_xlfn.XLOOKUP($B:$B,'50m PULL'!$AV$15:$AV$138,'50m PULL'!$AZ$15:$AZ$138),_xlfn.XLOOKUP($B:$B,'50m PULL'!BL$15:$BL$137,'50m PULL'!$BP$15:$BP$137)),"")</f>
        <v/>
      </c>
      <c r="I99" s="55" t="str">
        <f>IFERROR(IF(G99="F",_xlfn.XLOOKUP($B:$B,'50m LIBRE'!$AV$14:$AV$137,'50m LIBRE'!$AZ$14:$AZ$137),_xlfn.XLOOKUP($B:$B,'50m LIBRE'!$BL$14:BL$137,'50m LIBRE'!$BP$14:$BP$137)),"")</f>
        <v/>
      </c>
      <c r="J99" s="55" t="str">
        <f>IFERROR(IF(G99="F",_xlfn.XLOOKUP($B:$B,'200m LIBRE'!$AV$14:$AV$155,'200m LIBRE'!$AZ$14:$AZ$155),_xlfn.XLOOKUP($B:$B,'200m LIBRE'!$BL$14:BL$145,'200m LIBRE'!$BP$14:$BP$145)),"")</f>
        <v/>
      </c>
      <c r="K99" s="55" t="str">
        <f>IFERROR(IF(G99="F",_xlfn.XLOOKUP($B:$B,'100m LIBRE'!$AV$14:$AV$136,'100m LIBRE'!$AZ$14:$AZ$136),_xlfn.XLOOKUP($B:$B,'100m LIBRE'!$BL$14:BL$136,'100m LIBRE'!$BP$14:$BP$136)),"")</f>
        <v/>
      </c>
      <c r="L99" s="55" t="str">
        <f>IFERROR(IF(G99="F",_xlfn.XLOOKUP($B:$B,#REF!,#REF!),_xlfn.XLOOKUP($B:$B,#REF!,#REF!)),"")</f>
        <v/>
      </c>
      <c r="M99" s="55" t="str">
        <f>IFERROR(IF(G99="F",_xlfn.XLOOKUP($B:$B,#REF!,#REF!),_xlfn.XLOOKUP($B:$B,#REF!,#REF!)),"")</f>
        <v/>
      </c>
      <c r="N99" s="55" t="str">
        <f>IFERROR(IF(G:G="F",_xlfn.XLOOKUP($B:$B,#REF!,#REF!),_xlfn.XLOOKUP($B:$B,#REF!,#REF!)),"")</f>
        <v/>
      </c>
      <c r="Q99" s="55" t="str">
        <f>IFERROR(IF(G99="F",_xlfn.XLOOKUP($B:$B,#REF!,#REF!),_xlfn.XLOOKUP($B:$B,#REF!,#REF!)),"")</f>
        <v/>
      </c>
      <c r="R99" s="55" t="str">
        <f>IFERROR(IF(G99="F",_xlfn.XLOOKUP($B:$B,#REF!,#REF!),_xlfn.XLOOKUP($B:$B,#REF!,#REF!)),"")</f>
        <v/>
      </c>
      <c r="S99" s="55" t="str">
        <f>IFERROR(IF(G99="F",_xlfn.XLOOKUP($B:$B,#REF!,#REF!),_xlfn.XLOOKUP($B:$B,#REF!,#REF!)),"")</f>
        <v/>
      </c>
      <c r="T99" s="55" t="str">
        <f>IFERROR(IF(G99="F",_xlfn.XLOOKUP($B:$B,#REF!,#REF!),_xlfn.XLOOKUP($B:$B,#REF!,#REF!)),"")</f>
        <v/>
      </c>
      <c r="U99" s="55" t="str">
        <f>IFERROR(IF(G99="F",_xlfn.XLOOKUP($B:$B,#REF!,#REF!),_xlfn.XLOOKUP($B:$B,#REF!,#REF!)),"")</f>
        <v/>
      </c>
    </row>
    <row r="100" spans="1:21" x14ac:dyDescent="0.3">
      <c r="A100" s="102" t="e">
        <f>_xlfn.XLOOKUP(B100,Inscritos!C:C,Inscritos!B:B)</f>
        <v>#N/A</v>
      </c>
      <c r="B100">
        <f>Inscritos!C101</f>
        <v>0</v>
      </c>
      <c r="C100" s="17" t="e">
        <f>_xlfn.XLOOKUP(B100,Inscritos!C:C,Inscritos!D:D)</f>
        <v>#N/A</v>
      </c>
      <c r="D100" s="4" t="e">
        <f>_xlfn.XLOOKUP(B100,Inscritos!$C:$C,Inscritos!E:E)</f>
        <v>#N/A</v>
      </c>
      <c r="E100" s="4" t="e">
        <f>_xlfn.XLOOKUP(B100,Inscritos!$C:$C,Inscritos!F:F)</f>
        <v>#N/A</v>
      </c>
      <c r="F100" s="4" t="e">
        <f>_xlfn.XLOOKUP(B100,Inscritos!$C:$C,Inscritos!#REF!)</f>
        <v>#REF!</v>
      </c>
      <c r="G100" s="4" t="e">
        <f>_xlfn.XLOOKUP(B100,Inscritos!$C:$C,Inscritos!G:G)</f>
        <v>#N/A</v>
      </c>
      <c r="H100" s="55" t="str">
        <f>IFERROR(IF(G:G="F",_xlfn.XLOOKUP($B:$B,'50m PULL'!$AV$15:$AV$138,'50m PULL'!$AZ$15:$AZ$138),_xlfn.XLOOKUP($B:$B,'50m PULL'!BL$15:$BL$137,'50m PULL'!$BP$15:$BP$137)),"")</f>
        <v/>
      </c>
      <c r="I100" s="55" t="str">
        <f>IFERROR(IF(G100="F",_xlfn.XLOOKUP($B:$B,'50m LIBRE'!$AV$14:$AV$137,'50m LIBRE'!$AZ$14:$AZ$137),_xlfn.XLOOKUP($B:$B,'50m LIBRE'!$BL$14:BL$137,'50m LIBRE'!$BP$14:$BP$137)),"")</f>
        <v/>
      </c>
      <c r="J100" s="55" t="str">
        <f>IFERROR(IF(G100="F",_xlfn.XLOOKUP($B:$B,'200m LIBRE'!$AV$14:$AV$155,'200m LIBRE'!$AZ$14:$AZ$155),_xlfn.XLOOKUP($B:$B,'200m LIBRE'!$BL$14:BL$145,'200m LIBRE'!$BP$14:$BP$145)),"")</f>
        <v/>
      </c>
      <c r="K100" s="55" t="str">
        <f>IFERROR(IF(G100="F",_xlfn.XLOOKUP($B:$B,'100m LIBRE'!$AV$14:$AV$136,'100m LIBRE'!$AZ$14:$AZ$136),_xlfn.XLOOKUP($B:$B,'100m LIBRE'!$BL$14:BL$136,'100m LIBRE'!$BP$14:$BP$136)),"")</f>
        <v/>
      </c>
      <c r="L100" s="55" t="str">
        <f>IFERROR(IF(G100="F",_xlfn.XLOOKUP($B:$B,#REF!,#REF!),_xlfn.XLOOKUP($B:$B,#REF!,#REF!)),"")</f>
        <v/>
      </c>
      <c r="M100" s="55" t="str">
        <f>IFERROR(IF(G100="F",_xlfn.XLOOKUP($B:$B,#REF!,#REF!),_xlfn.XLOOKUP($B:$B,#REF!,#REF!)),"")</f>
        <v/>
      </c>
      <c r="N100" s="55" t="str">
        <f>IFERROR(IF(G:G="F",_xlfn.XLOOKUP($B:$B,#REF!,#REF!),_xlfn.XLOOKUP($B:$B,#REF!,#REF!)),"")</f>
        <v/>
      </c>
      <c r="Q100" s="55" t="str">
        <f>IFERROR(IF(G100="F",_xlfn.XLOOKUP($B:$B,#REF!,#REF!),_xlfn.XLOOKUP($B:$B,#REF!,#REF!)),"")</f>
        <v/>
      </c>
      <c r="R100" s="55" t="str">
        <f>IFERROR(IF(G100="F",_xlfn.XLOOKUP($B:$B,#REF!,#REF!),_xlfn.XLOOKUP($B:$B,#REF!,#REF!)),"")</f>
        <v/>
      </c>
      <c r="S100" s="55" t="str">
        <f>IFERROR(IF(G100="F",_xlfn.XLOOKUP($B:$B,#REF!,#REF!),_xlfn.XLOOKUP($B:$B,#REF!,#REF!)),"")</f>
        <v/>
      </c>
      <c r="T100" s="55" t="str">
        <f>IFERROR(IF(G100="F",_xlfn.XLOOKUP($B:$B,#REF!,#REF!),_xlfn.XLOOKUP($B:$B,#REF!,#REF!)),"")</f>
        <v/>
      </c>
      <c r="U100" s="55" t="str">
        <f>IFERROR(IF(G100="F",_xlfn.XLOOKUP($B:$B,#REF!,#REF!),_xlfn.XLOOKUP($B:$B,#REF!,#REF!)),"")</f>
        <v/>
      </c>
    </row>
  </sheetData>
  <autoFilter ref="A1:U100" xr:uid="{2652399F-F5FB-470D-8EB1-7C09E0ADED3C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61B3-88CE-4A61-952D-47E7D7965B5E}">
  <dimension ref="A1:J15"/>
  <sheetViews>
    <sheetView workbookViewId="0">
      <selection activeCell="C9" sqref="C9"/>
    </sheetView>
  </sheetViews>
  <sheetFormatPr baseColWidth="10" defaultColWidth="10.77734375" defaultRowHeight="14.4" x14ac:dyDescent="0.3"/>
  <cols>
    <col min="1" max="1" width="13.33203125" bestFit="1" customWidth="1"/>
    <col min="2" max="2" width="16.6640625" bestFit="1" customWidth="1"/>
    <col min="4" max="4" width="5.6640625" customWidth="1"/>
    <col min="5" max="5" width="16.6640625" bestFit="1" customWidth="1"/>
  </cols>
  <sheetData>
    <row r="1" spans="1:10" ht="18" x14ac:dyDescent="0.35">
      <c r="A1" s="10"/>
      <c r="B1" s="11" t="s">
        <v>13</v>
      </c>
      <c r="C1" s="12"/>
      <c r="E1" s="13"/>
      <c r="F1" s="13"/>
    </row>
    <row r="2" spans="1:10" ht="20.399999999999999" x14ac:dyDescent="0.3">
      <c r="A2" s="14" t="s">
        <v>14</v>
      </c>
      <c r="B2" s="14" t="s">
        <v>8</v>
      </c>
      <c r="C2" s="11" t="s">
        <v>15</v>
      </c>
      <c r="E2" s="15" t="s">
        <v>8</v>
      </c>
      <c r="F2" s="16" t="s">
        <v>29</v>
      </c>
      <c r="G2" s="16" t="s">
        <v>123</v>
      </c>
      <c r="H2" s="16" t="s">
        <v>124</v>
      </c>
      <c r="I2" s="16" t="s">
        <v>125</v>
      </c>
      <c r="J2" s="16" t="s">
        <v>126</v>
      </c>
    </row>
    <row r="3" spans="1:10" ht="18" x14ac:dyDescent="0.3">
      <c r="A3" s="19" t="s">
        <v>16</v>
      </c>
      <c r="B3" s="18" t="str" cm="1">
        <f t="array" ref="B3:C6">_xlfn._xlws.SORT(E3:F6,2,-1,FALSE)</f>
        <v>MNM</v>
      </c>
      <c r="C3" s="3">
        <v>290</v>
      </c>
      <c r="E3" t="s">
        <v>73</v>
      </c>
      <c r="F3" s="4">
        <f t="shared" ref="F3:F15" si="0">SUM(G3:J3)</f>
        <v>108</v>
      </c>
      <c r="G3">
        <f>_xlfn.XLOOKUP($E3,'50m PULL'!$BS$20:$BS$31,'50m PULL'!$BX$20:$BX$31)</f>
        <v>27</v>
      </c>
      <c r="H3">
        <f>_xlfn.XLOOKUP($E3,'50m LIBRE'!$BS$19:$BS$30,'50m LIBRE'!$BX$19:$BX$30)</f>
        <v>27</v>
      </c>
      <c r="I3">
        <f>_xlfn.XLOOKUP($E3,'200m LIBRE'!$BS$19:$BS$30,'200m LIBRE'!$BX$19:$BX$30)</f>
        <v>27</v>
      </c>
      <c r="J3">
        <f>_xlfn.XLOOKUP($E3,'100m LIBRE'!$BS$19:$BS$30,'100m LIBRE'!$BX$19:$BX$30)</f>
        <v>27</v>
      </c>
    </row>
    <row r="4" spans="1:10" ht="18" x14ac:dyDescent="0.3">
      <c r="A4" s="19" t="s">
        <v>17</v>
      </c>
      <c r="B4" s="18" t="str">
        <v>NNG</v>
      </c>
      <c r="C4" s="3">
        <v>186</v>
      </c>
      <c r="E4" t="s">
        <v>120</v>
      </c>
      <c r="F4" s="4">
        <f t="shared" si="0"/>
        <v>290</v>
      </c>
      <c r="G4">
        <f>_xlfn.XLOOKUP($E4,'50m PULL'!$BS$20:$BS$31,'50m PULL'!$BX$20:$BX$31)</f>
        <v>74</v>
      </c>
      <c r="H4">
        <f>_xlfn.XLOOKUP(E4,'50m LIBRE'!$BS$19:$BS$30,'50m LIBRE'!$BX$19:$BX$30)</f>
        <v>74</v>
      </c>
      <c r="I4">
        <f>_xlfn.XLOOKUP($E4,'200m LIBRE'!$BS$19:$BS$30,'200m LIBRE'!$BX$19:$BX$30)</f>
        <v>67</v>
      </c>
      <c r="J4">
        <f>_xlfn.XLOOKUP($E4,'100m LIBRE'!$BS$19:$BS$30,'100m LIBRE'!$BX$19:$BX$30)</f>
        <v>75</v>
      </c>
    </row>
    <row r="5" spans="1:10" ht="18" x14ac:dyDescent="0.3">
      <c r="A5" s="19" t="s">
        <v>18</v>
      </c>
      <c r="B5" s="18" t="str">
        <v>DELFINES</v>
      </c>
      <c r="C5" s="3">
        <v>108</v>
      </c>
      <c r="E5" t="s">
        <v>70</v>
      </c>
      <c r="F5" s="4">
        <f t="shared" si="0"/>
        <v>186</v>
      </c>
      <c r="G5">
        <f>_xlfn.XLOOKUP($E5,'50m PULL'!$BS$20:$BS$31,'50m PULL'!$BX$20:$BX$31)</f>
        <v>40</v>
      </c>
      <c r="H5">
        <f>_xlfn.XLOOKUP(E5,'50m LIBRE'!$BS$19:$BS$30,'50m LIBRE'!$BX$19:$BX$30)</f>
        <v>48</v>
      </c>
      <c r="I5">
        <f>_xlfn.XLOOKUP($E5,'200m LIBRE'!$BS$19:$BS$30,'200m LIBRE'!$BX$19:$BX$30)</f>
        <v>49</v>
      </c>
      <c r="J5">
        <f>_xlfn.XLOOKUP($E5,'100m LIBRE'!$BS$19:$BS$30,'100m LIBRE'!$BX$19:$BX$30)</f>
        <v>49</v>
      </c>
    </row>
    <row r="6" spans="1:10" ht="18" x14ac:dyDescent="0.3">
      <c r="A6" s="19" t="s">
        <v>19</v>
      </c>
      <c r="B6" s="18" t="str">
        <v>P.LIBRE</v>
      </c>
      <c r="C6" s="3">
        <v>78</v>
      </c>
      <c r="E6" s="102" t="s">
        <v>186</v>
      </c>
      <c r="F6" s="4">
        <f t="shared" si="0"/>
        <v>78</v>
      </c>
      <c r="G6">
        <f>_xlfn.XLOOKUP($E6,'50m PULL'!$BS$20:$BS$31,'50m PULL'!$BX$20:$BX$31)</f>
        <v>20</v>
      </c>
      <c r="H6">
        <f>_xlfn.XLOOKUP(E6,'50m LIBRE'!$BS$19:$BS$30,'50m LIBRE'!$BX$19:$BX$30)</f>
        <v>21</v>
      </c>
      <c r="I6">
        <f>_xlfn.XLOOKUP($E6,'200m LIBRE'!$BS$19:$BS$30,'200m LIBRE'!$BX$19:$BX$30)</f>
        <v>18</v>
      </c>
      <c r="J6">
        <f>_xlfn.XLOOKUP($E6,'100m LIBRE'!$BS$19:$BS$30,'100m LIBRE'!$BX$19:$BX$30)</f>
        <v>19</v>
      </c>
    </row>
    <row r="7" spans="1:10" ht="18" x14ac:dyDescent="0.3">
      <c r="A7" s="19" t="s">
        <v>20</v>
      </c>
      <c r="B7" s="18"/>
      <c r="C7" s="3"/>
      <c r="F7" s="4" t="e">
        <f t="shared" si="0"/>
        <v>#VALUE!</v>
      </c>
      <c r="G7" t="e">
        <f>_xlfn.XLOOKUP($E7,'50m PULL'!$BS$20:$BS$31,'50m PULL'!$BX$20:$BX$31)</f>
        <v>#VALUE!</v>
      </c>
      <c r="H7" t="e">
        <f>_xlfn.XLOOKUP(E7,'50m LIBRE'!$BS$19:$BS$30,'50m LIBRE'!$BX$19:$BX$30)</f>
        <v>#VALUE!</v>
      </c>
      <c r="I7" t="e">
        <f>_xlfn.XLOOKUP($E7,'200m LIBRE'!$BS$19:$BS$30,'200m LIBRE'!$BX$19:$BX$30)</f>
        <v>#VALUE!</v>
      </c>
      <c r="J7" t="e">
        <f>_xlfn.XLOOKUP($E7,'100m LIBRE'!$BS$19:$BS$30,'100m LIBRE'!$BX$19:$BX$30)</f>
        <v>#VALUE!</v>
      </c>
    </row>
    <row r="8" spans="1:10" ht="18" x14ac:dyDescent="0.3">
      <c r="A8" s="19" t="s">
        <v>21</v>
      </c>
      <c r="B8" s="18"/>
      <c r="C8" s="3"/>
      <c r="F8" s="4" t="e">
        <f t="shared" si="0"/>
        <v>#VALUE!</v>
      </c>
      <c r="G8" t="e">
        <f>_xlfn.XLOOKUP($E8,'50m PULL'!$BS$20:$BS$31,'50m PULL'!$BX$20:$BX$31)</f>
        <v>#VALUE!</v>
      </c>
      <c r="H8" t="e">
        <f>_xlfn.XLOOKUP(E8,'50m LIBRE'!$BS$19:$BS$30,'50m LIBRE'!$BX$19:$BX$30)</f>
        <v>#VALUE!</v>
      </c>
      <c r="I8" t="e">
        <f>_xlfn.XLOOKUP($E8,'200m LIBRE'!$BS$19:$BS$30,'200m LIBRE'!$BX$19:$BX$30)</f>
        <v>#VALUE!</v>
      </c>
      <c r="J8" t="e">
        <f>_xlfn.XLOOKUP($E8,'100m LIBRE'!$BS$19:$BS$30,'100m LIBRE'!$BX$19:$BX$30)</f>
        <v>#VALUE!</v>
      </c>
    </row>
    <row r="9" spans="1:10" ht="18" x14ac:dyDescent="0.3">
      <c r="A9" s="19" t="s">
        <v>22</v>
      </c>
      <c r="B9" s="18"/>
      <c r="C9" s="3"/>
      <c r="F9" s="4" t="e">
        <f t="shared" si="0"/>
        <v>#VALUE!</v>
      </c>
      <c r="G9" t="e">
        <f>_xlfn.XLOOKUP($E9,'50m PULL'!$BS$20:$BS$31,'50m PULL'!$BX$20:$BX$31)</f>
        <v>#VALUE!</v>
      </c>
      <c r="H9" t="e">
        <f>_xlfn.XLOOKUP(E9,'50m LIBRE'!$BS$19:$BS$30,'50m LIBRE'!$BX$19:$BX$30)</f>
        <v>#VALUE!</v>
      </c>
      <c r="I9" t="e">
        <f>_xlfn.XLOOKUP($E9,'200m LIBRE'!$BS$19:$BS$30,'200m LIBRE'!$BX$19:$BX$30)</f>
        <v>#VALUE!</v>
      </c>
      <c r="J9" t="e">
        <f>_xlfn.XLOOKUP($E9,'100m LIBRE'!$BS$19:$BS$30,'100m LIBRE'!$BX$19:$BX$30)</f>
        <v>#VALUE!</v>
      </c>
    </row>
    <row r="10" spans="1:10" ht="18" x14ac:dyDescent="0.3">
      <c r="A10" s="19" t="s">
        <v>23</v>
      </c>
      <c r="B10" s="18"/>
      <c r="C10" s="3"/>
      <c r="F10" s="4" t="e">
        <f t="shared" si="0"/>
        <v>#VALUE!</v>
      </c>
      <c r="G10" t="e">
        <f>_xlfn.XLOOKUP($E10,'50m PULL'!$BS$20:$BS$31,'50m PULL'!$BX$20:$BX$31)</f>
        <v>#VALUE!</v>
      </c>
      <c r="H10" t="e">
        <f>_xlfn.XLOOKUP(E10,'50m LIBRE'!$BS$19:$BS$30,'50m LIBRE'!$BX$19:$BX$30)</f>
        <v>#VALUE!</v>
      </c>
      <c r="I10" t="e">
        <f>_xlfn.XLOOKUP($E10,'200m LIBRE'!$BS$19:$BS$30,'200m LIBRE'!$BX$19:$BX$30)</f>
        <v>#VALUE!</v>
      </c>
      <c r="J10" t="e">
        <f>_xlfn.XLOOKUP($E10,'100m LIBRE'!$BS$19:$BS$30,'100m LIBRE'!$BX$19:$BX$30)</f>
        <v>#VALUE!</v>
      </c>
    </row>
    <row r="11" spans="1:10" ht="18" x14ac:dyDescent="0.3">
      <c r="A11" s="19" t="s">
        <v>24</v>
      </c>
      <c r="B11" s="18"/>
      <c r="C11" s="3"/>
      <c r="F11" s="4" t="e">
        <f t="shared" si="0"/>
        <v>#VALUE!</v>
      </c>
      <c r="G11" t="e">
        <f>_xlfn.XLOOKUP($E11,'50m PULL'!$BS$20:$BS$31,'50m PULL'!$BX$20:$BX$31)</f>
        <v>#VALUE!</v>
      </c>
      <c r="H11" t="e">
        <f>_xlfn.XLOOKUP(E11,'50m LIBRE'!$BS$19:$BS$30,'50m LIBRE'!$BX$19:$BX$30)</f>
        <v>#VALUE!</v>
      </c>
      <c r="I11" t="e">
        <f>_xlfn.XLOOKUP($E11,'200m LIBRE'!$BS$19:$BS$30,'200m LIBRE'!$BX$19:$BX$30)</f>
        <v>#VALUE!</v>
      </c>
      <c r="J11" t="e">
        <f>_xlfn.XLOOKUP($E11,'100m LIBRE'!$BS$19:$BS$30,'100m LIBRE'!$BX$19:$BX$30)</f>
        <v>#VALUE!</v>
      </c>
    </row>
    <row r="12" spans="1:10" ht="18" x14ac:dyDescent="0.3">
      <c r="A12" s="19" t="s">
        <v>25</v>
      </c>
      <c r="B12" s="18"/>
      <c r="C12" s="3"/>
      <c r="F12" s="4" t="e">
        <f t="shared" si="0"/>
        <v>#VALUE!</v>
      </c>
      <c r="G12" t="e">
        <f>_xlfn.XLOOKUP($E12,'50m PULL'!$BS$20:$BS$31,'50m PULL'!$BX$20:$BX$31)</f>
        <v>#VALUE!</v>
      </c>
      <c r="H12" t="e">
        <f>_xlfn.XLOOKUP(E12,'50m LIBRE'!$BS$19:$BS$30,'50m LIBRE'!$BX$19:$BX$30)</f>
        <v>#VALUE!</v>
      </c>
      <c r="I12" t="e">
        <f>_xlfn.XLOOKUP($E12,'200m LIBRE'!$BS$19:$BS$30,'200m LIBRE'!$BX$19:$BX$30)</f>
        <v>#VALUE!</v>
      </c>
      <c r="J12" t="e">
        <f>_xlfn.XLOOKUP($E12,'100m LIBRE'!$BS$19:$BS$30,'100m LIBRE'!$BX$19:$BX$30)</f>
        <v>#VALUE!</v>
      </c>
    </row>
    <row r="13" spans="1:10" ht="18" x14ac:dyDescent="0.3">
      <c r="A13" s="19" t="s">
        <v>26</v>
      </c>
      <c r="B13" s="18"/>
      <c r="C13" s="3"/>
      <c r="F13" s="4" t="e">
        <f t="shared" si="0"/>
        <v>#VALUE!</v>
      </c>
      <c r="G13" t="e">
        <f>_xlfn.XLOOKUP($E13,'50m PULL'!$BS$20:$BS$31,'50m PULL'!$BX$20:$BX$31)</f>
        <v>#VALUE!</v>
      </c>
      <c r="H13" t="e">
        <f>_xlfn.XLOOKUP(E13,'50m LIBRE'!$BS$19:$BS$30,'50m LIBRE'!$BX$19:$BX$30)</f>
        <v>#VALUE!</v>
      </c>
      <c r="I13" t="e">
        <f>_xlfn.XLOOKUP($E13,'200m LIBRE'!$BS$19:$BS$30,'200m LIBRE'!$BX$19:$BX$30)</f>
        <v>#VALUE!</v>
      </c>
      <c r="J13" t="e">
        <f>_xlfn.XLOOKUP($E13,'100m LIBRE'!$BS$19:$BS$30,'100m LIBRE'!$BX$19:$BX$30)</f>
        <v>#VALUE!</v>
      </c>
    </row>
    <row r="14" spans="1:10" ht="18" x14ac:dyDescent="0.3">
      <c r="A14" s="19" t="s">
        <v>27</v>
      </c>
      <c r="B14" s="18"/>
      <c r="C14" s="3"/>
      <c r="F14" s="4" t="e">
        <f t="shared" si="0"/>
        <v>#VALUE!</v>
      </c>
      <c r="G14" t="e">
        <f>_xlfn.XLOOKUP($E14,'50m PULL'!$BS$20:$BS$31,'50m PULL'!$BX$20:$BX$31)</f>
        <v>#VALUE!</v>
      </c>
      <c r="H14" t="e">
        <f>_xlfn.XLOOKUP(E14,'50m LIBRE'!$BS$19:$BS$30,'50m LIBRE'!$BX$19:$BX$30)</f>
        <v>#VALUE!</v>
      </c>
      <c r="I14" t="e">
        <f>_xlfn.XLOOKUP($E14,'200m LIBRE'!$BS$19:$BS$30,'200m LIBRE'!$BX$19:$BX$30)</f>
        <v>#VALUE!</v>
      </c>
      <c r="J14" t="e">
        <f>_xlfn.XLOOKUP($E14,'100m LIBRE'!$BS$19:$BS$30,'100m LIBRE'!$BX$19:$BX$30)</f>
        <v>#VALUE!</v>
      </c>
    </row>
    <row r="15" spans="1:10" ht="18" x14ac:dyDescent="0.3">
      <c r="A15" s="19" t="s">
        <v>28</v>
      </c>
      <c r="B15" s="18"/>
      <c r="C15" s="3"/>
      <c r="F15" s="4" t="e">
        <f t="shared" si="0"/>
        <v>#VALUE!</v>
      </c>
      <c r="G15" t="e">
        <f>_xlfn.XLOOKUP($E15,'50m PULL'!$BS$20:$BS$31,'50m PULL'!$BX$20:$BX$31)</f>
        <v>#VALUE!</v>
      </c>
      <c r="H15" t="e">
        <f>_xlfn.XLOOKUP(E15,'50m LIBRE'!$BS$19:$BS$30,'50m LIBRE'!$BX$19:$BX$30)</f>
        <v>#VALUE!</v>
      </c>
      <c r="I15" t="e">
        <f>_xlfn.XLOOKUP($E15,'200m LIBRE'!$BS$19:$BS$30,'200m LIBRE'!$BX$19:$BX$30)</f>
        <v>#VALUE!</v>
      </c>
      <c r="J15" t="e">
        <f>_xlfn.XLOOKUP($E15,'100m LIBRE'!$BS$19:$BS$30,'100m LIBRE'!$BX$19:$BX$30)</f>
        <v>#VALUE!</v>
      </c>
    </row>
  </sheetData>
  <sortState xmlns:xlrd2="http://schemas.microsoft.com/office/spreadsheetml/2017/richdata2" ref="E3:E8">
    <sortCondition ref="E3:E8"/>
  </sortState>
  <pageMargins left="0.70866141732283472" right="0.70866141732283472" top="0.74803149606299213" bottom="0.74803149606299213" header="0.31496062992125984" footer="0.31496062992125984"/>
  <pageSetup paperSize="9" scale="15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2029-D1D5-4D4B-8D95-6B141457CF5C}">
  <sheetPr>
    <pageSetUpPr fitToPage="1"/>
  </sheetPr>
  <dimension ref="A1:AK103"/>
  <sheetViews>
    <sheetView zoomScale="70" zoomScaleNormal="70" workbookViewId="0">
      <pane xSplit="7" ySplit="2" topLeftCell="U18" activePane="bottomRight" state="frozenSplit"/>
      <selection activeCell="C49" sqref="C49:C54"/>
      <selection pane="topRight" activeCell="H1" sqref="H1"/>
      <selection pane="bottomLeft" activeCell="A12" sqref="A12"/>
      <selection pane="bottomRight" activeCell="AA30" sqref="AA30"/>
    </sheetView>
  </sheetViews>
  <sheetFormatPr baseColWidth="10" defaultColWidth="10.77734375" defaultRowHeight="14.4" x14ac:dyDescent="0.3"/>
  <cols>
    <col min="1" max="1" width="4.88671875" customWidth="1"/>
    <col min="2" max="2" width="13.6640625" style="4" customWidth="1"/>
    <col min="3" max="3" width="32" bestFit="1" customWidth="1"/>
    <col min="4" max="4" width="16.6640625" style="3" bestFit="1" customWidth="1"/>
    <col min="5" max="5" width="10.109375" style="4" customWidth="1"/>
    <col min="6" max="6" width="12.77734375" style="4" bestFit="1" customWidth="1"/>
    <col min="7" max="7" width="9.44140625" style="4" bestFit="1" customWidth="1"/>
    <col min="8" max="21" width="14.44140625" style="4" customWidth="1"/>
    <col min="24" max="24" width="16.44140625" bestFit="1" customWidth="1"/>
    <col min="25" max="25" width="6.33203125" customWidth="1"/>
    <col min="26" max="26" width="13.44140625" bestFit="1" customWidth="1"/>
    <col min="27" max="27" width="6.6640625" bestFit="1" customWidth="1"/>
    <col min="28" max="28" width="4.88671875" customWidth="1"/>
    <col min="29" max="29" width="21.33203125" bestFit="1" customWidth="1"/>
    <col min="30" max="30" width="9.77734375" customWidth="1"/>
    <col min="31" max="31" width="10.44140625" customWidth="1"/>
    <col min="32" max="32" width="5.33203125" customWidth="1"/>
    <col min="33" max="33" width="3" bestFit="1" customWidth="1"/>
    <col min="34" max="34" width="16.6640625" bestFit="1" customWidth="1"/>
    <col min="35" max="35" width="11.109375" customWidth="1"/>
    <col min="36" max="36" width="13.33203125" bestFit="1" customWidth="1"/>
    <col min="37" max="37" width="12.88671875" bestFit="1" customWidth="1"/>
  </cols>
  <sheetData>
    <row r="1" spans="1:37" ht="15" thickBot="1" x14ac:dyDescent="0.35">
      <c r="X1" s="25" t="s">
        <v>33</v>
      </c>
      <c r="Y1" s="29">
        <f>COUNTIF($E$3:$E$288,"&gt;1")</f>
        <v>22</v>
      </c>
    </row>
    <row r="2" spans="1:37" ht="58.2" thickTop="1" x14ac:dyDescent="0.3">
      <c r="A2" s="20" t="s">
        <v>0</v>
      </c>
      <c r="B2" s="21" t="s">
        <v>31</v>
      </c>
      <c r="C2" s="20" t="s">
        <v>7</v>
      </c>
      <c r="D2" s="20" t="s">
        <v>8</v>
      </c>
      <c r="E2" s="20" t="s">
        <v>9</v>
      </c>
      <c r="F2" s="20" t="s">
        <v>10</v>
      </c>
      <c r="G2" s="22" t="s">
        <v>12</v>
      </c>
      <c r="H2" s="23" t="s">
        <v>191</v>
      </c>
      <c r="I2" s="23" t="s">
        <v>124</v>
      </c>
      <c r="J2" s="23" t="s">
        <v>125</v>
      </c>
      <c r="K2" s="23" t="s">
        <v>126</v>
      </c>
      <c r="L2" s="23" t="s">
        <v>127</v>
      </c>
      <c r="M2" s="23" t="s">
        <v>128</v>
      </c>
      <c r="N2" s="23" t="s">
        <v>129</v>
      </c>
      <c r="O2" s="23" t="s">
        <v>130</v>
      </c>
      <c r="P2" s="23" t="s">
        <v>131</v>
      </c>
      <c r="Q2" s="23" t="s">
        <v>132</v>
      </c>
      <c r="R2" s="23" t="s">
        <v>133</v>
      </c>
      <c r="S2" s="23" t="s">
        <v>134</v>
      </c>
      <c r="T2" s="23" t="s">
        <v>135</v>
      </c>
      <c r="U2" s="23" t="s">
        <v>136</v>
      </c>
      <c r="W2" s="24" t="s">
        <v>32</v>
      </c>
      <c r="Y2" s="4" t="s">
        <v>13</v>
      </c>
      <c r="AA2" s="4" t="s">
        <v>13</v>
      </c>
      <c r="AC2" s="27" t="s">
        <v>54</v>
      </c>
      <c r="AD2" s="28" t="s">
        <v>58</v>
      </c>
      <c r="AE2" s="28" t="s">
        <v>57</v>
      </c>
      <c r="AG2" s="27" t="s">
        <v>0</v>
      </c>
      <c r="AH2" s="94" t="s">
        <v>8</v>
      </c>
      <c r="AI2" s="95" t="s">
        <v>56</v>
      </c>
    </row>
    <row r="3" spans="1:37" x14ac:dyDescent="0.3">
      <c r="A3">
        <f>IF(C3=0,"",COUNTA(C$3:$C3))</f>
        <v>1</v>
      </c>
      <c r="B3" s="107">
        <v>35936</v>
      </c>
      <c r="C3" t="s">
        <v>185</v>
      </c>
      <c r="D3" s="3" t="s">
        <v>73</v>
      </c>
      <c r="E3" s="97">
        <v>26</v>
      </c>
      <c r="F3" s="4" t="s">
        <v>4</v>
      </c>
      <c r="G3" s="4" t="s">
        <v>101</v>
      </c>
      <c r="H3" s="4" t="s">
        <v>182</v>
      </c>
      <c r="I3" s="4" t="s">
        <v>182</v>
      </c>
      <c r="J3" s="4" t="s">
        <v>182</v>
      </c>
      <c r="K3" s="4" t="s">
        <v>182</v>
      </c>
      <c r="L3" s="81"/>
      <c r="M3" s="81"/>
      <c r="N3" s="81"/>
      <c r="O3" s="81"/>
      <c r="P3" s="81"/>
      <c r="Q3" s="81"/>
      <c r="R3" s="81"/>
      <c r="S3" s="81"/>
      <c r="T3" s="81"/>
      <c r="U3" s="81"/>
      <c r="W3">
        <f>COUNTA(H3:U3)</f>
        <v>4</v>
      </c>
      <c r="X3" s="3" t="s">
        <v>34</v>
      </c>
      <c r="Y3" s="30">
        <f>SUM(Y4:Y19)</f>
        <v>11</v>
      </c>
      <c r="Z3" s="3" t="s">
        <v>35</v>
      </c>
      <c r="AA3" s="30">
        <f>SUM(AA4:AA20)</f>
        <v>11</v>
      </c>
      <c r="AC3" s="23" t="s">
        <v>123</v>
      </c>
      <c r="AD3" s="4">
        <f>SUM(COUNTIFS(Tabla1[SEXO],"f",Tabla1[50m Pull],"n/t")+COUNTIFS(Tabla1[SEXO],"f",Tabla1[50m Pull],"&gt;0"))</f>
        <v>11</v>
      </c>
      <c r="AE3" s="4">
        <f>SUM(COUNTIFS(Tabla1[SEXO],"M",Tabla1[50m Pull],"n/t")+COUNTIFS(Tabla1[SEXO],"M",Tabla1[50m Pull],"&gt;0"))</f>
        <v>11</v>
      </c>
      <c r="AG3" s="4">
        <f>IF(AH3=0,"",COUNTA($AH$3:AH3))</f>
        <v>1</v>
      </c>
      <c r="AH3" s="17" t="s">
        <v>120</v>
      </c>
      <c r="AI3">
        <v>10</v>
      </c>
      <c r="AK3" s="98"/>
    </row>
    <row r="4" spans="1:37" x14ac:dyDescent="0.3">
      <c r="A4">
        <f>IF(C4=0,"",COUNTA(C$3:$C4))</f>
        <v>2</v>
      </c>
      <c r="B4" s="96">
        <v>33148</v>
      </c>
      <c r="C4" t="s">
        <v>163</v>
      </c>
      <c r="D4" s="92" t="s">
        <v>120</v>
      </c>
      <c r="E4" s="97">
        <v>34</v>
      </c>
      <c r="F4" s="4" t="s">
        <v>164</v>
      </c>
      <c r="G4" s="4" t="s">
        <v>101</v>
      </c>
      <c r="H4" s="4" t="s">
        <v>182</v>
      </c>
      <c r="I4" s="81">
        <v>1.0416666666666667E-3</v>
      </c>
      <c r="J4" s="81"/>
      <c r="K4" s="81">
        <v>2.0833333333333333E-3</v>
      </c>
      <c r="W4">
        <f t="shared" ref="W4:W67" si="0">COUNTA(H4:U4)</f>
        <v>3</v>
      </c>
      <c r="X4" s="3" t="s">
        <v>36</v>
      </c>
      <c r="Y4" s="26">
        <f>COUNTIFS($E$3:$E$288,"=5",$G$3:$G$288,"F")</f>
        <v>0</v>
      </c>
      <c r="Z4" s="3" t="s">
        <v>36</v>
      </c>
      <c r="AA4" s="26">
        <f>COUNTIFS($E$3:$E$288,"=5",$G$3:$G$288,"M")</f>
        <v>0</v>
      </c>
      <c r="AC4" s="23" t="s">
        <v>124</v>
      </c>
      <c r="AD4" s="4">
        <f>SUM(COUNTIFS(Tabla1[SEXO],"F",Tabla1[50m LIBRE],"N/T")+COUNTIFS(Tabla1[SEXO],"F",Tabla1[50m LIBRE],"&gt;0"))</f>
        <v>11</v>
      </c>
      <c r="AE4" s="4">
        <f>SUM(COUNTIFS(Tabla1[SEXO],"M",Tabla1[50m LIBRE],"N/T")+COUNTIFS(Tabla1[SEXO],"M",Tabla1[50m LIBRE],"&gt;0"))</f>
        <v>11</v>
      </c>
      <c r="AG4" s="4">
        <f>IF(AH4=0,"",COUNTA($AH$3:AH4))</f>
        <v>2</v>
      </c>
      <c r="AH4" s="17" t="s">
        <v>70</v>
      </c>
      <c r="AI4">
        <v>6</v>
      </c>
      <c r="AK4" s="98"/>
    </row>
    <row r="5" spans="1:37" x14ac:dyDescent="0.3">
      <c r="A5">
        <f>IF(C5=0,"",COUNTA(C$3:$C5))</f>
        <v>3</v>
      </c>
      <c r="B5" s="96">
        <v>32741</v>
      </c>
      <c r="C5" t="s">
        <v>178</v>
      </c>
      <c r="D5" s="92" t="s">
        <v>70</v>
      </c>
      <c r="E5" s="97">
        <v>35</v>
      </c>
      <c r="F5" s="4" t="s">
        <v>139</v>
      </c>
      <c r="G5" s="4" t="s">
        <v>101</v>
      </c>
      <c r="H5" s="4" t="s">
        <v>182</v>
      </c>
      <c r="I5" s="81">
        <v>6.1018518518518518E-4</v>
      </c>
      <c r="J5" s="81">
        <v>2.9943287037037035E-3</v>
      </c>
      <c r="K5" s="81">
        <v>1.3766203703703703E-3</v>
      </c>
      <c r="L5" s="81"/>
      <c r="M5" s="81"/>
      <c r="N5" s="81"/>
      <c r="O5" s="81"/>
      <c r="P5" s="81"/>
      <c r="Q5" s="81"/>
      <c r="R5" s="81"/>
      <c r="S5" s="81"/>
      <c r="T5" s="81"/>
      <c r="U5" s="81"/>
      <c r="W5">
        <f t="shared" si="0"/>
        <v>4</v>
      </c>
      <c r="X5" s="3" t="s">
        <v>37</v>
      </c>
      <c r="Y5" s="26">
        <f>COUNTIFS($E$3:$E$288,"=6",$G$3:$G$288,"F")</f>
        <v>0</v>
      </c>
      <c r="Z5" s="3" t="s">
        <v>37</v>
      </c>
      <c r="AA5" s="26">
        <f>COUNTIFS($E$3:$E$288,"=6",$G$3:$G$288,"M")</f>
        <v>0</v>
      </c>
      <c r="AC5" s="23" t="s">
        <v>125</v>
      </c>
      <c r="AD5" s="4">
        <f>SUM(COUNTIFS(Tabla1[SEXO],"F",Tabla1[200m LIBRE],"N/T")+COUNTIFS(Tabla1[SEXO],"F",Tabla1[200m LIBRE],"&gt;0"))</f>
        <v>10</v>
      </c>
      <c r="AE5" s="4">
        <f>SUM(COUNTIFS(Tabla1[SEXO],"M",Tabla1[200m LIBRE],"N/T")+COUNTIFS(Tabla1[SEXO],"M",Tabla1[200m LIBRE],"&gt;0"))</f>
        <v>10</v>
      </c>
      <c r="AG5" s="4">
        <f>IF(AH5=0,"",COUNTA($AH$3:AH5))</f>
        <v>3</v>
      </c>
      <c r="AH5" s="17" t="s">
        <v>186</v>
      </c>
      <c r="AI5">
        <v>3</v>
      </c>
      <c r="AK5" s="98"/>
    </row>
    <row r="6" spans="1:37" x14ac:dyDescent="0.3">
      <c r="A6">
        <f>IF(C6=0,"",COUNTA(C$3:$C6))</f>
        <v>4</v>
      </c>
      <c r="B6" s="96">
        <v>32459</v>
      </c>
      <c r="C6" t="s">
        <v>165</v>
      </c>
      <c r="D6" s="92" t="s">
        <v>120</v>
      </c>
      <c r="E6" s="97">
        <v>36</v>
      </c>
      <c r="F6" s="4" t="s">
        <v>166</v>
      </c>
      <c r="G6" s="4" t="s">
        <v>101</v>
      </c>
      <c r="H6" s="4" t="s">
        <v>182</v>
      </c>
      <c r="I6" s="81">
        <v>5.7870370370370367E-4</v>
      </c>
      <c r="J6" s="81">
        <v>3.1250000000000002E-3</v>
      </c>
      <c r="K6" s="81">
        <v>1.2731481481481483E-3</v>
      </c>
      <c r="W6">
        <f t="shared" si="0"/>
        <v>4</v>
      </c>
      <c r="X6" s="3" t="s">
        <v>38</v>
      </c>
      <c r="Y6" s="26">
        <f>COUNTIFS($E$3:$E$288,"=7",$G$3:$G$288,"F")</f>
        <v>0</v>
      </c>
      <c r="Z6" s="3" t="s">
        <v>38</v>
      </c>
      <c r="AA6" s="26">
        <f>COUNTIFS($E$3:$E$288,"=7",$G$3:$G$288,"M")</f>
        <v>0</v>
      </c>
      <c r="AC6" s="23" t="s">
        <v>126</v>
      </c>
      <c r="AD6" s="4">
        <f>SUM(COUNTIFS(Tabla1[SEXO],"F",Tabla1[100m LIBRE],"N/T")+COUNTIFS(Tabla1[SEXO],"F",Tabla1[100m LIBRE],"&gt;0"))</f>
        <v>11</v>
      </c>
      <c r="AE6" s="4">
        <f>SUM(COUNTIFS(Tabla1[SEXO],"M",Tabla1[100m LIBRE],"N/T")+COUNTIFS(Tabla1[SEXO],"M",Tabla1[100m LIBRE],"&gt;0"))</f>
        <v>11</v>
      </c>
      <c r="AG6" s="4">
        <f>IF(AH6=0,"",COUNTA($AH$3:AH6))</f>
        <v>4</v>
      </c>
      <c r="AH6" s="17" t="s">
        <v>73</v>
      </c>
      <c r="AI6">
        <v>3</v>
      </c>
      <c r="AK6" s="98"/>
    </row>
    <row r="7" spans="1:37" x14ac:dyDescent="0.3">
      <c r="A7">
        <f>IF(C7=0,"",COUNTA(C$3:$C7))</f>
        <v>5</v>
      </c>
      <c r="B7" s="96">
        <v>32374</v>
      </c>
      <c r="C7" t="s">
        <v>188</v>
      </c>
      <c r="D7" s="92" t="s">
        <v>186</v>
      </c>
      <c r="E7" s="97">
        <f>2024-YEAR(Tabla1[[#This Row],[FECHA DE NAC]])</f>
        <v>36</v>
      </c>
      <c r="F7" s="4" t="s">
        <v>139</v>
      </c>
      <c r="G7" s="4" t="s">
        <v>101</v>
      </c>
      <c r="H7" s="4" t="s">
        <v>182</v>
      </c>
      <c r="I7" s="4" t="s">
        <v>182</v>
      </c>
      <c r="J7" s="4" t="s">
        <v>182</v>
      </c>
      <c r="K7" s="4" t="s">
        <v>182</v>
      </c>
      <c r="L7" s="81"/>
      <c r="M7" s="81"/>
      <c r="N7" s="81"/>
      <c r="O7" s="81"/>
      <c r="P7" s="81"/>
      <c r="Q7" s="81"/>
      <c r="R7" s="81"/>
      <c r="S7" s="81"/>
      <c r="T7" s="81"/>
      <c r="U7" s="81"/>
      <c r="W7">
        <f t="shared" si="0"/>
        <v>4</v>
      </c>
      <c r="X7" s="3" t="s">
        <v>39</v>
      </c>
      <c r="Y7" s="26">
        <f>COUNTIFS($E$3:$E$288,"=8",$G$3:$G$288,"F")</f>
        <v>0</v>
      </c>
      <c r="Z7" s="3" t="s">
        <v>39</v>
      </c>
      <c r="AA7" s="26">
        <f>COUNTIFS($E$3:$E$288,"=8",$G$3:$G$288,"M")</f>
        <v>0</v>
      </c>
      <c r="AC7" s="44"/>
      <c r="AD7" s="4">
        <f>SUM(COUNTIFS(Tabla1[SEXO],"F",Tabla1[Columna1],"N/T")+COUNTIFS(Tabla1[SEXO],"F",Tabla1[Columna1],"&gt;0"))</f>
        <v>0</v>
      </c>
      <c r="AE7" s="4">
        <f>SUM(COUNTIFS(Tabla1[SEXO],"M",Tabla1[Columna1],"N/T")+COUNTIFS(Tabla1[SEXO],"M",Tabla1[Columna1],"&gt;0"))</f>
        <v>0</v>
      </c>
      <c r="AG7" s="4">
        <f>IF(AH7=0,"",COUNTA($AH$3:AH7))</f>
        <v>5</v>
      </c>
      <c r="AH7" s="17" t="s">
        <v>121</v>
      </c>
      <c r="AK7" s="98"/>
    </row>
    <row r="8" spans="1:37" x14ac:dyDescent="0.3">
      <c r="A8">
        <f>IF(C8=0,"",COUNTA(C$3:$C8))</f>
        <v>6</v>
      </c>
      <c r="B8" s="96" t="s">
        <v>190</v>
      </c>
      <c r="C8" t="s">
        <v>189</v>
      </c>
      <c r="D8" s="92" t="s">
        <v>120</v>
      </c>
      <c r="E8" s="97">
        <v>37</v>
      </c>
      <c r="F8" s="4" t="s">
        <v>139</v>
      </c>
      <c r="G8" s="4" t="s">
        <v>101</v>
      </c>
      <c r="H8" s="4" t="s">
        <v>182</v>
      </c>
      <c r="I8" s="81">
        <v>5.5821759259259258E-4</v>
      </c>
      <c r="J8" s="81">
        <v>3.472222222222222E-3</v>
      </c>
      <c r="K8" s="81">
        <v>1.4109953703703704E-3</v>
      </c>
      <c r="R8" s="81"/>
      <c r="T8" s="81"/>
      <c r="W8">
        <f t="shared" si="0"/>
        <v>4</v>
      </c>
      <c r="X8" s="3" t="s">
        <v>40</v>
      </c>
      <c r="Y8" s="26">
        <f>COUNTIFS($E$3:$E$288,"=9",$G$3:$G$288,"F")</f>
        <v>0</v>
      </c>
      <c r="Z8" s="3" t="s">
        <v>40</v>
      </c>
      <c r="AA8" s="26">
        <f>COUNTIFS($E$3:$E$288,"=9",$G$3:$G$288,"M")</f>
        <v>0</v>
      </c>
      <c r="AC8" s="44"/>
      <c r="AD8" s="4">
        <f>SUM(COUNTIFS(Tabla1[SEXO],"F",Tabla1[Columna2],"N/T")+(COUNTIFS(Tabla1[SEXO],"F",Tabla1[Columna2],"&gt;0")))</f>
        <v>0</v>
      </c>
      <c r="AE8" s="4">
        <f>SUM(COUNTIFS(Tabla1[SEXO],"M",Tabla1[Columna2],"N/T")+(COUNTIFS(Tabla1[SEXO],"M",Tabla1[Columna2],"&gt;0")))</f>
        <v>0</v>
      </c>
      <c r="AG8" s="4">
        <f>IF(AH8=0,"",COUNTA($AH$3:AH8))</f>
        <v>6</v>
      </c>
      <c r="AH8" s="17" t="s">
        <v>55</v>
      </c>
      <c r="AI8">
        <v>22</v>
      </c>
    </row>
    <row r="9" spans="1:37" x14ac:dyDescent="0.3">
      <c r="A9">
        <f>IF(C9=0,"",COUNTA(C$3:$C9))</f>
        <v>7</v>
      </c>
      <c r="B9" s="96">
        <v>30697</v>
      </c>
      <c r="C9" t="s">
        <v>179</v>
      </c>
      <c r="D9" s="92" t="s">
        <v>70</v>
      </c>
      <c r="E9" s="97">
        <v>40</v>
      </c>
      <c r="F9" s="4" t="s">
        <v>140</v>
      </c>
      <c r="G9" s="4" t="s">
        <v>101</v>
      </c>
      <c r="H9" s="4" t="s">
        <v>182</v>
      </c>
      <c r="I9" s="81" t="s">
        <v>182</v>
      </c>
      <c r="J9" s="81" t="s">
        <v>182</v>
      </c>
      <c r="K9" s="81" t="s">
        <v>182</v>
      </c>
      <c r="L9" s="81"/>
      <c r="M9" s="81"/>
      <c r="N9" s="81"/>
      <c r="O9" s="81"/>
      <c r="P9" s="81"/>
      <c r="Q9" s="81"/>
      <c r="R9" s="81"/>
      <c r="S9" s="81"/>
      <c r="T9" s="81"/>
      <c r="U9" s="81"/>
      <c r="W9">
        <f t="shared" si="0"/>
        <v>4</v>
      </c>
      <c r="X9" s="3" t="s">
        <v>41</v>
      </c>
      <c r="Y9" s="26">
        <f>COUNTIFS($E$3:$E$288,"=10",$G$3:$G$288,"F")</f>
        <v>0</v>
      </c>
      <c r="Z9" s="3" t="s">
        <v>41</v>
      </c>
      <c r="AA9" s="26">
        <f>COUNTIFS($E$3:$E$288,"=10",$G$3:$G$288,"M")</f>
        <v>0</v>
      </c>
      <c r="AC9" s="44"/>
      <c r="AD9" s="4">
        <f>SUM(COUNTIFS(Tabla1[SEXO],"F",Tabla1[Columna3],"N/T")+(COUNTIFS(Tabla1[SEXO],"F",Tabla1[Columna3],"&gt;0")))</f>
        <v>0</v>
      </c>
      <c r="AE9" s="4">
        <f>SUM(COUNTIFS(Tabla1[SEXO],"M",Tabla1[Columna3],"N/T")+(COUNTIFS(Tabla1[SEXO],"M",Tabla1[Columna3],"&gt;0")))</f>
        <v>0</v>
      </c>
      <c r="AG9" s="4" t="str">
        <f>IF(AH9=0,"",COUNTA($AH$3:AH9))</f>
        <v/>
      </c>
    </row>
    <row r="10" spans="1:37" x14ac:dyDescent="0.3">
      <c r="A10">
        <f>IF(C10=0,"",COUNTA(C$3:$C10))</f>
        <v>8</v>
      </c>
      <c r="B10" s="96">
        <v>29656</v>
      </c>
      <c r="C10" t="s">
        <v>167</v>
      </c>
      <c r="D10" s="92" t="s">
        <v>120</v>
      </c>
      <c r="E10" s="97">
        <v>43</v>
      </c>
      <c r="F10" s="4" t="s">
        <v>168</v>
      </c>
      <c r="G10" s="4" t="s">
        <v>101</v>
      </c>
      <c r="H10" s="4" t="s">
        <v>182</v>
      </c>
      <c r="I10" s="81">
        <v>5.2708333333333329E-4</v>
      </c>
      <c r="J10" s="81">
        <v>2.7459490740740743E-3</v>
      </c>
      <c r="K10" s="81">
        <v>1.1769675925925925E-3</v>
      </c>
      <c r="W10">
        <f t="shared" si="0"/>
        <v>4</v>
      </c>
      <c r="X10" s="3" t="s">
        <v>42</v>
      </c>
      <c r="Y10" s="26">
        <f>COUNTIFS($E$3:$E$288,"=11",$G$3:$G$288,"F")</f>
        <v>0</v>
      </c>
      <c r="Z10" s="3" t="s">
        <v>42</v>
      </c>
      <c r="AA10" s="26">
        <f>COUNTIFS($E$3:$E$288,"=11",$G$3:$G$288,"M")</f>
        <v>0</v>
      </c>
      <c r="AC10" s="44"/>
      <c r="AD10" s="4">
        <f>SUM(COUNTIFS(Tabla1[SEXO],"F",Tabla1[Columna4],"N/T")+(COUNTIFS(Tabla1[SEXO],"F",Tabla1[Columna4],"&gt;0")))</f>
        <v>0</v>
      </c>
      <c r="AE10" s="4">
        <f>SUM(COUNTIFS(Tabla1[SEXO],"M",Tabla1[Columna4],"N/T")+(COUNTIFS(Tabla1[SEXO],"M",Tabla1[Columna4],"&gt;0")))</f>
        <v>0</v>
      </c>
      <c r="AG10" s="4" t="str">
        <f>IF(AH10=0,"",COUNTA($AH$3:AH10))</f>
        <v/>
      </c>
    </row>
    <row r="11" spans="1:37" x14ac:dyDescent="0.3">
      <c r="A11">
        <f>IF(C11=0,"",COUNTA(C$3:$C11))</f>
        <v>9</v>
      </c>
      <c r="B11" s="96">
        <v>29463</v>
      </c>
      <c r="C11" t="s">
        <v>169</v>
      </c>
      <c r="D11" s="92" t="s">
        <v>120</v>
      </c>
      <c r="E11" s="97">
        <v>44</v>
      </c>
      <c r="F11" s="4" t="s">
        <v>168</v>
      </c>
      <c r="G11" s="4" t="s">
        <v>101</v>
      </c>
      <c r="H11" s="4" t="s">
        <v>182</v>
      </c>
      <c r="I11" s="81">
        <v>6.4201388888888891E-4</v>
      </c>
      <c r="J11" s="81">
        <v>3.685185185185185E-3</v>
      </c>
      <c r="K11" s="81">
        <v>1.3769675925925926E-3</v>
      </c>
      <c r="O11" s="81"/>
      <c r="W11">
        <f t="shared" si="0"/>
        <v>4</v>
      </c>
      <c r="X11" s="3" t="s">
        <v>43</v>
      </c>
      <c r="Y11" s="26">
        <f>COUNTIFS($E$3:$E$288,"=12",$G$3:$G$288,"F")</f>
        <v>0</v>
      </c>
      <c r="Z11" s="3" t="s">
        <v>43</v>
      </c>
      <c r="AA11" s="26">
        <f>COUNTIFS($E$3:$E$288,"=12",$G$3:$G$288,"M")</f>
        <v>0</v>
      </c>
      <c r="AC11" s="44"/>
      <c r="AD11" s="4">
        <f>SUM(COUNTIFS(Tabla1[SEXO],"F",Tabla1[Columna5],"&gt;0")+(COUNTIFS(Tabla1[SEXO],"F",Tabla1[Columna5],"N/T")))</f>
        <v>0</v>
      </c>
      <c r="AE11" s="4">
        <f>SUM(COUNTIFS(Tabla1[SEXO],"M",Tabla1[Columna5],"&gt;0")+(COUNTIFS(Tabla1[SEXO],"M",Tabla1[Columna5],"N/T")))</f>
        <v>0</v>
      </c>
      <c r="AG11" s="4" t="str">
        <f>IF(AH11=0,"",COUNTA($AH$3:AH11))</f>
        <v/>
      </c>
    </row>
    <row r="12" spans="1:37" x14ac:dyDescent="0.3">
      <c r="A12">
        <f>IF(C12=0,"",COUNTA(C$3:$C12))</f>
        <v>10</v>
      </c>
      <c r="B12" s="96">
        <v>27427</v>
      </c>
      <c r="C12" t="s">
        <v>181</v>
      </c>
      <c r="D12" s="92" t="s">
        <v>186</v>
      </c>
      <c r="E12" s="97">
        <v>49</v>
      </c>
      <c r="F12" s="4" t="s">
        <v>141</v>
      </c>
      <c r="G12" s="4" t="s">
        <v>101</v>
      </c>
      <c r="H12" s="4" t="s">
        <v>182</v>
      </c>
      <c r="I12" s="81" t="s">
        <v>182</v>
      </c>
      <c r="J12" s="81" t="s">
        <v>182</v>
      </c>
      <c r="K12" s="81" t="s">
        <v>182</v>
      </c>
      <c r="L12" s="81"/>
      <c r="M12" s="81"/>
      <c r="N12" s="81"/>
      <c r="O12" s="81"/>
      <c r="P12" s="81"/>
      <c r="Q12" s="81"/>
      <c r="R12" s="81"/>
      <c r="S12" s="81"/>
      <c r="T12" s="81"/>
      <c r="U12" s="81"/>
      <c r="W12">
        <f t="shared" si="0"/>
        <v>4</v>
      </c>
      <c r="X12" s="3" t="s">
        <v>44</v>
      </c>
      <c r="Y12" s="26">
        <f>COUNTIFS($E$3:$E$288,"=13",$G$3:$G$288,"F")</f>
        <v>0</v>
      </c>
      <c r="Z12" s="3" t="s">
        <v>44</v>
      </c>
      <c r="AA12" s="26">
        <f>COUNTIFS($E$3:$E$288,"=13",$G$3:$G$288,"M")</f>
        <v>0</v>
      </c>
      <c r="AC12" s="44"/>
      <c r="AD12" s="4">
        <f>SUM(COUNTIFS(Tabla1[SEXO],"F",Tabla1[100m LIBRE],"N/T")+(COUNTIFS(Tabla1[SEXO],"F",Tabla1[100m LIBRE],"&gt;0")))</f>
        <v>11</v>
      </c>
      <c r="AE12" s="4">
        <f>SUM(COUNTIFS(Tabla1[SEXO],"M",Tabla1[100m LIBRE],"N/T")+(COUNTIFS(Tabla1[SEXO],"M",Tabla1[100m LIBRE],"&gt;0")))</f>
        <v>11</v>
      </c>
      <c r="AG12" s="4"/>
    </row>
    <row r="13" spans="1:37" x14ac:dyDescent="0.3">
      <c r="A13">
        <f>IF(C13=0,"",COUNTA(C$3:$C13))</f>
        <v>11</v>
      </c>
      <c r="B13" s="96">
        <v>23764</v>
      </c>
      <c r="C13" t="s">
        <v>157</v>
      </c>
      <c r="D13" s="92" t="s">
        <v>70</v>
      </c>
      <c r="E13" s="97">
        <v>59</v>
      </c>
      <c r="F13" s="4" t="s">
        <v>143</v>
      </c>
      <c r="G13" s="4" t="s">
        <v>101</v>
      </c>
      <c r="H13" s="4" t="s">
        <v>182</v>
      </c>
      <c r="I13" s="81">
        <v>7.2812499999999993E-4</v>
      </c>
      <c r="J13" s="81">
        <v>4.114236111111111E-3</v>
      </c>
      <c r="K13" s="81">
        <v>1.8681712962962962E-3</v>
      </c>
      <c r="L13" s="81"/>
      <c r="M13" s="81"/>
      <c r="N13" s="81"/>
      <c r="O13" s="81"/>
      <c r="P13" s="81"/>
      <c r="Q13" s="81"/>
      <c r="R13" s="81"/>
      <c r="S13" s="81"/>
      <c r="T13" s="81"/>
      <c r="U13" s="81"/>
      <c r="W13">
        <f t="shared" si="0"/>
        <v>4</v>
      </c>
      <c r="X13" s="3" t="s">
        <v>45</v>
      </c>
      <c r="Y13" s="26">
        <f>COUNTIFS($E$3:$E$288,"=14",$G$3:$G$288,"F")</f>
        <v>0</v>
      </c>
      <c r="Z13" s="3" t="s">
        <v>45</v>
      </c>
      <c r="AA13" s="26">
        <f>COUNTIFS($E$3:$E$288,"=14",$G$3:$G$288,"M")</f>
        <v>0</v>
      </c>
      <c r="AC13" s="44"/>
      <c r="AD13" s="4">
        <f>SUM(COUNTIFS(Tabla1[SEXO],"F",Tabla1[Columna7],"N/T")+(COUNTIFS(Tabla1[SEXO],"F",Tabla1[Columna7],"&gt;0")))</f>
        <v>0</v>
      </c>
      <c r="AE13" s="4">
        <f>SUM(COUNTIFS(Tabla1[SEXO],"M",Tabla1[Columna7],"N/T")+(COUNTIFS(Tabla1[SEXO],"M",Tabla1[Columna7],"&gt;0")))</f>
        <v>0</v>
      </c>
      <c r="AG13" s="4"/>
    </row>
    <row r="14" spans="1:37" x14ac:dyDescent="0.3">
      <c r="A14">
        <f>IF(C14=0,"",COUNTA(C$3:$C14))</f>
        <v>12</v>
      </c>
      <c r="B14" s="96">
        <v>35683</v>
      </c>
      <c r="C14" t="s">
        <v>183</v>
      </c>
      <c r="D14" s="3" t="s">
        <v>73</v>
      </c>
      <c r="E14" s="97">
        <v>27</v>
      </c>
      <c r="F14" s="4" t="s">
        <v>4</v>
      </c>
      <c r="G14" s="4" t="s">
        <v>162</v>
      </c>
      <c r="H14" s="4" t="s">
        <v>182</v>
      </c>
      <c r="I14" s="4" t="s">
        <v>182</v>
      </c>
      <c r="J14" s="4" t="s">
        <v>182</v>
      </c>
      <c r="K14" s="4" t="s">
        <v>182</v>
      </c>
      <c r="L14" s="81"/>
      <c r="M14" s="81"/>
      <c r="N14" s="81"/>
      <c r="O14" s="81"/>
      <c r="P14" s="81"/>
      <c r="Q14" s="81"/>
      <c r="R14" s="81"/>
      <c r="S14" s="81"/>
      <c r="T14" s="81"/>
      <c r="U14" s="81"/>
      <c r="W14">
        <f t="shared" si="0"/>
        <v>4</v>
      </c>
      <c r="X14" s="3" t="s">
        <v>46</v>
      </c>
      <c r="Y14" s="26">
        <f>COUNTIFS($E$3:$E$288,"=15",$G$3:$G$288,"F")</f>
        <v>0</v>
      </c>
      <c r="Z14" s="3" t="s">
        <v>46</v>
      </c>
      <c r="AA14" s="26">
        <f>COUNTIFS($E$3:$E$288,"=15",$G$3:$G$288,"M")</f>
        <v>0</v>
      </c>
      <c r="AC14" s="44"/>
      <c r="AD14" s="4">
        <f>SUM(COUNTIFS(Tabla1[SEXO],"F",Tabla1[Columna8],"N/T")+(COUNTIFS(Tabla1[SEXO],"F",Tabla1[Columna8],"&gt;0")))</f>
        <v>0</v>
      </c>
      <c r="AE14" s="4">
        <f>SUM(COUNTIFS(Tabla1[SEXO],"M",Tabla1[Columna8],"N/T")+(COUNTIFS(Tabla1[SEXO],"M",Tabla1[Columna8],"&gt;0")))</f>
        <v>0</v>
      </c>
      <c r="AG14" s="4"/>
    </row>
    <row r="15" spans="1:37" x14ac:dyDescent="0.3">
      <c r="A15">
        <f>IF(C15=0,"",COUNTA(C$3:$C15))</f>
        <v>13</v>
      </c>
      <c r="B15" s="96">
        <v>34043</v>
      </c>
      <c r="C15" t="s">
        <v>170</v>
      </c>
      <c r="D15" s="92" t="s">
        <v>120</v>
      </c>
      <c r="E15" s="97">
        <v>31</v>
      </c>
      <c r="F15" s="4" t="s">
        <v>164</v>
      </c>
      <c r="G15" s="4" t="s">
        <v>162</v>
      </c>
      <c r="H15" s="4" t="s">
        <v>182</v>
      </c>
      <c r="I15" s="81">
        <v>5.4212962962962971E-4</v>
      </c>
      <c r="J15" s="81">
        <v>3.0555555555555557E-3</v>
      </c>
      <c r="K15" s="81">
        <v>1.3415509259259259E-3</v>
      </c>
      <c r="W15">
        <f t="shared" si="0"/>
        <v>4</v>
      </c>
      <c r="X15" s="3" t="s">
        <v>47</v>
      </c>
      <c r="Y15" s="26">
        <f>COUNTIFS($E$3:$E$288,"=16",$G$3:$G$288,"F")</f>
        <v>0</v>
      </c>
      <c r="Z15" s="3" t="s">
        <v>47</v>
      </c>
      <c r="AA15" s="26">
        <f>COUNTIFS($E$3:$E$288,"=16",$G$3:$G$288,"M")</f>
        <v>0</v>
      </c>
      <c r="AC15" s="44"/>
      <c r="AD15" s="4">
        <f>SUM(COUNTIFS(Tabla1[SEXO],"F",Tabla1[Columna9],"N/T")+(COUNTIFS(Tabla1[SEXO],"F",Tabla1[Columna9],"&gt;0")))</f>
        <v>0</v>
      </c>
      <c r="AE15" s="4">
        <f>SUM(COUNTIFS(Tabla1[SEXO],"M",Tabla1[Columna9],"N/T")+(COUNTIFS(Tabla1[SEXO],"M",Tabla1[Columna9],"&gt;0")))</f>
        <v>0</v>
      </c>
      <c r="AG15" s="4" t="str">
        <f>IF(AH15=0,"",COUNTA($AH$3:AH15))</f>
        <v/>
      </c>
    </row>
    <row r="16" spans="1:37" x14ac:dyDescent="0.3">
      <c r="A16">
        <f>IF(C16=0,"",COUNTA(C$3:$C16))</f>
        <v>14</v>
      </c>
      <c r="B16" s="96">
        <v>32752</v>
      </c>
      <c r="C16" t="s">
        <v>171</v>
      </c>
      <c r="D16" s="92" t="s">
        <v>120</v>
      </c>
      <c r="E16" s="97">
        <v>35</v>
      </c>
      <c r="F16" s="4" t="s">
        <v>139</v>
      </c>
      <c r="G16" s="4" t="s">
        <v>162</v>
      </c>
      <c r="H16" s="4" t="s">
        <v>182</v>
      </c>
      <c r="I16" s="81">
        <v>3.5879629629629629E-4</v>
      </c>
      <c r="J16" s="81">
        <v>2.2850694444444446E-3</v>
      </c>
      <c r="K16" s="81">
        <v>9.2592592592592596E-4</v>
      </c>
      <c r="L16" s="93"/>
      <c r="M16" s="93"/>
      <c r="N16" s="93"/>
      <c r="O16" s="93"/>
      <c r="P16" s="93"/>
      <c r="Q16" s="93"/>
      <c r="R16" s="93"/>
      <c r="S16" s="93"/>
      <c r="T16" s="93"/>
      <c r="U16" s="93"/>
      <c r="W16">
        <f t="shared" si="0"/>
        <v>4</v>
      </c>
      <c r="X16" s="3" t="s">
        <v>48</v>
      </c>
      <c r="Y16" s="26">
        <f>COUNTIFS($E$3:$E$288,"=17",$G$3:$G$288,"F")</f>
        <v>0</v>
      </c>
      <c r="Z16" s="3" t="s">
        <v>48</v>
      </c>
      <c r="AA16" s="26">
        <f>COUNTIFS($E$3:$E$288,"=17",$G$3:$G$288,"M")</f>
        <v>0</v>
      </c>
      <c r="AC16" s="44"/>
      <c r="AD16" s="4">
        <f>SUM(COUNTIFS(Tabla1[SEXO],"F",Tabla1[Columna10],"N/T")+(COUNTIFS(Tabla1[SEXO],"F",Tabla1[Columna10],"&gt;0")))</f>
        <v>0</v>
      </c>
      <c r="AE16" s="4">
        <f>SUM(COUNTIFS(Tabla1[SEXO],"M",Tabla1[Columna10],"N/T")+(COUNTIFS(Tabla1[SEXO],"M",Tabla1[Columna10],"&gt;0")))</f>
        <v>0</v>
      </c>
      <c r="AG16" s="4" t="str">
        <f>IF(AH16=0,"",COUNTA($AH$3:AH16))</f>
        <v/>
      </c>
    </row>
    <row r="17" spans="1:36" x14ac:dyDescent="0.3">
      <c r="A17">
        <f>IF(C17=0,"",COUNTA(C$3:$C17))</f>
        <v>15</v>
      </c>
      <c r="B17" s="96">
        <v>32666</v>
      </c>
      <c r="C17" t="s">
        <v>172</v>
      </c>
      <c r="D17" s="92" t="s">
        <v>120</v>
      </c>
      <c r="E17" s="97">
        <v>35</v>
      </c>
      <c r="F17" s="4" t="s">
        <v>139</v>
      </c>
      <c r="G17" s="4" t="s">
        <v>162</v>
      </c>
      <c r="H17" s="4" t="s">
        <v>182</v>
      </c>
      <c r="I17" s="81">
        <v>4.0509259259259258E-4</v>
      </c>
      <c r="J17" s="81">
        <v>2.7777777777777779E-3</v>
      </c>
      <c r="K17" s="81">
        <v>1.0416666666666667E-3</v>
      </c>
      <c r="W17">
        <f t="shared" si="0"/>
        <v>4</v>
      </c>
      <c r="X17" s="3" t="s">
        <v>50</v>
      </c>
      <c r="Y17" s="26">
        <f>COUNTIFS($E$3:$E$288,"&gt;=18",$E$3:$E$288,"&lt;=29",$G$3:$G$288,"F")</f>
        <v>1</v>
      </c>
      <c r="Z17" s="3" t="s">
        <v>49</v>
      </c>
      <c r="AA17" s="26">
        <f>COUNTIFS($E$3:$E$288,"=18",$G$3:$G$288,"M")</f>
        <v>0</v>
      </c>
      <c r="AG17" s="4" t="str">
        <f>IF(AH17=0,"",COUNTA($AH$3:AH17))</f>
        <v/>
      </c>
    </row>
    <row r="18" spans="1:36" x14ac:dyDescent="0.3">
      <c r="A18">
        <f>IF(C18=0,"",COUNTA(C$3:$C18))</f>
        <v>16</v>
      </c>
      <c r="B18" s="96">
        <v>32551</v>
      </c>
      <c r="C18" t="s">
        <v>173</v>
      </c>
      <c r="D18" s="92" t="s">
        <v>120</v>
      </c>
      <c r="E18" s="97">
        <v>35</v>
      </c>
      <c r="F18" s="4" t="s">
        <v>139</v>
      </c>
      <c r="G18" s="4" t="s">
        <v>162</v>
      </c>
      <c r="H18" s="4" t="s">
        <v>182</v>
      </c>
      <c r="I18" s="81">
        <v>4.0868055555555558E-4</v>
      </c>
      <c r="J18" s="81">
        <v>2.4305555555555556E-3</v>
      </c>
      <c r="K18" s="81">
        <v>1.0072916666666668E-3</v>
      </c>
      <c r="N18" s="81"/>
      <c r="T18" s="81"/>
      <c r="W18">
        <f t="shared" si="0"/>
        <v>4</v>
      </c>
      <c r="X18" s="3" t="s">
        <v>52</v>
      </c>
      <c r="Y18" s="26">
        <f>COUNTIFS($E$3:$E$288,"&gt;=30",$E$3:$E$288,"&lt;=39",$G$3:$G$288,"F")</f>
        <v>5</v>
      </c>
      <c r="Z18" s="3" t="s">
        <v>51</v>
      </c>
      <c r="AA18" s="26">
        <f>COUNTIFS($E$3:$E$288,"&gt;=19",$E$3:$E$288,"&lt;=29",$G$3:$G$288,"M")</f>
        <v>1</v>
      </c>
      <c r="AC18" s="27" t="s">
        <v>123</v>
      </c>
      <c r="AD18" s="103" t="s">
        <v>58</v>
      </c>
      <c r="AE18" s="103" t="s">
        <v>57</v>
      </c>
      <c r="AG18" s="27" t="s">
        <v>0</v>
      </c>
      <c r="AH18" s="27" t="s">
        <v>8</v>
      </c>
      <c r="AI18" s="104" t="s">
        <v>56</v>
      </c>
      <c r="AJ18" s="27" t="s">
        <v>122</v>
      </c>
    </row>
    <row r="19" spans="1:36" x14ac:dyDescent="0.3">
      <c r="A19">
        <f>IF(C19=0,"",COUNTA(C$3:$C19))</f>
        <v>17</v>
      </c>
      <c r="B19" s="96">
        <v>31864</v>
      </c>
      <c r="C19" t="s">
        <v>187</v>
      </c>
      <c r="D19" s="92" t="s">
        <v>186</v>
      </c>
      <c r="E19" s="97">
        <f>2024-YEAR(Tabla1[[#This Row],[FECHA DE NAC]])</f>
        <v>37</v>
      </c>
      <c r="F19" s="4" t="s">
        <v>139</v>
      </c>
      <c r="G19" s="4" t="s">
        <v>162</v>
      </c>
      <c r="H19" s="4" t="s">
        <v>182</v>
      </c>
      <c r="I19" s="4" t="s">
        <v>182</v>
      </c>
      <c r="J19" s="4" t="s">
        <v>182</v>
      </c>
      <c r="K19" s="4" t="s">
        <v>182</v>
      </c>
      <c r="W19">
        <f t="shared" si="0"/>
        <v>4</v>
      </c>
      <c r="X19" s="3" t="s">
        <v>53</v>
      </c>
      <c r="Y19" s="26">
        <f>COUNTIFS($E$3:$E$288,"&gt;=40",$G$3:$G$288,"F")</f>
        <v>5</v>
      </c>
      <c r="Z19" s="3" t="s">
        <v>52</v>
      </c>
      <c r="AA19" s="26">
        <f>COUNTIFS($E$3:$E$288,"&gt;=30",$E$3:$E$288,"&lt;=39",$G$3:$G$288,"M")</f>
        <v>6</v>
      </c>
      <c r="AC19" s="4" t="s">
        <v>4</v>
      </c>
      <c r="AD19" s="4">
        <f>SUM(COUNTIFS(Tabla1[CAT.],AC19,Tabla1[SEXO],"F",Tabla1[50m Pull],"&gt;0")+COUNTIFS(Tabla1[CAT.],AC19,Tabla1[SEXO],"F",Tabla1[50m Pull],"N/T"))</f>
        <v>1</v>
      </c>
      <c r="AE19" s="4">
        <f>SUM(COUNTIFS(Tabla1[CAT.],AC19,Tabla1[SEXO],"M",Tabla1[50m Pull],"&gt;0")+COUNTIFS(Tabla1[CAT.],AC19,Tabla1[SEXO],"M",Tabla1[50m Pull],"N/T"))</f>
        <v>1</v>
      </c>
      <c r="AG19" s="4">
        <v>1</v>
      </c>
      <c r="AH19" s="17" t="s">
        <v>120</v>
      </c>
      <c r="AI19">
        <v>10</v>
      </c>
      <c r="AJ19" s="99">
        <f>IF(AI19=0,0,(AI19*55000)+25000)</f>
        <v>575000</v>
      </c>
    </row>
    <row r="20" spans="1:36" x14ac:dyDescent="0.3">
      <c r="A20">
        <f>IF(C20=0,"",COUNTA(C$3:$C20))</f>
        <v>18</v>
      </c>
      <c r="B20" s="96">
        <v>31758</v>
      </c>
      <c r="C20" t="s">
        <v>184</v>
      </c>
      <c r="D20" s="3" t="s">
        <v>73</v>
      </c>
      <c r="E20" s="97">
        <v>38</v>
      </c>
      <c r="F20" s="4" t="s">
        <v>139</v>
      </c>
      <c r="G20" s="4" t="s">
        <v>162</v>
      </c>
      <c r="H20" s="4" t="s">
        <v>182</v>
      </c>
      <c r="I20" s="4" t="s">
        <v>182</v>
      </c>
      <c r="J20" s="4" t="s">
        <v>182</v>
      </c>
      <c r="K20" s="4" t="s">
        <v>182</v>
      </c>
      <c r="L20" s="81"/>
      <c r="M20" s="81"/>
      <c r="N20" s="81"/>
      <c r="O20" s="81"/>
      <c r="P20" s="81"/>
      <c r="Q20" s="81"/>
      <c r="R20" s="81"/>
      <c r="S20" s="81"/>
      <c r="T20" s="81"/>
      <c r="U20" s="81"/>
      <c r="W20">
        <f t="shared" si="0"/>
        <v>4</v>
      </c>
      <c r="Z20" s="3" t="s">
        <v>53</v>
      </c>
      <c r="AA20" s="26">
        <f>COUNTIFS($E$3:$E$288,"&gt;=40",$G$3:$G$288,"M")</f>
        <v>4</v>
      </c>
      <c r="AC20" s="4" t="s">
        <v>138</v>
      </c>
      <c r="AD20" s="4">
        <f>SUM(COUNTIFS(Tabla1[CAT.],AC20,Tabla1[SEXO],"F",Tabla1[50m Pull],"&gt;0")+COUNTIFS(Tabla1[CAT.],AC20,Tabla1[SEXO],"F",Tabla1[50m Pull],"N/T"))</f>
        <v>1</v>
      </c>
      <c r="AE20" s="4">
        <f>SUM(COUNTIFS(Tabla1[CAT.],AC20,Tabla1[SEXO],"M",Tabla1[50m Pull],"&gt;0")+COUNTIFS(Tabla1[CAT.],AC20,Tabla1[SEXO],"M",Tabla1[50m Pull],"N/T"))</f>
        <v>1</v>
      </c>
      <c r="AG20" s="4">
        <v>2</v>
      </c>
      <c r="AH20" s="17" t="s">
        <v>70</v>
      </c>
      <c r="AI20">
        <v>6</v>
      </c>
      <c r="AJ20" s="99">
        <f t="shared" ref="AJ20" si="1">IF(AI20=0,0,(AI20*55000)+25000)</f>
        <v>355000</v>
      </c>
    </row>
    <row r="21" spans="1:36" x14ac:dyDescent="0.3">
      <c r="A21">
        <f>IF(C21=0,"",COUNTA(C$3:$C21))</f>
        <v>19</v>
      </c>
      <c r="B21" s="96">
        <v>28965</v>
      </c>
      <c r="C21" t="s">
        <v>180</v>
      </c>
      <c r="D21" s="92" t="s">
        <v>70</v>
      </c>
      <c r="E21" s="97">
        <v>45</v>
      </c>
      <c r="F21" s="4" t="s">
        <v>141</v>
      </c>
      <c r="G21" s="4" t="s">
        <v>162</v>
      </c>
      <c r="H21" s="4" t="s">
        <v>182</v>
      </c>
      <c r="I21" s="81">
        <v>4.5462962962962964E-4</v>
      </c>
      <c r="J21" s="81">
        <v>2.3798611111111112E-3</v>
      </c>
      <c r="K21" s="81">
        <v>1.0842592592592594E-3</v>
      </c>
      <c r="L21" s="81"/>
      <c r="M21" s="81"/>
      <c r="N21" s="81"/>
      <c r="O21" s="81"/>
      <c r="P21" s="81"/>
      <c r="Q21" s="81"/>
      <c r="R21" s="81"/>
      <c r="S21" s="81"/>
      <c r="T21" s="81"/>
      <c r="U21" s="81"/>
      <c r="W21">
        <f t="shared" si="0"/>
        <v>4</v>
      </c>
      <c r="AC21" s="4" t="s">
        <v>139</v>
      </c>
      <c r="AD21" s="4">
        <f>SUM(COUNTIFS(Tabla1[CAT.],AC21,Tabla1[SEXO],"F",Tabla1[50m Pull],"&gt;0")+COUNTIFS(Tabla1[CAT.],AC21,Tabla1[SEXO],"F",Tabla1[50m Pull],"N/T"))</f>
        <v>4</v>
      </c>
      <c r="AE21" s="4">
        <f>SUM(COUNTIFS(Tabla1[CAT.],AC21,Tabla1[SEXO],"M",Tabla1[50m Pull],"&gt;0")+COUNTIFS(Tabla1[CAT.],AC21,Tabla1[SEXO],"M",Tabla1[50m Pull],"N/T"))</f>
        <v>5</v>
      </c>
      <c r="AG21" s="4">
        <v>3</v>
      </c>
      <c r="AH21" s="17" t="s">
        <v>186</v>
      </c>
      <c r="AI21">
        <v>3</v>
      </c>
      <c r="AJ21" s="99">
        <f>IF(AI21=0,0,(AI21*60000))</f>
        <v>180000</v>
      </c>
    </row>
    <row r="22" spans="1:36" x14ac:dyDescent="0.3">
      <c r="A22">
        <f>IF(C22=0,"",COUNTA(C$3:$C22))</f>
        <v>20</v>
      </c>
      <c r="B22" s="96">
        <v>29144</v>
      </c>
      <c r="C22" t="s">
        <v>118</v>
      </c>
      <c r="D22" s="92" t="s">
        <v>70</v>
      </c>
      <c r="E22" s="97">
        <v>45</v>
      </c>
      <c r="F22" s="4" t="s">
        <v>141</v>
      </c>
      <c r="G22" s="4" t="s">
        <v>162</v>
      </c>
      <c r="H22" s="4" t="s">
        <v>182</v>
      </c>
      <c r="I22" s="81">
        <v>4.025462962962963E-4</v>
      </c>
      <c r="J22" s="81">
        <v>2.3440972222222222E-3</v>
      </c>
      <c r="K22" s="81">
        <v>9.8159722222222225E-4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W22">
        <f t="shared" si="0"/>
        <v>4</v>
      </c>
      <c r="AC22" s="4" t="s">
        <v>140</v>
      </c>
      <c r="AD22" s="4">
        <f>SUM(COUNTIFS(Tabla1[CAT.],AC22,Tabla1[SEXO],"F",Tabla1[50m Pull],"&gt;0")+COUNTIFS(Tabla1[CAT.],AC22,Tabla1[SEXO],"F",Tabla1[50m Pull],"N/T"))</f>
        <v>3</v>
      </c>
      <c r="AE22" s="4">
        <f>SUM(COUNTIFS(Tabla1[CAT.],AC22,Tabla1[SEXO],"M",Tabla1[50m Pull],"&gt;0")+COUNTIFS(Tabla1[CAT.],AC22,Tabla1[SEXO],"M",Tabla1[50m Pull],"N/T"))</f>
        <v>0</v>
      </c>
      <c r="AG22" s="4">
        <v>4</v>
      </c>
      <c r="AH22" s="17" t="s">
        <v>73</v>
      </c>
      <c r="AI22">
        <v>3</v>
      </c>
      <c r="AJ22" s="99">
        <f>IF(AI22=0,0,(AI22*55000)+25000)</f>
        <v>190000</v>
      </c>
    </row>
    <row r="23" spans="1:36" x14ac:dyDescent="0.3">
      <c r="A23">
        <f>IF(C23=0,"",COUNTA(C$3:$C23))</f>
        <v>21</v>
      </c>
      <c r="B23" s="96">
        <v>26960</v>
      </c>
      <c r="C23" t="s">
        <v>106</v>
      </c>
      <c r="D23" s="92" t="s">
        <v>120</v>
      </c>
      <c r="E23" s="97">
        <v>51</v>
      </c>
      <c r="F23" s="4" t="s">
        <v>174</v>
      </c>
      <c r="G23" s="4" t="s">
        <v>162</v>
      </c>
      <c r="H23" s="4" t="s">
        <v>182</v>
      </c>
      <c r="I23" s="81">
        <v>3.8587962962962968E-4</v>
      </c>
      <c r="J23" s="81">
        <v>1.9256944444444443E-3</v>
      </c>
      <c r="K23" s="81">
        <v>8.7210648148148141E-4</v>
      </c>
      <c r="W23">
        <f t="shared" si="0"/>
        <v>4</v>
      </c>
      <c r="AC23" s="4" t="s">
        <v>141</v>
      </c>
      <c r="AD23" s="4">
        <f>SUM(COUNTIFS(Tabla1[CAT.],AC23,Tabla1[SEXO],"F",Tabla1[50m Pull],"&gt;0")+COUNTIFS(Tabla1[CAT.],AC23,Tabla1[SEXO],"F",Tabla1[50m Pull],"N/T"))</f>
        <v>1</v>
      </c>
      <c r="AE23" s="4">
        <f>SUM(COUNTIFS(Tabla1[CAT.],AC23,Tabla1[SEXO],"M",Tabla1[50m Pull],"&gt;0")+COUNTIFS(Tabla1[CAT.],AC23,Tabla1[SEXO],"M",Tabla1[50m Pull],"N/T"))</f>
        <v>2</v>
      </c>
      <c r="AG23" s="4">
        <v>5</v>
      </c>
      <c r="AI23" s="4"/>
      <c r="AJ23" s="99">
        <f t="shared" ref="AJ23:AJ26" si="2">IF(AI23=0,0,(AI23*60000)+25000)</f>
        <v>0</v>
      </c>
    </row>
    <row r="24" spans="1:36" x14ac:dyDescent="0.3">
      <c r="A24">
        <f>IF(C24=0,"",COUNTA(C$3:$C24))</f>
        <v>22</v>
      </c>
      <c r="B24" s="96">
        <v>22221</v>
      </c>
      <c r="C24" t="s">
        <v>193</v>
      </c>
      <c r="D24" s="92" t="s">
        <v>70</v>
      </c>
      <c r="E24" s="97">
        <v>64</v>
      </c>
      <c r="F24" s="4" t="s">
        <v>144</v>
      </c>
      <c r="G24" s="4" t="s">
        <v>162</v>
      </c>
      <c r="H24" s="4" t="s">
        <v>182</v>
      </c>
      <c r="I24" s="4" t="s">
        <v>182</v>
      </c>
      <c r="K24" s="4" t="s">
        <v>182</v>
      </c>
      <c r="N24" s="81"/>
      <c r="T24" s="81"/>
      <c r="W24">
        <f t="shared" si="0"/>
        <v>3</v>
      </c>
      <c r="AC24" s="4" t="s">
        <v>142</v>
      </c>
      <c r="AD24" s="4">
        <f>SUM(COUNTIFS(Tabla1[CAT.],AC24,Tabla1[SEXO],"F",Tabla1[50m Pull],"&gt;0")+COUNTIFS(Tabla1[CAT.],AC24,Tabla1[SEXO],"F",Tabla1[50m Pull],"N/T"))</f>
        <v>0</v>
      </c>
      <c r="AE24" s="4">
        <f>SUM(COUNTIFS(Tabla1[CAT.],AC24,Tabla1[SEXO],"M",Tabla1[50m Pull],"&gt;0")+COUNTIFS(Tabla1[CAT.],AC24,Tabla1[SEXO],"M",Tabla1[50m Pull],"N/T"))</f>
        <v>1</v>
      </c>
      <c r="AG24" s="4">
        <v>6</v>
      </c>
      <c r="AI24" s="4"/>
      <c r="AJ24" s="99">
        <f t="shared" si="2"/>
        <v>0</v>
      </c>
    </row>
    <row r="25" spans="1:36" x14ac:dyDescent="0.3">
      <c r="A25" t="str">
        <f>IF(C25=0,"",COUNTA(C$3:$C25))</f>
        <v/>
      </c>
      <c r="B25" s="96"/>
      <c r="E25" s="97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W25">
        <f t="shared" si="0"/>
        <v>0</v>
      </c>
      <c r="AC25" s="4" t="s">
        <v>143</v>
      </c>
      <c r="AD25" s="4">
        <f>SUM(COUNTIFS(Tabla1[CAT.],AC25,Tabla1[SEXO],"F",Tabla1[50m Pull],"&gt;0")+COUNTIFS(Tabla1[CAT.],AC25,Tabla1[SEXO],"F",Tabla1[50m Pull],"N/T"))</f>
        <v>1</v>
      </c>
      <c r="AE25" s="4">
        <f>SUM(COUNTIFS(Tabla1[CAT.],AC25,Tabla1[SEXO],"M",Tabla1[50m Pull],"&gt;0")+COUNTIFS(Tabla1[CAT.],AC25,Tabla1[SEXO],"M",Tabla1[50m Pull],"N/T"))</f>
        <v>0</v>
      </c>
      <c r="AG25" s="4">
        <v>7</v>
      </c>
      <c r="AI25" s="4"/>
      <c r="AJ25" s="99">
        <f t="shared" si="2"/>
        <v>0</v>
      </c>
    </row>
    <row r="26" spans="1:36" x14ac:dyDescent="0.3">
      <c r="A26" t="str">
        <f>IF(C26=0,"",COUNTA(C$3:$C26))</f>
        <v/>
      </c>
      <c r="B26" s="96"/>
      <c r="D26" s="92"/>
      <c r="E26" s="97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W26">
        <f t="shared" si="0"/>
        <v>0</v>
      </c>
      <c r="AC26" s="4" t="s">
        <v>144</v>
      </c>
      <c r="AD26" s="4">
        <f>SUM(COUNTIFS(Tabla1[CAT.],AC26,Tabla1[SEXO],"F",Tabla1[50m Pull],"&gt;0")+COUNTIFS(Tabla1[CAT.],AC26,Tabla1[SEXO],"F",Tabla1[50m Pull],"N/T"))</f>
        <v>0</v>
      </c>
      <c r="AE26" s="4">
        <f>SUM(COUNTIFS(Tabla1[CAT.],AC26,Tabla1[SEXO],"M",Tabla1[50m Pull],"&gt;0")+COUNTIFS(Tabla1[CAT.],AC26,Tabla1[SEXO],"M",Tabla1[50m Pull],"N/T"))</f>
        <v>1</v>
      </c>
      <c r="AG26" s="4">
        <v>8</v>
      </c>
      <c r="AI26" s="4"/>
      <c r="AJ26" s="99">
        <f t="shared" si="2"/>
        <v>0</v>
      </c>
    </row>
    <row r="27" spans="1:36" x14ac:dyDescent="0.3">
      <c r="A27" t="str">
        <f>IF(C27=0,"",COUNTA(C$3:$C27))</f>
        <v/>
      </c>
      <c r="B27" s="96"/>
      <c r="D27" s="92"/>
      <c r="E27" s="97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W27">
        <f t="shared" si="0"/>
        <v>0</v>
      </c>
      <c r="AD27" s="4"/>
      <c r="AE27" s="4"/>
      <c r="AG27" s="27"/>
      <c r="AH27" s="100" t="s">
        <v>55</v>
      </c>
      <c r="AI27" s="27">
        <f>SUM(AI19:AI26)</f>
        <v>22</v>
      </c>
      <c r="AJ27" s="101">
        <f>SUM(AJ19:AJ26)</f>
        <v>1300000</v>
      </c>
    </row>
    <row r="28" spans="1:36" x14ac:dyDescent="0.3">
      <c r="A28" t="str">
        <f>IF(C28=0,"",COUNTA(C$3:$C28))</f>
        <v/>
      </c>
      <c r="B28" s="96"/>
      <c r="E28" s="97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W28">
        <f t="shared" si="0"/>
        <v>0</v>
      </c>
      <c r="AC28" s="27" t="s">
        <v>124</v>
      </c>
      <c r="AD28" s="103" t="s">
        <v>58</v>
      </c>
      <c r="AE28" s="103" t="s">
        <v>57</v>
      </c>
    </row>
    <row r="29" spans="1:36" x14ac:dyDescent="0.3">
      <c r="A29" t="str">
        <f>IF(C29=0,"",COUNTA(C$3:$C29))</f>
        <v/>
      </c>
      <c r="B29" s="96"/>
      <c r="D29" s="92"/>
      <c r="E29" s="97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W29">
        <f t="shared" si="0"/>
        <v>0</v>
      </c>
      <c r="AC29" s="4" t="s">
        <v>4</v>
      </c>
      <c r="AD29" s="4">
        <f>SUM(COUNTIFS(Tabla1[CAT.],AC29,Tabla1[SEXO],"F",Tabla1[50m LIBRE],"&gt;0")+COUNTIFS(Tabla1[CAT.],AC29,Tabla1[SEXO],"F",Tabla1[50m LIBRE],"N/T"))</f>
        <v>1</v>
      </c>
      <c r="AE29" s="4">
        <f>SUM(COUNTIFS(Tabla1[CAT.],AC29,Tabla1[SEXO],"M",Tabla1[50m LIBRE],"&gt;0")+COUNTIFS(Tabla1[CAT.],AC29,Tabla1[SEXO],"M",Tabla1[50m LIBRE],"N/T"))</f>
        <v>1</v>
      </c>
      <c r="AH29" s="27" t="s">
        <v>175</v>
      </c>
      <c r="AI29" s="104" t="s">
        <v>176</v>
      </c>
      <c r="AJ29" s="104" t="s">
        <v>177</v>
      </c>
    </row>
    <row r="30" spans="1:36" x14ac:dyDescent="0.3">
      <c r="A30" t="str">
        <f>IF(C30=0,"",COUNTA(C$3:$C30))</f>
        <v/>
      </c>
      <c r="B30" s="96"/>
      <c r="D30" s="92"/>
      <c r="E30" s="97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W30">
        <f t="shared" si="0"/>
        <v>0</v>
      </c>
      <c r="AC30" s="4" t="s">
        <v>138</v>
      </c>
      <c r="AD30" s="4">
        <f>SUM(COUNTIFS(Tabla1[CAT.],AC30,Tabla1[SEXO],"F",Tabla1[50m LIBRE],"&gt;0")+COUNTIFS(Tabla1[CAT.],AC30,Tabla1[SEXO],"F",Tabla1[50m LIBRE],"N/T"))</f>
        <v>1</v>
      </c>
      <c r="AE30" s="4">
        <f>SUM(COUNTIFS(Tabla1[CAT.],AC30,Tabla1[SEXO],"M",Tabla1[50m LIBRE],"&gt;0")+COUNTIFS(Tabla1[CAT.],AC30,Tabla1[SEXO],"M",Tabla1[50m LIBRE],"N/T"))</f>
        <v>1</v>
      </c>
      <c r="AH30" s="4" t="s">
        <v>4</v>
      </c>
      <c r="AI30" s="4">
        <f>COUNTIFS(Tabla1[CAT.],$AH$30,Tabla1[SEXO],"F")</f>
        <v>1</v>
      </c>
      <c r="AJ30" s="4">
        <f>COUNTIFS(Tabla1[CAT.],AH30,Tabla1[SEXO],"M")</f>
        <v>1</v>
      </c>
    </row>
    <row r="31" spans="1:36" x14ac:dyDescent="0.3">
      <c r="A31" t="str">
        <f>IF(C31=0,"",COUNTA(C$3:$C31))</f>
        <v/>
      </c>
      <c r="B31" s="96"/>
      <c r="D31" s="92"/>
      <c r="E31" s="97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W31">
        <f t="shared" si="0"/>
        <v>0</v>
      </c>
      <c r="AC31" s="4" t="s">
        <v>139</v>
      </c>
      <c r="AD31" s="4">
        <f>SUM(COUNTIFS(Tabla1[CAT.],AC31,Tabla1[SEXO],"F",Tabla1[50m LIBRE],"&gt;0")+COUNTIFS(Tabla1[CAT.],AC31,Tabla1[SEXO],"F",Tabla1[50m LIBRE],"N/T"))</f>
        <v>4</v>
      </c>
      <c r="AE31" s="4">
        <f>SUM(COUNTIFS(Tabla1[CAT.],AC31,Tabla1[SEXO],"M",Tabla1[50m LIBRE],"&gt;0")+COUNTIFS(Tabla1[CAT.],AC31,Tabla1[SEXO],"M",Tabla1[50m LIBRE],"N/T"))</f>
        <v>5</v>
      </c>
      <c r="AH31" s="4" t="s">
        <v>138</v>
      </c>
      <c r="AI31" s="4">
        <f>COUNTIFS(Tabla1[CAT.],AH31,Tabla1[SEXO],"F")</f>
        <v>1</v>
      </c>
      <c r="AJ31" s="4">
        <f>COUNTIFS(Tabla1[CAT.],AH31,Tabla1[SEXO],"M")</f>
        <v>1</v>
      </c>
    </row>
    <row r="32" spans="1:36" x14ac:dyDescent="0.3">
      <c r="A32" t="str">
        <f>IF(C32=0,"",COUNTA(C$3:$C32))</f>
        <v/>
      </c>
      <c r="B32" s="96"/>
      <c r="E32" s="97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W32">
        <f t="shared" si="0"/>
        <v>0</v>
      </c>
      <c r="AC32" s="4" t="s">
        <v>140</v>
      </c>
      <c r="AD32" s="4">
        <f>SUM(COUNTIFS(Tabla1[CAT.],AC32,Tabla1[SEXO],"F",Tabla1[50m LIBRE],"&gt;0")+COUNTIFS(Tabla1[CAT.],AC32,Tabla1[SEXO],"F",Tabla1[50m LIBRE],"N/T"))</f>
        <v>3</v>
      </c>
      <c r="AE32" s="4">
        <f>SUM(COUNTIFS(Tabla1[CAT.],AC32,Tabla1[SEXO],"M",Tabla1[50m LIBRE],"&gt;0")+COUNTIFS(Tabla1[CAT.],AC32,Tabla1[SEXO],"M",Tabla1[50m LIBRE],"N/T"))</f>
        <v>0</v>
      </c>
      <c r="AH32" s="4" t="s">
        <v>139</v>
      </c>
      <c r="AI32" s="4">
        <f>COUNTIFS(Tabla1[CAT.],AH32,Tabla1[SEXO],"F")</f>
        <v>4</v>
      </c>
      <c r="AJ32" s="4">
        <f>COUNTIFS(Tabla1[CAT.],AH32,Tabla1[SEXO],"M")</f>
        <v>5</v>
      </c>
    </row>
    <row r="33" spans="1:36" x14ac:dyDescent="0.3">
      <c r="A33" t="str">
        <f>IF(C33=0,"",COUNTA(C$3:$C33))</f>
        <v/>
      </c>
      <c r="B33" s="96"/>
      <c r="E33" s="97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W33">
        <f t="shared" si="0"/>
        <v>0</v>
      </c>
      <c r="AC33" s="4" t="s">
        <v>141</v>
      </c>
      <c r="AD33" s="4">
        <f>SUM(COUNTIFS(Tabla1[CAT.],AC33,Tabla1[SEXO],"F",Tabla1[50m LIBRE],"&gt;0")+COUNTIFS(Tabla1[CAT.],AC33,Tabla1[SEXO],"F",Tabla1[50m LIBRE],"N/T"))</f>
        <v>1</v>
      </c>
      <c r="AE33" s="4">
        <f>SUM(COUNTIFS(Tabla1[CAT.],AC33,Tabla1[SEXO],"M",Tabla1[50m LIBRE],"&gt;0")+COUNTIFS(Tabla1[CAT.],AC33,Tabla1[SEXO],"M",Tabla1[50m LIBRE],"N/T"))</f>
        <v>2</v>
      </c>
      <c r="AH33" s="4" t="s">
        <v>140</v>
      </c>
      <c r="AI33" s="4">
        <f>COUNTIFS(Tabla1[CAT.],AH33,Tabla1[SEXO],"F")</f>
        <v>3</v>
      </c>
      <c r="AJ33" s="4">
        <f>COUNTIFS(Tabla1[CAT.],AH33,Tabla1[SEXO],"M")</f>
        <v>0</v>
      </c>
    </row>
    <row r="34" spans="1:36" x14ac:dyDescent="0.3">
      <c r="A34" t="str">
        <f>IF(C34=0,"",COUNTA(C$3:$C34))</f>
        <v/>
      </c>
      <c r="B34" s="96"/>
      <c r="E34" s="97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W34">
        <f t="shared" si="0"/>
        <v>0</v>
      </c>
      <c r="AC34" s="4" t="s">
        <v>142</v>
      </c>
      <c r="AD34" s="4">
        <f>SUM(COUNTIFS(Tabla1[CAT.],AC34,Tabla1[SEXO],"F",Tabla1[50m LIBRE],"&gt;0")+COUNTIFS(Tabla1[CAT.],AC34,Tabla1[SEXO],"F",Tabla1[50m LIBRE],"N/T"))</f>
        <v>0</v>
      </c>
      <c r="AE34" s="4">
        <f>SUM(COUNTIFS(Tabla1[CAT.],AC34,Tabla1[SEXO],"M",Tabla1[50m LIBRE],"&gt;0")+COUNTIFS(Tabla1[CAT.],AC34,Tabla1[SEXO],"M",Tabla1[50m LIBRE],"N/T"))</f>
        <v>1</v>
      </c>
      <c r="AH34" s="4" t="s">
        <v>141</v>
      </c>
      <c r="AI34" s="4">
        <f>COUNTIFS(Tabla1[CAT.],AH34,Tabla1[SEXO],"F")</f>
        <v>1</v>
      </c>
      <c r="AJ34" s="4">
        <f>COUNTIFS(Tabla1[CAT.],AH34,Tabla1[SEXO],"M")</f>
        <v>2</v>
      </c>
    </row>
    <row r="35" spans="1:36" x14ac:dyDescent="0.3">
      <c r="A35" t="str">
        <f>IF(C35=0,"",COUNTA(C$3:$C35))</f>
        <v/>
      </c>
      <c r="B35" s="96"/>
      <c r="E35" s="97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W35">
        <f t="shared" si="0"/>
        <v>0</v>
      </c>
      <c r="AC35" s="4" t="s">
        <v>143</v>
      </c>
      <c r="AD35" s="4">
        <f>SUM(COUNTIFS(Tabla1[CAT.],AC35,Tabla1[SEXO],"F",Tabla1[50m LIBRE],"&gt;0")+COUNTIFS(Tabla1[CAT.],AC35,Tabla1[SEXO],"F",Tabla1[50m LIBRE],"N/T"))</f>
        <v>1</v>
      </c>
      <c r="AE35" s="4">
        <f>SUM(COUNTIFS(Tabla1[CAT.],AC35,Tabla1[SEXO],"M",Tabla1[50m LIBRE],"&gt;0")+COUNTIFS(Tabla1[CAT.],AC35,Tabla1[SEXO],"M",Tabla1[50m LIBRE],"N/T"))</f>
        <v>0</v>
      </c>
      <c r="AH35" s="4" t="s">
        <v>142</v>
      </c>
      <c r="AI35" s="4">
        <f>COUNTIFS(Tabla1[CAT.],AH35,Tabla1[SEXO],"F")</f>
        <v>0</v>
      </c>
      <c r="AJ35" s="4">
        <f>COUNTIFS(Tabla1[CAT.],AH35,Tabla1[SEXO],"M")</f>
        <v>1</v>
      </c>
    </row>
    <row r="36" spans="1:36" x14ac:dyDescent="0.3">
      <c r="A36" t="str">
        <f>IF(C36=0,"",COUNTA(C$3:$C36))</f>
        <v/>
      </c>
      <c r="B36" s="96"/>
      <c r="E36" s="97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W36">
        <f t="shared" si="0"/>
        <v>0</v>
      </c>
      <c r="AC36" s="4" t="s">
        <v>144</v>
      </c>
      <c r="AD36" s="4">
        <f>SUM(COUNTIFS(Tabla1[CAT.],AC36,Tabla1[SEXO],"F",Tabla1[50m LIBRE],"&gt;0")+COUNTIFS(Tabla1[CAT.],AC36,Tabla1[SEXO],"F",Tabla1[50m LIBRE],"N/T"))</f>
        <v>0</v>
      </c>
      <c r="AE36" s="4">
        <f>SUM(COUNTIFS(Tabla1[CAT.],AC36,Tabla1[SEXO],"M",Tabla1[50m LIBRE],"&gt;0")+COUNTIFS(Tabla1[CAT.],AC36,Tabla1[SEXO],"M",Tabla1[50m LIBRE],"N/T"))</f>
        <v>1</v>
      </c>
      <c r="AH36" s="4" t="s">
        <v>143</v>
      </c>
      <c r="AI36" s="4">
        <f>COUNTIFS(Tabla1[CAT.],AH36,Tabla1[SEXO],"F")</f>
        <v>1</v>
      </c>
      <c r="AJ36" s="4">
        <f>COUNTIFS(Tabla1[CAT.],AH36,Tabla1[SEXO],"M")</f>
        <v>0</v>
      </c>
    </row>
    <row r="37" spans="1:36" x14ac:dyDescent="0.3">
      <c r="A37" t="str">
        <f>IF(C37=0,"",COUNTA(C$3:$C37))</f>
        <v/>
      </c>
      <c r="B37" s="96"/>
      <c r="E37" s="97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W37">
        <f t="shared" si="0"/>
        <v>0</v>
      </c>
      <c r="AD37" s="4"/>
      <c r="AE37" s="4"/>
      <c r="AH37" s="4" t="s">
        <v>144</v>
      </c>
      <c r="AI37" s="4">
        <f>COUNTIFS(Tabla1[CAT.],AH37,Tabla1[SEXO],"F")</f>
        <v>0</v>
      </c>
      <c r="AJ37" s="4">
        <f>COUNTIFS(Tabla1[CAT.],AH37,Tabla1[SEXO],"M")</f>
        <v>1</v>
      </c>
    </row>
    <row r="38" spans="1:36" x14ac:dyDescent="0.3">
      <c r="A38" t="str">
        <f>IF(C38=0,"",COUNTA(C$3:$C38))</f>
        <v/>
      </c>
      <c r="B38" s="96"/>
      <c r="E38" s="97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W38">
        <f t="shared" si="0"/>
        <v>0</v>
      </c>
      <c r="AC38" s="27" t="s">
        <v>125</v>
      </c>
      <c r="AD38" s="103" t="s">
        <v>58</v>
      </c>
      <c r="AE38" s="103" t="s">
        <v>57</v>
      </c>
      <c r="AH38" s="105" t="s">
        <v>33</v>
      </c>
      <c r="AI38" s="105">
        <f>SUM(AI30:AI37)</f>
        <v>11</v>
      </c>
      <c r="AJ38" s="105">
        <f>SUM(AJ30:AJ37)</f>
        <v>11</v>
      </c>
    </row>
    <row r="39" spans="1:36" x14ac:dyDescent="0.3">
      <c r="A39" t="str">
        <f>IF(C39=0,"",COUNTA(C$3:$C39))</f>
        <v/>
      </c>
      <c r="B39" s="96"/>
      <c r="E39" s="97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W39">
        <f t="shared" si="0"/>
        <v>0</v>
      </c>
      <c r="AC39" s="4" t="s">
        <v>4</v>
      </c>
      <c r="AD39" s="4">
        <f>SUM(COUNTIFS(Tabla1[CAT.],AC39,Tabla1[SEXO],"F",Tabla1[200m LIBRE],"&gt;0")+COUNTIFS(Tabla1[CAT.],AC39,Tabla1[SEXO],"F",Tabla1[200m LIBRE],"N/T"))</f>
        <v>1</v>
      </c>
      <c r="AE39" s="4">
        <f>SUM(COUNTIFS(Tabla1[CAT.],AC39,Tabla1[SEXO],"M",Tabla1[200m LIBRE],"&gt;0")+COUNTIFS(Tabla1[CAT.],AC39,Tabla1[SEXO],"M",Tabla1[200m LIBRE],"N/T"))</f>
        <v>1</v>
      </c>
      <c r="AH39" s="106"/>
      <c r="AI39" s="105"/>
      <c r="AJ39" s="105">
        <f>AI38+AJ38</f>
        <v>22</v>
      </c>
    </row>
    <row r="40" spans="1:36" x14ac:dyDescent="0.3">
      <c r="A40" t="str">
        <f>IF(C40=0,"",COUNTA(C$3:$C40))</f>
        <v/>
      </c>
      <c r="B40" s="96"/>
      <c r="E40" s="97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W40">
        <f t="shared" si="0"/>
        <v>0</v>
      </c>
      <c r="AC40" s="4" t="s">
        <v>138</v>
      </c>
      <c r="AD40" s="4">
        <f>SUM(COUNTIFS(Tabla1[CAT.],AC40,Tabla1[SEXO],"F",Tabla1[200m LIBRE],"&gt;0")+COUNTIFS(Tabla1[CAT.],AC40,Tabla1[SEXO],"F",Tabla1[200m LIBRE],"N/T"))</f>
        <v>0</v>
      </c>
      <c r="AE40" s="4">
        <f>SUM(COUNTIFS(Tabla1[CAT.],AC40,Tabla1[SEXO],"M",Tabla1[200m LIBRE],"&gt;0")+COUNTIFS(Tabla1[CAT.],AC40,Tabla1[SEXO],"M",Tabla1[200m LIBRE],"N/T"))</f>
        <v>1</v>
      </c>
    </row>
    <row r="41" spans="1:36" x14ac:dyDescent="0.3">
      <c r="A41" t="str">
        <f>IF(C41=0,"",COUNTA(C$3:$C41))</f>
        <v/>
      </c>
      <c r="B41" s="96"/>
      <c r="E41" s="97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W41">
        <f t="shared" si="0"/>
        <v>0</v>
      </c>
      <c r="AC41" s="4" t="s">
        <v>139</v>
      </c>
      <c r="AD41" s="4">
        <f>SUM(COUNTIFS(Tabla1[CAT.],AC41,Tabla1[SEXO],"F",Tabla1[200m LIBRE],"&gt;0")+COUNTIFS(Tabla1[CAT.],AC41,Tabla1[SEXO],"F",Tabla1[200m LIBRE],"N/T"))</f>
        <v>4</v>
      </c>
      <c r="AE41" s="4">
        <f>SUM(COUNTIFS(Tabla1[CAT.],AC41,Tabla1[SEXO],"M",Tabla1[200m LIBRE],"&gt;0")+COUNTIFS(Tabla1[CAT.],AC41,Tabla1[SEXO],"M",Tabla1[200m LIBRE],"N/T"))</f>
        <v>5</v>
      </c>
      <c r="AH41" s="27" t="s">
        <v>175</v>
      </c>
      <c r="AI41" s="104" t="s">
        <v>176</v>
      </c>
      <c r="AJ41" s="104" t="s">
        <v>177</v>
      </c>
    </row>
    <row r="42" spans="1:36" x14ac:dyDescent="0.3">
      <c r="A42" t="str">
        <f>IF(C42=0,"",COUNTA(C$3:$C42))</f>
        <v/>
      </c>
      <c r="B42" s="96"/>
      <c r="E42" s="97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W42">
        <f t="shared" si="0"/>
        <v>0</v>
      </c>
      <c r="AC42" s="4" t="s">
        <v>140</v>
      </c>
      <c r="AD42" s="4">
        <f>SUM(COUNTIFS(Tabla1[CAT.],AC42,Tabla1[SEXO],"F",Tabla1[200m LIBRE],"&gt;0")+COUNTIFS(Tabla1[CAT.],AC42,Tabla1[SEXO],"F",Tabla1[200m LIBRE],"N/T"))</f>
        <v>3</v>
      </c>
      <c r="AE42" s="4">
        <f>SUM(COUNTIFS(Tabla1[CAT.],AC42,Tabla1[SEXO],"M",Tabla1[200m LIBRE],"&gt;0")+COUNTIFS(Tabla1[CAT.],AC42,Tabla1[SEXO],"M",Tabla1[200m LIBRE],"N/T"))</f>
        <v>0</v>
      </c>
      <c r="AH42" s="4" t="s">
        <v>4</v>
      </c>
      <c r="AI42" s="4" t="str" cm="1">
        <f t="array" ref="AI42">_xlfn.IFS(AI30=0,"SIN PREMIO",AI30=1,"ORO",AI30=2,"O y P",AI30&gt;2,"COMPLETA")</f>
        <v>ORO</v>
      </c>
      <c r="AJ42" s="4" t="str" cm="1">
        <f t="array" ref="AJ42">_xlfn.IFS(AJ30=0,"SIN PREMIO",AJ30=1,"ORO",AJ30=2,"O y P",AJ30&gt;2,"COMPLETA")</f>
        <v>ORO</v>
      </c>
    </row>
    <row r="43" spans="1:36" x14ac:dyDescent="0.3">
      <c r="A43" t="str">
        <f>IF(C43=0,"",COUNTA(C$3:$C43))</f>
        <v/>
      </c>
      <c r="B43" s="96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W43">
        <f t="shared" si="0"/>
        <v>0</v>
      </c>
      <c r="AC43" s="4" t="s">
        <v>141</v>
      </c>
      <c r="AD43" s="4">
        <f>SUM(COUNTIFS(Tabla1[CAT.],AC43,Tabla1[SEXO],"F",Tabla1[200m LIBRE],"&gt;0")+COUNTIFS(Tabla1[CAT.],AC43,Tabla1[SEXO],"F",Tabla1[200m LIBRE],"N/T"))</f>
        <v>1</v>
      </c>
      <c r="AE43" s="4">
        <f>SUM(COUNTIFS(Tabla1[CAT.],AC43,Tabla1[SEXO],"M",Tabla1[200m LIBRE],"&gt;0")+COUNTIFS(Tabla1[CAT.],AC43,Tabla1[SEXO],"M",Tabla1[200m LIBRE],"N/T"))</f>
        <v>2</v>
      </c>
      <c r="AH43" s="4" t="s">
        <v>138</v>
      </c>
      <c r="AI43" s="4" t="str" cm="1">
        <f t="array" ref="AI43">_xlfn.IFS(AI31=0,"SIN PREMIO",AI31=1,"ORO",AI31=2,"O y P",AI31&gt;2,"COMPLETA")</f>
        <v>ORO</v>
      </c>
      <c r="AJ43" s="4" t="str" cm="1">
        <f t="array" ref="AJ43">_xlfn.IFS(AJ31=0,"SIN PREMIO",AJ31=1,"ORO",AJ31=2,"O y P",AJ31&gt;2,"COMPLETA")</f>
        <v>ORO</v>
      </c>
    </row>
    <row r="44" spans="1:36" x14ac:dyDescent="0.3">
      <c r="A44" t="str">
        <f>IF(C44=0,"",COUNTA(C$3:$C44))</f>
        <v/>
      </c>
      <c r="B44" s="96"/>
      <c r="W44">
        <f t="shared" si="0"/>
        <v>0</v>
      </c>
      <c r="AC44" s="4" t="s">
        <v>142</v>
      </c>
      <c r="AD44" s="4">
        <f>SUM(COUNTIFS(Tabla1[CAT.],AC44,Tabla1[SEXO],"F",Tabla1[200m LIBRE],"&gt;0")+COUNTIFS(Tabla1[CAT.],AC44,Tabla1[SEXO],"F",Tabla1[200m LIBRE],"N/T"))</f>
        <v>0</v>
      </c>
      <c r="AE44" s="4">
        <f>SUM(COUNTIFS(Tabla1[CAT.],AC44,Tabla1[SEXO],"M",Tabla1[200m LIBRE],"&gt;0")+COUNTIFS(Tabla1[CAT.],AC44,Tabla1[SEXO],"M",Tabla1[200m LIBRE],"N/T"))</f>
        <v>1</v>
      </c>
      <c r="AH44" s="4" t="s">
        <v>139</v>
      </c>
      <c r="AI44" s="4" t="str" cm="1">
        <f t="array" ref="AI44">_xlfn.IFS(AI32=0,"SIN PREMIO",AI32=1,"ORO",AI32=2,"O y P",AI32&gt;2,"COMPLETA")</f>
        <v>COMPLETA</v>
      </c>
      <c r="AJ44" s="4" t="str" cm="1">
        <f t="array" ref="AJ44">_xlfn.IFS(AJ32=0,"SIN PREMIO",AJ32=1,"ORO",AJ32=2,"O y P",AJ32&gt;2,"COMPLETA")</f>
        <v>COMPLETA</v>
      </c>
    </row>
    <row r="45" spans="1:36" x14ac:dyDescent="0.3">
      <c r="A45" t="str">
        <f>IF(C45=0,"",COUNTA(C$3:$C45))</f>
        <v/>
      </c>
      <c r="B45" s="96"/>
      <c r="E45" s="97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W45">
        <f t="shared" si="0"/>
        <v>0</v>
      </c>
      <c r="AC45" s="4" t="s">
        <v>143</v>
      </c>
      <c r="AD45" s="4">
        <f>SUM(COUNTIFS(Tabla1[CAT.],AC45,Tabla1[SEXO],"F",Tabla1[200m LIBRE],"&gt;0")+COUNTIFS(Tabla1[CAT.],AC45,Tabla1[SEXO],"F",Tabla1[200m LIBRE],"N/T"))</f>
        <v>1</v>
      </c>
      <c r="AE45" s="4">
        <f>SUM(COUNTIFS(Tabla1[CAT.],AC45,Tabla1[SEXO],"M",Tabla1[200m LIBRE],"&gt;0")+COUNTIFS(Tabla1[CAT.],AC45,Tabla1[SEXO],"M",Tabla1[200m LIBRE],"N/T"))</f>
        <v>0</v>
      </c>
      <c r="AH45" s="4" t="s">
        <v>140</v>
      </c>
      <c r="AI45" s="4" t="str" cm="1">
        <f t="array" ref="AI45">_xlfn.IFS(AI33=0,"SIN PREMIO",AI33=1,"ORO",AI33=2,"O y P",AI33&gt;2,"COMPLETA")</f>
        <v>COMPLETA</v>
      </c>
      <c r="AJ45" s="4" t="str" cm="1">
        <f t="array" ref="AJ45">_xlfn.IFS(AJ33=0,"SIN PREMIO",AJ33=1,"ORO",AJ33=2,"O y P",AJ33&gt;2,"COMPLETA")</f>
        <v>SIN PREMIO</v>
      </c>
    </row>
    <row r="46" spans="1:36" x14ac:dyDescent="0.3">
      <c r="A46" t="str">
        <f>IF(C46=0,"",COUNTA(C$3:$C46))</f>
        <v/>
      </c>
      <c r="B46" s="96"/>
      <c r="E46" s="97"/>
      <c r="H46" s="81"/>
      <c r="I46" s="81"/>
      <c r="J46" s="81"/>
      <c r="M46" s="81"/>
      <c r="N46" s="81"/>
      <c r="O46" s="81"/>
      <c r="P46" s="81"/>
      <c r="Q46" s="81"/>
      <c r="R46" s="81"/>
      <c r="S46" s="81"/>
      <c r="T46" s="81"/>
      <c r="U46" s="81"/>
      <c r="W46">
        <f t="shared" si="0"/>
        <v>0</v>
      </c>
      <c r="AC46" s="4" t="s">
        <v>144</v>
      </c>
      <c r="AD46" s="4">
        <f>SUM(COUNTIFS(Tabla1[CAT.],AC46,Tabla1[SEXO],"F",Tabla1[200m LIBRE],"&gt;0")+COUNTIFS(Tabla1[CAT.],AC46,Tabla1[SEXO],"F",Tabla1[200m LIBRE],"N/T"))</f>
        <v>0</v>
      </c>
      <c r="AE46" s="4">
        <f>SUM(COUNTIFS(Tabla1[CAT.],AC46,Tabla1[SEXO],"M",Tabla1[200m LIBRE],"&gt;0")+COUNTIFS(Tabla1[CAT.],AC46,Tabla1[SEXO],"M",Tabla1[200m LIBRE],"N/T"))</f>
        <v>0</v>
      </c>
      <c r="AH46" s="4" t="s">
        <v>141</v>
      </c>
      <c r="AI46" s="4" t="str" cm="1">
        <f t="array" ref="AI46">_xlfn.IFS(AI34=0,"SIN PREMIO",AI34=1,"ORO",AI34=2,"O y P",AI34&gt;2,"COMPLETA")</f>
        <v>ORO</v>
      </c>
      <c r="AJ46" s="4" t="str" cm="1">
        <f t="array" ref="AJ46">_xlfn.IFS(AJ34=0,"SIN PREMIO",AJ34=1,"ORO",AJ34=2,"O y P",AJ34&gt;2,"COMPLETA")</f>
        <v>O y P</v>
      </c>
    </row>
    <row r="47" spans="1:36" x14ac:dyDescent="0.3">
      <c r="A47" t="str">
        <f>IF(C47=0,"",COUNTA(C$3:$C47))</f>
        <v/>
      </c>
      <c r="B47" s="96"/>
      <c r="E47" s="97"/>
      <c r="H47" s="81"/>
      <c r="I47" s="81"/>
      <c r="J47" s="81"/>
      <c r="M47" s="81"/>
      <c r="N47" s="81"/>
      <c r="O47" s="81"/>
      <c r="P47" s="81"/>
      <c r="Q47" s="81"/>
      <c r="R47" s="81"/>
      <c r="S47" s="81"/>
      <c r="T47" s="81"/>
      <c r="U47" s="81"/>
      <c r="W47">
        <f t="shared" si="0"/>
        <v>0</v>
      </c>
      <c r="AD47" s="4"/>
      <c r="AE47" s="4"/>
      <c r="AH47" s="4" t="s">
        <v>142</v>
      </c>
      <c r="AI47" s="4" t="str" cm="1">
        <f t="array" ref="AI47">_xlfn.IFS(AI35=0,"SIN PREMIO",AI35=1,"ORO",AI35=2,"O y P",AI35&gt;2,"COMPLETA")</f>
        <v>SIN PREMIO</v>
      </c>
      <c r="AJ47" s="4" t="str" cm="1">
        <f t="array" ref="AJ47">_xlfn.IFS(AJ35=0,"SIN PREMIO",AJ35=1,"ORO",AJ35=2,"O y P",AJ35&gt;2,"COMPLETA")</f>
        <v>ORO</v>
      </c>
    </row>
    <row r="48" spans="1:36" x14ac:dyDescent="0.3">
      <c r="A48" t="str">
        <f>IF(C48=0,"",COUNTA(C$3:$C48))</f>
        <v/>
      </c>
      <c r="B48" s="96"/>
      <c r="E48" s="97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W48">
        <f t="shared" si="0"/>
        <v>0</v>
      </c>
      <c r="AC48" s="27" t="s">
        <v>126</v>
      </c>
      <c r="AD48" s="103" t="s">
        <v>58</v>
      </c>
      <c r="AE48" s="103" t="s">
        <v>57</v>
      </c>
      <c r="AH48" s="4" t="s">
        <v>143</v>
      </c>
      <c r="AI48" s="4" t="str" cm="1">
        <f t="array" ref="AI48">_xlfn.IFS(AI36=0,"SIN PREMIO",AI36=1,"ORO",AI36=2,"O y P",AI36&gt;2,"COMPLETA")</f>
        <v>ORO</v>
      </c>
      <c r="AJ48" s="4" t="str" cm="1">
        <f t="array" ref="AJ48">_xlfn.IFS(AJ36=0,"SIN PREMIO",AJ36=1,"ORO",AJ36=2,"O y P",AJ36&gt;2,"COMPLETA")</f>
        <v>SIN PREMIO</v>
      </c>
    </row>
    <row r="49" spans="1:36" x14ac:dyDescent="0.3">
      <c r="A49" t="str">
        <f>IF(C49=0,"",COUNTA(C$3:$C49))</f>
        <v/>
      </c>
      <c r="B49" s="96"/>
      <c r="E49" s="97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W49">
        <f t="shared" si="0"/>
        <v>0</v>
      </c>
      <c r="AC49" s="4" t="s">
        <v>4</v>
      </c>
      <c r="AD49" s="4">
        <f>SUM(COUNTIFS(Tabla1[CAT.],AC49,Tabla1[SEXO],"F",Tabla1[100m LIBRE],"&gt;0")+COUNTIFS(Tabla1[CAT.],AC49,Tabla1[SEXO],"F",Tabla1[100m LIBRE],"N/T"))</f>
        <v>1</v>
      </c>
      <c r="AE49" s="4">
        <f>SUM(COUNTIFS(Tabla1[CAT.],AC49,Tabla1[SEXO],"M",Tabla1[100m LIBRE],"&gt;0")+COUNTIFS(Tabla1[CAT.],AC49,Tabla1[SEXO],"M",Tabla1[100m LIBRE],"N/T"))</f>
        <v>1</v>
      </c>
      <c r="AH49" s="4" t="s">
        <v>144</v>
      </c>
      <c r="AI49" s="4" t="str" cm="1">
        <f t="array" ref="AI49">_xlfn.IFS(AI37=0,"SIN PREMIO",AI37=1,"ORO",AI37=2,"O y P",AI37&gt;2,"COMPLETA")</f>
        <v>SIN PREMIO</v>
      </c>
      <c r="AJ49" s="4" t="str" cm="1">
        <f t="array" ref="AJ49">_xlfn.IFS(AJ37=0,"SIN PREMIO",AJ37=1,"ORO",AJ37=2,"O y P",AJ37&gt;2,"COMPLETA")</f>
        <v>ORO</v>
      </c>
    </row>
    <row r="50" spans="1:36" x14ac:dyDescent="0.3">
      <c r="A50" t="str">
        <f>IF(C50=0,"",COUNTA(C$3:$C50))</f>
        <v/>
      </c>
      <c r="B50" s="96"/>
      <c r="E50" s="97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W50">
        <f t="shared" si="0"/>
        <v>0</v>
      </c>
      <c r="AC50" s="4" t="s">
        <v>138</v>
      </c>
      <c r="AD50" s="4">
        <f>SUM(COUNTIFS(Tabla1[CAT.],AC50,Tabla1[SEXO],"F",Tabla1[100m LIBRE],"&gt;0")+COUNTIFS(Tabla1[CAT.],AC50,Tabla1[SEXO],"F",Tabla1[100m LIBRE],"N/T"))</f>
        <v>1</v>
      </c>
      <c r="AE50" s="4">
        <f>SUM(COUNTIFS(Tabla1[CAT.],AC50,Tabla1[SEXO],"M",Tabla1[100m LIBRE],"&gt;0")+COUNTIFS(Tabla1[CAT.],AC50,Tabla1[SEXO],"M",Tabla1[100m LIBRE],"N/T"))</f>
        <v>1</v>
      </c>
    </row>
    <row r="51" spans="1:36" x14ac:dyDescent="0.3">
      <c r="A51" t="str">
        <f>IF(C51=0,"",COUNTA(C$3:$C51))</f>
        <v/>
      </c>
      <c r="B51" s="96"/>
      <c r="E51" s="97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W51">
        <f t="shared" si="0"/>
        <v>0</v>
      </c>
      <c r="AC51" s="4" t="s">
        <v>139</v>
      </c>
      <c r="AD51" s="4">
        <f>SUM(COUNTIFS(Tabla1[CAT.],AC51,Tabla1[SEXO],"F",Tabla1[100m LIBRE],"&gt;0")+COUNTIFS(Tabla1[CAT.],AC51,Tabla1[SEXO],"F",Tabla1[100m LIBRE],"N/T"))</f>
        <v>4</v>
      </c>
      <c r="AE51" s="4">
        <f>SUM(COUNTIFS(Tabla1[CAT.],AC51,Tabla1[SEXO],"M",Tabla1[100m LIBRE],"&gt;0")+COUNTIFS(Tabla1[CAT.],AC51,Tabla1[SEXO],"M",Tabla1[100m LIBRE],"N/T"))</f>
        <v>5</v>
      </c>
    </row>
    <row r="52" spans="1:36" x14ac:dyDescent="0.3">
      <c r="A52" t="str">
        <f>IF(C52=0,"",COUNTA(C$3:$C52))</f>
        <v/>
      </c>
      <c r="B52" s="96"/>
      <c r="E52" s="97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W52">
        <f t="shared" si="0"/>
        <v>0</v>
      </c>
      <c r="AC52" s="4" t="s">
        <v>140</v>
      </c>
      <c r="AD52" s="4">
        <f>SUM(COUNTIFS(Tabla1[CAT.],AC52,Tabla1[SEXO],"F",Tabla1[100m LIBRE],"&gt;0")+COUNTIFS(Tabla1[CAT.],AC52,Tabla1[SEXO],"F",Tabla1[100m LIBRE],"N/T"))</f>
        <v>3</v>
      </c>
      <c r="AE52" s="4">
        <f>SUM(COUNTIFS(Tabla1[CAT.],AC52,Tabla1[SEXO],"M",Tabla1[100m LIBRE],"&gt;0")+COUNTIFS(Tabla1[CAT.],AC52,Tabla1[SEXO],"M",Tabla1[100m LIBRE],"N/T"))</f>
        <v>0</v>
      </c>
    </row>
    <row r="53" spans="1:36" x14ac:dyDescent="0.3">
      <c r="A53" t="str">
        <f>IF(C53=0,"",COUNTA(C$3:$C53))</f>
        <v/>
      </c>
      <c r="B53" s="96"/>
      <c r="E53" s="97"/>
      <c r="H53" s="81"/>
      <c r="I53" s="81"/>
      <c r="J53" s="81"/>
      <c r="K53" s="81"/>
      <c r="L53" s="81"/>
      <c r="M53" s="81"/>
      <c r="O53" s="81"/>
      <c r="P53" s="81"/>
      <c r="Q53" s="81"/>
      <c r="R53" s="81"/>
      <c r="S53" s="81"/>
      <c r="T53" s="81"/>
      <c r="U53" s="81"/>
      <c r="W53">
        <f t="shared" si="0"/>
        <v>0</v>
      </c>
      <c r="AC53" s="4" t="s">
        <v>141</v>
      </c>
      <c r="AD53" s="4">
        <f>SUM(COUNTIFS(Tabla1[CAT.],AC53,Tabla1[SEXO],"F",Tabla1[100m LIBRE],"&gt;0")+COUNTIFS(Tabla1[CAT.],AC53,Tabla1[SEXO],"F",Tabla1[100m LIBRE],"N/T"))</f>
        <v>1</v>
      </c>
      <c r="AE53" s="4">
        <f>SUM(COUNTIFS(Tabla1[CAT.],AC53,Tabla1[SEXO],"M",Tabla1[100m LIBRE],"&gt;0")+COUNTIFS(Tabla1[CAT.],AC53,Tabla1[SEXO],"M",Tabla1[100m LIBRE],"N/T"))</f>
        <v>2</v>
      </c>
    </row>
    <row r="54" spans="1:36" x14ac:dyDescent="0.3">
      <c r="A54" t="str">
        <f>IF(C54=0,"",COUNTA(C$3:$C54))</f>
        <v/>
      </c>
      <c r="B54" s="96"/>
      <c r="E54" s="97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W54">
        <f t="shared" si="0"/>
        <v>0</v>
      </c>
      <c r="AC54" s="4" t="s">
        <v>142</v>
      </c>
      <c r="AD54" s="4">
        <f>SUM(COUNTIFS(Tabla1[CAT.],AC54,Tabla1[SEXO],"F",Tabla1[100m LIBRE],"&gt;0")+COUNTIFS(Tabla1[CAT.],AC54,Tabla1[SEXO],"F",Tabla1[100m LIBRE],"N/T"))</f>
        <v>0</v>
      </c>
      <c r="AE54" s="4">
        <f>SUM(COUNTIFS(Tabla1[CAT.],AC54,Tabla1[SEXO],"M",Tabla1[100m LIBRE],"&gt;0")+COUNTIFS(Tabla1[CAT.],AC54,Tabla1[SEXO],"M",Tabla1[100m LIBRE],"N/T"))</f>
        <v>1</v>
      </c>
    </row>
    <row r="55" spans="1:36" x14ac:dyDescent="0.3">
      <c r="A55" t="str">
        <f>IF(C55=0,"",COUNTA(C$3:$C55))</f>
        <v/>
      </c>
      <c r="B55" s="96"/>
      <c r="E55" s="97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W55">
        <f t="shared" si="0"/>
        <v>0</v>
      </c>
      <c r="AC55" s="4" t="s">
        <v>143</v>
      </c>
      <c r="AD55" s="4">
        <f>SUM(COUNTIFS(Tabla1[CAT.],AC55,Tabla1[SEXO],"F",Tabla1[100m LIBRE],"&gt;0")+COUNTIFS(Tabla1[CAT.],AC55,Tabla1[SEXO],"F",Tabla1[100m LIBRE],"N/T"))</f>
        <v>1</v>
      </c>
      <c r="AE55" s="4">
        <f>SUM(COUNTIFS(Tabla1[CAT.],AC55,Tabla1[SEXO],"M",Tabla1[100m LIBRE],"&gt;0")+COUNTIFS(Tabla1[CAT.],AC55,Tabla1[SEXO],"M",Tabla1[100m LIBRE],"N/T"))</f>
        <v>0</v>
      </c>
    </row>
    <row r="56" spans="1:36" x14ac:dyDescent="0.3">
      <c r="A56" t="str">
        <f>IF(C56=0,"",COUNTA(C$3:$C56))</f>
        <v/>
      </c>
      <c r="B56" s="96"/>
      <c r="E56" s="97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W56">
        <f t="shared" si="0"/>
        <v>0</v>
      </c>
      <c r="AC56" s="4" t="s">
        <v>144</v>
      </c>
      <c r="AD56" s="4">
        <f>SUM(COUNTIFS(Tabla1[CAT.],AC56,Tabla1[SEXO],"F",Tabla1[100m LIBRE],"&gt;0")+COUNTIFS(Tabla1[CAT.],AC56,Tabla1[SEXO],"F",Tabla1[100m LIBRE],"N/T"))</f>
        <v>0</v>
      </c>
      <c r="AE56" s="4">
        <f>SUM(COUNTIFS(Tabla1[CAT.],AC56,Tabla1[SEXO],"M",Tabla1[100m LIBRE],"&gt;0")+COUNTIFS(Tabla1[CAT.],AC56,Tabla1[SEXO],"M",Tabla1[100m LIBRE],"N/T"))</f>
        <v>1</v>
      </c>
    </row>
    <row r="57" spans="1:36" x14ac:dyDescent="0.3">
      <c r="A57" t="str">
        <f>IF(C57=0,"",COUNTA(C$3:$C57))</f>
        <v/>
      </c>
      <c r="B57" s="96"/>
      <c r="E57" s="97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W57">
        <f t="shared" si="0"/>
        <v>0</v>
      </c>
    </row>
    <row r="58" spans="1:36" x14ac:dyDescent="0.3">
      <c r="A58" t="str">
        <f>IF(C58=0,"",COUNTA(C$3:$C58))</f>
        <v/>
      </c>
      <c r="B58" s="96"/>
      <c r="E58" s="97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W58">
        <f t="shared" si="0"/>
        <v>0</v>
      </c>
    </row>
    <row r="59" spans="1:36" x14ac:dyDescent="0.3">
      <c r="A59" t="str">
        <f>IF(C59=0,"",COUNTA(C$3:$C59))</f>
        <v/>
      </c>
      <c r="B59" s="96"/>
      <c r="W59">
        <f t="shared" si="0"/>
        <v>0</v>
      </c>
    </row>
    <row r="60" spans="1:36" x14ac:dyDescent="0.3">
      <c r="A60" t="str">
        <f>IF(C60=0,"",COUNTA(C$3:$C60))</f>
        <v/>
      </c>
      <c r="B60" s="96"/>
      <c r="E60" s="97"/>
      <c r="H60" s="81"/>
      <c r="I60" s="81"/>
      <c r="J60" s="81"/>
      <c r="M60" s="81"/>
      <c r="N60" s="81"/>
      <c r="O60" s="81"/>
      <c r="P60" s="81"/>
      <c r="Q60" s="81"/>
      <c r="R60" s="81"/>
      <c r="S60" s="81"/>
      <c r="T60" s="81"/>
      <c r="U60" s="81"/>
      <c r="W60">
        <f t="shared" si="0"/>
        <v>0</v>
      </c>
    </row>
    <row r="61" spans="1:36" x14ac:dyDescent="0.3">
      <c r="A61" t="str">
        <f>IF(C61=0,"",COUNTA(C$3:$C61))</f>
        <v/>
      </c>
      <c r="B61" s="96"/>
      <c r="E61" s="97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W61">
        <f t="shared" si="0"/>
        <v>0</v>
      </c>
    </row>
    <row r="62" spans="1:36" x14ac:dyDescent="0.3">
      <c r="A62" t="str">
        <f>IF(C62=0,"",COUNTA(C$3:$C62))</f>
        <v/>
      </c>
      <c r="B62" s="96"/>
      <c r="W62">
        <f t="shared" si="0"/>
        <v>0</v>
      </c>
    </row>
    <row r="63" spans="1:36" x14ac:dyDescent="0.3">
      <c r="A63" t="str">
        <f>IF(C63=0,"",COUNTA(C$3:$C63))</f>
        <v/>
      </c>
      <c r="B63" s="96"/>
      <c r="E63" s="97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W63">
        <f t="shared" si="0"/>
        <v>0</v>
      </c>
    </row>
    <row r="64" spans="1:36" x14ac:dyDescent="0.3">
      <c r="A64" t="str">
        <f>IF(C64=0,"",COUNTA(C$3:$C64))</f>
        <v/>
      </c>
      <c r="B64" s="96"/>
      <c r="E64" s="97"/>
      <c r="H64" s="81"/>
      <c r="I64" s="81"/>
      <c r="J64" s="81"/>
      <c r="K64" s="81"/>
      <c r="L64" s="81"/>
      <c r="M64" s="81"/>
      <c r="O64" s="81"/>
      <c r="P64" s="81"/>
      <c r="Q64" s="81"/>
      <c r="R64" s="81"/>
      <c r="S64" s="81"/>
      <c r="T64" s="81"/>
      <c r="U64" s="81"/>
      <c r="W64">
        <f t="shared" si="0"/>
        <v>0</v>
      </c>
    </row>
    <row r="65" spans="1:23" x14ac:dyDescent="0.3">
      <c r="A65" t="str">
        <f>IF(C65=0,"",COUNTA(C$3:$C65))</f>
        <v/>
      </c>
      <c r="B65" s="96"/>
      <c r="E65" s="97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W65">
        <f t="shared" si="0"/>
        <v>0</v>
      </c>
    </row>
    <row r="66" spans="1:23" x14ac:dyDescent="0.3">
      <c r="A66" t="str">
        <f>IF(C66=0,"",COUNTA(C$3:$C66))</f>
        <v/>
      </c>
      <c r="B66" s="96"/>
      <c r="E66" s="97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W66">
        <f t="shared" si="0"/>
        <v>0</v>
      </c>
    </row>
    <row r="67" spans="1:23" x14ac:dyDescent="0.3">
      <c r="A67" t="str">
        <f>IF(C67=0,"",COUNTA(C$3:$C67))</f>
        <v/>
      </c>
      <c r="B67" s="96"/>
      <c r="E67" s="97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W67">
        <f t="shared" si="0"/>
        <v>0</v>
      </c>
    </row>
    <row r="68" spans="1:23" x14ac:dyDescent="0.3">
      <c r="A68" t="str">
        <f>IF(C68=0,"",COUNTA(C$3:$C68))</f>
        <v/>
      </c>
      <c r="B68" s="96"/>
      <c r="W68">
        <f t="shared" ref="W68:W100" si="3">COUNTA(H68:U68)</f>
        <v>0</v>
      </c>
    </row>
    <row r="69" spans="1:23" x14ac:dyDescent="0.3">
      <c r="A69" t="str">
        <f>IF(C69=0,"",COUNTA(C$3:$C69))</f>
        <v/>
      </c>
      <c r="B69" s="96"/>
      <c r="E69" s="97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W69">
        <f t="shared" si="3"/>
        <v>0</v>
      </c>
    </row>
    <row r="70" spans="1:23" x14ac:dyDescent="0.3">
      <c r="A70" t="str">
        <f>IF(C70=0,"",COUNTA(C$3:$C70))</f>
        <v/>
      </c>
      <c r="B70" s="96"/>
      <c r="E70" s="97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W70">
        <f t="shared" si="3"/>
        <v>0</v>
      </c>
    </row>
    <row r="71" spans="1:23" x14ac:dyDescent="0.3">
      <c r="A71" t="str">
        <f>IF(C71=0,"",COUNTA(C$3:$C71))</f>
        <v/>
      </c>
      <c r="B71" s="96"/>
      <c r="E71" s="97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W71">
        <f t="shared" si="3"/>
        <v>0</v>
      </c>
    </row>
    <row r="72" spans="1:23" x14ac:dyDescent="0.3">
      <c r="A72" t="str">
        <f>IF(C72=0,"",COUNTA(C$3:$C72))</f>
        <v/>
      </c>
      <c r="B72" s="96"/>
      <c r="E72" s="97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W72">
        <f t="shared" si="3"/>
        <v>0</v>
      </c>
    </row>
    <row r="73" spans="1:23" x14ac:dyDescent="0.3">
      <c r="A73" t="str">
        <f>IF(C73=0,"",COUNTA(C$3:$C73))</f>
        <v/>
      </c>
      <c r="B73" s="96"/>
      <c r="E73" s="97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W73">
        <f t="shared" si="3"/>
        <v>0</v>
      </c>
    </row>
    <row r="74" spans="1:23" x14ac:dyDescent="0.3">
      <c r="A74" t="str">
        <f>IF(C74=0,"",COUNTA(C$3:$C74))</f>
        <v/>
      </c>
      <c r="B74" s="96"/>
      <c r="W74">
        <f t="shared" si="3"/>
        <v>0</v>
      </c>
    </row>
    <row r="75" spans="1:23" x14ac:dyDescent="0.3">
      <c r="A75" t="str">
        <f>IF(C75=0,"",COUNTA(C$3:$C75))</f>
        <v/>
      </c>
      <c r="B75" s="96"/>
      <c r="D75" s="92"/>
      <c r="E75" s="97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W75">
        <f t="shared" si="3"/>
        <v>0</v>
      </c>
    </row>
    <row r="76" spans="1:23" x14ac:dyDescent="0.3">
      <c r="A76" t="str">
        <f>IF(C76=0,"",COUNTA(C$3:$C76))</f>
        <v/>
      </c>
      <c r="B76" s="96"/>
      <c r="D76" s="92"/>
      <c r="E76" s="97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W76">
        <f t="shared" si="3"/>
        <v>0</v>
      </c>
    </row>
    <row r="77" spans="1:23" x14ac:dyDescent="0.3">
      <c r="A77" t="str">
        <f>IF(C77=0,"",COUNTA(C$3:$C77))</f>
        <v/>
      </c>
      <c r="B77" s="96"/>
      <c r="D77" s="92"/>
      <c r="E77" s="97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W77">
        <f t="shared" si="3"/>
        <v>0</v>
      </c>
    </row>
    <row r="78" spans="1:23" x14ac:dyDescent="0.3">
      <c r="A78" t="str">
        <f>IF(C78=0,"",COUNTA(C$3:$C78))</f>
        <v/>
      </c>
      <c r="B78" s="96"/>
      <c r="D78" s="92"/>
      <c r="E78" s="97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W78">
        <f t="shared" si="3"/>
        <v>0</v>
      </c>
    </row>
    <row r="79" spans="1:23" x14ac:dyDescent="0.3">
      <c r="A79" t="str">
        <f>IF(C79=0,"",COUNTA(C$3:$C79))</f>
        <v/>
      </c>
      <c r="B79" s="96"/>
      <c r="D79" s="92"/>
      <c r="H79" s="81"/>
      <c r="J79" s="81"/>
      <c r="N79" s="81"/>
      <c r="T79" s="81"/>
      <c r="W79">
        <f t="shared" si="3"/>
        <v>0</v>
      </c>
    </row>
    <row r="80" spans="1:23" x14ac:dyDescent="0.3">
      <c r="A80" t="str">
        <f>IF(C80=0,"",COUNTA(C$3:$C80))</f>
        <v/>
      </c>
      <c r="B80" s="96"/>
      <c r="D80" s="92"/>
      <c r="E80" s="97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W80">
        <f t="shared" si="3"/>
        <v>0</v>
      </c>
    </row>
    <row r="81" spans="1:23" x14ac:dyDescent="0.3">
      <c r="A81" t="str">
        <f>IF(C81=0,"",COUNTA(C$3:$C81))</f>
        <v/>
      </c>
      <c r="B81" s="96"/>
      <c r="D81" s="92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W81">
        <f t="shared" si="3"/>
        <v>0</v>
      </c>
    </row>
    <row r="82" spans="1:23" x14ac:dyDescent="0.3">
      <c r="A82" t="str">
        <f>IF(C82=0,"",COUNTA(C$3:$C82))</f>
        <v/>
      </c>
      <c r="B82" s="96"/>
      <c r="D82" s="92"/>
      <c r="E82" s="97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W82">
        <f t="shared" si="3"/>
        <v>0</v>
      </c>
    </row>
    <row r="83" spans="1:23" x14ac:dyDescent="0.3">
      <c r="A83" t="str">
        <f>IF(C83=0,"",COUNTA(C$3:$C83))</f>
        <v/>
      </c>
      <c r="B83" s="96"/>
      <c r="D83" s="92"/>
      <c r="E83" s="97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W83">
        <f t="shared" si="3"/>
        <v>0</v>
      </c>
    </row>
    <row r="84" spans="1:23" x14ac:dyDescent="0.3">
      <c r="A84" t="str">
        <f>IF(C84=0,"",COUNTA(C$3:$C84))</f>
        <v/>
      </c>
      <c r="B84" s="96"/>
      <c r="D84" s="92"/>
      <c r="E84" s="97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W84">
        <f t="shared" si="3"/>
        <v>0</v>
      </c>
    </row>
    <row r="85" spans="1:23" x14ac:dyDescent="0.3">
      <c r="A85" t="str">
        <f>IF(C85=0,"",COUNTA(C$3:$C85))</f>
        <v/>
      </c>
      <c r="B85" s="96"/>
      <c r="E85" s="97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W85">
        <f t="shared" si="3"/>
        <v>0</v>
      </c>
    </row>
    <row r="86" spans="1:23" x14ac:dyDescent="0.3">
      <c r="A86" t="str">
        <f>IF(C86=0,"",COUNTA(C$3:$C86))</f>
        <v/>
      </c>
      <c r="B86" s="96"/>
      <c r="E86" s="97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W86">
        <f t="shared" si="3"/>
        <v>0</v>
      </c>
    </row>
    <row r="87" spans="1:23" x14ac:dyDescent="0.3">
      <c r="A87" t="str">
        <f>IF(C87=0,"",COUNTA(C$3:$C87))</f>
        <v/>
      </c>
      <c r="B87" s="96"/>
      <c r="E87" s="97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W87">
        <f t="shared" si="3"/>
        <v>0</v>
      </c>
    </row>
    <row r="88" spans="1:23" x14ac:dyDescent="0.3">
      <c r="A88" t="str">
        <f>IF(C88=0,"",COUNTA(C$3:$C88))</f>
        <v/>
      </c>
      <c r="B88" s="96"/>
      <c r="E88" s="97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W88">
        <f t="shared" si="3"/>
        <v>0</v>
      </c>
    </row>
    <row r="89" spans="1:23" x14ac:dyDescent="0.3">
      <c r="A89" t="str">
        <f>IF(C89=0,"",COUNTA(C$3:$C89))</f>
        <v/>
      </c>
      <c r="B89" s="96"/>
      <c r="E89" s="97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W89">
        <f t="shared" si="3"/>
        <v>0</v>
      </c>
    </row>
    <row r="90" spans="1:23" x14ac:dyDescent="0.3">
      <c r="A90" t="str">
        <f>IF(C90=0,"",COUNTA(C$3:$C90))</f>
        <v/>
      </c>
      <c r="B90" s="96"/>
      <c r="E90" s="97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W90">
        <f t="shared" si="3"/>
        <v>0</v>
      </c>
    </row>
    <row r="91" spans="1:23" x14ac:dyDescent="0.3">
      <c r="A91" t="str">
        <f>IF(C91=0,"",COUNTA(C$3:$C91))</f>
        <v/>
      </c>
      <c r="B91" s="96"/>
      <c r="E91" s="97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W91">
        <f t="shared" si="3"/>
        <v>0</v>
      </c>
    </row>
    <row r="92" spans="1:23" x14ac:dyDescent="0.3">
      <c r="A92" t="str">
        <f>IF(C92=0,"",COUNTA(C$3:$C92))</f>
        <v/>
      </c>
      <c r="B92" s="96"/>
      <c r="E92" s="97"/>
      <c r="H92" s="81"/>
      <c r="I92" s="81"/>
      <c r="J92" s="93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W92">
        <f t="shared" si="3"/>
        <v>0</v>
      </c>
    </row>
    <row r="93" spans="1:23" x14ac:dyDescent="0.3">
      <c r="A93" t="str">
        <f>IF(C93=0,"",COUNTA(C$3:$C93))</f>
        <v/>
      </c>
      <c r="B93" s="96"/>
      <c r="E93" s="97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W93">
        <f>COUNTA(H93:U93)</f>
        <v>0</v>
      </c>
    </row>
    <row r="94" spans="1:23" x14ac:dyDescent="0.3">
      <c r="A94" t="str">
        <f>IF(C94=0,"",COUNTA(C$3:$C94))</f>
        <v/>
      </c>
      <c r="B94" s="96"/>
      <c r="E94" s="97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W94">
        <f t="shared" si="3"/>
        <v>0</v>
      </c>
    </row>
    <row r="95" spans="1:23" x14ac:dyDescent="0.3">
      <c r="A95" t="str">
        <f>IF(C95=0,"",COUNTA(C$3:$C95))</f>
        <v/>
      </c>
      <c r="B95" s="96"/>
      <c r="W95">
        <f t="shared" si="3"/>
        <v>0</v>
      </c>
    </row>
    <row r="96" spans="1:23" x14ac:dyDescent="0.3">
      <c r="A96" t="str">
        <f>IF(C96=0,"",COUNTA(C$3:$C96))</f>
        <v/>
      </c>
      <c r="B96" s="96"/>
      <c r="W96">
        <f t="shared" si="3"/>
        <v>0</v>
      </c>
    </row>
    <row r="97" spans="1:23" x14ac:dyDescent="0.3">
      <c r="A97" t="str">
        <f>IF(C97=0,"",COUNTA(C$3:$C97))</f>
        <v/>
      </c>
      <c r="B97" s="96"/>
      <c r="W97">
        <f t="shared" si="3"/>
        <v>0</v>
      </c>
    </row>
    <row r="98" spans="1:23" x14ac:dyDescent="0.3">
      <c r="A98" t="str">
        <f>IF(C98=0,"",COUNTA(C$3:$C98))</f>
        <v/>
      </c>
      <c r="B98" s="96"/>
      <c r="E98" s="97"/>
      <c r="W98">
        <f t="shared" si="3"/>
        <v>0</v>
      </c>
    </row>
    <row r="99" spans="1:23" x14ac:dyDescent="0.3">
      <c r="A99" t="str">
        <f>IF(C99=0,"",COUNTA(C$3:$C99))</f>
        <v/>
      </c>
      <c r="B99" s="96"/>
      <c r="E99" s="97"/>
      <c r="H99" s="81"/>
      <c r="I99" s="81"/>
      <c r="J99" s="81"/>
      <c r="K99" s="81"/>
      <c r="L99" s="81"/>
      <c r="M99" s="81"/>
      <c r="O99" s="81"/>
      <c r="P99" s="81"/>
      <c r="R99" s="81"/>
      <c r="S99" s="81"/>
      <c r="T99" s="81"/>
      <c r="U99" s="81"/>
      <c r="W99">
        <f t="shared" si="3"/>
        <v>0</v>
      </c>
    </row>
    <row r="100" spans="1:23" x14ac:dyDescent="0.3">
      <c r="A100" t="str">
        <f>IF(C100=0,"",COUNTA(C$3:$C103))</f>
        <v/>
      </c>
      <c r="W100">
        <f t="shared" si="3"/>
        <v>0</v>
      </c>
    </row>
    <row r="101" spans="1:23" x14ac:dyDescent="0.3">
      <c r="B101" s="96"/>
      <c r="D101" s="92"/>
    </row>
    <row r="102" spans="1:23" x14ac:dyDescent="0.3">
      <c r="D102" s="92"/>
    </row>
    <row r="103" spans="1:23" x14ac:dyDescent="0.3">
      <c r="A103" t="str">
        <f>IF(C103=0,"",COUNTA(C$3:$C103))</f>
        <v/>
      </c>
    </row>
  </sheetData>
  <autoFilter ref="W1:AA100" xr:uid="{C7802029-D1D5-4D4B-8D95-6B141457CF5C}"/>
  <conditionalFormatting sqref="W2">
    <cfRule type="cellIs" dxfId="177" priority="1" operator="greaterThan">
      <formula>4</formula>
    </cfRule>
  </conditionalFormatting>
  <printOptions horizontalCentered="1"/>
  <pageMargins left="0.70866141732283472" right="0.70866141732283472" top="0.74803149606299213" bottom="0.74803149606299213" header="0.31496062992125984" footer="0.31496062992125984"/>
  <pageSetup paperSize="9" scale="95" fitToHeight="0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C06E-5E73-43A4-B26D-5302EE46D220}">
  <sheetPr>
    <pageSetUpPr fitToPage="1"/>
  </sheetPr>
  <dimension ref="A1:FD153"/>
  <sheetViews>
    <sheetView topLeftCell="AF1" zoomScale="60" zoomScaleNormal="60" workbookViewId="0">
      <pane ySplit="10" topLeftCell="A11" activePane="bottomLeft" state="frozenSplit"/>
      <selection activeCell="AN4" sqref="AN4"/>
      <selection pane="bottomLeft" activeCell="BA4" sqref="BA4"/>
    </sheetView>
  </sheetViews>
  <sheetFormatPr baseColWidth="10" defaultColWidth="10.77734375" defaultRowHeight="14.4" x14ac:dyDescent="0.3"/>
  <cols>
    <col min="1" max="1" width="7.88671875" bestFit="1" customWidth="1"/>
    <col min="2" max="2" width="39.21875" bestFit="1" customWidth="1"/>
    <col min="3" max="3" width="10.6640625" customWidth="1"/>
    <col min="4" max="4" width="3" customWidth="1"/>
    <col min="5" max="5" width="11.88671875" customWidth="1"/>
    <col min="6" max="6" width="10.77734375" customWidth="1"/>
    <col min="7" max="7" width="2.44140625" style="69" customWidth="1"/>
    <col min="8" max="8" width="9.6640625" hidden="1" customWidth="1"/>
    <col min="9" max="9" width="9.77734375" hidden="1" customWidth="1"/>
    <col min="10" max="10" width="7.88671875" style="4" customWidth="1"/>
    <col min="11" max="11" width="25.33203125" style="77" bestFit="1" customWidth="1"/>
    <col min="12" max="12" width="11.5546875" style="77" bestFit="1" customWidth="1"/>
    <col min="13" max="13" width="4" style="77" bestFit="1" customWidth="1"/>
    <col min="14" max="14" width="12.33203125" style="77" bestFit="1" customWidth="1"/>
    <col min="15" max="15" width="11" style="77" bestFit="1" customWidth="1"/>
    <col min="16" max="16" width="16.6640625" customWidth="1"/>
    <col min="17" max="17" width="8.109375" hidden="1" customWidth="1"/>
    <col min="18" max="18" width="6.88671875" hidden="1" customWidth="1"/>
    <col min="19" max="19" width="2.77734375" style="34" customWidth="1"/>
    <col min="20" max="20" width="7" hidden="1" customWidth="1"/>
    <col min="21" max="21" width="28.88671875" hidden="1" customWidth="1"/>
    <col min="22" max="22" width="17" hidden="1" customWidth="1"/>
    <col min="23" max="23" width="3" hidden="1" customWidth="1"/>
    <col min="24" max="24" width="11.88671875" hidden="1" customWidth="1"/>
    <col min="25" max="25" width="10.77734375" hidden="1" customWidth="1"/>
    <col min="26" max="26" width="3.33203125" style="82" hidden="1" customWidth="1"/>
    <col min="27" max="27" width="10.77734375" hidden="1" customWidth="1"/>
    <col min="28" max="28" width="13.33203125" hidden="1" customWidth="1"/>
    <col min="29" max="29" width="8.109375" style="4" customWidth="1"/>
    <col min="30" max="30" width="31.77734375" customWidth="1"/>
    <col min="31" max="31" width="10.88671875" bestFit="1" customWidth="1"/>
    <col min="32" max="32" width="4" bestFit="1" customWidth="1"/>
    <col min="33" max="33" width="12.33203125" bestFit="1" customWidth="1"/>
    <col min="34" max="34" width="11" bestFit="1" customWidth="1"/>
    <col min="35" max="35" width="16.6640625" customWidth="1"/>
    <col min="36" max="36" width="8.109375" hidden="1" customWidth="1"/>
    <col min="37" max="37" width="6.88671875" hidden="1" customWidth="1"/>
    <col min="38" max="38" width="2.77734375" style="33" customWidth="1"/>
    <col min="39" max="39" width="5.5546875" style="4" hidden="1" customWidth="1"/>
    <col min="40" max="40" width="24.44140625" hidden="1" customWidth="1"/>
    <col min="41" max="41" width="11.109375" hidden="1" customWidth="1"/>
    <col min="42" max="42" width="5.109375" hidden="1" customWidth="1"/>
    <col min="43" max="43" width="11" hidden="1" customWidth="1"/>
    <col min="44" max="45" width="10.44140625" hidden="1" customWidth="1"/>
    <col min="46" max="46" width="5.21875" style="69" hidden="1" customWidth="1"/>
    <col min="47" max="47" width="7.21875" customWidth="1"/>
    <col min="48" max="48" width="36" bestFit="1" customWidth="1"/>
    <col min="49" max="49" width="12.6640625" style="4" customWidth="1"/>
    <col min="50" max="50" width="5.109375" style="4" customWidth="1"/>
    <col min="51" max="51" width="12.6640625" customWidth="1"/>
    <col min="52" max="52" width="11.77734375" bestFit="1" customWidth="1"/>
    <col min="53" max="53" width="17.88671875" customWidth="1"/>
    <col min="54" max="54" width="3.77734375" style="34" customWidth="1"/>
    <col min="55" max="55" width="5.5546875" hidden="1" customWidth="1"/>
    <col min="56" max="56" width="24.44140625" hidden="1" customWidth="1"/>
    <col min="57" max="57" width="12.6640625" hidden="1" customWidth="1"/>
    <col min="58" max="58" width="5.109375" hidden="1" customWidth="1"/>
    <col min="59" max="59" width="11" hidden="1" customWidth="1"/>
    <col min="60" max="61" width="10.44140625" hidden="1" customWidth="1"/>
    <col min="62" max="62" width="4.6640625" style="82" hidden="1" customWidth="1"/>
    <col min="63" max="63" width="7.109375" bestFit="1" customWidth="1"/>
    <col min="64" max="64" width="43.21875" bestFit="1" customWidth="1"/>
    <col min="65" max="65" width="12.6640625" bestFit="1" customWidth="1"/>
    <col min="66" max="66" width="3.77734375" customWidth="1"/>
    <col min="67" max="67" width="12.6640625" bestFit="1" customWidth="1"/>
    <col min="68" max="68" width="11.77734375" bestFit="1" customWidth="1"/>
    <col min="69" max="69" width="17.6640625" bestFit="1" customWidth="1"/>
    <col min="70" max="70" width="3" style="33" customWidth="1"/>
    <col min="71" max="71" width="16.44140625" bestFit="1" customWidth="1"/>
    <col min="76" max="76" width="11.88671875" bestFit="1" customWidth="1"/>
    <col min="77" max="77" width="3" style="33" customWidth="1"/>
    <col min="79" max="79" width="4.44140625" customWidth="1"/>
    <col min="80" max="81" width="15.5546875" customWidth="1"/>
    <col min="82" max="82" width="4.44140625" customWidth="1"/>
    <col min="84" max="84" width="4.44140625" customWidth="1"/>
    <col min="85" max="86" width="15.5546875" customWidth="1"/>
    <col min="87" max="87" width="2.77734375" style="33" customWidth="1"/>
    <col min="89" max="89" width="4.44140625" customWidth="1"/>
    <col min="90" max="91" width="15.5546875" customWidth="1"/>
    <col min="92" max="92" width="4.44140625" customWidth="1"/>
    <col min="94" max="94" width="4.44140625" customWidth="1"/>
    <col min="95" max="96" width="15.5546875" customWidth="1"/>
    <col min="97" max="97" width="8.109375" bestFit="1" customWidth="1"/>
    <col min="98" max="98" width="9.6640625" bestFit="1" customWidth="1"/>
    <col min="99" max="99" width="8.109375" bestFit="1" customWidth="1"/>
    <col min="100" max="100" width="9.6640625" bestFit="1" customWidth="1"/>
    <col min="101" max="101" width="8.109375" bestFit="1" customWidth="1"/>
    <col min="102" max="102" width="13.5546875" bestFit="1" customWidth="1"/>
    <col min="103" max="103" width="12.5546875" bestFit="1" customWidth="1"/>
    <col min="104" max="105" width="15.44140625" bestFit="1" customWidth="1"/>
    <col min="106" max="106" width="12.21875" bestFit="1" customWidth="1"/>
    <col min="107" max="107" width="13.5546875" bestFit="1" customWidth="1"/>
    <col min="108" max="108" width="22.77734375" bestFit="1" customWidth="1"/>
    <col min="109" max="109" width="18.77734375" bestFit="1" customWidth="1"/>
    <col min="110" max="110" width="7.6640625" bestFit="1" customWidth="1"/>
    <col min="111" max="111" width="12.77734375" bestFit="1" customWidth="1"/>
    <col min="112" max="112" width="21.6640625" bestFit="1" customWidth="1"/>
    <col min="113" max="113" width="18.44140625" bestFit="1" customWidth="1"/>
    <col min="114" max="114" width="7.6640625" bestFit="1" customWidth="1"/>
    <col min="115" max="115" width="13.5546875" bestFit="1" customWidth="1"/>
    <col min="116" max="116" width="21.33203125" bestFit="1" customWidth="1"/>
    <col min="117" max="117" width="24.88671875" bestFit="1" customWidth="1"/>
    <col min="118" max="118" width="7.6640625" bestFit="1" customWidth="1"/>
    <col min="119" max="119" width="12.77734375" bestFit="1" customWidth="1"/>
    <col min="120" max="120" width="28" bestFit="1" customWidth="1"/>
    <col min="121" max="121" width="28.5546875" bestFit="1" customWidth="1"/>
    <col min="122" max="122" width="7.6640625" bestFit="1" customWidth="1"/>
    <col min="123" max="123" width="9.44140625" bestFit="1" customWidth="1"/>
    <col min="124" max="124" width="31.77734375" bestFit="1" customWidth="1"/>
    <col min="125" max="125" width="20.88671875" bestFit="1" customWidth="1"/>
    <col min="126" max="126" width="6.6640625" bestFit="1" customWidth="1"/>
    <col min="127" max="127" width="12.33203125" bestFit="1" customWidth="1"/>
    <col min="128" max="128" width="24" bestFit="1" customWidth="1"/>
    <col min="129" max="129" width="12.5546875" bestFit="1" customWidth="1"/>
    <col min="130" max="130" width="15.44140625" bestFit="1" customWidth="1"/>
    <col min="131" max="131" width="6.6640625" bestFit="1" customWidth="1"/>
    <col min="132" max="132" width="13" bestFit="1" customWidth="1"/>
    <col min="133" max="133" width="25.5546875" bestFit="1" customWidth="1"/>
    <col min="134" max="134" width="7.6640625" bestFit="1" customWidth="1"/>
    <col min="135" max="135" width="16" bestFit="1" customWidth="1"/>
    <col min="136" max="136" width="28.33203125" bestFit="1" customWidth="1"/>
    <col min="137" max="137" width="24.33203125" bestFit="1" customWidth="1"/>
    <col min="138" max="138" width="7.6640625" bestFit="1" customWidth="1"/>
    <col min="139" max="139" width="16" bestFit="1" customWidth="1"/>
    <col min="140" max="140" width="27.33203125" bestFit="1" customWidth="1"/>
    <col min="141" max="141" width="27.5546875" bestFit="1" customWidth="1"/>
    <col min="142" max="142" width="7.6640625" bestFit="1" customWidth="1"/>
    <col min="143" max="143" width="13.5546875" bestFit="1" customWidth="1"/>
    <col min="144" max="144" width="30.77734375" bestFit="1" customWidth="1"/>
    <col min="145" max="145" width="24" bestFit="1" customWidth="1"/>
    <col min="146" max="146" width="7.6640625" bestFit="1" customWidth="1"/>
    <col min="147" max="147" width="16" bestFit="1" customWidth="1"/>
    <col min="148" max="148" width="26.77734375" bestFit="1" customWidth="1"/>
    <col min="149" max="149" width="21.21875" bestFit="1" customWidth="1"/>
    <col min="150" max="150" width="7.6640625" bestFit="1" customWidth="1"/>
    <col min="151" max="151" width="13.5546875" bestFit="1" customWidth="1"/>
    <col min="152" max="152" width="24.33203125" bestFit="1" customWidth="1"/>
    <col min="153" max="153" width="12.5546875" bestFit="1" customWidth="1"/>
    <col min="154" max="155" width="6" bestFit="1" customWidth="1"/>
    <col min="156" max="156" width="12.5546875" bestFit="1" customWidth="1"/>
    <col min="157" max="159" width="15.44140625" bestFit="1" customWidth="1"/>
    <col min="160" max="160" width="12.21875" bestFit="1" customWidth="1"/>
    <col min="161" max="161" width="14.44140625" bestFit="1" customWidth="1"/>
    <col min="162" max="162" width="7.6640625" bestFit="1" customWidth="1"/>
    <col min="163" max="163" width="16" bestFit="1" customWidth="1"/>
    <col min="164" max="164" width="27.33203125" bestFit="1" customWidth="1"/>
    <col min="165" max="165" width="27.5546875" bestFit="1" customWidth="1"/>
    <col min="166" max="166" width="15.109375" bestFit="1" customWidth="1"/>
    <col min="167" max="167" width="7.6640625" bestFit="1" customWidth="1"/>
    <col min="168" max="168" width="13.5546875" bestFit="1" customWidth="1"/>
    <col min="169" max="169" width="30.77734375" bestFit="1" customWidth="1"/>
    <col min="170" max="170" width="24" bestFit="1" customWidth="1"/>
    <col min="171" max="171" width="15.109375" bestFit="1" customWidth="1"/>
    <col min="172" max="172" width="7.6640625" bestFit="1" customWidth="1"/>
    <col min="173" max="173" width="16" bestFit="1" customWidth="1"/>
    <col min="174" max="174" width="26.77734375" bestFit="1" customWidth="1"/>
    <col min="175" max="175" width="21.21875" bestFit="1" customWidth="1"/>
    <col min="176" max="176" width="14.44140625" bestFit="1" customWidth="1"/>
    <col min="177" max="177" width="7.6640625" bestFit="1" customWidth="1"/>
    <col min="178" max="178" width="13.5546875" bestFit="1" customWidth="1"/>
    <col min="179" max="179" width="24.33203125" bestFit="1" customWidth="1"/>
    <col min="180" max="180" width="12.5546875" bestFit="1" customWidth="1"/>
    <col min="181" max="183" width="6" bestFit="1" customWidth="1"/>
    <col min="184" max="184" width="12.5546875" bestFit="1" customWidth="1"/>
    <col min="185" max="188" width="15.44140625" bestFit="1" customWidth="1"/>
    <col min="189" max="189" width="12.21875" bestFit="1" customWidth="1"/>
  </cols>
  <sheetData>
    <row r="1" spans="1:96" x14ac:dyDescent="0.3">
      <c r="K1" s="75" t="s">
        <v>60</v>
      </c>
      <c r="L1" s="75" t="s">
        <v>8</v>
      </c>
      <c r="M1" s="75" t="s">
        <v>61</v>
      </c>
      <c r="N1" s="75" t="s">
        <v>10</v>
      </c>
      <c r="O1" s="75" t="s">
        <v>62</v>
      </c>
      <c r="P1" s="31" t="s">
        <v>63</v>
      </c>
      <c r="Q1" s="31"/>
      <c r="R1" s="31"/>
      <c r="S1" s="32"/>
      <c r="AB1" s="31"/>
      <c r="AC1" s="31"/>
      <c r="AD1" s="31" t="s">
        <v>60</v>
      </c>
      <c r="AE1" s="31" t="s">
        <v>8</v>
      </c>
      <c r="AF1" s="31" t="s">
        <v>61</v>
      </c>
      <c r="AG1" s="31" t="s">
        <v>10</v>
      </c>
      <c r="AH1" s="31" t="s">
        <v>62</v>
      </c>
      <c r="AI1" s="31" t="s">
        <v>63</v>
      </c>
      <c r="AV1" s="31" t="s">
        <v>60</v>
      </c>
      <c r="AW1" s="31" t="s">
        <v>8</v>
      </c>
      <c r="AX1" s="31" t="s">
        <v>61</v>
      </c>
      <c r="AY1" s="31" t="s">
        <v>10</v>
      </c>
      <c r="AZ1" s="31" t="s">
        <v>62</v>
      </c>
      <c r="BA1" s="31" t="s">
        <v>63</v>
      </c>
      <c r="BJ1" s="88"/>
      <c r="BL1" s="31" t="s">
        <v>60</v>
      </c>
      <c r="BM1" s="31" t="s">
        <v>8</v>
      </c>
      <c r="BN1" s="31" t="s">
        <v>61</v>
      </c>
      <c r="BO1" s="31" t="s">
        <v>10</v>
      </c>
      <c r="BP1" s="31" t="s">
        <v>62</v>
      </c>
      <c r="BQ1" s="31" t="s">
        <v>63</v>
      </c>
      <c r="BS1" s="35" t="s">
        <v>64</v>
      </c>
      <c r="BT1" s="5"/>
      <c r="BU1" s="5"/>
      <c r="BV1" s="5"/>
      <c r="BW1" s="5"/>
      <c r="BX1" s="5"/>
    </row>
    <row r="2" spans="1:96" ht="24.6" hidden="1" customHeight="1" x14ac:dyDescent="0.3">
      <c r="K2" s="50"/>
      <c r="L2" s="50"/>
      <c r="M2" s="50"/>
      <c r="N2" s="50" t="s">
        <v>5</v>
      </c>
      <c r="O2" s="76" t="s">
        <v>65</v>
      </c>
      <c r="P2" s="8"/>
      <c r="AD2" s="3"/>
      <c r="AE2" s="3"/>
      <c r="AF2" s="3"/>
      <c r="AG2" s="3" t="s">
        <v>5</v>
      </c>
      <c r="AH2" s="36" t="s">
        <v>65</v>
      </c>
      <c r="AI2" s="8"/>
      <c r="AV2" s="3"/>
      <c r="AW2" s="3"/>
      <c r="AX2" s="3"/>
      <c r="AY2" s="3" t="s">
        <v>5</v>
      </c>
      <c r="AZ2" s="36" t="s">
        <v>65</v>
      </c>
      <c r="BA2" s="8"/>
      <c r="BL2" s="3"/>
      <c r="BM2" s="3"/>
      <c r="BN2" s="3"/>
      <c r="BO2" s="3" t="s">
        <v>5</v>
      </c>
      <c r="BP2" s="36" t="s">
        <v>65</v>
      </c>
      <c r="BQ2" s="8"/>
      <c r="BS2" s="37" t="s">
        <v>34</v>
      </c>
      <c r="BT2" s="38"/>
      <c r="BU2" s="39" t="s">
        <v>35</v>
      </c>
      <c r="BV2" s="40"/>
      <c r="BW2" s="13" t="s">
        <v>13</v>
      </c>
      <c r="BX2" s="41"/>
    </row>
    <row r="3" spans="1:96" ht="24.6" customHeight="1" x14ac:dyDescent="0.3">
      <c r="A3">
        <v>1</v>
      </c>
      <c r="B3" t="s">
        <v>103</v>
      </c>
      <c r="K3" s="50" t="s">
        <v>93</v>
      </c>
      <c r="L3" s="50" t="s">
        <v>100</v>
      </c>
      <c r="M3" s="50">
        <v>23</v>
      </c>
      <c r="N3" s="50" t="s">
        <v>4</v>
      </c>
      <c r="O3" s="76">
        <v>2.4112268518518515E-3</v>
      </c>
      <c r="P3" s="8" t="s">
        <v>111</v>
      </c>
      <c r="T3">
        <v>1</v>
      </c>
      <c r="U3" t="s">
        <v>103</v>
      </c>
      <c r="AD3" s="3" t="s">
        <v>116</v>
      </c>
      <c r="AE3" s="3" t="s">
        <v>70</v>
      </c>
      <c r="AF3" s="3">
        <v>24</v>
      </c>
      <c r="AG3" s="3" t="s">
        <v>4</v>
      </c>
      <c r="AH3" s="36">
        <v>1.7975694444444443E-3</v>
      </c>
      <c r="AI3" s="8" t="s">
        <v>111</v>
      </c>
      <c r="AT3" s="86" t="s">
        <v>71</v>
      </c>
      <c r="AU3" s="43">
        <f t="shared" ref="AU3:AU10" si="0">_xlfn.XLOOKUP(AT3,$AT$15:$AT$108,$AZ$15:$AZ$108,O3,0)</f>
        <v>5.9027777777777778E-4</v>
      </c>
      <c r="AV3" s="3" t="str">
        <f t="shared" ref="AV3:AV10" si="1">IF(AU3&lt;O3,_xlfn.XLOOKUP(AT3,$AT$15:$AT$108,$AV$15:$AV$108),K3)</f>
        <v>Maria Camila Bravo Acevedo</v>
      </c>
      <c r="AW3" s="91" t="str">
        <f t="shared" ref="AW3:AW10" si="2">_xlfn.XLOOKUP($AV3,$AV$15:$AV$108,$AW$15:$AW$108,L3,0)</f>
        <v>DELFINES</v>
      </c>
      <c r="AX3" s="3">
        <f t="shared" ref="AX3:AX10" si="3">_xlfn.XLOOKUP($AV3,$AV$15:$AV$108,$AX$15:$AX$108,M3,0)</f>
        <v>26</v>
      </c>
      <c r="AY3" s="3" t="str">
        <f t="shared" ref="AY3:AY10" si="4">_xlfn.XLOOKUP($AV3,$AV$15:$AV$98,$AY$15:$AY$98,N3,0)</f>
        <v>MAYORES</v>
      </c>
      <c r="AZ3" s="36">
        <f t="shared" ref="AZ3:AZ9" si="5">IF(AU3&lt;O3,AU3,O3)</f>
        <v>5.9027777777777778E-4</v>
      </c>
      <c r="BA3" s="43" t="str">
        <f t="shared" ref="BA3:BA10" si="6">IF(AZ3&lt;O3,"Caiman de Oro 27/10/2024",P3)</f>
        <v>Caiman de Oro 27/10/2024</v>
      </c>
      <c r="BJ3" s="89" t="s">
        <v>71</v>
      </c>
      <c r="BK3" s="43">
        <f>_xlfn.XLOOKUP(BJ3,$BJ$15:$BJ$77,$BP$15:$BP$77,AH3,0)</f>
        <v>4.4594907407407409E-4</v>
      </c>
      <c r="BL3" s="3" t="str">
        <f t="shared" ref="BL3:BL10" si="7">IF(BK3&lt;AH3,_xlfn.XLOOKUP(BJ3,$BJ$15:$BJ$107,$BL$15:$BL$107),AD3)</f>
        <v>Hugo Barrera Guzman</v>
      </c>
      <c r="BM3" s="3" t="str">
        <f t="shared" ref="BM3:BM10" si="8">_xlfn.XLOOKUP($BL3,$BL$15:$BL$77,$BM$15:$BM$77,AE3,0)</f>
        <v>DELFINES</v>
      </c>
      <c r="BN3" s="3">
        <f t="shared" ref="BN3:BN10" si="9">_xlfn.XLOOKUP($BL3,$BL$15:$BL$77,$BN$15:$BN$77,AF3,0)</f>
        <v>27</v>
      </c>
      <c r="BO3" s="3" t="str">
        <f t="shared" ref="BO3:BO10" si="10">_xlfn.XLOOKUP($BK3,$BP$15:$BP$77,$BO$15:$BO$77,AG3,0)</f>
        <v>MAYORES</v>
      </c>
      <c r="BP3" s="36">
        <f t="shared" ref="BP3:BP8" si="11">IF(BK3&lt;AH3,BK3,AH3)</f>
        <v>4.4594907407407409E-4</v>
      </c>
      <c r="BQ3" s="43" t="str">
        <f t="shared" ref="BQ3:BQ10" si="12">IF(BP3&lt;AH3,"Caiman de Oro 27/10/2024",AI3)</f>
        <v>Caiman de Oro 27/10/2024</v>
      </c>
      <c r="BS3" s="44" t="s">
        <v>8</v>
      </c>
      <c r="BT3" s="37" t="s">
        <v>15</v>
      </c>
      <c r="BU3" s="44" t="s">
        <v>8</v>
      </c>
      <c r="BV3" s="39" t="s">
        <v>15</v>
      </c>
      <c r="BW3" s="44" t="s">
        <v>8</v>
      </c>
      <c r="BX3" s="13" t="s">
        <v>15</v>
      </c>
      <c r="CB3" s="3" t="s">
        <v>34</v>
      </c>
      <c r="CC3" s="3" t="s">
        <v>77</v>
      </c>
      <c r="CD3" s="4"/>
      <c r="CI3" s="45"/>
      <c r="CL3" s="3" t="s">
        <v>35</v>
      </c>
      <c r="CM3" s="3" t="s">
        <v>77</v>
      </c>
      <c r="CN3" s="4"/>
    </row>
    <row r="4" spans="1:96" ht="24.6" customHeight="1" x14ac:dyDescent="0.3">
      <c r="A4">
        <v>2</v>
      </c>
      <c r="B4" t="s">
        <v>104</v>
      </c>
      <c r="K4" s="50" t="s">
        <v>147</v>
      </c>
      <c r="L4" s="50"/>
      <c r="M4" s="50"/>
      <c r="N4" s="50" t="s">
        <v>138</v>
      </c>
      <c r="O4" s="76" t="s">
        <v>147</v>
      </c>
      <c r="P4" s="8" t="s">
        <v>147</v>
      </c>
      <c r="T4">
        <v>2</v>
      </c>
      <c r="U4" t="s">
        <v>104</v>
      </c>
      <c r="AD4" s="3" t="s">
        <v>148</v>
      </c>
      <c r="AE4" s="3" t="s">
        <v>75</v>
      </c>
      <c r="AF4" s="3">
        <v>31</v>
      </c>
      <c r="AG4" s="3" t="s">
        <v>138</v>
      </c>
      <c r="AH4" s="36">
        <v>3.1886574074074074E-3</v>
      </c>
      <c r="AI4" s="8" t="s">
        <v>114</v>
      </c>
      <c r="AT4" s="86" t="s">
        <v>149</v>
      </c>
      <c r="AU4" s="43">
        <f t="shared" si="0"/>
        <v>6.6435185185185184E-4</v>
      </c>
      <c r="AV4" s="3" t="str">
        <f t="shared" si="1"/>
        <v xml:space="preserve">Mariagrazia Rangel Rojas </v>
      </c>
      <c r="AW4" s="91" t="str">
        <f t="shared" si="2"/>
        <v>MNM</v>
      </c>
      <c r="AX4" s="3">
        <f t="shared" si="3"/>
        <v>34</v>
      </c>
      <c r="AY4" s="3" t="str">
        <f t="shared" si="4"/>
        <v>Master A</v>
      </c>
      <c r="AZ4" s="36">
        <f t="shared" si="5"/>
        <v>6.6435185185185184E-4</v>
      </c>
      <c r="BA4" s="43" t="str">
        <f t="shared" si="6"/>
        <v>Caiman de Oro 27/10/2024</v>
      </c>
      <c r="BJ4" s="89" t="s">
        <v>149</v>
      </c>
      <c r="BK4" s="43">
        <f>_xlfn.XLOOKUP(BJ4,$BJ$15:$BJ$77,$BP$15:$BP$77,AH4,0)</f>
        <v>5.43287037037037E-4</v>
      </c>
      <c r="BL4" s="3" t="str">
        <f t="shared" si="7"/>
        <v>Juan Fernando Arango Meneses</v>
      </c>
      <c r="BM4" s="3" t="str">
        <f t="shared" si="8"/>
        <v>MNM</v>
      </c>
      <c r="BN4" s="3">
        <f t="shared" si="9"/>
        <v>31</v>
      </c>
      <c r="BO4" s="3" t="str">
        <f t="shared" si="10"/>
        <v>Master A</v>
      </c>
      <c r="BP4" s="36">
        <f t="shared" si="11"/>
        <v>5.43287037037037E-4</v>
      </c>
      <c r="BQ4" s="43" t="str">
        <f t="shared" si="12"/>
        <v>Caiman de Oro 27/10/2024</v>
      </c>
      <c r="BS4" s="46" t="str" cm="1">
        <f t="array" ref="BS4:BX7">_xlfn._xlws.SORT(BS20:BX23,6,-1,FALSE)</f>
        <v>MNM</v>
      </c>
      <c r="BT4" s="47">
        <v>38</v>
      </c>
      <c r="BU4" s="46" t="str">
        <v>MNM</v>
      </c>
      <c r="BV4" s="47">
        <v>36</v>
      </c>
      <c r="BW4" s="46" t="str">
        <v>MNM</v>
      </c>
      <c r="BX4" s="47">
        <v>74</v>
      </c>
      <c r="CA4">
        <v>1</v>
      </c>
      <c r="CB4">
        <f t="shared" ref="CB4:CB11" si="13">_xlfn.XLOOKUP($CC$3&amp;"-"&amp;CA4,$H$15:$H$201,$K$15:$K$201,"")</f>
        <v>0</v>
      </c>
      <c r="CC4" s="4"/>
      <c r="CD4" s="4"/>
      <c r="CI4" s="45"/>
      <c r="CK4">
        <v>1</v>
      </c>
      <c r="CL4">
        <f>_xlfn.XLOOKUP($CM$3&amp;"-"&amp;CK4,$AA$15:$AA$201,$AD$15:$AD$201,"")</f>
        <v>0</v>
      </c>
      <c r="CM4" s="4"/>
      <c r="CN4" s="4"/>
    </row>
    <row r="5" spans="1:96" ht="24.6" customHeight="1" x14ac:dyDescent="0.3">
      <c r="K5" s="50" t="s">
        <v>147</v>
      </c>
      <c r="L5" s="50"/>
      <c r="M5" s="50"/>
      <c r="N5" s="50" t="s">
        <v>139</v>
      </c>
      <c r="O5" s="76" t="s">
        <v>147</v>
      </c>
      <c r="P5" s="8" t="s">
        <v>147</v>
      </c>
      <c r="AD5" s="3" t="s">
        <v>117</v>
      </c>
      <c r="AE5" s="3" t="s">
        <v>100</v>
      </c>
      <c r="AF5" s="3">
        <v>36</v>
      </c>
      <c r="AG5" s="3" t="s">
        <v>139</v>
      </c>
      <c r="AH5" s="36">
        <v>2.9354166666666669E-3</v>
      </c>
      <c r="AI5" s="8" t="s">
        <v>114</v>
      </c>
      <c r="AT5" s="86" t="s">
        <v>150</v>
      </c>
      <c r="AU5" s="43">
        <f t="shared" si="0"/>
        <v>5.3240740740740744E-4</v>
      </c>
      <c r="AV5" s="3" t="str">
        <f t="shared" si="1"/>
        <v>KATHERINE GASCON</v>
      </c>
      <c r="AW5" s="91" t="str">
        <f t="shared" si="2"/>
        <v>MNM</v>
      </c>
      <c r="AX5" s="3">
        <f t="shared" si="3"/>
        <v>36</v>
      </c>
      <c r="AY5" s="3" t="str">
        <f t="shared" si="4"/>
        <v>Master B</v>
      </c>
      <c r="AZ5" s="36">
        <f t="shared" si="5"/>
        <v>5.3240740740740744E-4</v>
      </c>
      <c r="BA5" s="43" t="str">
        <f t="shared" si="6"/>
        <v>Caiman de Oro 27/10/2024</v>
      </c>
      <c r="BJ5" s="89" t="s">
        <v>150</v>
      </c>
      <c r="BK5" s="43">
        <f>_xlfn.XLOOKUP(BJ5,$BJ$15:$BJ$77,$BP$15:$BP$77,AH5,0)</f>
        <v>4.1400462962962967E-4</v>
      </c>
      <c r="BL5" s="3" t="str">
        <f t="shared" si="7"/>
        <v>Julian arbelaez</v>
      </c>
      <c r="BM5" s="3" t="str">
        <f t="shared" si="8"/>
        <v>DELFINES</v>
      </c>
      <c r="BN5" s="3">
        <f t="shared" si="9"/>
        <v>38</v>
      </c>
      <c r="BO5" s="3" t="str">
        <f t="shared" si="10"/>
        <v>MASTER B</v>
      </c>
      <c r="BP5" s="36">
        <f t="shared" si="11"/>
        <v>4.1400462962962967E-4</v>
      </c>
      <c r="BQ5" s="43" t="str">
        <f t="shared" si="12"/>
        <v>Caiman de Oro 27/10/2024</v>
      </c>
      <c r="BS5" s="46" t="str">
        <v>NNG</v>
      </c>
      <c r="BT5" s="47">
        <v>13</v>
      </c>
      <c r="BU5" s="46" t="str">
        <v>NNG</v>
      </c>
      <c r="BV5" s="47">
        <v>27</v>
      </c>
      <c r="BW5" s="46" t="str">
        <v>NNG</v>
      </c>
      <c r="BX5" s="47">
        <v>40</v>
      </c>
      <c r="CA5">
        <v>2</v>
      </c>
      <c r="CB5">
        <f t="shared" si="13"/>
        <v>0</v>
      </c>
      <c r="CC5" s="4"/>
      <c r="CD5" s="4"/>
      <c r="CI5" s="45"/>
      <c r="CK5">
        <v>2</v>
      </c>
      <c r="CL5">
        <f t="shared" ref="CL5:CL11" si="14">_xlfn.XLOOKUP($CM$3&amp;"-"&amp;CK5,$AA$15:$AA$201,$AD$15:$AD$201,"")</f>
        <v>0</v>
      </c>
      <c r="CM5" s="4"/>
      <c r="CN5" s="4"/>
    </row>
    <row r="6" spans="1:96" ht="24.6" customHeight="1" x14ac:dyDescent="0.3">
      <c r="K6" s="50" t="s">
        <v>74</v>
      </c>
      <c r="L6" s="50" t="s">
        <v>75</v>
      </c>
      <c r="M6" s="50">
        <v>43</v>
      </c>
      <c r="N6" s="50" t="s">
        <v>140</v>
      </c>
      <c r="O6" s="76">
        <v>3.3575231481481485E-3</v>
      </c>
      <c r="P6" s="8" t="s">
        <v>114</v>
      </c>
      <c r="AD6" s="3" t="s">
        <v>147</v>
      </c>
      <c r="AE6" s="3"/>
      <c r="AF6" s="3"/>
      <c r="AG6" s="3" t="s">
        <v>140</v>
      </c>
      <c r="AH6" s="36" t="s">
        <v>147</v>
      </c>
      <c r="AI6" s="8" t="s">
        <v>147</v>
      </c>
      <c r="AT6" s="86" t="s">
        <v>151</v>
      </c>
      <c r="AU6" s="43">
        <f t="shared" si="0"/>
        <v>5.2488425925925923E-4</v>
      </c>
      <c r="AV6" s="3" t="str">
        <f t="shared" si="1"/>
        <v>Lorena Aguayo Ulloa</v>
      </c>
      <c r="AW6" s="91" t="str">
        <f t="shared" si="2"/>
        <v>MNM</v>
      </c>
      <c r="AX6" s="3">
        <f t="shared" si="3"/>
        <v>43</v>
      </c>
      <c r="AY6" s="3" t="str">
        <f t="shared" si="4"/>
        <v>Master C</v>
      </c>
      <c r="AZ6" s="36">
        <f t="shared" si="5"/>
        <v>5.2488425925925923E-4</v>
      </c>
      <c r="BA6" s="43" t="str">
        <f t="shared" si="6"/>
        <v>Caiman de Oro 27/10/2024</v>
      </c>
      <c r="BJ6" s="89" t="s">
        <v>151</v>
      </c>
      <c r="BK6" s="43" t="str">
        <f>_xlfn.XLOOKUP(BJ6,$BJ$15:$BJ$77,$BP$15:$BP$77,AH6,0)</f>
        <v>-</v>
      </c>
      <c r="BL6" s="3" t="str">
        <f t="shared" si="7"/>
        <v>-</v>
      </c>
      <c r="BM6" s="3">
        <f t="shared" si="8"/>
        <v>0</v>
      </c>
      <c r="BN6" s="3">
        <f t="shared" si="9"/>
        <v>0</v>
      </c>
      <c r="BO6" s="3" t="str">
        <f t="shared" si="10"/>
        <v>MASTER C</v>
      </c>
      <c r="BP6" s="36" t="str">
        <f t="shared" si="11"/>
        <v>-</v>
      </c>
      <c r="BQ6" s="43" t="str">
        <f t="shared" si="12"/>
        <v>-</v>
      </c>
      <c r="BS6" s="46" t="str">
        <v>DELFINES</v>
      </c>
      <c r="BT6" s="47">
        <v>9</v>
      </c>
      <c r="BU6" s="46" t="str">
        <v>DELFINES</v>
      </c>
      <c r="BV6" s="47">
        <v>18</v>
      </c>
      <c r="BW6" s="46" t="str">
        <v>DELFINES</v>
      </c>
      <c r="BX6" s="47">
        <v>27</v>
      </c>
      <c r="CA6">
        <v>3</v>
      </c>
      <c r="CB6" t="str">
        <f t="shared" si="13"/>
        <v>MARTHA SAENZ</v>
      </c>
      <c r="CC6" s="4"/>
      <c r="CD6" s="4"/>
      <c r="CI6" s="45"/>
      <c r="CK6">
        <v>3</v>
      </c>
      <c r="CL6" t="str">
        <f t="shared" si="14"/>
        <v>JAIRO MARTINEZ</v>
      </c>
      <c r="CM6" s="4"/>
      <c r="CN6" s="4"/>
    </row>
    <row r="7" spans="1:96" ht="24.6" customHeight="1" x14ac:dyDescent="0.3">
      <c r="K7" s="50" t="s">
        <v>147</v>
      </c>
      <c r="L7" s="50"/>
      <c r="M7" s="50"/>
      <c r="N7" s="50" t="s">
        <v>141</v>
      </c>
      <c r="O7" s="76" t="s">
        <v>147</v>
      </c>
      <c r="P7" s="8" t="s">
        <v>147</v>
      </c>
      <c r="AD7" s="3" t="s">
        <v>147</v>
      </c>
      <c r="AE7" s="3"/>
      <c r="AF7" s="3"/>
      <c r="AG7" s="3" t="s">
        <v>141</v>
      </c>
      <c r="AH7" s="36" t="s">
        <v>147</v>
      </c>
      <c r="AI7" s="8" t="s">
        <v>147</v>
      </c>
      <c r="AT7" s="86" t="s">
        <v>152</v>
      </c>
      <c r="AU7" s="43">
        <f t="shared" si="0"/>
        <v>6.7291666666666672E-4</v>
      </c>
      <c r="AV7" s="3" t="str">
        <f t="shared" si="1"/>
        <v>ELEONORA RIVAS</v>
      </c>
      <c r="AW7" s="91" t="str">
        <f t="shared" si="2"/>
        <v>P.LIBRE</v>
      </c>
      <c r="AX7" s="3">
        <f t="shared" si="3"/>
        <v>49</v>
      </c>
      <c r="AY7" s="3" t="str">
        <f t="shared" si="4"/>
        <v>MASTER D</v>
      </c>
      <c r="AZ7" s="36">
        <f t="shared" si="5"/>
        <v>6.7291666666666672E-4</v>
      </c>
      <c r="BA7" s="43" t="str">
        <f t="shared" si="6"/>
        <v>Caiman de Oro 27/10/2024</v>
      </c>
      <c r="BJ7" s="89" t="s">
        <v>152</v>
      </c>
      <c r="BK7" s="43">
        <f>_xlfn.XLOOKUP(BJ7,$BJ$15:$BJ$77,$BP$15:$BP$77,AH7,0)</f>
        <v>4.7164351851851854E-4</v>
      </c>
      <c r="BL7" s="3" t="str">
        <f t="shared" si="7"/>
        <v>DANIEL MONTOYA</v>
      </c>
      <c r="BM7" s="3" t="str">
        <f t="shared" si="8"/>
        <v>NNG</v>
      </c>
      <c r="BN7" s="3">
        <f t="shared" si="9"/>
        <v>45</v>
      </c>
      <c r="BO7" s="3" t="str">
        <f t="shared" si="10"/>
        <v>MASTER D</v>
      </c>
      <c r="BP7" s="36">
        <f t="shared" si="11"/>
        <v>4.7164351851851854E-4</v>
      </c>
      <c r="BQ7" s="43" t="str">
        <f t="shared" si="12"/>
        <v>Caiman de Oro 27/10/2024</v>
      </c>
      <c r="BS7" s="46" t="str">
        <v>P.LIBRE</v>
      </c>
      <c r="BT7" s="47">
        <v>16</v>
      </c>
      <c r="BU7" s="46" t="str">
        <v>P.LIBRE</v>
      </c>
      <c r="BV7" s="47">
        <v>4</v>
      </c>
      <c r="BW7" s="46" t="str">
        <v>P.LIBRE</v>
      </c>
      <c r="BX7" s="47">
        <v>20</v>
      </c>
      <c r="CA7">
        <v>4</v>
      </c>
      <c r="CB7" t="str">
        <f t="shared" si="13"/>
        <v>ELEONORA RIVAS</v>
      </c>
      <c r="CC7" s="4"/>
      <c r="CD7" s="4"/>
      <c r="CI7" s="45"/>
      <c r="CK7">
        <v>4</v>
      </c>
      <c r="CL7" t="str">
        <f t="shared" si="14"/>
        <v>Libardo Pinzón Vivas</v>
      </c>
      <c r="CM7" s="4"/>
      <c r="CN7" s="4"/>
    </row>
    <row r="8" spans="1:96" ht="24.6" customHeight="1" x14ac:dyDescent="0.3">
      <c r="K8" s="50" t="s">
        <v>147</v>
      </c>
      <c r="L8" s="50"/>
      <c r="M8" s="50"/>
      <c r="N8" s="50" t="s">
        <v>142</v>
      </c>
      <c r="O8" s="76" t="s">
        <v>147</v>
      </c>
      <c r="P8" s="8" t="s">
        <v>147</v>
      </c>
      <c r="AD8" s="3" t="s">
        <v>106</v>
      </c>
      <c r="AE8" s="3" t="s">
        <v>75</v>
      </c>
      <c r="AF8" s="3">
        <v>51</v>
      </c>
      <c r="AG8" s="3" t="s">
        <v>142</v>
      </c>
      <c r="AH8" s="36">
        <v>2.3560185185185186E-3</v>
      </c>
      <c r="AI8" s="8" t="s">
        <v>114</v>
      </c>
      <c r="AT8" s="86" t="s">
        <v>153</v>
      </c>
      <c r="AU8" s="43" t="str">
        <f t="shared" si="0"/>
        <v>-</v>
      </c>
      <c r="AV8" s="3" t="str">
        <f t="shared" si="1"/>
        <v>-</v>
      </c>
      <c r="AW8" s="91">
        <f t="shared" si="2"/>
        <v>0</v>
      </c>
      <c r="AX8" s="3">
        <f t="shared" si="3"/>
        <v>0</v>
      </c>
      <c r="AY8" s="3" t="str">
        <f t="shared" si="4"/>
        <v>MASTER E</v>
      </c>
      <c r="AZ8" s="36" t="str">
        <f t="shared" si="5"/>
        <v>-</v>
      </c>
      <c r="BA8" s="43" t="str">
        <f t="shared" si="6"/>
        <v>-</v>
      </c>
      <c r="BJ8" s="89" t="s">
        <v>153</v>
      </c>
      <c r="BK8" s="43">
        <f>_xlfn.XLOOKUP(BJ8,$BJ$15:$BJ$92,$BP$15:$BP$92,AH8,0)</f>
        <v>4.2939814814814815E-4</v>
      </c>
      <c r="BL8" s="3" t="str">
        <f t="shared" si="7"/>
        <v>Libardo Pinzón Vivas</v>
      </c>
      <c r="BM8" s="3" t="str">
        <f t="shared" si="8"/>
        <v>MNM</v>
      </c>
      <c r="BN8" s="3">
        <f t="shared" si="9"/>
        <v>51</v>
      </c>
      <c r="BO8" s="3" t="str">
        <f t="shared" si="10"/>
        <v>Master E</v>
      </c>
      <c r="BP8" s="36">
        <f t="shared" si="11"/>
        <v>4.2939814814814815E-4</v>
      </c>
      <c r="BQ8" s="43" t="str">
        <f t="shared" si="12"/>
        <v>Caiman de Oro 27/10/2024</v>
      </c>
      <c r="BS8" s="46"/>
      <c r="BT8" s="47"/>
      <c r="BU8" s="46"/>
      <c r="BV8" s="47"/>
      <c r="BW8" s="46"/>
      <c r="BX8" s="47"/>
      <c r="CA8">
        <v>5</v>
      </c>
      <c r="CB8" t="str">
        <f t="shared" si="13"/>
        <v>MARÍA BAYER</v>
      </c>
      <c r="CC8" s="4"/>
      <c r="CD8" s="4"/>
      <c r="CI8" s="45"/>
      <c r="CK8">
        <v>5</v>
      </c>
      <c r="CL8" t="str">
        <f t="shared" si="14"/>
        <v>DANIEL MONTOYA</v>
      </c>
      <c r="CM8" s="4"/>
      <c r="CN8" s="4"/>
    </row>
    <row r="9" spans="1:96" ht="24.6" customHeight="1" x14ac:dyDescent="0.3">
      <c r="K9" s="50" t="s">
        <v>147</v>
      </c>
      <c r="L9" s="50"/>
      <c r="M9" s="50"/>
      <c r="N9" s="50" t="s">
        <v>143</v>
      </c>
      <c r="O9" s="76" t="s">
        <v>147</v>
      </c>
      <c r="P9" s="8" t="s">
        <v>147</v>
      </c>
      <c r="AD9" s="3" t="s">
        <v>147</v>
      </c>
      <c r="AE9" s="3"/>
      <c r="AF9" s="3"/>
      <c r="AG9" s="3" t="s">
        <v>143</v>
      </c>
      <c r="AH9" s="36" t="s">
        <v>147</v>
      </c>
      <c r="AI9" s="8" t="s">
        <v>147</v>
      </c>
      <c r="AT9" s="86" t="s">
        <v>154</v>
      </c>
      <c r="AU9" s="43" t="str">
        <f t="shared" si="0"/>
        <v>-</v>
      </c>
      <c r="AV9" s="3" t="str">
        <f t="shared" si="1"/>
        <v>-</v>
      </c>
      <c r="AW9" s="91">
        <f t="shared" si="2"/>
        <v>0</v>
      </c>
      <c r="AX9" s="3">
        <f t="shared" si="3"/>
        <v>0</v>
      </c>
      <c r="AY9" s="3" t="str">
        <f t="shared" si="4"/>
        <v>MASTER F</v>
      </c>
      <c r="AZ9" s="36" t="str">
        <f t="shared" si="5"/>
        <v>-</v>
      </c>
      <c r="BA9" s="43" t="str">
        <f t="shared" si="6"/>
        <v>-</v>
      </c>
      <c r="BJ9" s="89" t="s">
        <v>154</v>
      </c>
      <c r="BK9" s="43" t="str">
        <f>_xlfn.XLOOKUP(BJ9,$BJ$15:$BJ$92,$BP$15:$BP$92,AH9,0)</f>
        <v>-</v>
      </c>
      <c r="BL9" s="3" t="str">
        <f t="shared" si="7"/>
        <v>-</v>
      </c>
      <c r="BM9" s="3">
        <f t="shared" si="8"/>
        <v>0</v>
      </c>
      <c r="BN9" s="3">
        <f t="shared" si="9"/>
        <v>0</v>
      </c>
      <c r="BO9" s="3" t="str">
        <f t="shared" si="10"/>
        <v>MASTER F</v>
      </c>
      <c r="BP9" s="36" t="str">
        <f t="shared" ref="BP9" si="15">IF(BK9&lt;AH9,BK9,AH9)</f>
        <v>-</v>
      </c>
      <c r="BQ9" s="43" t="str">
        <f t="shared" ref="BQ9" si="16">IF(BP9&lt;AH9,"Caiman de Oro 27/10/2024",AI9)</f>
        <v>-</v>
      </c>
      <c r="BS9" s="46"/>
      <c r="BT9" s="47"/>
      <c r="BU9" s="46"/>
      <c r="BV9" s="47"/>
      <c r="BW9" s="46"/>
      <c r="BX9" s="47"/>
      <c r="CA9">
        <v>6</v>
      </c>
      <c r="CB9">
        <f t="shared" si="13"/>
        <v>0</v>
      </c>
      <c r="CC9" s="4"/>
      <c r="CD9" s="4"/>
      <c r="CI9" s="45"/>
      <c r="CK9">
        <v>6</v>
      </c>
      <c r="CL9" t="str">
        <f t="shared" si="14"/>
        <v>Fernando Suarez</v>
      </c>
      <c r="CM9" s="4"/>
      <c r="CN9" s="4"/>
    </row>
    <row r="10" spans="1:96" ht="24.6" customHeight="1" x14ac:dyDescent="0.3">
      <c r="K10" s="50" t="s">
        <v>147</v>
      </c>
      <c r="L10" s="50"/>
      <c r="M10" s="50"/>
      <c r="N10" s="50" t="s">
        <v>144</v>
      </c>
      <c r="O10" s="76" t="s">
        <v>147</v>
      </c>
      <c r="P10" s="8" t="s">
        <v>147</v>
      </c>
      <c r="AD10" s="3" t="s">
        <v>147</v>
      </c>
      <c r="AE10" s="3"/>
      <c r="AF10" s="3"/>
      <c r="AG10" s="3" t="s">
        <v>144</v>
      </c>
      <c r="AH10" s="36" t="s">
        <v>147</v>
      </c>
      <c r="AI10" s="8" t="s">
        <v>147</v>
      </c>
      <c r="AT10" s="86" t="s">
        <v>155</v>
      </c>
      <c r="AU10" s="43" t="str">
        <f t="shared" si="0"/>
        <v>-</v>
      </c>
      <c r="AV10" s="3" t="str">
        <f t="shared" si="1"/>
        <v>-</v>
      </c>
      <c r="AW10" s="91">
        <f t="shared" si="2"/>
        <v>0</v>
      </c>
      <c r="AX10" s="3">
        <f t="shared" si="3"/>
        <v>0</v>
      </c>
      <c r="AY10" s="3" t="str">
        <f t="shared" si="4"/>
        <v>MASTER G</v>
      </c>
      <c r="AZ10" s="36" t="str">
        <f>IF(AU10&lt;O10,AU10,O10)</f>
        <v>-</v>
      </c>
      <c r="BA10" s="43" t="str">
        <f t="shared" si="6"/>
        <v>-</v>
      </c>
      <c r="BJ10" s="89" t="s">
        <v>155</v>
      </c>
      <c r="BK10" s="43">
        <f>_xlfn.XLOOKUP(BJ10,$BJ$15:$BJ$92,$BP$15:$BP$92,AH10,0)</f>
        <v>5.9641203703703701E-4</v>
      </c>
      <c r="BL10" s="3" t="str">
        <f t="shared" si="7"/>
        <v>Fernando Suarez</v>
      </c>
      <c r="BM10" s="3" t="str">
        <f t="shared" si="8"/>
        <v>NNG</v>
      </c>
      <c r="BN10" s="3">
        <f t="shared" si="9"/>
        <v>64</v>
      </c>
      <c r="BO10" s="3" t="str">
        <f t="shared" si="10"/>
        <v>MASTER G</v>
      </c>
      <c r="BP10" s="36">
        <f>IF(BK10&lt;AH10,BK10,AH10)</f>
        <v>5.9641203703703701E-4</v>
      </c>
      <c r="BQ10" s="43" t="str">
        <f t="shared" si="12"/>
        <v>Caiman de Oro 27/10/2024</v>
      </c>
      <c r="BS10" s="46"/>
      <c r="BT10" s="47"/>
      <c r="BU10" s="46"/>
      <c r="BV10" s="47"/>
      <c r="BW10" s="46"/>
      <c r="BX10" s="47"/>
      <c r="CA10">
        <v>7</v>
      </c>
      <c r="CB10">
        <f t="shared" si="13"/>
        <v>0</v>
      </c>
      <c r="CC10" s="4"/>
      <c r="CD10" s="4"/>
      <c r="CI10" s="45"/>
      <c r="CK10">
        <v>7</v>
      </c>
      <c r="CL10">
        <f t="shared" si="14"/>
        <v>0</v>
      </c>
      <c r="CM10" s="4"/>
      <c r="CN10" s="4"/>
    </row>
    <row r="11" spans="1:96" x14ac:dyDescent="0.3">
      <c r="BS11" s="46"/>
      <c r="BT11" s="47"/>
      <c r="BU11" s="46"/>
      <c r="BV11" s="47"/>
      <c r="BW11" s="46"/>
      <c r="BX11" s="47"/>
      <c r="CA11">
        <v>8</v>
      </c>
      <c r="CB11">
        <f t="shared" si="13"/>
        <v>0</v>
      </c>
      <c r="CC11" s="4"/>
      <c r="CD11" s="4"/>
      <c r="CI11" s="45"/>
      <c r="CK11">
        <v>8</v>
      </c>
      <c r="CL11">
        <f t="shared" si="14"/>
        <v>0</v>
      </c>
      <c r="CM11" s="4"/>
      <c r="CN11" s="4"/>
    </row>
    <row r="12" spans="1:96" ht="18" x14ac:dyDescent="0.35">
      <c r="B12" s="48" t="s">
        <v>34</v>
      </c>
      <c r="E12" s="48" t="s">
        <v>115</v>
      </c>
      <c r="F12" t="s">
        <v>192</v>
      </c>
      <c r="J12" s="19"/>
      <c r="K12" s="108" t="s">
        <v>34</v>
      </c>
      <c r="L12" s="109"/>
      <c r="M12" s="110"/>
      <c r="N12" s="108" t="str">
        <f>$E$12</f>
        <v>50 M</v>
      </c>
      <c r="O12" s="109" t="str">
        <f>$F$12</f>
        <v>PULL</v>
      </c>
      <c r="P12" s="111"/>
      <c r="Q12" s="111"/>
      <c r="R12" s="111"/>
      <c r="S12" s="112"/>
      <c r="T12" s="10"/>
      <c r="U12" s="113" t="s">
        <v>35</v>
      </c>
      <c r="V12" s="10"/>
      <c r="W12" s="10"/>
      <c r="X12" s="113" t="str">
        <f>E12</f>
        <v>50 M</v>
      </c>
      <c r="Y12" s="113" t="str">
        <f>F12</f>
        <v>PULL</v>
      </c>
      <c r="Z12" s="114"/>
      <c r="AA12" s="10"/>
      <c r="AB12" s="10"/>
      <c r="AC12" s="19"/>
      <c r="AD12" s="113" t="s">
        <v>35</v>
      </c>
      <c r="AE12" s="109"/>
      <c r="AF12" s="110"/>
      <c r="AG12" s="108" t="str">
        <f>$E$12</f>
        <v>50 M</v>
      </c>
      <c r="AH12" s="109" t="str">
        <f>$F$12</f>
        <v>PULL</v>
      </c>
      <c r="AI12" s="111"/>
      <c r="AJ12" s="5"/>
      <c r="AK12" s="5"/>
      <c r="AN12" s="42" t="str">
        <f>K12</f>
        <v>FEMENINO</v>
      </c>
      <c r="AO12" s="18" t="s">
        <v>4</v>
      </c>
      <c r="AP12" s="5"/>
      <c r="AQ12" s="42" t="str">
        <f>N12</f>
        <v>50 M</v>
      </c>
      <c r="AR12" s="18" t="str">
        <f>O12</f>
        <v>PULL</v>
      </c>
      <c r="AU12" s="10"/>
      <c r="AV12" s="113" t="str">
        <f>AN12</f>
        <v>FEMENINO</v>
      </c>
      <c r="AW12" s="116" t="str">
        <f>AO12</f>
        <v>MAYORES</v>
      </c>
      <c r="AX12" s="126"/>
      <c r="AY12" s="113" t="str">
        <f>AQ12</f>
        <v>50 M</v>
      </c>
      <c r="AZ12" s="116" t="str">
        <f>AR12</f>
        <v>PULL</v>
      </c>
      <c r="BA12" s="10"/>
      <c r="BB12" s="125"/>
      <c r="BC12" s="126"/>
      <c r="BD12" s="115" t="str">
        <f>AD12</f>
        <v>MASCULINO</v>
      </c>
      <c r="BE12" s="117" t="s">
        <v>4</v>
      </c>
      <c r="BF12" s="111"/>
      <c r="BG12" s="115" t="str">
        <f>AG12</f>
        <v>50 M</v>
      </c>
      <c r="BH12" s="117" t="str">
        <f>AH12</f>
        <v>PULL</v>
      </c>
      <c r="BI12" s="10"/>
      <c r="BJ12" s="130"/>
      <c r="BK12" s="10"/>
      <c r="BL12" s="113" t="str">
        <f>BD12</f>
        <v>MASCULINO</v>
      </c>
      <c r="BM12" s="116" t="str">
        <f>BE12</f>
        <v>MAYORES</v>
      </c>
      <c r="BN12" s="10"/>
      <c r="BO12" s="113" t="str">
        <f>BG12</f>
        <v>50 M</v>
      </c>
      <c r="BP12" s="116" t="str">
        <f>BH12</f>
        <v>PULL</v>
      </c>
      <c r="BQ12" s="10"/>
      <c r="BS12" s="46"/>
      <c r="BT12" s="47"/>
      <c r="BU12" s="46"/>
      <c r="BV12" s="47"/>
      <c r="BW12" s="46"/>
      <c r="BX12" s="47"/>
      <c r="CB12" s="48"/>
      <c r="CI12" s="45"/>
      <c r="CL12" s="48"/>
    </row>
    <row r="13" spans="1:96" ht="18" x14ac:dyDescent="0.35">
      <c r="A13" t="s">
        <v>77</v>
      </c>
      <c r="B13" s="48" t="s">
        <v>78</v>
      </c>
      <c r="C13" s="17">
        <v>1</v>
      </c>
      <c r="I13" t="str">
        <f>J13</f>
        <v>SERIE 1</v>
      </c>
      <c r="J13" s="19" t="s">
        <v>77</v>
      </c>
      <c r="K13" s="115" t="str">
        <f>$B$13</f>
        <v xml:space="preserve">PRUEBA </v>
      </c>
      <c r="L13" s="109">
        <f>$C$13</f>
        <v>1</v>
      </c>
      <c r="M13" s="109"/>
      <c r="N13" s="109"/>
      <c r="O13" s="110"/>
      <c r="P13" s="111"/>
      <c r="Q13" s="111"/>
      <c r="R13" s="111"/>
      <c r="S13" s="112"/>
      <c r="T13" s="10" t="s">
        <v>77</v>
      </c>
      <c r="U13" s="113" t="s">
        <v>78</v>
      </c>
      <c r="V13" s="116">
        <v>2</v>
      </c>
      <c r="W13" s="10"/>
      <c r="X13" s="10"/>
      <c r="Y13" s="10"/>
      <c r="Z13" s="114"/>
      <c r="AA13" s="10"/>
      <c r="AB13" s="10" t="str">
        <f>AC13</f>
        <v>SERIE 1</v>
      </c>
      <c r="AC13" s="19" t="s">
        <v>77</v>
      </c>
      <c r="AD13" s="115" t="str">
        <f>$B$13</f>
        <v xml:space="preserve">PRUEBA </v>
      </c>
      <c r="AE13" s="117">
        <f>$V$13</f>
        <v>2</v>
      </c>
      <c r="AF13" s="109"/>
      <c r="AG13" s="109"/>
      <c r="AH13" s="110"/>
      <c r="AI13" s="111"/>
      <c r="AJ13" s="5"/>
      <c r="AK13" s="5"/>
      <c r="AN13" s="42" t="str">
        <f>K13</f>
        <v xml:space="preserve">PRUEBA </v>
      </c>
      <c r="AO13" s="18">
        <f>L13</f>
        <v>1</v>
      </c>
      <c r="AP13" s="18"/>
      <c r="AQ13" s="18"/>
      <c r="AR13" s="5"/>
      <c r="AU13" s="10"/>
      <c r="AV13" s="113" t="str">
        <f>AN13</f>
        <v xml:space="preserve">PRUEBA </v>
      </c>
      <c r="AW13" s="116">
        <f>AO13</f>
        <v>1</v>
      </c>
      <c r="AX13" s="126"/>
      <c r="AY13" s="10"/>
      <c r="AZ13" s="10"/>
      <c r="BA13" s="10"/>
      <c r="BB13" s="125"/>
      <c r="BC13" s="126"/>
      <c r="BD13" s="115" t="str">
        <f>AD13</f>
        <v xml:space="preserve">PRUEBA </v>
      </c>
      <c r="BE13" s="117">
        <f>AE13</f>
        <v>2</v>
      </c>
      <c r="BF13" s="117"/>
      <c r="BG13" s="117"/>
      <c r="BH13" s="111"/>
      <c r="BI13" s="10"/>
      <c r="BJ13" s="130"/>
      <c r="BK13" s="10"/>
      <c r="BL13" s="113" t="str">
        <f>BD13</f>
        <v xml:space="preserve">PRUEBA </v>
      </c>
      <c r="BM13" s="116">
        <f>BE13</f>
        <v>2</v>
      </c>
      <c r="BN13" s="10"/>
      <c r="BO13" s="10"/>
      <c r="BP13" s="10"/>
      <c r="BQ13" s="10"/>
      <c r="BS13" s="46"/>
      <c r="BT13" s="47"/>
      <c r="BU13" s="46"/>
      <c r="BV13" s="47"/>
      <c r="BW13" s="46"/>
      <c r="BX13" s="47"/>
      <c r="BZ13" s="51"/>
      <c r="CA13" s="52"/>
      <c r="CB13" s="52"/>
      <c r="CC13" s="53"/>
      <c r="CE13" s="51"/>
      <c r="CF13" s="52"/>
      <c r="CG13" s="52"/>
      <c r="CH13" s="53"/>
      <c r="CI13" s="45"/>
      <c r="CJ13" s="51"/>
      <c r="CK13" s="52"/>
      <c r="CL13" s="52"/>
      <c r="CM13" s="53"/>
      <c r="CO13" s="51"/>
      <c r="CP13" s="52"/>
      <c r="CQ13" s="52"/>
      <c r="CR13" s="53"/>
    </row>
    <row r="14" spans="1:96" ht="18" x14ac:dyDescent="0.35">
      <c r="A14" s="3" t="s">
        <v>79</v>
      </c>
      <c r="B14" s="49" t="s">
        <v>7</v>
      </c>
      <c r="C14" s="49" t="s">
        <v>8</v>
      </c>
      <c r="D14" s="49" t="s">
        <v>61</v>
      </c>
      <c r="E14" s="49" t="s">
        <v>10</v>
      </c>
      <c r="F14" s="49" t="s">
        <v>80</v>
      </c>
      <c r="G14" s="70"/>
      <c r="I14" t="str">
        <f>J14</f>
        <v>CARRIL</v>
      </c>
      <c r="J14" s="19" t="s">
        <v>79</v>
      </c>
      <c r="K14" s="118" t="s">
        <v>7</v>
      </c>
      <c r="L14" s="118" t="s">
        <v>8</v>
      </c>
      <c r="M14" s="118" t="s">
        <v>61</v>
      </c>
      <c r="N14" s="118" t="s">
        <v>10</v>
      </c>
      <c r="O14" s="118" t="s">
        <v>80</v>
      </c>
      <c r="P14" s="119" t="s">
        <v>81</v>
      </c>
      <c r="Q14" s="119" t="s">
        <v>82</v>
      </c>
      <c r="R14" s="119" t="s">
        <v>30</v>
      </c>
      <c r="S14" s="112"/>
      <c r="T14" s="19" t="s">
        <v>79</v>
      </c>
      <c r="U14" s="119" t="s">
        <v>7</v>
      </c>
      <c r="V14" s="119" t="s">
        <v>8</v>
      </c>
      <c r="W14" s="119" t="s">
        <v>61</v>
      </c>
      <c r="X14" s="119" t="s">
        <v>10</v>
      </c>
      <c r="Y14" s="119" t="s">
        <v>80</v>
      </c>
      <c r="Z14" s="120"/>
      <c r="AA14" s="10"/>
      <c r="AB14" s="10" t="str">
        <f>AC14</f>
        <v>CARRIL</v>
      </c>
      <c r="AC14" s="19" t="s">
        <v>79</v>
      </c>
      <c r="AD14" s="118" t="s">
        <v>7</v>
      </c>
      <c r="AE14" s="118" t="s">
        <v>8</v>
      </c>
      <c r="AF14" s="118" t="s">
        <v>61</v>
      </c>
      <c r="AG14" s="118" t="s">
        <v>10</v>
      </c>
      <c r="AH14" s="118" t="s">
        <v>80</v>
      </c>
      <c r="AI14" s="119" t="s">
        <v>81</v>
      </c>
      <c r="AJ14" s="49" t="s">
        <v>82</v>
      </c>
      <c r="AK14" s="49" t="s">
        <v>30</v>
      </c>
      <c r="AM14" s="49" t="s">
        <v>83</v>
      </c>
      <c r="AN14" s="49" t="s">
        <v>7</v>
      </c>
      <c r="AO14" s="49" t="s">
        <v>8</v>
      </c>
      <c r="AP14" s="49" t="s">
        <v>61</v>
      </c>
      <c r="AQ14" s="49" t="s">
        <v>10</v>
      </c>
      <c r="AR14" s="49" t="s">
        <v>81</v>
      </c>
      <c r="AS14" s="50" t="s">
        <v>15</v>
      </c>
      <c r="AU14" s="126" t="s">
        <v>83</v>
      </c>
      <c r="AV14" s="126" t="s">
        <v>7</v>
      </c>
      <c r="AW14" s="126" t="s">
        <v>8</v>
      </c>
      <c r="AX14" s="126" t="s">
        <v>61</v>
      </c>
      <c r="AY14" s="126" t="s">
        <v>10</v>
      </c>
      <c r="AZ14" s="126" t="s">
        <v>81</v>
      </c>
      <c r="BA14" s="126" t="s">
        <v>15</v>
      </c>
      <c r="BB14" s="125"/>
      <c r="BC14" s="119" t="s">
        <v>83</v>
      </c>
      <c r="BD14" s="119" t="s">
        <v>7</v>
      </c>
      <c r="BE14" s="119" t="s">
        <v>8</v>
      </c>
      <c r="BF14" s="119" t="s">
        <v>61</v>
      </c>
      <c r="BG14" s="119" t="s">
        <v>10</v>
      </c>
      <c r="BH14" s="119" t="s">
        <v>81</v>
      </c>
      <c r="BI14" s="118" t="s">
        <v>15</v>
      </c>
      <c r="BJ14" s="130"/>
      <c r="BK14" s="126" t="s">
        <v>83</v>
      </c>
      <c r="BL14" s="126" t="s">
        <v>7</v>
      </c>
      <c r="BM14" s="126" t="s">
        <v>8</v>
      </c>
      <c r="BN14" s="126" t="s">
        <v>61</v>
      </c>
      <c r="BO14" s="126" t="s">
        <v>10</v>
      </c>
      <c r="BP14" s="126" t="s">
        <v>81</v>
      </c>
      <c r="BQ14" s="126" t="s">
        <v>15</v>
      </c>
      <c r="BS14" s="46"/>
      <c r="BT14" s="47"/>
      <c r="BU14" s="46"/>
      <c r="BV14" s="47"/>
      <c r="BW14" s="46"/>
      <c r="BX14" s="47"/>
      <c r="BZ14" s="56" t="s">
        <v>84</v>
      </c>
      <c r="CA14" s="17">
        <f>_xlfn.XLOOKUP($CC$3&amp;"-"&amp;$CA$4,$H$15:$H$201,$Q$15:$Q$201,"")</f>
        <v>1</v>
      </c>
      <c r="CB14" s="48" t="s">
        <v>85</v>
      </c>
      <c r="CC14" s="57">
        <f>_xlfn.XLOOKUP($CC$3&amp;"-"&amp;$CA$4,$H$15:$H$201,$R$15:$R$201,"")</f>
        <v>1</v>
      </c>
      <c r="CE14" s="56" t="s">
        <v>84</v>
      </c>
      <c r="CF14" s="17">
        <f>_xlfn.XLOOKUP($CC$3&amp;"-"&amp;$CA$5,$H$15:$H$201,$Q$15:$Q$201,"")</f>
        <v>1</v>
      </c>
      <c r="CG14" s="48" t="s">
        <v>85</v>
      </c>
      <c r="CH14" s="57">
        <f>_xlfn.XLOOKUP($CC$3&amp;"-"&amp;$CA$5,$H$15:$H$201,$R$15:$R$201,"")</f>
        <v>1</v>
      </c>
      <c r="CJ14" s="56" t="s">
        <v>84</v>
      </c>
      <c r="CK14" s="17">
        <f>_xlfn.XLOOKUP($CM$3&amp;"-"&amp;$CK$4,$AA$15:$AA$201,$AJ$15:$AJ$201,"")</f>
        <v>2</v>
      </c>
      <c r="CL14" s="48" t="s">
        <v>85</v>
      </c>
      <c r="CM14" s="57">
        <f>_xlfn.XLOOKUP($CM$3&amp;"-"&amp;$CK$4,$AA$15:$AA$201,$AK$15:$AK$201,"")</f>
        <v>1</v>
      </c>
      <c r="CO14" s="56" t="s">
        <v>84</v>
      </c>
      <c r="CP14" s="17">
        <f>_xlfn.XLOOKUP($CM$3&amp;"-"&amp;$CK$5,$AA$15:$AA$201,$AJ$15:$AJ$201,"")</f>
        <v>2</v>
      </c>
      <c r="CQ14" s="48" t="s">
        <v>85</v>
      </c>
      <c r="CR14" s="57">
        <f>_xlfn.XLOOKUP($CM$3&amp;"-"&amp;$CK$5,$AA$15:$AA$201,$AK$15:$AK$201,"")</f>
        <v>1</v>
      </c>
    </row>
    <row r="15" spans="1:96" ht="18" x14ac:dyDescent="0.35">
      <c r="A15">
        <v>8</v>
      </c>
      <c r="C15" s="3">
        <f>_xlfn.XLOOKUP(B15,Tabla1[NOMBRE Y APELLIDO],Tabla1[EQUIPO])</f>
        <v>0</v>
      </c>
      <c r="D15" s="3">
        <f>_xlfn.XLOOKUP(B15,Tabla1[NOMBRE Y APELLIDO],Tabla1[EDAD])</f>
        <v>0</v>
      </c>
      <c r="E15" s="3">
        <f>_xlfn.XLOOKUP(B15,Tabla1[NOMBRE Y APELLIDO],Tabla1[CAT.])</f>
        <v>0</v>
      </c>
      <c r="F15" s="81">
        <f>_xlfn.XLOOKUP(B15,Tabla1[NOMBRE Y APELLIDO],Tabla1[50m Pull])</f>
        <v>0</v>
      </c>
      <c r="H15" t="str">
        <f>$J$13&amp;"-"&amp;J15</f>
        <v>SERIE 1-1</v>
      </c>
      <c r="I15" t="str">
        <f>N15&amp;COUNTIF($N$15:N15,N15)</f>
        <v>01</v>
      </c>
      <c r="J15" s="19" cm="1">
        <f t="array" ref="J15:O22">_xlfn._xlws.SORT(A15:F22,1,1,FALSE)</f>
        <v>1</v>
      </c>
      <c r="K15" s="121">
        <v>0</v>
      </c>
      <c r="L15" s="118">
        <v>0</v>
      </c>
      <c r="M15" s="118">
        <v>0</v>
      </c>
      <c r="N15" s="118">
        <v>0</v>
      </c>
      <c r="O15" s="122">
        <v>0</v>
      </c>
      <c r="P15" s="122" t="s">
        <v>89</v>
      </c>
      <c r="Q15" s="118">
        <f>$L$13</f>
        <v>1</v>
      </c>
      <c r="R15" s="118">
        <v>1</v>
      </c>
      <c r="S15" s="112"/>
      <c r="T15" s="10">
        <v>8</v>
      </c>
      <c r="U15" s="10"/>
      <c r="V15" s="19">
        <f>_xlfn.XLOOKUP(U15,Tabla1[NOMBRE Y APELLIDO],Tabla1[EQUIPO])</f>
        <v>0</v>
      </c>
      <c r="W15" s="19">
        <f>_xlfn.XLOOKUP(U15,Tabla1[NOMBRE Y APELLIDO],Tabla1[EDAD])</f>
        <v>0</v>
      </c>
      <c r="X15" s="19">
        <f>_xlfn.XLOOKUP(U15,Tabla1[NOMBRE Y APELLIDO],Tabla1[CAT.])</f>
        <v>0</v>
      </c>
      <c r="Y15" s="123">
        <f>_xlfn.XLOOKUP(U15,Tabla1[NOMBRE Y APELLIDO],Tabla1[50m Pull])</f>
        <v>0</v>
      </c>
      <c r="Z15" s="124"/>
      <c r="AA15" s="10" t="str">
        <f>$AC$13&amp;"-"&amp;AC15</f>
        <v>SERIE 1-1</v>
      </c>
      <c r="AB15" s="10" t="str">
        <f>AG15&amp;COUNTIF($AG$15:AG15,AG15)</f>
        <v>01</v>
      </c>
      <c r="AC15" s="19" cm="1">
        <f t="array" ref="AC15:AH22">_xlfn._xlws.SORT(T15:Y22,1,1,FALSE)</f>
        <v>1</v>
      </c>
      <c r="AD15" s="121">
        <v>0</v>
      </c>
      <c r="AE15" s="118">
        <v>0</v>
      </c>
      <c r="AF15" s="118">
        <v>0</v>
      </c>
      <c r="AG15" s="118">
        <v>0</v>
      </c>
      <c r="AH15" s="122">
        <v>0</v>
      </c>
      <c r="AI15" s="122" t="s">
        <v>89</v>
      </c>
      <c r="AJ15" s="50">
        <f t="shared" ref="AJ15:AJ22" si="17">$AE$13</f>
        <v>2</v>
      </c>
      <c r="AK15" s="50">
        <v>1</v>
      </c>
      <c r="AM15" s="4">
        <v>1</v>
      </c>
      <c r="AN15" t="str" cm="1">
        <f t="array" ref="AN15:AQ15">_xlfn.XLOOKUP($AO$12&amp;AM15,$I$15:$I$201,$K$15:$N$201,"")</f>
        <v>Maria Camila Bravo Acevedo</v>
      </c>
      <c r="AO15" s="55" t="str">
        <v>DELFINES</v>
      </c>
      <c r="AP15" s="50">
        <v>26</v>
      </c>
      <c r="AQ15" s="55" t="str">
        <v>MAYORES</v>
      </c>
      <c r="AR15" s="55">
        <f>_xlfn.XLOOKUP($AO$12&amp;AM15,$I$15:$I$201,$P$15:$P$201,"")</f>
        <v>5.9027777777777778E-4</v>
      </c>
      <c r="AS15" s="50" cm="1">
        <f t="array" ref="AS15">IFERROR(IF(AR15="N/P",0,_xlfn.IFS(AM15&gt;8,"0",AM15=1,"9",AM15=2,"7",AM15=3,"6",AM15=4,"5",AM15=5,"4",AM15=6,"3",AM15=7,"2",AM15=8,"1")),"")+0</f>
        <v>9</v>
      </c>
      <c r="AT15" s="87" t="str">
        <f>AY15&amp;AU15</f>
        <v>MAYORES1</v>
      </c>
      <c r="AU15" s="126" cm="1">
        <f t="array" ref="AU15">_xlfn.IFS(AZ15="N/P",0,AV15="",0,AV15&gt;0,1)</f>
        <v>1</v>
      </c>
      <c r="AV15" s="10" t="str" cm="1">
        <f t="array" ref="AV15:AZ15">_xlfn._xlws.SORT(AN15:AR15,5,1,FALSE)</f>
        <v>Maria Camila Bravo Acevedo</v>
      </c>
      <c r="AW15" s="126" t="str">
        <v>DELFINES</v>
      </c>
      <c r="AX15" s="126">
        <v>26</v>
      </c>
      <c r="AY15" s="126" t="str">
        <v>MAYORES</v>
      </c>
      <c r="AZ15" s="122">
        <v>5.9027777777777778E-4</v>
      </c>
      <c r="BA15" s="118" cm="1">
        <f t="array" ref="BA15">IFERROR(IF(AZ15="N/P",0,_xlfn.IFS(AU15&gt;8,"0",AU15=1,"9",AU15=2,"7",AU15=3,"6",AU15=4,"5",AU15=5,"4",AU15=6,"3",AU15=7,"2",AU15=8,"1")),"")+0</f>
        <v>9</v>
      </c>
      <c r="BB15" s="125"/>
      <c r="BC15" s="126">
        <v>1</v>
      </c>
      <c r="BD15" s="10" t="str" cm="1">
        <f t="array" ref="BD15:BG15">_xlfn.XLOOKUP($BE$12&amp;BC15,$AB$15:$AB$201,$AD$15:$AG$201,"")</f>
        <v>Hugo Barrera Guzman</v>
      </c>
      <c r="BE15" s="122" t="str">
        <v>DELFINES</v>
      </c>
      <c r="BF15" s="118">
        <v>27</v>
      </c>
      <c r="BG15" s="122" t="str">
        <v>MAYORES</v>
      </c>
      <c r="BH15" s="122">
        <f>_xlfn.XLOOKUP($BE$12&amp;BC15,$AB$15:$AB$201,$AI$15:$AI$201,"")</f>
        <v>4.4594907407407409E-4</v>
      </c>
      <c r="BI15" s="118" cm="1">
        <f t="array" ref="BI15">IFERROR(IF(BH15="N/P",0,_xlfn.IFS(BC15&gt;8,"0",BC15=1,"9",BC15=2,"7",BC15=3,"6",BC15=4,"5",BC15=5,"4",BC15=6,"3",BC15=7,"2",BC15=8,"1")),"")+0</f>
        <v>9</v>
      </c>
      <c r="BJ15" s="131" t="str">
        <f>BO15&amp;BK15</f>
        <v>MAYORES1</v>
      </c>
      <c r="BK15" s="126" cm="1">
        <f t="array" ref="BK15">_xlfn.IFS(BP15="N/P",0,BL15="",0,BL15&gt;0,1)</f>
        <v>1</v>
      </c>
      <c r="BL15" s="10" t="str" cm="1">
        <f t="array" ref="BL15:BP15">_xlfn._xlws.SORT(BD15:BH15,5,1,FALSE)</f>
        <v>Hugo Barrera Guzman</v>
      </c>
      <c r="BM15" s="126" t="str">
        <v>DELFINES</v>
      </c>
      <c r="BN15" s="126">
        <v>27</v>
      </c>
      <c r="BO15" s="126" t="str">
        <v>MAYORES</v>
      </c>
      <c r="BP15" s="122">
        <v>4.4594907407407409E-4</v>
      </c>
      <c r="BQ15" s="118" cm="1">
        <f t="array" ref="BQ15">IFERROR(IF(BP15="N/P",0,_xlfn.IFS(BK15&gt;8,"0",BK15=1,"9",BK15=2,"7",BK15=3,"6",BK15=4,"5",BK15=5,"4",BK15=6,"3",BK15=7,"2",BK15=8,"1")),"")+0</f>
        <v>9</v>
      </c>
      <c r="BS15" s="46"/>
      <c r="BT15" s="47"/>
      <c r="BU15" s="46"/>
      <c r="BV15" s="47"/>
      <c r="BW15" s="46"/>
      <c r="BX15" s="47"/>
      <c r="BZ15" s="58"/>
      <c r="CA15" s="17"/>
      <c r="CC15" s="57"/>
      <c r="CE15" s="58"/>
      <c r="CF15" s="17"/>
      <c r="CH15" s="57"/>
      <c r="CJ15" s="58"/>
      <c r="CK15" s="17"/>
      <c r="CM15" s="57"/>
      <c r="CO15" s="58"/>
      <c r="CP15" s="17"/>
      <c r="CR15" s="57"/>
    </row>
    <row r="16" spans="1:96" ht="18" x14ac:dyDescent="0.35">
      <c r="A16">
        <v>1</v>
      </c>
      <c r="C16" s="3">
        <f>_xlfn.XLOOKUP(B16,Tabla1[NOMBRE Y APELLIDO],Tabla1[EQUIPO])</f>
        <v>0</v>
      </c>
      <c r="D16" s="3">
        <f>_xlfn.XLOOKUP(B16,Tabla1[NOMBRE Y APELLIDO],Tabla1[EDAD])</f>
        <v>0</v>
      </c>
      <c r="E16" s="3">
        <f>_xlfn.XLOOKUP(B16,Tabla1[NOMBRE Y APELLIDO],Tabla1[CAT.])</f>
        <v>0</v>
      </c>
      <c r="F16" s="81">
        <f>_xlfn.XLOOKUP(B16,Tabla1[NOMBRE Y APELLIDO],Tabla1[50m Pull])</f>
        <v>0</v>
      </c>
      <c r="G16" s="71"/>
      <c r="H16" t="str">
        <f t="shared" ref="H16:H22" si="18">$J$13&amp;"-"&amp;J16</f>
        <v>SERIE 1-2</v>
      </c>
      <c r="I16" t="str">
        <f>N16&amp;COUNTIF($N$15:N16,N16)</f>
        <v>02</v>
      </c>
      <c r="J16" s="19">
        <v>2</v>
      </c>
      <c r="K16" s="121">
        <v>0</v>
      </c>
      <c r="L16" s="118">
        <v>0</v>
      </c>
      <c r="M16" s="118">
        <v>0</v>
      </c>
      <c r="N16" s="118">
        <v>0</v>
      </c>
      <c r="O16" s="122">
        <v>0</v>
      </c>
      <c r="P16" s="122" t="s">
        <v>89</v>
      </c>
      <c r="Q16" s="118">
        <f t="shared" ref="Q16:Q22" si="19">$L$13</f>
        <v>1</v>
      </c>
      <c r="R16" s="118">
        <v>1</v>
      </c>
      <c r="S16" s="112"/>
      <c r="T16" s="10">
        <v>1</v>
      </c>
      <c r="U16" s="10"/>
      <c r="V16" s="19">
        <f>_xlfn.XLOOKUP(U16,Tabla1[NOMBRE Y APELLIDO],Tabla1[EQUIPO])</f>
        <v>0</v>
      </c>
      <c r="W16" s="19">
        <f>_xlfn.XLOOKUP(U16,Tabla1[NOMBRE Y APELLIDO],Tabla1[EDAD])</f>
        <v>0</v>
      </c>
      <c r="X16" s="19">
        <f>_xlfn.XLOOKUP(U16,Tabla1[NOMBRE Y APELLIDO],Tabla1[CAT.])</f>
        <v>0</v>
      </c>
      <c r="Y16" s="123">
        <f>_xlfn.XLOOKUP(U16,Tabla1[NOMBRE Y APELLIDO],Tabla1[50m Pull])</f>
        <v>0</v>
      </c>
      <c r="Z16" s="124"/>
      <c r="AA16" s="10" t="str">
        <f t="shared" ref="AA16:AA22" si="20">$AC$13&amp;"-"&amp;AC16</f>
        <v>SERIE 1-2</v>
      </c>
      <c r="AB16" s="10" t="str">
        <f>AG16&amp;COUNTIF($AG$15:AG16,AG16)</f>
        <v>02</v>
      </c>
      <c r="AC16" s="19">
        <v>2</v>
      </c>
      <c r="AD16" s="121">
        <v>0</v>
      </c>
      <c r="AE16" s="118">
        <v>0</v>
      </c>
      <c r="AF16" s="118">
        <v>0</v>
      </c>
      <c r="AG16" s="118">
        <v>0</v>
      </c>
      <c r="AH16" s="122">
        <v>0</v>
      </c>
      <c r="AI16" s="122" t="s">
        <v>89</v>
      </c>
      <c r="AJ16" s="50">
        <f t="shared" si="17"/>
        <v>2</v>
      </c>
      <c r="AK16" s="50">
        <v>1</v>
      </c>
      <c r="AM16" s="4">
        <v>2</v>
      </c>
      <c r="AN16" t="str" cm="1">
        <f t="array" ref="AN16">_xlfn.XLOOKUP($AO$12&amp;AM16,$I$15:$I$201,$K$15:$N$201,"")</f>
        <v/>
      </c>
      <c r="AO16" s="55"/>
      <c r="AP16" s="50"/>
      <c r="AQ16" s="55"/>
      <c r="AR16" s="55" t="str">
        <f t="shared" ref="AR16" si="21">_xlfn.XLOOKUP($AO$12&amp;AM16,$I$15:$I$201,$P$15:$P$201,"")</f>
        <v/>
      </c>
      <c r="AS16" s="50" cm="1">
        <f t="array" ref="AS16">IFERROR(IF(AR16="N/P",0,_xlfn.IFS(AM16&gt;8,"0",AM16=1,"9",AM16=2,"7",AM16=3,"6",AM16=4,"5",AM16=5,"4",AM16=6,"3",AM16=7,"2",AM16=8,"1")),"")+0</f>
        <v>7</v>
      </c>
      <c r="AT16" s="87" t="str">
        <f t="shared" ref="AT16:AT48" si="22">AY16&amp;AU16</f>
        <v>0</v>
      </c>
      <c r="AU16" s="126" cm="1">
        <f t="array" ref="AU16">_xlfn.IFS(AZ16="N/P",0,AV16="",0,AZ16&gt;0,AU15+1)</f>
        <v>0</v>
      </c>
      <c r="AV16" s="10"/>
      <c r="AW16" s="126"/>
      <c r="AX16" s="126"/>
      <c r="AY16" s="126"/>
      <c r="AZ16" s="122"/>
      <c r="BA16" s="118" t="e" cm="1">
        <f t="array" ref="BA16">IFERROR(IF(AZ16="N/P",0,_xlfn.IFS(AU16&gt;8,"0",AU16=1,"9",AU16=2,"7",AU16=3,"6",AU16=4,"5",AU16=5,"4",AU16=6,"3",AU16=7,"2",AU16=8,"1")),"")+0</f>
        <v>#VALUE!</v>
      </c>
      <c r="BB16" s="125"/>
      <c r="BC16" s="126">
        <v>2</v>
      </c>
      <c r="BD16" s="10" t="str" cm="1">
        <f t="array" ref="BD16">_xlfn.XLOOKUP($BE$12&amp;BC16,$AB$15:$AB$201,$AD$15:$AG$201,"")</f>
        <v/>
      </c>
      <c r="BE16" s="122"/>
      <c r="BF16" s="118"/>
      <c r="BG16" s="122"/>
      <c r="BH16" s="122" t="str">
        <f t="shared" ref="BH16" si="23">_xlfn.XLOOKUP($BE$12&amp;BC16,$AB$15:$AB$201,$AI$15:$AI$201,"")</f>
        <v/>
      </c>
      <c r="BI16" s="118" cm="1">
        <f t="array" ref="BI16">IFERROR(IF(BH16="N/P",0,_xlfn.IFS(BC16&gt;8,"0",BC16=1,"9",BC16=2,"7",BC16=3,"6",BC16=4,"5",BC16=5,"4",BC16=6,"3",BC16=7,"2",BC16=8,"1")),"")+0</f>
        <v>7</v>
      </c>
      <c r="BJ16" s="131" t="str">
        <f t="shared" ref="BJ16:BJ47" si="24">BO16&amp;BK16</f>
        <v>0</v>
      </c>
      <c r="BK16" s="126" cm="1">
        <f t="array" ref="BK16">_xlfn.IFS(BP16="N/P",0,BL16="",0,BP16&gt;0,BK15+1)</f>
        <v>0</v>
      </c>
      <c r="BL16" s="10"/>
      <c r="BM16" s="126"/>
      <c r="BN16" s="126"/>
      <c r="BO16" s="126"/>
      <c r="BP16" s="122"/>
      <c r="BQ16" s="118" t="e" cm="1">
        <f t="array" ref="BQ16">IFERROR(IF(BP16="N/P",0,_xlfn.IFS(BK16&gt;8,"0",BK16=1,"9",BK16=2,"7",BK16=3,"6",BK16=4,"5",BK16=5,"4",BK16=6,"3",BK16=7,"2",BK16=8,"1")),"")+0</f>
        <v>#VALUE!</v>
      </c>
      <c r="BS16" s="46"/>
      <c r="BT16" s="47"/>
      <c r="BU16" s="46"/>
      <c r="BV16" s="47"/>
      <c r="BW16" s="46"/>
      <c r="BX16" s="47"/>
      <c r="BZ16" s="56" t="s">
        <v>86</v>
      </c>
      <c r="CA16" s="17">
        <f>_xlfn.XLOOKUP($CC$3&amp;"-"&amp;$CA$4,$H$15:$H$201,$J$15:$J$201,"")</f>
        <v>1</v>
      </c>
      <c r="CB16" s="48" t="s">
        <v>87</v>
      </c>
      <c r="CC16" s="57"/>
      <c r="CE16" s="56" t="s">
        <v>86</v>
      </c>
      <c r="CF16" s="17">
        <f>_xlfn.XLOOKUP($CC$3&amp;"-"&amp;$CA$5,$H$15:$H$201,$J$15:$J$201,"")</f>
        <v>2</v>
      </c>
      <c r="CG16" s="48" t="s">
        <v>87</v>
      </c>
      <c r="CH16" s="57"/>
      <c r="CJ16" s="56" t="s">
        <v>86</v>
      </c>
      <c r="CK16" s="17">
        <f>_xlfn.XLOOKUP($CM$3&amp;"-"&amp;$CK$4,$AA$15:$AA$201,$AC$15:$AC$201,"")</f>
        <v>1</v>
      </c>
      <c r="CL16" s="48" t="s">
        <v>87</v>
      </c>
      <c r="CM16" s="57"/>
      <c r="CO16" s="56" t="s">
        <v>86</v>
      </c>
      <c r="CP16" s="17">
        <f>_xlfn.XLOOKUP($CM$3&amp;"-"&amp;$CK$5,$AA$15:$AA$201,$AC$15:$AC$201,"")</f>
        <v>2</v>
      </c>
      <c r="CQ16" s="48" t="s">
        <v>87</v>
      </c>
      <c r="CR16" s="57"/>
    </row>
    <row r="17" spans="1:160" ht="18" x14ac:dyDescent="0.35">
      <c r="A17">
        <v>7</v>
      </c>
      <c r="C17" s="3">
        <f>_xlfn.XLOOKUP(B17,Tabla1[NOMBRE Y APELLIDO],Tabla1[EQUIPO])</f>
        <v>0</v>
      </c>
      <c r="D17" s="3">
        <f>_xlfn.XLOOKUP(B17,Tabla1[NOMBRE Y APELLIDO],Tabla1[EDAD])</f>
        <v>0</v>
      </c>
      <c r="E17" s="3">
        <f>_xlfn.XLOOKUP(B17,Tabla1[NOMBRE Y APELLIDO],Tabla1[CAT.])</f>
        <v>0</v>
      </c>
      <c r="F17" s="81">
        <f>_xlfn.XLOOKUP(B17,Tabla1[NOMBRE Y APELLIDO],Tabla1[50m Pull])</f>
        <v>0</v>
      </c>
      <c r="G17" s="71"/>
      <c r="H17" t="str">
        <f t="shared" si="18"/>
        <v>SERIE 1-3</v>
      </c>
      <c r="I17" t="str">
        <f>N17&amp;COUNTIF($N$15:N17,N17)</f>
        <v>MASTER F1</v>
      </c>
      <c r="J17" s="19">
        <v>3</v>
      </c>
      <c r="K17" s="121" t="str">
        <v>MARTHA SAENZ</v>
      </c>
      <c r="L17" s="118" t="str">
        <v>NNG</v>
      </c>
      <c r="M17" s="118">
        <v>59</v>
      </c>
      <c r="N17" s="118" t="str">
        <v>MASTER F</v>
      </c>
      <c r="O17" s="122" t="str">
        <v>N/T</v>
      </c>
      <c r="P17" s="122" t="s">
        <v>194</v>
      </c>
      <c r="Q17" s="118">
        <f t="shared" si="19"/>
        <v>1</v>
      </c>
      <c r="R17" s="118">
        <v>1</v>
      </c>
      <c r="S17" s="112"/>
      <c r="T17" s="10">
        <v>7</v>
      </c>
      <c r="U17" s="10"/>
      <c r="V17" s="19">
        <f>_xlfn.XLOOKUP(U17,Tabla1[NOMBRE Y APELLIDO],Tabla1[EQUIPO])</f>
        <v>0</v>
      </c>
      <c r="W17" s="19">
        <f>_xlfn.XLOOKUP(U17,Tabla1[NOMBRE Y APELLIDO],Tabla1[EDAD])</f>
        <v>0</v>
      </c>
      <c r="X17" s="19">
        <f>_xlfn.XLOOKUP(U17,Tabla1[NOMBRE Y APELLIDO],Tabla1[CAT.])</f>
        <v>0</v>
      </c>
      <c r="Y17" s="123">
        <f>_xlfn.XLOOKUP(U17,Tabla1[NOMBRE Y APELLIDO],Tabla1[50m Pull])</f>
        <v>0</v>
      </c>
      <c r="Z17" s="124"/>
      <c r="AA17" s="10" t="str">
        <f t="shared" si="20"/>
        <v>SERIE 1-3</v>
      </c>
      <c r="AB17" s="10" t="str">
        <f>AG17&amp;COUNTIF($AG$15:AG17,AG17)</f>
        <v>MASTER D1</v>
      </c>
      <c r="AC17" s="19">
        <v>3</v>
      </c>
      <c r="AD17" s="121" t="str">
        <v>JAIRO MARTINEZ</v>
      </c>
      <c r="AE17" s="118" t="str">
        <v>NNG</v>
      </c>
      <c r="AF17" s="118">
        <v>45</v>
      </c>
      <c r="AG17" s="118" t="str">
        <v>MASTER D</v>
      </c>
      <c r="AH17" s="122" t="str">
        <v>N/T</v>
      </c>
      <c r="AI17" s="122" t="s">
        <v>194</v>
      </c>
      <c r="AJ17" s="50">
        <f t="shared" si="17"/>
        <v>2</v>
      </c>
      <c r="AK17" s="50">
        <v>1</v>
      </c>
      <c r="AO17" s="55"/>
      <c r="AP17" s="50"/>
      <c r="AQ17" s="55"/>
      <c r="AR17" s="55"/>
      <c r="AS17" s="50"/>
      <c r="AT17" s="87" t="str">
        <f t="shared" si="22"/>
        <v/>
      </c>
      <c r="AU17" s="126"/>
      <c r="AV17" s="10"/>
      <c r="AW17" s="126"/>
      <c r="AX17" s="126"/>
      <c r="AY17" s="126"/>
      <c r="AZ17" s="126"/>
      <c r="BA17" s="10"/>
      <c r="BB17" s="125"/>
      <c r="BC17" s="126"/>
      <c r="BD17" s="10"/>
      <c r="BE17" s="122"/>
      <c r="BF17" s="118"/>
      <c r="BG17" s="122"/>
      <c r="BH17" s="122"/>
      <c r="BI17" s="118"/>
      <c r="BJ17" s="131" t="str">
        <f t="shared" si="24"/>
        <v/>
      </c>
      <c r="BK17" s="10"/>
      <c r="BL17" s="10"/>
      <c r="BM17" s="10"/>
      <c r="BN17" s="10"/>
      <c r="BO17" s="10"/>
      <c r="BP17" s="10"/>
      <c r="BQ17" s="10"/>
      <c r="BS17" s="46"/>
      <c r="BT17" s="47"/>
      <c r="BU17" s="46"/>
      <c r="BV17" s="47"/>
      <c r="BW17" s="46"/>
      <c r="BX17" s="47"/>
      <c r="BZ17" s="58"/>
      <c r="CC17" s="61"/>
      <c r="CE17" s="58"/>
      <c r="CH17" s="61"/>
      <c r="CJ17" s="58"/>
      <c r="CM17" s="61"/>
      <c r="CO17" s="58"/>
      <c r="CR17" s="61"/>
    </row>
    <row r="18" spans="1:160" ht="18" x14ac:dyDescent="0.35">
      <c r="A18">
        <v>2</v>
      </c>
      <c r="C18" s="3">
        <f>_xlfn.XLOOKUP(B18,Tabla1[NOMBRE Y APELLIDO],Tabla1[EQUIPO])</f>
        <v>0</v>
      </c>
      <c r="D18" s="3">
        <f>_xlfn.XLOOKUP(B18,Tabla1[NOMBRE Y APELLIDO],Tabla1[EDAD])</f>
        <v>0</v>
      </c>
      <c r="E18" s="3">
        <f>_xlfn.XLOOKUP(B18,Tabla1[NOMBRE Y APELLIDO],Tabla1[CAT.])</f>
        <v>0</v>
      </c>
      <c r="F18" s="81">
        <f>_xlfn.XLOOKUP(B18,Tabla1[NOMBRE Y APELLIDO],Tabla1[50m Pull])</f>
        <v>0</v>
      </c>
      <c r="G18" s="72"/>
      <c r="H18" t="str">
        <f t="shared" si="18"/>
        <v>SERIE 1-4</v>
      </c>
      <c r="I18" t="str">
        <f>N18&amp;COUNTIF($N$15:N18,N18)</f>
        <v>MASTER D1</v>
      </c>
      <c r="J18" s="19">
        <v>4</v>
      </c>
      <c r="K18" s="121" t="str">
        <v>ELEONORA RIVAS</v>
      </c>
      <c r="L18" s="118" t="str">
        <v>P.LIBRE</v>
      </c>
      <c r="M18" s="118">
        <v>49</v>
      </c>
      <c r="N18" s="118" t="str">
        <v>MASTER D</v>
      </c>
      <c r="O18" s="122" t="str">
        <v>N/T</v>
      </c>
      <c r="P18" s="122">
        <v>6.7291666666666672E-4</v>
      </c>
      <c r="Q18" s="118">
        <f t="shared" si="19"/>
        <v>1</v>
      </c>
      <c r="R18" s="118">
        <v>1</v>
      </c>
      <c r="S18" s="112"/>
      <c r="T18" s="10">
        <v>2</v>
      </c>
      <c r="U18" s="10"/>
      <c r="V18" s="19">
        <f>_xlfn.XLOOKUP(U18,Tabla1[NOMBRE Y APELLIDO],Tabla1[EQUIPO])</f>
        <v>0</v>
      </c>
      <c r="W18" s="19">
        <f>_xlfn.XLOOKUP(U18,Tabla1[NOMBRE Y APELLIDO],Tabla1[EDAD])</f>
        <v>0</v>
      </c>
      <c r="X18" s="19">
        <f>_xlfn.XLOOKUP(U18,Tabla1[NOMBRE Y APELLIDO],Tabla1[CAT.])</f>
        <v>0</v>
      </c>
      <c r="Y18" s="123">
        <f>_xlfn.XLOOKUP(U18,Tabla1[NOMBRE Y APELLIDO],Tabla1[50m Pull])</f>
        <v>0</v>
      </c>
      <c r="Z18" s="124"/>
      <c r="AA18" s="10" t="str">
        <f t="shared" si="20"/>
        <v>SERIE 1-4</v>
      </c>
      <c r="AB18" s="10" t="str">
        <f>AG18&amp;COUNTIF($AG$15:AG18,AG18)</f>
        <v>Master E1</v>
      </c>
      <c r="AC18" s="19">
        <v>4</v>
      </c>
      <c r="AD18" s="121" t="str">
        <v>Libardo Pinzón Vivas</v>
      </c>
      <c r="AE18" s="118" t="str">
        <v>MNM</v>
      </c>
      <c r="AF18" s="118">
        <v>51</v>
      </c>
      <c r="AG18" s="118" t="str">
        <v>Master E</v>
      </c>
      <c r="AH18" s="122" t="str">
        <v>N/T</v>
      </c>
      <c r="AI18" s="122">
        <v>4.2939814814814815E-4</v>
      </c>
      <c r="AJ18" s="50">
        <f t="shared" si="17"/>
        <v>2</v>
      </c>
      <c r="AK18" s="50">
        <v>1</v>
      </c>
      <c r="AN18" s="42" t="str">
        <f>AN12</f>
        <v>FEMENINO</v>
      </c>
      <c r="AO18" s="18" t="s">
        <v>138</v>
      </c>
      <c r="AQ18" s="42" t="str">
        <f>AQ12</f>
        <v>50 M</v>
      </c>
      <c r="AR18" s="18" t="str">
        <f>AR12</f>
        <v>PULL</v>
      </c>
      <c r="AT18" s="87" t="str">
        <f t="shared" si="22"/>
        <v>50 M</v>
      </c>
      <c r="AU18" s="126"/>
      <c r="AV18" s="113" t="str">
        <f>AN18</f>
        <v>FEMENINO</v>
      </c>
      <c r="AW18" s="116" t="str">
        <f>AO18</f>
        <v>MASTER A</v>
      </c>
      <c r="AX18" s="126"/>
      <c r="AY18" s="113" t="str">
        <f>AQ18</f>
        <v>50 M</v>
      </c>
      <c r="AZ18" s="116" t="str">
        <f>AR18</f>
        <v>PULL</v>
      </c>
      <c r="BA18" s="10"/>
      <c r="BB18" s="125"/>
      <c r="BC18" s="126"/>
      <c r="BD18" s="115" t="str">
        <f>BD12</f>
        <v>MASCULINO</v>
      </c>
      <c r="BE18" s="117" t="s">
        <v>138</v>
      </c>
      <c r="BF18" s="10"/>
      <c r="BG18" s="115" t="str">
        <f>BG12</f>
        <v>50 M</v>
      </c>
      <c r="BH18" s="117" t="str">
        <f>BH12</f>
        <v>PULL</v>
      </c>
      <c r="BI18" s="10"/>
      <c r="BJ18" s="131" t="str">
        <f t="shared" si="24"/>
        <v>50 M</v>
      </c>
      <c r="BK18" s="10"/>
      <c r="BL18" s="113" t="str">
        <f>BD18</f>
        <v>MASCULINO</v>
      </c>
      <c r="BM18" s="116" t="str">
        <f>BE18</f>
        <v>MASTER A</v>
      </c>
      <c r="BN18" s="10"/>
      <c r="BO18" s="113" t="str">
        <f>BG18</f>
        <v>50 M</v>
      </c>
      <c r="BP18" s="116" t="str">
        <f>BH18</f>
        <v>PULL</v>
      </c>
      <c r="BQ18" s="10"/>
      <c r="BS18" s="59"/>
      <c r="BT18" s="60"/>
      <c r="BU18" s="59"/>
      <c r="BV18" s="60"/>
      <c r="BW18" s="59"/>
      <c r="BX18" s="60"/>
      <c r="BZ18" s="56" t="s">
        <v>88</v>
      </c>
      <c r="CA18" s="138">
        <f>_xlfn.XLOOKUP($CC$3&amp;"-"&amp;$CA$4,$H$15:$H$201,$K$15:$K$201,"")</f>
        <v>0</v>
      </c>
      <c r="CB18" s="138" t="str">
        <f>_xlfn.XLOOKUP($CC$3&amp;"-"&amp;CB6,$H$15:$H$201,$J$15:$J$201,"")</f>
        <v/>
      </c>
      <c r="CC18" s="139" t="str">
        <f>_xlfn.XLOOKUP($CC$3&amp;"-"&amp;CC6,$H$15:$H$201,$J$15:$J$201,"")</f>
        <v/>
      </c>
      <c r="CE18" s="56" t="s">
        <v>88</v>
      </c>
      <c r="CF18" s="138">
        <f>_xlfn.XLOOKUP($CC$3&amp;"-"&amp;$CA$5,$H$15:$H$201,$K$15:$K$201,"")</f>
        <v>0</v>
      </c>
      <c r="CG18" s="138" t="str">
        <f>_xlfn.XLOOKUP($CC$3&amp;"-"&amp;CG6,$H$15:$H$201,$J$15:$J$201,"")</f>
        <v/>
      </c>
      <c r="CH18" s="139" t="str">
        <f>_xlfn.XLOOKUP($CC$3&amp;"-"&amp;CH6,$H$15:$H$201,$J$15:$J$201,"")</f>
        <v/>
      </c>
      <c r="CJ18" s="56" t="s">
        <v>88</v>
      </c>
      <c r="CK18" s="138">
        <f>_xlfn.XLOOKUP($CM$3&amp;"-"&amp;$CK$4,$AA$15:$AA$201,$AD$15:$AD$201,"")</f>
        <v>0</v>
      </c>
      <c r="CL18" s="138" t="str">
        <f>_xlfn.XLOOKUP($CC$3&amp;"-"&amp;CL6,$H$15:$H$201,$J$15:$J$201,"")</f>
        <v/>
      </c>
      <c r="CM18" s="139" t="str">
        <f>_xlfn.XLOOKUP($CC$3&amp;"-"&amp;CM6,$H$15:$H$201,$J$15:$J$201,"")</f>
        <v/>
      </c>
      <c r="CO18" s="56" t="s">
        <v>88</v>
      </c>
      <c r="CP18" s="138">
        <f>_xlfn.XLOOKUP($CM$3&amp;"-"&amp;$CK$5,$AA$15:$AA$201,$AD$15:$AD$201,"")</f>
        <v>0</v>
      </c>
      <c r="CQ18" s="138" t="str">
        <f>_xlfn.XLOOKUP($CC$3&amp;"-"&amp;CQ6,$H$15:$H$201,$J$15:$J$201,"")</f>
        <v/>
      </c>
      <c r="CR18" s="139" t="str">
        <f>_xlfn.XLOOKUP($CC$3&amp;"-"&amp;CR6,$H$15:$H$201,$J$15:$J$201,"")</f>
        <v/>
      </c>
    </row>
    <row r="19" spans="1:160" ht="18" x14ac:dyDescent="0.35">
      <c r="A19">
        <v>6</v>
      </c>
      <c r="C19" s="3">
        <f>_xlfn.XLOOKUP(B19,Tabla1[NOMBRE Y APELLIDO],Tabla1[EQUIPO])</f>
        <v>0</v>
      </c>
      <c r="D19" s="3">
        <f>_xlfn.XLOOKUP(B19,Tabla1[NOMBRE Y APELLIDO],Tabla1[EDAD])</f>
        <v>0</v>
      </c>
      <c r="E19" s="3">
        <f>_xlfn.XLOOKUP(B19,Tabla1[NOMBRE Y APELLIDO],Tabla1[CAT.])</f>
        <v>0</v>
      </c>
      <c r="F19" s="81">
        <f>_xlfn.XLOOKUP(B19,Tabla1[NOMBRE Y APELLIDO],Tabla1[50m Pull])</f>
        <v>0</v>
      </c>
      <c r="G19" s="72"/>
      <c r="H19" t="str">
        <f t="shared" si="18"/>
        <v>SERIE 1-5</v>
      </c>
      <c r="I19" t="str">
        <f>N19&amp;COUNTIF($N$15:N19,N19)</f>
        <v>MASTER C1</v>
      </c>
      <c r="J19" s="19">
        <v>5</v>
      </c>
      <c r="K19" s="121" t="str">
        <v>MARÍA BAYER</v>
      </c>
      <c r="L19" s="118" t="str">
        <v>NNG</v>
      </c>
      <c r="M19" s="118">
        <v>40</v>
      </c>
      <c r="N19" s="118" t="str">
        <v>MASTER C</v>
      </c>
      <c r="O19" s="122" t="str">
        <v>N/T</v>
      </c>
      <c r="P19" s="122">
        <v>6.4814814814814813E-4</v>
      </c>
      <c r="Q19" s="118">
        <f t="shared" si="19"/>
        <v>1</v>
      </c>
      <c r="R19" s="118">
        <v>1</v>
      </c>
      <c r="S19" s="112"/>
      <c r="T19" s="10">
        <v>6</v>
      </c>
      <c r="U19" s="10" t="s">
        <v>193</v>
      </c>
      <c r="V19" s="19" t="str">
        <f>_xlfn.XLOOKUP(U19,Tabla1[NOMBRE Y APELLIDO],Tabla1[EQUIPO])</f>
        <v>NNG</v>
      </c>
      <c r="W19" s="19">
        <f>_xlfn.XLOOKUP(U19,Tabla1[NOMBRE Y APELLIDO],Tabla1[EDAD])</f>
        <v>64</v>
      </c>
      <c r="X19" s="19" t="str">
        <f>_xlfn.XLOOKUP(U19,Tabla1[NOMBRE Y APELLIDO],Tabla1[CAT.])</f>
        <v>MASTER G</v>
      </c>
      <c r="Y19" s="123" t="str">
        <f>_xlfn.XLOOKUP(U19,Tabla1[NOMBRE Y APELLIDO],Tabla1[50m Pull])</f>
        <v>N/T</v>
      </c>
      <c r="Z19" s="124"/>
      <c r="AA19" s="10" t="str">
        <f t="shared" si="20"/>
        <v>SERIE 1-5</v>
      </c>
      <c r="AB19" s="10" t="str">
        <f>AG19&amp;COUNTIF($AG$15:AG19,AG19)</f>
        <v>MASTER D2</v>
      </c>
      <c r="AC19" s="19">
        <v>5</v>
      </c>
      <c r="AD19" s="121" t="str">
        <v>DANIEL MONTOYA</v>
      </c>
      <c r="AE19" s="118" t="str">
        <v>NNG</v>
      </c>
      <c r="AF19" s="118">
        <v>45</v>
      </c>
      <c r="AG19" s="118" t="str">
        <v>MASTER D</v>
      </c>
      <c r="AH19" s="122" t="str">
        <v>N/T</v>
      </c>
      <c r="AI19" s="122">
        <v>4.7164351851851854E-4</v>
      </c>
      <c r="AJ19" s="50">
        <f t="shared" si="17"/>
        <v>2</v>
      </c>
      <c r="AK19" s="50">
        <v>1</v>
      </c>
      <c r="AN19" s="42" t="str">
        <f>AN13</f>
        <v xml:space="preserve">PRUEBA </v>
      </c>
      <c r="AO19" s="18">
        <f>AO13</f>
        <v>1</v>
      </c>
      <c r="AT19" s="87" t="str">
        <f t="shared" si="22"/>
        <v/>
      </c>
      <c r="AU19" s="126"/>
      <c r="AV19" s="113" t="str">
        <f>AN19</f>
        <v xml:space="preserve">PRUEBA </v>
      </c>
      <c r="AW19" s="116">
        <f>AO19</f>
        <v>1</v>
      </c>
      <c r="AX19" s="126"/>
      <c r="AY19" s="10"/>
      <c r="AZ19" s="10"/>
      <c r="BA19" s="10"/>
      <c r="BB19" s="125"/>
      <c r="BC19" s="126"/>
      <c r="BD19" s="115" t="str">
        <f>BD13</f>
        <v xml:space="preserve">PRUEBA </v>
      </c>
      <c r="BE19" s="117">
        <f>BE13</f>
        <v>2</v>
      </c>
      <c r="BF19" s="10"/>
      <c r="BG19" s="10"/>
      <c r="BH19" s="10"/>
      <c r="BI19" s="10"/>
      <c r="BJ19" s="131" t="str">
        <f t="shared" si="24"/>
        <v/>
      </c>
      <c r="BK19" s="10"/>
      <c r="BL19" s="113" t="str">
        <f>BD19</f>
        <v xml:space="preserve">PRUEBA </v>
      </c>
      <c r="BM19" s="116">
        <f>BE19</f>
        <v>2</v>
      </c>
      <c r="BN19" s="10"/>
      <c r="BO19" s="10"/>
      <c r="BP19" s="10"/>
      <c r="BQ19" s="10"/>
      <c r="BS19" s="62" t="s">
        <v>8</v>
      </c>
      <c r="BT19" s="62" t="s">
        <v>15</v>
      </c>
      <c r="BU19" s="62" t="s">
        <v>8</v>
      </c>
      <c r="BV19" s="62" t="s">
        <v>15</v>
      </c>
      <c r="BW19" s="62" t="s">
        <v>8</v>
      </c>
      <c r="BX19" s="62" t="s">
        <v>15</v>
      </c>
      <c r="BZ19" s="58"/>
      <c r="CC19" s="61"/>
      <c r="CE19" s="58"/>
      <c r="CH19" s="61"/>
      <c r="CJ19" s="58"/>
      <c r="CM19" s="61"/>
      <c r="CO19" s="58"/>
      <c r="CR19" s="61"/>
    </row>
    <row r="20" spans="1:160" ht="18" x14ac:dyDescent="0.35">
      <c r="A20">
        <v>3</v>
      </c>
      <c r="B20" t="s">
        <v>157</v>
      </c>
      <c r="C20" s="3" t="str">
        <f>_xlfn.XLOOKUP(B20,Tabla1[NOMBRE Y APELLIDO],Tabla1[EQUIPO])</f>
        <v>NNG</v>
      </c>
      <c r="D20" s="3">
        <f>_xlfn.XLOOKUP(B20,Tabla1[NOMBRE Y APELLIDO],Tabla1[EDAD])</f>
        <v>59</v>
      </c>
      <c r="E20" s="3" t="str">
        <f>_xlfn.XLOOKUP(B20,Tabla1[NOMBRE Y APELLIDO],Tabla1[CAT.])</f>
        <v>MASTER F</v>
      </c>
      <c r="F20" s="81" t="str">
        <f>_xlfn.XLOOKUP(B20,Tabla1[NOMBRE Y APELLIDO],Tabla1[50m Pull])</f>
        <v>N/T</v>
      </c>
      <c r="G20" s="72"/>
      <c r="H20" t="str">
        <f t="shared" si="18"/>
        <v>SERIE 1-6</v>
      </c>
      <c r="I20" t="str">
        <f>N20&amp;COUNTIF($N$15:N20,N20)</f>
        <v>03</v>
      </c>
      <c r="J20" s="19">
        <v>6</v>
      </c>
      <c r="K20" s="121">
        <v>0</v>
      </c>
      <c r="L20" s="118">
        <v>0</v>
      </c>
      <c r="M20" s="118">
        <v>0</v>
      </c>
      <c r="N20" s="118">
        <v>0</v>
      </c>
      <c r="O20" s="122">
        <v>0</v>
      </c>
      <c r="P20" s="122" t="s">
        <v>89</v>
      </c>
      <c r="Q20" s="118">
        <f t="shared" si="19"/>
        <v>1</v>
      </c>
      <c r="R20" s="118">
        <v>1</v>
      </c>
      <c r="S20" s="112"/>
      <c r="T20" s="10">
        <v>3</v>
      </c>
      <c r="U20" s="10" t="s">
        <v>180</v>
      </c>
      <c r="V20" s="19" t="str">
        <f>_xlfn.XLOOKUP(U20,Tabla1[NOMBRE Y APELLIDO],Tabla1[EQUIPO])</f>
        <v>NNG</v>
      </c>
      <c r="W20" s="19">
        <f>_xlfn.XLOOKUP(U20,Tabla1[NOMBRE Y APELLIDO],Tabla1[EDAD])</f>
        <v>45</v>
      </c>
      <c r="X20" s="19" t="str">
        <f>_xlfn.XLOOKUP(U20,Tabla1[NOMBRE Y APELLIDO],Tabla1[CAT.])</f>
        <v>MASTER D</v>
      </c>
      <c r="Y20" s="123" t="str">
        <f>_xlfn.XLOOKUP(U20,Tabla1[NOMBRE Y APELLIDO],Tabla1[50m Pull])</f>
        <v>N/T</v>
      </c>
      <c r="Z20" s="124"/>
      <c r="AA20" s="10" t="str">
        <f t="shared" si="20"/>
        <v>SERIE 1-6</v>
      </c>
      <c r="AB20" s="10" t="str">
        <f>AG20&amp;COUNTIF($AG$15:AG20,AG20)</f>
        <v>MASTER G1</v>
      </c>
      <c r="AC20" s="19">
        <v>6</v>
      </c>
      <c r="AD20" s="121" t="str">
        <v>Fernando Suarez</v>
      </c>
      <c r="AE20" s="118" t="str">
        <v>NNG</v>
      </c>
      <c r="AF20" s="118">
        <v>64</v>
      </c>
      <c r="AG20" s="118" t="str">
        <v>MASTER G</v>
      </c>
      <c r="AH20" s="122" t="str">
        <v>N/T</v>
      </c>
      <c r="AI20" s="122">
        <v>5.9641203703703701E-4</v>
      </c>
      <c r="AJ20" s="50">
        <f t="shared" si="17"/>
        <v>2</v>
      </c>
      <c r="AK20" s="50">
        <v>1</v>
      </c>
      <c r="AM20" s="49" t="s">
        <v>83</v>
      </c>
      <c r="AN20" s="49" t="s">
        <v>7</v>
      </c>
      <c r="AO20" s="49" t="s">
        <v>8</v>
      </c>
      <c r="AP20" s="49" t="s">
        <v>61</v>
      </c>
      <c r="AQ20" s="49" t="s">
        <v>10</v>
      </c>
      <c r="AR20" s="49" t="s">
        <v>81</v>
      </c>
      <c r="AS20" s="50" t="s">
        <v>15</v>
      </c>
      <c r="AT20" s="87" t="str">
        <f t="shared" si="22"/>
        <v>CAT.Lugar</v>
      </c>
      <c r="AU20" s="119" t="s">
        <v>83</v>
      </c>
      <c r="AV20" s="119" t="s">
        <v>7</v>
      </c>
      <c r="AW20" s="119" t="s">
        <v>8</v>
      </c>
      <c r="AX20" s="119" t="s">
        <v>61</v>
      </c>
      <c r="AY20" s="119" t="s">
        <v>10</v>
      </c>
      <c r="AZ20" s="119" t="s">
        <v>81</v>
      </c>
      <c r="BA20" s="126" t="s">
        <v>15</v>
      </c>
      <c r="BB20" s="125"/>
      <c r="BC20" s="119" t="s">
        <v>83</v>
      </c>
      <c r="BD20" s="119" t="s">
        <v>7</v>
      </c>
      <c r="BE20" s="119" t="s">
        <v>8</v>
      </c>
      <c r="BF20" s="119" t="s">
        <v>61</v>
      </c>
      <c r="BG20" s="119" t="s">
        <v>10</v>
      </c>
      <c r="BH20" s="119" t="s">
        <v>81</v>
      </c>
      <c r="BI20" s="118" t="s">
        <v>15</v>
      </c>
      <c r="BJ20" s="131" t="str">
        <f t="shared" si="24"/>
        <v>CAT.Lugar</v>
      </c>
      <c r="BK20" s="126" t="s">
        <v>83</v>
      </c>
      <c r="BL20" s="126" t="s">
        <v>7</v>
      </c>
      <c r="BM20" s="126" t="s">
        <v>8</v>
      </c>
      <c r="BN20" s="126" t="s">
        <v>61</v>
      </c>
      <c r="BO20" s="126" t="s">
        <v>10</v>
      </c>
      <c r="BP20" s="126" t="s">
        <v>81</v>
      </c>
      <c r="BQ20" s="126" t="s">
        <v>15</v>
      </c>
      <c r="BS20" t="s">
        <v>73</v>
      </c>
      <c r="BT20" s="60">
        <f t="shared" ref="BT20:BT31" si="25">SUMIF($AW$12:$AW$262,BS20,$BA$12:$BA$262)</f>
        <v>9</v>
      </c>
      <c r="BU20" s="59" t="str">
        <f>BS20</f>
        <v>DELFINES</v>
      </c>
      <c r="BV20" s="60">
        <f t="shared" ref="BV20:BV31" si="26">SUMIF($BM$12:$BM$261,BU20,$BQ$12:$BQ$261)</f>
        <v>18</v>
      </c>
      <c r="BW20" s="59" t="str">
        <f>BS20</f>
        <v>DELFINES</v>
      </c>
      <c r="BX20" s="60">
        <f t="shared" ref="BX20:BX31" si="27">SUBTOTAL(9,BT20,BV20)</f>
        <v>27</v>
      </c>
      <c r="BZ20" s="56" t="s">
        <v>90</v>
      </c>
      <c r="CA20" s="140" t="s">
        <v>91</v>
      </c>
      <c r="CB20" s="140"/>
      <c r="CC20" s="141"/>
      <c r="CE20" s="56" t="s">
        <v>90</v>
      </c>
      <c r="CF20" s="140" t="s">
        <v>91</v>
      </c>
      <c r="CG20" s="140"/>
      <c r="CH20" s="141"/>
      <c r="CJ20" s="56" t="s">
        <v>90</v>
      </c>
      <c r="CK20" s="140" t="s">
        <v>91</v>
      </c>
      <c r="CL20" s="140"/>
      <c r="CM20" s="141"/>
      <c r="CO20" s="56" t="s">
        <v>90</v>
      </c>
      <c r="CP20" s="140" t="s">
        <v>91</v>
      </c>
      <c r="CQ20" s="140"/>
      <c r="CR20" s="141"/>
    </row>
    <row r="21" spans="1:160" ht="18" x14ac:dyDescent="0.35">
      <c r="A21">
        <v>5</v>
      </c>
      <c r="B21" t="s">
        <v>179</v>
      </c>
      <c r="C21" s="3" t="str">
        <f>_xlfn.XLOOKUP(B21,Tabla1[NOMBRE Y APELLIDO],Tabla1[EQUIPO])</f>
        <v>NNG</v>
      </c>
      <c r="D21" s="3">
        <f>_xlfn.XLOOKUP(B21,Tabla1[NOMBRE Y APELLIDO],Tabla1[EDAD])</f>
        <v>40</v>
      </c>
      <c r="E21" s="3" t="str">
        <f>_xlfn.XLOOKUP(B21,Tabla1[NOMBRE Y APELLIDO],Tabla1[CAT.])</f>
        <v>MASTER C</v>
      </c>
      <c r="F21" s="81" t="str">
        <f>_xlfn.XLOOKUP(B21,Tabla1[NOMBRE Y APELLIDO],Tabla1[50m Pull])</f>
        <v>N/T</v>
      </c>
      <c r="G21" s="72"/>
      <c r="H21" t="str">
        <f t="shared" si="18"/>
        <v>SERIE 1-7</v>
      </c>
      <c r="I21" t="str">
        <f>N21&amp;COUNTIF($N$15:N21,N21)</f>
        <v>04</v>
      </c>
      <c r="J21" s="19">
        <v>7</v>
      </c>
      <c r="K21" s="121">
        <v>0</v>
      </c>
      <c r="L21" s="118">
        <v>0</v>
      </c>
      <c r="M21" s="118">
        <v>0</v>
      </c>
      <c r="N21" s="118">
        <v>0</v>
      </c>
      <c r="O21" s="122">
        <v>0</v>
      </c>
      <c r="P21" s="122" t="s">
        <v>89</v>
      </c>
      <c r="Q21" s="118">
        <f t="shared" si="19"/>
        <v>1</v>
      </c>
      <c r="R21" s="118">
        <v>1</v>
      </c>
      <c r="S21" s="125"/>
      <c r="T21" s="10">
        <v>5</v>
      </c>
      <c r="U21" s="10" t="s">
        <v>118</v>
      </c>
      <c r="V21" s="19" t="str">
        <f>_xlfn.XLOOKUP(U21,Tabla1[NOMBRE Y APELLIDO],Tabla1[EQUIPO])</f>
        <v>NNG</v>
      </c>
      <c r="W21" s="19">
        <f>_xlfn.XLOOKUP(U21,Tabla1[NOMBRE Y APELLIDO],Tabla1[EDAD])</f>
        <v>45</v>
      </c>
      <c r="X21" s="19" t="str">
        <f>_xlfn.XLOOKUP(U21,Tabla1[NOMBRE Y APELLIDO],Tabla1[CAT.])</f>
        <v>MASTER D</v>
      </c>
      <c r="Y21" s="123" t="str">
        <f>_xlfn.XLOOKUP(U21,Tabla1[NOMBRE Y APELLIDO],Tabla1[50m Pull])</f>
        <v>N/T</v>
      </c>
      <c r="Z21" s="124"/>
      <c r="AA21" s="10" t="str">
        <f t="shared" si="20"/>
        <v>SERIE 1-7</v>
      </c>
      <c r="AB21" s="10" t="str">
        <f>AG21&amp;COUNTIF($AG$15:AG21,AG21)</f>
        <v>03</v>
      </c>
      <c r="AC21" s="19">
        <v>7</v>
      </c>
      <c r="AD21" s="121">
        <v>0</v>
      </c>
      <c r="AE21" s="118">
        <v>0</v>
      </c>
      <c r="AF21" s="118">
        <v>0</v>
      </c>
      <c r="AG21" s="118">
        <v>0</v>
      </c>
      <c r="AH21" s="122">
        <v>0</v>
      </c>
      <c r="AI21" s="122" t="s">
        <v>89</v>
      </c>
      <c r="AJ21" s="50">
        <f t="shared" si="17"/>
        <v>2</v>
      </c>
      <c r="AK21" s="50">
        <v>1</v>
      </c>
      <c r="AM21" s="4">
        <v>1</v>
      </c>
      <c r="AN21" t="str" cm="1">
        <f t="array" ref="AN21:AQ21">_xlfn.XLOOKUP($AO$18&amp;AM21,$I$15:$I$201,$K$15:$N$201,"")</f>
        <v xml:space="preserve">Mariagrazia Rangel Rojas </v>
      </c>
      <c r="AO21" s="55" t="str">
        <v>MNM</v>
      </c>
      <c r="AP21" s="50">
        <v>34</v>
      </c>
      <c r="AQ21" s="55" t="str">
        <v>Master A</v>
      </c>
      <c r="AR21" s="55">
        <f>_xlfn.XLOOKUP($AO$18&amp;AM21,$I$15:$I$201,$P$15:$P$201,"")</f>
        <v>6.6435185185185184E-4</v>
      </c>
      <c r="AS21" s="50" cm="1">
        <f t="array" ref="AS21">IFERROR(IF(AR21="N/P",0,_xlfn.IFS(AM21&gt;8,"0",AM21=1,"9",AM21=2,"7",AM21=3,"6",AM21=4,"5",AM21=5,"4",AM21=6,"3",AM21=7,"2",AM21=8,"1")),"")+0</f>
        <v>9</v>
      </c>
      <c r="AT21" s="87" t="str">
        <f t="shared" si="22"/>
        <v>Master A1</v>
      </c>
      <c r="AU21" s="126" cm="1">
        <f t="array" ref="AU21">_xlfn.IFS(AZ21="N/P",0,AV21="",0,AV21&gt;0,1)</f>
        <v>1</v>
      </c>
      <c r="AV21" s="10" t="str" cm="1">
        <f t="array" ref="AV21:AZ21">_xlfn._xlws.SORT(AN21:AR21,5,1,FALSE)</f>
        <v xml:space="preserve">Mariagrazia Rangel Rojas </v>
      </c>
      <c r="AW21" s="126" t="str">
        <v>MNM</v>
      </c>
      <c r="AX21" s="126">
        <v>34</v>
      </c>
      <c r="AY21" s="126" t="str">
        <v>Master A</v>
      </c>
      <c r="AZ21" s="122">
        <v>6.6435185185185184E-4</v>
      </c>
      <c r="BA21" s="118" cm="1">
        <f t="array" ref="BA21">IFERROR(IF(AZ21="N/P",0,_xlfn.IFS(AU21&gt;8,"0",AU21=1,"9",AU21=2,"7",AU21=3,"6",AU21=4,"5",AU21=5,"4",AU21=6,"3",AU21=7,"2",AU21=8,"1")),"")+0</f>
        <v>9</v>
      </c>
      <c r="BB21" s="125"/>
      <c r="BC21" s="126">
        <v>1</v>
      </c>
      <c r="BD21" s="10" t="str" cm="1">
        <f t="array" ref="BD21:BG21">_xlfn.XLOOKUP($BE$18&amp;BC21,$AB$15:$AB$201,$AD$15:$AG$201,"")</f>
        <v>Juan Fernando Arango Meneses</v>
      </c>
      <c r="BE21" s="122" t="str">
        <v>MNM</v>
      </c>
      <c r="BF21" s="118">
        <v>31</v>
      </c>
      <c r="BG21" s="122" t="str">
        <v>Master A</v>
      </c>
      <c r="BH21" s="122">
        <f>_xlfn.XLOOKUP($BE$18&amp;BC21,$AB$15:$AB$201,$AI$15:$AI$201,"")</f>
        <v>5.43287037037037E-4</v>
      </c>
      <c r="BI21" s="118" cm="1">
        <f t="array" ref="BI21">IFERROR(IF(BH21="N/P",0,_xlfn.IFS(BC21&gt;8,"0",BC21=1,"9",BC21=2,"7",BC21=3,"6",BC21=4,"5",BC21=5,"4",BC21=6,"3",BC21=7,"2",BC21=8,"1")),"")+0</f>
        <v>9</v>
      </c>
      <c r="BJ21" s="131" t="str">
        <f t="shared" si="24"/>
        <v>Master A1</v>
      </c>
      <c r="BK21" s="126" cm="1">
        <f t="array" ref="BK21">_xlfn.IFS(BP21="N/P",0,BL21="",0,BL21&gt;0,1)</f>
        <v>1</v>
      </c>
      <c r="BL21" s="10" t="str" cm="1">
        <f t="array" ref="BL21:BP21">_xlfn._xlws.SORT(BD21:BH21,5,1,FALSE)</f>
        <v>Juan Fernando Arango Meneses</v>
      </c>
      <c r="BM21" s="126" t="str">
        <v>MNM</v>
      </c>
      <c r="BN21" s="126">
        <v>31</v>
      </c>
      <c r="BO21" s="126" t="str">
        <v>Master A</v>
      </c>
      <c r="BP21" s="122">
        <v>5.43287037037037E-4</v>
      </c>
      <c r="BQ21" s="118" cm="1">
        <f t="array" ref="BQ21">IFERROR(IF(BP21="N/P",0,_xlfn.IFS(BK21&gt;8,"0",BK21=1,"9",BK21=2,"7",BK21=3,"6",BK21=4,"5",BK21=5,"4",BK21=6,"3",BK21=7,"2",BK21=8,"1")),"")+0</f>
        <v>9</v>
      </c>
      <c r="BS21" t="s">
        <v>120</v>
      </c>
      <c r="BT21" s="60">
        <f t="shared" si="25"/>
        <v>38</v>
      </c>
      <c r="BU21" s="59" t="str">
        <f t="shared" ref="BU21:BU31" si="28">BS21</f>
        <v>MNM</v>
      </c>
      <c r="BV21" s="60">
        <f t="shared" si="26"/>
        <v>36</v>
      </c>
      <c r="BW21" s="59" t="str">
        <f t="shared" ref="BW21:BW31" si="29">BS21</f>
        <v>MNM</v>
      </c>
      <c r="BX21" s="60">
        <f t="shared" si="27"/>
        <v>74</v>
      </c>
      <c r="BZ21" s="63"/>
      <c r="CA21" s="64"/>
      <c r="CB21" s="64"/>
      <c r="CC21" s="65"/>
      <c r="CE21" s="63"/>
      <c r="CF21" s="64"/>
      <c r="CG21" s="64"/>
      <c r="CH21" s="65"/>
      <c r="CJ21" s="63"/>
      <c r="CK21" s="64"/>
      <c r="CL21" s="64"/>
      <c r="CM21" s="65"/>
      <c r="CO21" s="63"/>
      <c r="CP21" s="64"/>
      <c r="CQ21" s="64"/>
      <c r="CR21" s="65"/>
    </row>
    <row r="22" spans="1:160" ht="18" x14ac:dyDescent="0.35">
      <c r="A22">
        <v>4</v>
      </c>
      <c r="B22" t="s">
        <v>181</v>
      </c>
      <c r="C22" s="3" t="str">
        <f>_xlfn.XLOOKUP(B22,Tabla1[NOMBRE Y APELLIDO],Tabla1[EQUIPO])</f>
        <v>P.LIBRE</v>
      </c>
      <c r="D22" s="3">
        <f>_xlfn.XLOOKUP(B22,Tabla1[NOMBRE Y APELLIDO],Tabla1[EDAD])</f>
        <v>49</v>
      </c>
      <c r="E22" s="3" t="str">
        <f>_xlfn.XLOOKUP(B22,Tabla1[NOMBRE Y APELLIDO],Tabla1[CAT.])</f>
        <v>MASTER D</v>
      </c>
      <c r="F22" s="81" t="str">
        <f>_xlfn.XLOOKUP(B22,Tabla1[NOMBRE Y APELLIDO],Tabla1[50m Pull])</f>
        <v>N/T</v>
      </c>
      <c r="H22" t="str">
        <f t="shared" si="18"/>
        <v>SERIE 1-8</v>
      </c>
      <c r="I22" t="str">
        <f>N22&amp;COUNTIF($N$15:N22,N22)</f>
        <v>05</v>
      </c>
      <c r="J22" s="19">
        <v>8</v>
      </c>
      <c r="K22" s="121">
        <v>0</v>
      </c>
      <c r="L22" s="118">
        <v>0</v>
      </c>
      <c r="M22" s="118">
        <v>0</v>
      </c>
      <c r="N22" s="118">
        <v>0</v>
      </c>
      <c r="O22" s="122">
        <v>0</v>
      </c>
      <c r="P22" s="122" t="s">
        <v>89</v>
      </c>
      <c r="Q22" s="118">
        <f t="shared" si="19"/>
        <v>1</v>
      </c>
      <c r="R22" s="118">
        <v>1</v>
      </c>
      <c r="S22" s="125"/>
      <c r="T22" s="10">
        <v>4</v>
      </c>
      <c r="U22" s="10" t="s">
        <v>106</v>
      </c>
      <c r="V22" s="19" t="str">
        <f>_xlfn.XLOOKUP(U22,Tabla1[NOMBRE Y APELLIDO],Tabla1[EQUIPO])</f>
        <v>MNM</v>
      </c>
      <c r="W22" s="19">
        <f>_xlfn.XLOOKUP(U22,Tabla1[NOMBRE Y APELLIDO],Tabla1[EDAD])</f>
        <v>51</v>
      </c>
      <c r="X22" s="19" t="str">
        <f>_xlfn.XLOOKUP(U22,Tabla1[NOMBRE Y APELLIDO],Tabla1[CAT.])</f>
        <v>Master E</v>
      </c>
      <c r="Y22" s="123" t="str">
        <f>_xlfn.XLOOKUP(U22,Tabla1[NOMBRE Y APELLIDO],Tabla1[50m Pull])</f>
        <v>N/T</v>
      </c>
      <c r="Z22" s="124"/>
      <c r="AA22" s="10" t="str">
        <f t="shared" si="20"/>
        <v>SERIE 1-8</v>
      </c>
      <c r="AB22" s="10" t="str">
        <f>AG22&amp;COUNTIF($AG$15:AG22,AG22)</f>
        <v>04</v>
      </c>
      <c r="AC22" s="19">
        <v>8</v>
      </c>
      <c r="AD22" s="121">
        <v>0</v>
      </c>
      <c r="AE22" s="118">
        <v>0</v>
      </c>
      <c r="AF22" s="118">
        <v>0</v>
      </c>
      <c r="AG22" s="118">
        <v>0</v>
      </c>
      <c r="AH22" s="122">
        <v>0</v>
      </c>
      <c r="AI22" s="122" t="s">
        <v>89</v>
      </c>
      <c r="AJ22" s="50">
        <f t="shared" si="17"/>
        <v>2</v>
      </c>
      <c r="AK22" s="50">
        <v>1</v>
      </c>
      <c r="AM22" s="4">
        <v>2</v>
      </c>
      <c r="AN22" t="str" cm="1">
        <f t="array" ref="AN22">_xlfn.XLOOKUP($AO$18&amp;AM22,$I$15:$I$201,$K$15:$N$201,"")</f>
        <v/>
      </c>
      <c r="AO22" s="55"/>
      <c r="AP22" s="50"/>
      <c r="AQ22" s="55"/>
      <c r="AR22" s="55" t="str">
        <f>_xlfn.XLOOKUP($AO$18&amp;AM22,$I$15:$I$201,$P$15:$P$201,"")</f>
        <v/>
      </c>
      <c r="AS22" s="50" cm="1">
        <f t="array" ref="AS22">IFERROR(IF(AR22="N/P",0,_xlfn.IFS(AM22&gt;8,"0",AM22=1,"9",AM22=2,"7",AM22=3,"6",AM22=4,"5",AM22=5,"4",AM22=6,"3",AM22=7,"2",AM22=8,"1")),"")+0</f>
        <v>7</v>
      </c>
      <c r="AT22" s="87" t="str">
        <f t="shared" si="22"/>
        <v>0</v>
      </c>
      <c r="AU22" s="126" cm="1">
        <f t="array" ref="AU22">_xlfn.IFS(AZ22="N/P",0,AV22="",0,AZ22&gt;0,AU21+1)</f>
        <v>0</v>
      </c>
      <c r="AV22" s="10"/>
      <c r="AW22" s="126"/>
      <c r="AX22" s="126"/>
      <c r="AY22" s="126"/>
      <c r="AZ22" s="122"/>
      <c r="BA22" s="118" t="e" cm="1">
        <f t="array" ref="BA22">IFERROR(IF(AZ22="N/P",0,_xlfn.IFS(AU22&gt;8,"0",AU22=1,"9",AU22=2,"7",AU22=3,"6",AU22=4,"5",AU22=5,"4",AU22=6,"3",AU22=7,"2",AU22=8,"1")),"")+0</f>
        <v>#VALUE!</v>
      </c>
      <c r="BB22" s="125"/>
      <c r="BC22" s="126">
        <v>2</v>
      </c>
      <c r="BD22" s="10" t="str" cm="1">
        <f t="array" ref="BD22">_xlfn.XLOOKUP($BE$18&amp;BC22,$AB$15:$AB$201,$AD$15:$AG$201,"")</f>
        <v/>
      </c>
      <c r="BE22" s="122"/>
      <c r="BF22" s="118"/>
      <c r="BG22" s="122"/>
      <c r="BH22" s="122" t="str">
        <f>_xlfn.XLOOKUP($BE$18&amp;BC22,$AB$15:$AB$201,$AI$15:$AI$201,"")</f>
        <v/>
      </c>
      <c r="BI22" s="118" cm="1">
        <f t="array" ref="BI22">IFERROR(IF(BH22="N/P",0,_xlfn.IFS(BC22&gt;8,"0",BC22=1,"9",BC22=2,"7",BC22=3,"6",BC22=4,"5",BC22=5,"4",BC22=6,"3",BC22=7,"2",BC22=8,"1")),"")+0</f>
        <v>7</v>
      </c>
      <c r="BJ22" s="131" t="str">
        <f t="shared" si="24"/>
        <v>0</v>
      </c>
      <c r="BK22" s="126" cm="1">
        <f t="array" ref="BK22">_xlfn.IFS(BP22="N/P",0,BL22="",0,BP22&gt;0,BK21+1)</f>
        <v>0</v>
      </c>
      <c r="BL22" s="10"/>
      <c r="BM22" s="126"/>
      <c r="BN22" s="126"/>
      <c r="BO22" s="126"/>
      <c r="BP22" s="122"/>
      <c r="BQ22" s="118" t="e" cm="1">
        <f t="array" ref="BQ22">IFERROR(IF(BP22="N/P",0,_xlfn.IFS(BK22&gt;8,"0",BK22=1,"9",BK22=2,"7",BK22=3,"6",BK22=4,"5",BK22=5,"4",BK22=6,"3",BK22=7,"2",BK22=8,"1")),"")+0</f>
        <v>#VALUE!</v>
      </c>
      <c r="BS22" t="s">
        <v>70</v>
      </c>
      <c r="BT22" s="60">
        <f t="shared" si="25"/>
        <v>13</v>
      </c>
      <c r="BU22" s="59" t="str">
        <f t="shared" si="28"/>
        <v>NNG</v>
      </c>
      <c r="BV22" s="60">
        <f t="shared" si="26"/>
        <v>27</v>
      </c>
      <c r="BW22" s="59" t="str">
        <f t="shared" si="29"/>
        <v>NNG</v>
      </c>
      <c r="BX22" s="60">
        <f t="shared" si="27"/>
        <v>40</v>
      </c>
    </row>
    <row r="23" spans="1:160" ht="18" x14ac:dyDescent="0.35">
      <c r="I23" t="str">
        <f>N23&amp;COUNTIF($N$15:N23,N23)</f>
        <v>5</v>
      </c>
      <c r="J23" s="126"/>
      <c r="K23" s="121"/>
      <c r="L23" s="127"/>
      <c r="M23" s="127"/>
      <c r="N23" s="127"/>
      <c r="O23" s="127"/>
      <c r="P23" s="122"/>
      <c r="Q23" s="10"/>
      <c r="R23" s="10"/>
      <c r="S23" s="125"/>
      <c r="T23" s="10"/>
      <c r="U23" s="10"/>
      <c r="V23" s="10"/>
      <c r="W23" s="10"/>
      <c r="X23" s="10"/>
      <c r="Y23" s="10"/>
      <c r="Z23" s="114"/>
      <c r="AA23" s="10"/>
      <c r="AB23" s="10" t="str">
        <f>AG23&amp;COUNTIF($AG$15:AG23,AG23)</f>
        <v>4</v>
      </c>
      <c r="AC23" s="126"/>
      <c r="AD23" s="121"/>
      <c r="AE23" s="127"/>
      <c r="AF23" s="127"/>
      <c r="AG23" s="127"/>
      <c r="AH23" s="127"/>
      <c r="AI23" s="122"/>
      <c r="AM23" s="4">
        <v>12</v>
      </c>
      <c r="AN23" t="str" cm="1">
        <f t="array" ref="AN23">_xlfn.XLOOKUP($AO$18&amp;AM23,$I$15:$I$201,$K$15:$N$201,"")</f>
        <v/>
      </c>
      <c r="AO23" s="55"/>
      <c r="AP23" s="50"/>
      <c r="AQ23" s="55"/>
      <c r="AR23" s="55" t="str">
        <f>_xlfn.XLOOKUP($AO$18&amp;AM23,$I$15:$I$201,$P$15:$P$201,"")</f>
        <v/>
      </c>
      <c r="AS23" s="50" cm="1">
        <f t="array" ref="AS23">IFERROR(IF(AR23="N/P",0,_xlfn.IFS(AM23&gt;8,"0",AM23=1,"9",AM23=2,"7",AM23=3,"6",AM23=4,"5",AM23=5,"4",AM23=6,"3",AM23=7,"2",AM23=8,"1")),"")+0</f>
        <v>0</v>
      </c>
      <c r="AT23" s="87" t="str">
        <f t="shared" si="22"/>
        <v>0</v>
      </c>
      <c r="AU23" s="126" cm="1">
        <f t="array" ref="AU23">_xlfn.IFS(AZ23="N/P",0,AV23="",0,AZ23&gt;0,#REF!+1)</f>
        <v>0</v>
      </c>
      <c r="AV23" s="10"/>
      <c r="AW23" s="126"/>
      <c r="AX23" s="126"/>
      <c r="AY23" s="126"/>
      <c r="AZ23" s="10"/>
      <c r="BA23" s="118" t="e" cm="1">
        <f t="array" ref="BA23">IFERROR(IF(AZ23="N/P",0,_xlfn.IFS(AU23&gt;8,"0",AU23=1,"9",AU23=2,"7",AU23=3,"6",AU23=4,"5",AU23=5,"4",AU23=6,"3",AU23=7,"2",AU23=8,"1")),"")+0</f>
        <v>#VALUE!</v>
      </c>
      <c r="BB23" s="125"/>
      <c r="BC23" s="126"/>
      <c r="BD23" s="115" t="str">
        <f>BD18</f>
        <v>MASCULINO</v>
      </c>
      <c r="BE23" s="117" t="s">
        <v>139</v>
      </c>
      <c r="BF23" s="10"/>
      <c r="BG23" s="115" t="str">
        <f>BG18</f>
        <v>50 M</v>
      </c>
      <c r="BH23" s="115" t="str">
        <f>BH18</f>
        <v>PULL</v>
      </c>
      <c r="BI23" s="10"/>
      <c r="BJ23" s="131" t="str">
        <f t="shared" si="24"/>
        <v>50 M</v>
      </c>
      <c r="BK23" s="10"/>
      <c r="BL23" s="113" t="str">
        <f>BD23</f>
        <v>MASCULINO</v>
      </c>
      <c r="BM23" s="116" t="str">
        <f>BE23</f>
        <v>MASTER B</v>
      </c>
      <c r="BN23" s="10"/>
      <c r="BO23" s="113" t="str">
        <f>BG23</f>
        <v>50 M</v>
      </c>
      <c r="BP23" s="116" t="str">
        <f>BH23</f>
        <v>PULL</v>
      </c>
      <c r="BQ23" s="10"/>
      <c r="BS23" s="102" t="s">
        <v>186</v>
      </c>
      <c r="BT23" s="60">
        <f t="shared" si="25"/>
        <v>16</v>
      </c>
      <c r="BU23" s="59" t="str">
        <f t="shared" si="28"/>
        <v>P.LIBRE</v>
      </c>
      <c r="BV23" s="60">
        <f t="shared" si="26"/>
        <v>4</v>
      </c>
      <c r="BW23" s="59" t="str">
        <f t="shared" si="29"/>
        <v>P.LIBRE</v>
      </c>
      <c r="BX23" s="60">
        <f t="shared" si="27"/>
        <v>20</v>
      </c>
      <c r="BZ23" s="51"/>
      <c r="CA23" s="52"/>
      <c r="CB23" s="52"/>
      <c r="CC23" s="53"/>
      <c r="CE23" s="51"/>
      <c r="CF23" s="52"/>
      <c r="CG23" s="52"/>
      <c r="CH23" s="53"/>
      <c r="CJ23" s="51"/>
      <c r="CK23" s="52"/>
      <c r="CL23" s="52"/>
      <c r="CM23" s="53"/>
      <c r="CO23" s="51"/>
      <c r="CP23" s="52"/>
      <c r="CQ23" s="52"/>
      <c r="CR23" s="53"/>
    </row>
    <row r="24" spans="1:160" ht="18" x14ac:dyDescent="0.35">
      <c r="A24" s="3" t="s">
        <v>92</v>
      </c>
      <c r="B24" s="42" t="str">
        <f>$B$13</f>
        <v xml:space="preserve">PRUEBA </v>
      </c>
      <c r="C24" s="18">
        <f>$C$13</f>
        <v>1</v>
      </c>
      <c r="D24" s="18"/>
      <c r="E24" s="78" t="str">
        <f>$E$12</f>
        <v>50 M</v>
      </c>
      <c r="F24" s="79" t="str">
        <f>$F$12</f>
        <v>PULL</v>
      </c>
      <c r="G24" s="73"/>
      <c r="I24" t="str">
        <f>N24&amp;COUNTIF($N$15:N24,N24)</f>
        <v>50 M1</v>
      </c>
      <c r="J24" s="19" t="s">
        <v>92</v>
      </c>
      <c r="K24" s="115" t="str">
        <f>$B$13</f>
        <v xml:space="preserve">PRUEBA </v>
      </c>
      <c r="L24" s="109">
        <f>$C$13</f>
        <v>1</v>
      </c>
      <c r="M24" s="109"/>
      <c r="N24" s="108" t="str">
        <f>$E$12</f>
        <v>50 M</v>
      </c>
      <c r="O24" s="109" t="str">
        <f>$F$12</f>
        <v>PULL</v>
      </c>
      <c r="P24" s="122"/>
      <c r="Q24" s="111"/>
      <c r="R24" s="111"/>
      <c r="S24" s="125"/>
      <c r="T24" s="19" t="s">
        <v>92</v>
      </c>
      <c r="U24" s="115" t="str">
        <f>$B$13</f>
        <v xml:space="preserve">PRUEBA </v>
      </c>
      <c r="V24" s="117">
        <f>$V$13</f>
        <v>2</v>
      </c>
      <c r="W24" s="117"/>
      <c r="X24" s="108" t="str">
        <f>$E$12</f>
        <v>50 M</v>
      </c>
      <c r="Y24" s="109" t="str">
        <f>$F$12</f>
        <v>PULL</v>
      </c>
      <c r="Z24" s="128"/>
      <c r="AA24" s="10"/>
      <c r="AB24" s="10" t="str">
        <f>AG24&amp;COUNTIF($AG$15:AG24,AG24)</f>
        <v>50 M1</v>
      </c>
      <c r="AC24" s="19" t="s">
        <v>92</v>
      </c>
      <c r="AD24" s="115" t="str">
        <f>$B$13</f>
        <v xml:space="preserve">PRUEBA </v>
      </c>
      <c r="AE24" s="117">
        <f>$V$13</f>
        <v>2</v>
      </c>
      <c r="AF24" s="109"/>
      <c r="AG24" s="108" t="str">
        <f>$E$12</f>
        <v>50 M</v>
      </c>
      <c r="AH24" s="109" t="str">
        <f>$F$12</f>
        <v>PULL</v>
      </c>
      <c r="AI24" s="122"/>
      <c r="AJ24" s="5"/>
      <c r="AK24" s="5"/>
      <c r="AN24" s="42" t="str">
        <f>AN18</f>
        <v>FEMENINO</v>
      </c>
      <c r="AO24" s="18" t="s">
        <v>139</v>
      </c>
      <c r="AQ24" s="42" t="str">
        <f>AQ18</f>
        <v>50 M</v>
      </c>
      <c r="AR24" s="18" t="str">
        <f>AR18</f>
        <v>PULL</v>
      </c>
      <c r="AT24" s="87" t="str">
        <f t="shared" si="22"/>
        <v>50 M</v>
      </c>
      <c r="AU24" s="126"/>
      <c r="AV24" s="113" t="str">
        <f>AN24</f>
        <v>FEMENINO</v>
      </c>
      <c r="AW24" s="116" t="str">
        <f>AO24</f>
        <v>MASTER B</v>
      </c>
      <c r="AX24" s="126"/>
      <c r="AY24" s="113" t="str">
        <f>AQ24</f>
        <v>50 M</v>
      </c>
      <c r="AZ24" s="116" t="str">
        <f>AR24</f>
        <v>PULL</v>
      </c>
      <c r="BA24" s="10"/>
      <c r="BB24" s="125"/>
      <c r="BC24" s="126"/>
      <c r="BD24" s="115" t="str">
        <f>BD19</f>
        <v xml:space="preserve">PRUEBA </v>
      </c>
      <c r="BE24" s="117">
        <f>BE19</f>
        <v>2</v>
      </c>
      <c r="BF24" s="10"/>
      <c r="BG24" s="10"/>
      <c r="BH24" s="10"/>
      <c r="BI24" s="10"/>
      <c r="BJ24" s="131" t="str">
        <f t="shared" si="24"/>
        <v/>
      </c>
      <c r="BK24" s="10"/>
      <c r="BL24" s="113" t="str">
        <f>BD24</f>
        <v xml:space="preserve">PRUEBA </v>
      </c>
      <c r="BM24" s="116">
        <f>BE24</f>
        <v>2</v>
      </c>
      <c r="BN24" s="10"/>
      <c r="BO24" s="10"/>
      <c r="BP24" s="10"/>
      <c r="BQ24" s="10"/>
      <c r="BT24" s="60" t="e">
        <f t="shared" si="25"/>
        <v>#VALUE!</v>
      </c>
      <c r="BU24" s="59">
        <f t="shared" si="28"/>
        <v>0</v>
      </c>
      <c r="BV24" s="60" t="e">
        <f t="shared" si="26"/>
        <v>#VALUE!</v>
      </c>
      <c r="BW24" s="59">
        <f t="shared" si="29"/>
        <v>0</v>
      </c>
      <c r="BX24" s="60" t="e">
        <f t="shared" si="27"/>
        <v>#VALUE!</v>
      </c>
      <c r="BZ24" s="56" t="s">
        <v>84</v>
      </c>
      <c r="CA24" s="17">
        <f>_xlfn.XLOOKUP($CC$3&amp;"-"&amp;$CA$6,$H$15:$H$201,$Q$15:$Q$201,"")</f>
        <v>1</v>
      </c>
      <c r="CB24" s="48" t="s">
        <v>85</v>
      </c>
      <c r="CC24" s="57">
        <f>_xlfn.XLOOKUP($CC$3&amp;"-"&amp;$CA$6,$H$15:$H$201,$R$15:$R$201,"")</f>
        <v>1</v>
      </c>
      <c r="CE24" s="56" t="s">
        <v>84</v>
      </c>
      <c r="CF24" s="17">
        <f>_xlfn.XLOOKUP($CC$3&amp;"-"&amp;$CA$7,$H$15:$H$201,$Q$15:$Q$201,"")</f>
        <v>1</v>
      </c>
      <c r="CG24" s="48" t="s">
        <v>85</v>
      </c>
      <c r="CH24" s="57">
        <f>_xlfn.XLOOKUP($CC$3&amp;"-"&amp;$CA$7,$H$15:$H$201,$R$15:$R$201,"")</f>
        <v>1</v>
      </c>
      <c r="CJ24" s="56" t="s">
        <v>84</v>
      </c>
      <c r="CK24" s="17">
        <f>_xlfn.XLOOKUP($CM$3&amp;"-"&amp;$CK$6,$AA$15:$AA$201,$AJ$15:$AJ$201,"")</f>
        <v>2</v>
      </c>
      <c r="CL24" s="48" t="s">
        <v>85</v>
      </c>
      <c r="CM24" s="57">
        <f>_xlfn.XLOOKUP($CM$3&amp;"-"&amp;$CK$6,$AA$15:$AA$201,$AK$15:$AK$201,"")</f>
        <v>1</v>
      </c>
      <c r="CO24" s="56" t="s">
        <v>84</v>
      </c>
      <c r="CP24" s="17">
        <f>_xlfn.XLOOKUP($CM$3&amp;"-"&amp;$CK$7,$AA$15:$AA$201,$AJ$15:$AJ$201,"")</f>
        <v>2</v>
      </c>
      <c r="CQ24" s="48" t="s">
        <v>85</v>
      </c>
      <c r="CR24" s="57">
        <f>_xlfn.XLOOKUP($CM$3&amp;"-"&amp;$CK$7,$AA$15:$AA$201,$AK$15:$AK$201,"")</f>
        <v>1</v>
      </c>
    </row>
    <row r="25" spans="1:160" ht="18" x14ac:dyDescent="0.35">
      <c r="A25" s="3" t="s">
        <v>79</v>
      </c>
      <c r="B25" s="49" t="s">
        <v>7</v>
      </c>
      <c r="C25" s="49" t="s">
        <v>8</v>
      </c>
      <c r="D25" s="49" t="s">
        <v>61</v>
      </c>
      <c r="E25" s="49" t="s">
        <v>10</v>
      </c>
      <c r="F25" s="49" t="s">
        <v>80</v>
      </c>
      <c r="G25" s="70"/>
      <c r="I25" t="str">
        <f>N25&amp;COUNTIF($N$15:N25,N25)</f>
        <v>CAT.1</v>
      </c>
      <c r="J25" s="19" t="s">
        <v>79</v>
      </c>
      <c r="K25" s="118" t="s">
        <v>7</v>
      </c>
      <c r="L25" s="118" t="s">
        <v>8</v>
      </c>
      <c r="M25" s="118" t="s">
        <v>61</v>
      </c>
      <c r="N25" s="118" t="s">
        <v>10</v>
      </c>
      <c r="O25" s="118" t="s">
        <v>80</v>
      </c>
      <c r="P25" s="119" t="s">
        <v>81</v>
      </c>
      <c r="Q25" s="119" t="s">
        <v>82</v>
      </c>
      <c r="R25" s="119" t="s">
        <v>30</v>
      </c>
      <c r="S25" s="125"/>
      <c r="T25" s="19" t="s">
        <v>79</v>
      </c>
      <c r="U25" s="119" t="s">
        <v>7</v>
      </c>
      <c r="V25" s="119" t="s">
        <v>8</v>
      </c>
      <c r="W25" s="119" t="s">
        <v>61</v>
      </c>
      <c r="X25" s="119" t="s">
        <v>10</v>
      </c>
      <c r="Y25" s="119" t="s">
        <v>80</v>
      </c>
      <c r="Z25" s="120"/>
      <c r="AA25" s="10"/>
      <c r="AB25" s="10" t="str">
        <f>AG25&amp;COUNTIF($AG$15:AG25,AG25)</f>
        <v>CAT.1</v>
      </c>
      <c r="AC25" s="19" t="s">
        <v>79</v>
      </c>
      <c r="AD25" s="118" t="s">
        <v>7</v>
      </c>
      <c r="AE25" s="118" t="s">
        <v>8</v>
      </c>
      <c r="AF25" s="118" t="s">
        <v>61</v>
      </c>
      <c r="AG25" s="118" t="s">
        <v>10</v>
      </c>
      <c r="AH25" s="118" t="s">
        <v>80</v>
      </c>
      <c r="AI25" s="119" t="s">
        <v>81</v>
      </c>
      <c r="AJ25" s="49" t="s">
        <v>82</v>
      </c>
      <c r="AK25" s="49" t="s">
        <v>30</v>
      </c>
      <c r="AN25" s="42" t="str">
        <f>AN19</f>
        <v xml:space="preserve">PRUEBA </v>
      </c>
      <c r="AO25" s="18">
        <f>AO19</f>
        <v>1</v>
      </c>
      <c r="AT25" s="87" t="str">
        <f t="shared" si="22"/>
        <v/>
      </c>
      <c r="AU25" s="126"/>
      <c r="AV25" s="113" t="str">
        <f>AN25</f>
        <v xml:space="preserve">PRUEBA </v>
      </c>
      <c r="AW25" s="116">
        <f>AO25</f>
        <v>1</v>
      </c>
      <c r="AX25" s="126"/>
      <c r="AY25" s="10"/>
      <c r="AZ25" s="10"/>
      <c r="BA25" s="10"/>
      <c r="BB25" s="125"/>
      <c r="BC25" s="119" t="s">
        <v>83</v>
      </c>
      <c r="BD25" s="119" t="s">
        <v>7</v>
      </c>
      <c r="BE25" s="119" t="s">
        <v>8</v>
      </c>
      <c r="BF25" s="119" t="s">
        <v>61</v>
      </c>
      <c r="BG25" s="119" t="s">
        <v>10</v>
      </c>
      <c r="BH25" s="119" t="s">
        <v>81</v>
      </c>
      <c r="BI25" s="118" t="s">
        <v>15</v>
      </c>
      <c r="BJ25" s="131" t="str">
        <f t="shared" si="24"/>
        <v>CAT.Lugar</v>
      </c>
      <c r="BK25" s="126" t="s">
        <v>83</v>
      </c>
      <c r="BL25" s="126" t="s">
        <v>7</v>
      </c>
      <c r="BM25" s="126" t="s">
        <v>8</v>
      </c>
      <c r="BN25" s="126" t="s">
        <v>61</v>
      </c>
      <c r="BO25" s="126" t="s">
        <v>10</v>
      </c>
      <c r="BP25" s="126" t="s">
        <v>81</v>
      </c>
      <c r="BQ25" s="126" t="s">
        <v>15</v>
      </c>
      <c r="BT25" s="60" t="e">
        <f t="shared" si="25"/>
        <v>#VALUE!</v>
      </c>
      <c r="BU25" s="59">
        <f t="shared" si="28"/>
        <v>0</v>
      </c>
      <c r="BV25" s="60" t="e">
        <f t="shared" si="26"/>
        <v>#VALUE!</v>
      </c>
      <c r="BW25" s="59">
        <f t="shared" si="29"/>
        <v>0</v>
      </c>
      <c r="BX25" s="60" t="e">
        <f t="shared" si="27"/>
        <v>#VALUE!</v>
      </c>
      <c r="BZ25" s="58"/>
      <c r="CA25" s="17"/>
      <c r="CC25" s="57"/>
      <c r="CE25" s="58"/>
      <c r="CF25" s="17"/>
      <c r="CH25" s="57"/>
      <c r="CJ25" s="58"/>
      <c r="CK25" s="17"/>
      <c r="CM25" s="57"/>
      <c r="CO25" s="58"/>
      <c r="CP25" s="17"/>
      <c r="CR25" s="57"/>
    </row>
    <row r="26" spans="1:160" ht="18" x14ac:dyDescent="0.35">
      <c r="A26">
        <v>8</v>
      </c>
      <c r="B26" s="54"/>
      <c r="C26" s="3">
        <f>_xlfn.XLOOKUP(B26,Tabla1[NOMBRE Y APELLIDO],Tabla1[EQUIPO])</f>
        <v>0</v>
      </c>
      <c r="D26" s="3">
        <f>_xlfn.XLOOKUP(B26,Tabla1[NOMBRE Y APELLIDO],Tabla1[EDAD])</f>
        <v>0</v>
      </c>
      <c r="E26" s="3">
        <f>_xlfn.XLOOKUP(B26,Tabla1[NOMBRE Y APELLIDO],Tabla1[CAT.])</f>
        <v>0</v>
      </c>
      <c r="F26" s="81">
        <f>_xlfn.XLOOKUP(B26,Tabla1[NOMBRE Y APELLIDO],Tabla1[50m Pull])</f>
        <v>0</v>
      </c>
      <c r="G26" s="74"/>
      <c r="H26" t="str">
        <f>$J$24&amp;"-"&amp;J26</f>
        <v>SERIE 2-1</v>
      </c>
      <c r="I26" t="str">
        <f>N26&amp;COUNTIF($N$15:N26,N26)</f>
        <v>06</v>
      </c>
      <c r="J26" s="19" cm="1">
        <f t="array" ref="J26:O33">_xlfn._xlws.SORT(A26:F33,1,1,FALSE)</f>
        <v>1</v>
      </c>
      <c r="K26" s="121">
        <v>0</v>
      </c>
      <c r="L26" s="118">
        <v>0</v>
      </c>
      <c r="M26" s="118">
        <v>0</v>
      </c>
      <c r="N26" s="118">
        <v>0</v>
      </c>
      <c r="O26" s="122">
        <v>0</v>
      </c>
      <c r="P26" s="122" t="s">
        <v>89</v>
      </c>
      <c r="Q26" s="118">
        <f t="shared" ref="Q26:Q33" si="30">$L$13</f>
        <v>1</v>
      </c>
      <c r="R26" s="118">
        <v>2</v>
      </c>
      <c r="S26" s="125"/>
      <c r="T26" s="10">
        <v>8</v>
      </c>
      <c r="U26" s="10"/>
      <c r="V26" s="19">
        <f>_xlfn.XLOOKUP(U26,Tabla1[NOMBRE Y APELLIDO],Tabla1[EQUIPO])</f>
        <v>0</v>
      </c>
      <c r="W26" s="19">
        <f>_xlfn.XLOOKUP(U26,Tabla1[NOMBRE Y APELLIDO],Tabla1[EDAD])</f>
        <v>0</v>
      </c>
      <c r="X26" s="19">
        <f>_xlfn.XLOOKUP(U26,Tabla1[NOMBRE Y APELLIDO],Tabla1[CAT.])</f>
        <v>0</v>
      </c>
      <c r="Y26" s="123">
        <f>_xlfn.XLOOKUP(U26,Tabla1[NOMBRE Y APELLIDO],Tabla1[50m Pull])</f>
        <v>0</v>
      </c>
      <c r="Z26" s="124"/>
      <c r="AA26" s="10" t="str">
        <f>$AC$24&amp;"-"&amp;AC26</f>
        <v>SERIE 2-1</v>
      </c>
      <c r="AB26" s="10" t="str">
        <f>AG26&amp;COUNTIF($AG$15:AG26,AG26)</f>
        <v>05</v>
      </c>
      <c r="AC26" s="19" cm="1">
        <f t="array" ref="AC26:AH33">_xlfn._xlws.SORT(T26:Y33,1,1,FALSE)</f>
        <v>1</v>
      </c>
      <c r="AD26" s="121">
        <v>0</v>
      </c>
      <c r="AE26" s="118">
        <v>0</v>
      </c>
      <c r="AF26" s="118">
        <v>0</v>
      </c>
      <c r="AG26" s="118">
        <v>0</v>
      </c>
      <c r="AH26" s="122">
        <v>0</v>
      </c>
      <c r="AI26" s="122" t="s">
        <v>89</v>
      </c>
      <c r="AJ26" s="50">
        <f t="shared" ref="AJ26:AJ33" si="31">$AE$13</f>
        <v>2</v>
      </c>
      <c r="AK26" s="50">
        <v>2</v>
      </c>
      <c r="AM26" s="49" t="s">
        <v>83</v>
      </c>
      <c r="AN26" s="49" t="s">
        <v>7</v>
      </c>
      <c r="AO26" s="49" t="s">
        <v>8</v>
      </c>
      <c r="AP26" s="49" t="s">
        <v>61</v>
      </c>
      <c r="AQ26" s="49" t="s">
        <v>10</v>
      </c>
      <c r="AR26" s="49" t="s">
        <v>81</v>
      </c>
      <c r="AS26" s="50" t="s">
        <v>15</v>
      </c>
      <c r="AT26" s="87" t="str">
        <f t="shared" si="22"/>
        <v>CAT.Lugar</v>
      </c>
      <c r="AU26" s="119" t="s">
        <v>83</v>
      </c>
      <c r="AV26" s="119" t="s">
        <v>7</v>
      </c>
      <c r="AW26" s="119" t="s">
        <v>8</v>
      </c>
      <c r="AX26" s="119" t="s">
        <v>61</v>
      </c>
      <c r="AY26" s="119" t="s">
        <v>10</v>
      </c>
      <c r="AZ26" s="119" t="s">
        <v>81</v>
      </c>
      <c r="BA26" s="126" t="s">
        <v>15</v>
      </c>
      <c r="BB26" s="125"/>
      <c r="BC26" s="126">
        <v>1</v>
      </c>
      <c r="BD26" s="10" t="str" cm="1">
        <f t="array" ref="BD26:BG26">_xlfn.XLOOKUP($BE$23&amp;BC26,$AB$15:$AB$201,$AD$15:$AG$201,"")</f>
        <v>Julian arbelaez</v>
      </c>
      <c r="BE26" s="122" t="str">
        <v>DELFINES</v>
      </c>
      <c r="BF26" s="118">
        <v>38</v>
      </c>
      <c r="BG26" s="122" t="str">
        <v>MASTER B</v>
      </c>
      <c r="BH26" s="122">
        <f t="shared" ref="BH26:BH31" si="32">_xlfn.XLOOKUP($BE$23&amp;BC26,$AB$15:$AB$201,$AI$15:$AI$201,"")</f>
        <v>4.1400462962962967E-4</v>
      </c>
      <c r="BI26" s="118" cm="1">
        <f t="array" ref="BI26">IFERROR(IF(BH26="N/P",0,_xlfn.IFS(BC26&gt;8,"0",BC26=1,"9",BC26=2,"7",BC26=3,"6",BC26=4,"5",BC26=5,"4",BC26=6,"3",BC26=7,"2",BC26=8,"1")),"")+0</f>
        <v>9</v>
      </c>
      <c r="BJ26" s="131" t="str">
        <f t="shared" si="24"/>
        <v>MASTER B1</v>
      </c>
      <c r="BK26" s="126" cm="1">
        <f t="array" ref="BK26">_xlfn.IFS(BP26="N/P",0,BL26="",0,BL26&gt;0,1)</f>
        <v>1</v>
      </c>
      <c r="BL26" s="10" t="str" cm="1">
        <f t="array" ref="BL26:BP30">_xlfn._xlws.SORT(BD26:BH30,5,1,FALSE)</f>
        <v>Julian arbelaez</v>
      </c>
      <c r="BM26" s="126" t="str">
        <v>DELFINES</v>
      </c>
      <c r="BN26" s="126">
        <v>38</v>
      </c>
      <c r="BO26" s="126" t="str">
        <v>MASTER B</v>
      </c>
      <c r="BP26" s="122">
        <v>4.1400462962962967E-4</v>
      </c>
      <c r="BQ26" s="118" cm="1">
        <f t="array" ref="BQ26">IFERROR(IF(BP26="N/P",0,_xlfn.IFS(BK26&gt;8,"0",BK26=1,"9",BK26=2,"7",BK26=3,"6",BK26=4,"5",BK26=5,"4",BK26=6,"3",BK26=7,"2",BK26=8,"1")),"")+0</f>
        <v>9</v>
      </c>
      <c r="BT26" s="60" t="e">
        <f t="shared" si="25"/>
        <v>#VALUE!</v>
      </c>
      <c r="BU26" s="59">
        <f t="shared" si="28"/>
        <v>0</v>
      </c>
      <c r="BV26" s="60" t="e">
        <f t="shared" si="26"/>
        <v>#VALUE!</v>
      </c>
      <c r="BW26" s="59">
        <f t="shared" si="29"/>
        <v>0</v>
      </c>
      <c r="BX26" s="60" t="e">
        <f t="shared" si="27"/>
        <v>#VALUE!</v>
      </c>
      <c r="BZ26" s="56" t="s">
        <v>86</v>
      </c>
      <c r="CA26" s="17">
        <f>_xlfn.XLOOKUP($CC$3&amp;"-"&amp;$CA$6,$H$15:$H$201,$J$15:$J$201,"")</f>
        <v>3</v>
      </c>
      <c r="CB26" s="48" t="s">
        <v>87</v>
      </c>
      <c r="CC26" s="57"/>
      <c r="CE26" s="56" t="s">
        <v>86</v>
      </c>
      <c r="CF26" s="17">
        <f>_xlfn.XLOOKUP($CC$3&amp;"-"&amp;$CA$7,$H$15:$H$201,$J$15:$J$201,"")</f>
        <v>4</v>
      </c>
      <c r="CG26" s="48" t="s">
        <v>87</v>
      </c>
      <c r="CH26" s="57"/>
      <c r="CJ26" s="56" t="s">
        <v>86</v>
      </c>
      <c r="CK26" s="17">
        <f>_xlfn.XLOOKUP($CM$3&amp;"-"&amp;$CK$6,$AA$15:$AA$201,$AC$15:$AC$201,"")</f>
        <v>3</v>
      </c>
      <c r="CL26" s="48" t="s">
        <v>87</v>
      </c>
      <c r="CM26" s="57"/>
      <c r="CO26" s="56" t="s">
        <v>86</v>
      </c>
      <c r="CP26" s="17">
        <f>_xlfn.XLOOKUP($CM$3&amp;"-"&amp;$CK$7,$AA$15:$AA$201,$AC$15:$AC$201,"")</f>
        <v>4</v>
      </c>
      <c r="CQ26" s="48" t="s">
        <v>87</v>
      </c>
      <c r="CR26" s="57"/>
    </row>
    <row r="27" spans="1:160" ht="18" x14ac:dyDescent="0.35">
      <c r="A27">
        <v>1</v>
      </c>
      <c r="C27" s="3">
        <f>_xlfn.XLOOKUP(B27,Tabla1[NOMBRE Y APELLIDO],Tabla1[EQUIPO])</f>
        <v>0</v>
      </c>
      <c r="D27" s="3">
        <f>_xlfn.XLOOKUP(B27,Tabla1[NOMBRE Y APELLIDO],Tabla1[EDAD])</f>
        <v>0</v>
      </c>
      <c r="E27" s="3">
        <f>_xlfn.XLOOKUP(B27,Tabla1[NOMBRE Y APELLIDO],Tabla1[CAT.])</f>
        <v>0</v>
      </c>
      <c r="F27" s="81">
        <f>_xlfn.XLOOKUP(B27,Tabla1[NOMBRE Y APELLIDO],Tabla1[50m Pull])</f>
        <v>0</v>
      </c>
      <c r="G27" s="74"/>
      <c r="H27" t="str">
        <f t="shared" ref="H27:H33" si="33">$J$24&amp;"-"&amp;J27</f>
        <v>SERIE 2-2</v>
      </c>
      <c r="I27" t="str">
        <f>N27&amp;COUNTIF($N$15:N27,N27)</f>
        <v>07</v>
      </c>
      <c r="J27" s="19">
        <v>2</v>
      </c>
      <c r="K27" s="121">
        <v>0</v>
      </c>
      <c r="L27" s="118">
        <v>0</v>
      </c>
      <c r="M27" s="118">
        <v>0</v>
      </c>
      <c r="N27" s="118">
        <v>0</v>
      </c>
      <c r="O27" s="122">
        <v>0</v>
      </c>
      <c r="P27" s="122" t="s">
        <v>89</v>
      </c>
      <c r="Q27" s="118">
        <f t="shared" si="30"/>
        <v>1</v>
      </c>
      <c r="R27" s="118">
        <v>2</v>
      </c>
      <c r="S27" s="125"/>
      <c r="T27" s="10">
        <v>1</v>
      </c>
      <c r="U27" s="10"/>
      <c r="V27" s="19">
        <f>_xlfn.XLOOKUP(U27,Tabla1[NOMBRE Y APELLIDO],Tabla1[EQUIPO])</f>
        <v>0</v>
      </c>
      <c r="W27" s="19">
        <f>_xlfn.XLOOKUP(U27,Tabla1[NOMBRE Y APELLIDO],Tabla1[EDAD])</f>
        <v>0</v>
      </c>
      <c r="X27" s="19">
        <f>_xlfn.XLOOKUP(U27,Tabla1[NOMBRE Y APELLIDO],Tabla1[CAT.])</f>
        <v>0</v>
      </c>
      <c r="Y27" s="123">
        <f>_xlfn.XLOOKUP(U27,Tabla1[NOMBRE Y APELLIDO],Tabla1[50m Pull])</f>
        <v>0</v>
      </c>
      <c r="Z27" s="124"/>
      <c r="AA27" s="10" t="str">
        <f t="shared" ref="AA27:AA33" si="34">$AC$24&amp;"-"&amp;AC27</f>
        <v>SERIE 2-2</v>
      </c>
      <c r="AB27" s="10" t="str">
        <f>AG27&amp;COUNTIF($AG$15:AG27,AG27)</f>
        <v>06</v>
      </c>
      <c r="AC27" s="19">
        <v>2</v>
      </c>
      <c r="AD27" s="121">
        <v>0</v>
      </c>
      <c r="AE27" s="118">
        <v>0</v>
      </c>
      <c r="AF27" s="118">
        <v>0</v>
      </c>
      <c r="AG27" s="118">
        <v>0</v>
      </c>
      <c r="AH27" s="122">
        <v>0</v>
      </c>
      <c r="AI27" s="122" t="s">
        <v>89</v>
      </c>
      <c r="AJ27" s="50">
        <f t="shared" si="31"/>
        <v>2</v>
      </c>
      <c r="AK27" s="50">
        <v>2</v>
      </c>
      <c r="AM27" s="4">
        <v>1</v>
      </c>
      <c r="AN27" t="str" cm="1">
        <f t="array" ref="AN27:AQ27">_xlfn.XLOOKUP($AO$24&amp;AM27,$I$15:$I$201,$K$15:$N$201,"")</f>
        <v>TATIANA MONTES</v>
      </c>
      <c r="AO27" s="55" t="str">
        <v>NNG</v>
      </c>
      <c r="AP27" s="50">
        <v>35</v>
      </c>
      <c r="AQ27" s="55" t="str">
        <v>MASTER B</v>
      </c>
      <c r="AR27" s="55">
        <f>_xlfn.XLOOKUP($AO$24&amp;AM27,$I$15:$I$201,$P$15:$P$201,"")</f>
        <v>6.2233796296296299E-4</v>
      </c>
      <c r="AS27" s="50" cm="1">
        <f t="array" ref="AS27">IFERROR(IF(AR27="N/P",0,_xlfn.IFS(AM27&gt;8,"0",AM27=1,"9",AM27=2,"7",AM27=3,"6",AM27=4,"5",AM27=5,"4",AM27=6,"3",AM27=7,"2",AM27=8,"1")),"")+0</f>
        <v>9</v>
      </c>
      <c r="AT27" s="87" t="str">
        <f t="shared" si="22"/>
        <v>Master B1</v>
      </c>
      <c r="AU27" s="126" cm="1">
        <f t="array" ref="AU27">_xlfn.IFS(AZ27="N/P",0,AV27="",0,AV27&gt;0,1)</f>
        <v>1</v>
      </c>
      <c r="AV27" s="116" t="str" cm="1">
        <f t="array" ref="AV27:AZ30">_xlfn._xlws.SORT(AN27:AR30,5,1,FALSE)</f>
        <v>KATHERINE GASCON</v>
      </c>
      <c r="AW27" s="126" t="str">
        <v>MNM</v>
      </c>
      <c r="AX27" s="126">
        <v>36</v>
      </c>
      <c r="AY27" s="126" t="str">
        <v>Master B</v>
      </c>
      <c r="AZ27" s="122">
        <v>5.3240740740740744E-4</v>
      </c>
      <c r="BA27" s="118" cm="1">
        <f t="array" ref="BA27">IFERROR(IF(AZ27="N/P",0,_xlfn.IFS(AU27&gt;8,"0",AU27=1,"9",AU27=2,"7",AU27=3,"6",AU27=4,"5",AU27=5,"4",AU27=6,"3",AU27=7,"2",AU27=8,"1")),"")+0</f>
        <v>9</v>
      </c>
      <c r="BB27" s="125"/>
      <c r="BC27" s="126">
        <v>2</v>
      </c>
      <c r="BD27" s="10" t="str" cm="1">
        <f t="array" ref="BD27:BG27">_xlfn.XLOOKUP($BE$23&amp;BC27,$AB$15:$AB$201,$AD$15:$AG$201,"")</f>
        <v>Marcos David Yepes Julio</v>
      </c>
      <c r="BE27" s="122" t="str">
        <v>P.LIBRE</v>
      </c>
      <c r="BF27" s="118">
        <v>37</v>
      </c>
      <c r="BG27" s="122" t="str">
        <v>MASTER B</v>
      </c>
      <c r="BH27" s="122">
        <f t="shared" si="32"/>
        <v>4.697916666666667E-4</v>
      </c>
      <c r="BI27" s="118" cm="1">
        <f t="array" ref="BI27">IFERROR(IF(BH27="N/P",0,_xlfn.IFS(BC27&gt;8,"0",BC27=1,"9",BC27=2,"7",BC27=3,"6",BC27=4,"5",BC27=5,"4",BC27=6,"3",BC27=7,"2",BC27=8,"1")),"")+0</f>
        <v>7</v>
      </c>
      <c r="BJ27" s="131" t="str">
        <f t="shared" si="24"/>
        <v>MASTER B2</v>
      </c>
      <c r="BK27" s="126" cm="1">
        <f t="array" ref="BK27">_xlfn.IFS(BP27="N/P",0,BL27="",0,BP27&gt;0,BK26+1)</f>
        <v>2</v>
      </c>
      <c r="BL27" s="10" t="str">
        <v>ALEX EPAMINONDAS ZARATE BUELVAS</v>
      </c>
      <c r="BM27" s="126" t="str">
        <v>MNM</v>
      </c>
      <c r="BN27" s="126">
        <v>35</v>
      </c>
      <c r="BO27" s="126" t="str">
        <v>MASTER B</v>
      </c>
      <c r="BP27" s="122">
        <v>4.2268518518518523E-4</v>
      </c>
      <c r="BQ27" s="118" cm="1">
        <f t="array" ref="BQ27">IFERROR(IF(BP27="N/P",0,_xlfn.IFS(BK27&gt;8,"0",BK27=1,"9",BK27=2,"7",BK27=3,"6",BK27=4,"5",BK27=5,"4",BK27=6,"3",BK27=7,"2",BK27=8,"1")),"")+0</f>
        <v>7</v>
      </c>
      <c r="BT27" s="60" t="e">
        <f t="shared" si="25"/>
        <v>#VALUE!</v>
      </c>
      <c r="BU27" s="59">
        <f t="shared" si="28"/>
        <v>0</v>
      </c>
      <c r="BV27" s="60" t="e">
        <f t="shared" si="26"/>
        <v>#VALUE!</v>
      </c>
      <c r="BW27" s="59">
        <f t="shared" si="29"/>
        <v>0</v>
      </c>
      <c r="BX27" s="60" t="e">
        <f t="shared" si="27"/>
        <v>#VALUE!</v>
      </c>
      <c r="BZ27" s="58"/>
      <c r="CC27" s="61"/>
      <c r="CE27" s="58"/>
      <c r="CH27" s="61"/>
      <c r="CJ27" s="58"/>
      <c r="CM27" s="61"/>
      <c r="CO27" s="58"/>
      <c r="CR27" s="61"/>
    </row>
    <row r="28" spans="1:160" s="33" customFormat="1" ht="18" x14ac:dyDescent="0.35">
      <c r="A28">
        <v>7</v>
      </c>
      <c r="B28"/>
      <c r="C28" s="3">
        <f>_xlfn.XLOOKUP(B28,Tabla1[NOMBRE Y APELLIDO],Tabla1[EQUIPO])</f>
        <v>0</v>
      </c>
      <c r="D28" s="3">
        <f>_xlfn.XLOOKUP(B28,Tabla1[NOMBRE Y APELLIDO],Tabla1[EDAD])</f>
        <v>0</v>
      </c>
      <c r="E28" s="3">
        <f>_xlfn.XLOOKUP(B28,Tabla1[NOMBRE Y APELLIDO],Tabla1[CAT.])</f>
        <v>0</v>
      </c>
      <c r="F28" s="81">
        <f>_xlfn.XLOOKUP(B28,Tabla1[NOMBRE Y APELLIDO],Tabla1[50m Pull])</f>
        <v>0</v>
      </c>
      <c r="G28" s="74"/>
      <c r="H28" t="str">
        <f t="shared" si="33"/>
        <v>SERIE 2-3</v>
      </c>
      <c r="I28" t="str">
        <f>N28&amp;COUNTIF($N$15:N28,N28)</f>
        <v>MASTER B1</v>
      </c>
      <c r="J28" s="19">
        <v>3</v>
      </c>
      <c r="K28" s="121" t="str">
        <v>TATIANA MONTES</v>
      </c>
      <c r="L28" s="118" t="str">
        <v>NNG</v>
      </c>
      <c r="M28" s="118">
        <v>35</v>
      </c>
      <c r="N28" s="118" t="str">
        <v>MASTER B</v>
      </c>
      <c r="O28" s="122" t="str">
        <v>N/T</v>
      </c>
      <c r="P28" s="122">
        <v>6.2233796296296299E-4</v>
      </c>
      <c r="Q28" s="118">
        <f t="shared" si="30"/>
        <v>1</v>
      </c>
      <c r="R28" s="118">
        <v>2</v>
      </c>
      <c r="S28" s="125"/>
      <c r="T28" s="10">
        <v>7</v>
      </c>
      <c r="U28" s="10"/>
      <c r="V28" s="19">
        <f>_xlfn.XLOOKUP(U28,Tabla1[NOMBRE Y APELLIDO],Tabla1[EQUIPO])</f>
        <v>0</v>
      </c>
      <c r="W28" s="19">
        <f>_xlfn.XLOOKUP(U28,Tabla1[NOMBRE Y APELLIDO],Tabla1[EDAD])</f>
        <v>0</v>
      </c>
      <c r="X28" s="19">
        <f>_xlfn.XLOOKUP(U28,Tabla1[NOMBRE Y APELLIDO],Tabla1[CAT.])</f>
        <v>0</v>
      </c>
      <c r="Y28" s="123">
        <f>_xlfn.XLOOKUP(U28,Tabla1[NOMBRE Y APELLIDO],Tabla1[50m Pull])</f>
        <v>0</v>
      </c>
      <c r="Z28" s="124"/>
      <c r="AA28" s="10" t="str">
        <f t="shared" si="34"/>
        <v>SERIE 2-3</v>
      </c>
      <c r="AB28" s="10" t="str">
        <f>AG28&amp;COUNTIF($AG$15:AG28,AG28)</f>
        <v>MASTER B1</v>
      </c>
      <c r="AC28" s="19">
        <v>3</v>
      </c>
      <c r="AD28" s="121" t="str">
        <v>Julian arbelaez</v>
      </c>
      <c r="AE28" s="118" t="str">
        <v>DELFINES</v>
      </c>
      <c r="AF28" s="118">
        <v>38</v>
      </c>
      <c r="AG28" s="118" t="str">
        <v>MASTER B</v>
      </c>
      <c r="AH28" s="122" t="str">
        <v>N/T</v>
      </c>
      <c r="AI28" s="122">
        <v>4.1400462962962967E-4</v>
      </c>
      <c r="AJ28" s="50">
        <f t="shared" si="31"/>
        <v>2</v>
      </c>
      <c r="AK28" s="50">
        <v>2</v>
      </c>
      <c r="AM28" s="4">
        <v>2</v>
      </c>
      <c r="AN28" t="str" cm="1">
        <f t="array" ref="AN28:AQ28">_xlfn.XLOOKUP($AO$24&amp;AM28,$I$15:$I$201,$K$15:$N$201,"")</f>
        <v>Leydis de Jesús Lugo</v>
      </c>
      <c r="AO28" s="55" t="str">
        <v>MNM</v>
      </c>
      <c r="AP28" s="50">
        <v>37</v>
      </c>
      <c r="AQ28" s="55" t="str">
        <v>MASTER B</v>
      </c>
      <c r="AR28" s="55">
        <f>_xlfn.XLOOKUP($AO$24&amp;AM28,$I$15:$I$201,$P$15:$P$201,"")</f>
        <v>6.5798611111111114E-4</v>
      </c>
      <c r="AS28" s="50" cm="1">
        <f t="array" ref="AS28">IFERROR(IF(AR28="N/P",0,_xlfn.IFS(AM28&gt;8,"0",AM28=1,"9",AM28=2,"7",AM28=3,"6",AM28=4,"5",AM28=5,"4",AM28=6,"3",AM28=7,"2",AM28=8,"1")),"")+0</f>
        <v>7</v>
      </c>
      <c r="AT28" s="87" t="str">
        <f t="shared" si="22"/>
        <v>MASTER B2</v>
      </c>
      <c r="AU28" s="126" cm="1">
        <f t="array" ref="AU28">_xlfn.IFS(AZ28="N/P",0,AV28="",0,AZ28&gt;0,AU27+1)</f>
        <v>2</v>
      </c>
      <c r="AV28" s="116" t="str">
        <v>Marlen Patricia Villalba Pastrana</v>
      </c>
      <c r="AW28" s="126" t="str">
        <v>P.LIBRE</v>
      </c>
      <c r="AX28" s="126">
        <v>36</v>
      </c>
      <c r="AY28" s="126" t="str">
        <v>MASTER B</v>
      </c>
      <c r="AZ28" s="122">
        <v>5.5925925925925924E-4</v>
      </c>
      <c r="BA28" s="118" cm="1">
        <f t="array" ref="BA28">IFERROR(IF(AZ28="N/P",0,_xlfn.IFS(AU28&gt;8,"0",AU28=1,"9",AU28=2,"7",AU28=3,"6",AU28=4,"5",AU28=5,"4",AU28=6,"3",AU28=7,"2",AU28=8,"1")),"")+0</f>
        <v>7</v>
      </c>
      <c r="BB28" s="125"/>
      <c r="BC28" s="126">
        <v>3</v>
      </c>
      <c r="BD28" s="10" t="str" cm="1">
        <f t="array" ref="BD28:BG28">_xlfn.XLOOKUP($BE$23&amp;BC28,$AB$15:$AB$201,$AD$15:$AG$201,"")</f>
        <v>Jhonatan Steven Cortez Bolivar</v>
      </c>
      <c r="BE28" s="122" t="str">
        <v>MNM</v>
      </c>
      <c r="BF28" s="118">
        <v>35</v>
      </c>
      <c r="BG28" s="122" t="str">
        <v>MASTER B</v>
      </c>
      <c r="BH28" s="122">
        <f t="shared" si="32"/>
        <v>4.4571759259259255E-4</v>
      </c>
      <c r="BI28" s="118" cm="1">
        <f t="array" ref="BI28">IFERROR(IF(BH28="N/P",0,_xlfn.IFS(BC28&gt;8,"0",BC28=1,"9",BC28=2,"7",BC28=3,"6",BC28=4,"5",BC28=5,"4",BC28=6,"3",BC28=7,"2",BC28=8,"1")),"")+0</f>
        <v>6</v>
      </c>
      <c r="BJ28" s="131" t="str">
        <f t="shared" si="24"/>
        <v>MASTER B3</v>
      </c>
      <c r="BK28" s="126" cm="1">
        <f t="array" ref="BK28">_xlfn.IFS(BP28="N/P",0,BL28="",0,BP28&gt;0,BK27+1)</f>
        <v>3</v>
      </c>
      <c r="BL28" s="10" t="str">
        <v>Esteban Sossa Uparela</v>
      </c>
      <c r="BM28" s="126" t="str">
        <v>MNM</v>
      </c>
      <c r="BN28" s="126">
        <v>35</v>
      </c>
      <c r="BO28" s="126" t="str">
        <v>MASTER B</v>
      </c>
      <c r="BP28" s="122">
        <v>4.4247685185185183E-4</v>
      </c>
      <c r="BQ28" s="118" cm="1">
        <f t="array" ref="BQ28">IFERROR(IF(BP28="N/P",0,_xlfn.IFS(BK28&gt;8,"0",BK28=1,"9",BK28=2,"7",BK28=3,"6",BK28=4,"5",BK28=5,"4",BK28=6,"3",BK28=7,"2",BK28=8,"1")),"")+0</f>
        <v>6</v>
      </c>
      <c r="BS28" s="59"/>
      <c r="BT28" s="60" t="e">
        <f t="shared" si="25"/>
        <v>#VALUE!</v>
      </c>
      <c r="BU28" s="59">
        <f t="shared" si="28"/>
        <v>0</v>
      </c>
      <c r="BV28" s="60" t="e">
        <f t="shared" si="26"/>
        <v>#VALUE!</v>
      </c>
      <c r="BW28" s="59">
        <f t="shared" si="29"/>
        <v>0</v>
      </c>
      <c r="BX28" s="60" t="e">
        <f t="shared" si="27"/>
        <v>#VALUE!</v>
      </c>
      <c r="BZ28" s="56" t="s">
        <v>88</v>
      </c>
      <c r="CA28" s="138" t="str">
        <f>_xlfn.XLOOKUP($CC$3&amp;"-"&amp;$CA$6,$H$15:$H$201,$K$15:$K$201,"")</f>
        <v>MARTHA SAENZ</v>
      </c>
      <c r="CB28" s="138" t="str">
        <f>_xlfn.XLOOKUP($CC$3&amp;"-"&amp;CB16,$H$15:$H$201,$J$15:$J$201,"")</f>
        <v/>
      </c>
      <c r="CC28" s="139" t="str">
        <f>_xlfn.XLOOKUP($CC$3&amp;"-"&amp;CC16,$H$15:$H$201,$J$15:$J$201,"")</f>
        <v/>
      </c>
      <c r="CD28"/>
      <c r="CE28" s="56" t="s">
        <v>88</v>
      </c>
      <c r="CF28" s="138" t="str">
        <f>_xlfn.XLOOKUP($CC$3&amp;"-"&amp;$CA$7,$H$15:$H$201,$K$15:$K$201,"")</f>
        <v>ELEONORA RIVAS</v>
      </c>
      <c r="CG28" s="138" t="str">
        <f>_xlfn.XLOOKUP($CC$3&amp;"-"&amp;CG16,$H$15:$H$201,$J$15:$J$201,"")</f>
        <v/>
      </c>
      <c r="CH28" s="139" t="str">
        <f>_xlfn.XLOOKUP($CC$3&amp;"-"&amp;CH16,$H$15:$H$201,$J$15:$J$201,"")</f>
        <v/>
      </c>
      <c r="CJ28" s="56" t="s">
        <v>88</v>
      </c>
      <c r="CK28" s="138" t="str">
        <f>_xlfn.XLOOKUP($CM$3&amp;"-"&amp;$CK$6,$AA$15:$AA$201,$AD$15:$AD$201,"")</f>
        <v>JAIRO MARTINEZ</v>
      </c>
      <c r="CL28" s="138" t="str">
        <f>_xlfn.XLOOKUP($CC$3&amp;"-"&amp;CL16,$H$15:$H$201,$J$15:$J$201,"")</f>
        <v/>
      </c>
      <c r="CM28" s="139" t="str">
        <f>_xlfn.XLOOKUP($CC$3&amp;"-"&amp;CM16,$H$15:$H$201,$J$15:$J$201,"")</f>
        <v/>
      </c>
      <c r="CN28"/>
      <c r="CO28" s="56" t="s">
        <v>88</v>
      </c>
      <c r="CP28" s="138" t="str">
        <f>_xlfn.XLOOKUP($CM$3&amp;"-"&amp;$CK$7,$AA$15:$AA$201,$AD$15:$AD$201,"")</f>
        <v>Libardo Pinzón Vivas</v>
      </c>
      <c r="CQ28" s="138" t="str">
        <f>_xlfn.XLOOKUP($CC$3&amp;"-"&amp;CQ16,$H$15:$H$201,$J$15:$J$201,"")</f>
        <v/>
      </c>
      <c r="CR28" s="139" t="str">
        <f>_xlfn.XLOOKUP($CC$3&amp;"-"&amp;CR16,$H$15:$H$201,$J$15:$J$201,"")</f>
        <v/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33" customFormat="1" ht="18" x14ac:dyDescent="0.35">
      <c r="A29">
        <v>2</v>
      </c>
      <c r="B29"/>
      <c r="C29" s="3">
        <f>_xlfn.XLOOKUP(B29,Tabla1[NOMBRE Y APELLIDO],Tabla1[EQUIPO])</f>
        <v>0</v>
      </c>
      <c r="D29" s="3">
        <f>_xlfn.XLOOKUP(B29,Tabla1[NOMBRE Y APELLIDO],Tabla1[EDAD])</f>
        <v>0</v>
      </c>
      <c r="E29" s="3">
        <f>_xlfn.XLOOKUP(B29,Tabla1[NOMBRE Y APELLIDO],Tabla1[CAT.])</f>
        <v>0</v>
      </c>
      <c r="F29" s="81">
        <f>_xlfn.XLOOKUP(B29,Tabla1[NOMBRE Y APELLIDO],Tabla1[50m Pull])</f>
        <v>0</v>
      </c>
      <c r="G29" s="74"/>
      <c r="H29" t="str">
        <f t="shared" si="33"/>
        <v>SERIE 2-4</v>
      </c>
      <c r="I29" t="str">
        <f>N29&amp;COUNTIF($N$15:N29,N29)</f>
        <v>MASTER B2</v>
      </c>
      <c r="J29" s="19">
        <v>4</v>
      </c>
      <c r="K29" s="121" t="str">
        <v>Leydis de Jesús Lugo</v>
      </c>
      <c r="L29" s="118" t="str">
        <v>MNM</v>
      </c>
      <c r="M29" s="118">
        <v>37</v>
      </c>
      <c r="N29" s="118" t="str">
        <v>MASTER B</v>
      </c>
      <c r="O29" s="122" t="str">
        <v>N/T</v>
      </c>
      <c r="P29" s="122">
        <v>6.5798611111111114E-4</v>
      </c>
      <c r="Q29" s="118">
        <f t="shared" si="30"/>
        <v>1</v>
      </c>
      <c r="R29" s="118">
        <v>2</v>
      </c>
      <c r="S29" s="125"/>
      <c r="T29" s="10">
        <v>2</v>
      </c>
      <c r="U29" s="10"/>
      <c r="V29" s="19">
        <f>_xlfn.XLOOKUP(U29,Tabla1[NOMBRE Y APELLIDO],Tabla1[EQUIPO])</f>
        <v>0</v>
      </c>
      <c r="W29" s="19">
        <f>_xlfn.XLOOKUP(U29,Tabla1[NOMBRE Y APELLIDO],Tabla1[EDAD])</f>
        <v>0</v>
      </c>
      <c r="X29" s="19">
        <f>_xlfn.XLOOKUP(U29,Tabla1[NOMBRE Y APELLIDO],Tabla1[CAT.])</f>
        <v>0</v>
      </c>
      <c r="Y29" s="123">
        <f>_xlfn.XLOOKUP(U29,Tabla1[NOMBRE Y APELLIDO],Tabla1[50m Pull])</f>
        <v>0</v>
      </c>
      <c r="Z29" s="124"/>
      <c r="AA29" s="10" t="str">
        <f t="shared" si="34"/>
        <v>SERIE 2-4</v>
      </c>
      <c r="AB29" s="10" t="str">
        <f>AG29&amp;COUNTIF($AG$15:AG29,AG29)</f>
        <v>MASTER B2</v>
      </c>
      <c r="AC29" s="19">
        <v>4</v>
      </c>
      <c r="AD29" s="121" t="str">
        <v>Marcos David Yepes Julio</v>
      </c>
      <c r="AE29" s="118" t="str">
        <v>P.LIBRE</v>
      </c>
      <c r="AF29" s="118">
        <v>37</v>
      </c>
      <c r="AG29" s="118" t="str">
        <v>MASTER B</v>
      </c>
      <c r="AH29" s="122" t="str">
        <v>N/T</v>
      </c>
      <c r="AI29" s="122">
        <v>4.697916666666667E-4</v>
      </c>
      <c r="AJ29" s="50">
        <f t="shared" si="31"/>
        <v>2</v>
      </c>
      <c r="AK29" s="50">
        <v>2</v>
      </c>
      <c r="AM29" s="4">
        <v>3</v>
      </c>
      <c r="AN29" t="str" cm="1">
        <f t="array" ref="AN29:AQ29">_xlfn.XLOOKUP($AO$24&amp;AM29,$I$15:$I$201,$K$15:$N$201,"")</f>
        <v>Marlen Patricia Villalba Pastrana</v>
      </c>
      <c r="AO29" s="55" t="str">
        <v>P.LIBRE</v>
      </c>
      <c r="AP29" s="50">
        <v>36</v>
      </c>
      <c r="AQ29" s="55" t="str">
        <v>MASTER B</v>
      </c>
      <c r="AR29" s="55">
        <f>_xlfn.XLOOKUP($AO$24&amp;AM29,$I$15:$I$201,$P$15:$P$201,"")</f>
        <v>5.5925925925925924E-4</v>
      </c>
      <c r="AS29" s="50" cm="1">
        <f t="array" ref="AS29">IFERROR(IF(AR29="N/P",0,_xlfn.IFS(AM29&gt;8,"0",AM29=1,"9",AM29=2,"7",AM29=3,"6",AM29=4,"5",AM29=5,"4",AM29=6,"3",AM29=7,"2",AM29=8,"1")),"")+0</f>
        <v>6</v>
      </c>
      <c r="AT29" s="87" t="str">
        <f t="shared" si="22"/>
        <v>MASTER B3</v>
      </c>
      <c r="AU29" s="126" cm="1">
        <f t="array" ref="AU29">_xlfn.IFS(AZ29="N/P",0,AV29="",0,AZ29&gt;0,AU28+1)</f>
        <v>3</v>
      </c>
      <c r="AV29" s="116" t="str">
        <v>TATIANA MONTES</v>
      </c>
      <c r="AW29" s="126" t="str">
        <v>NNG</v>
      </c>
      <c r="AX29" s="126">
        <v>35</v>
      </c>
      <c r="AY29" s="126" t="str">
        <v>MASTER B</v>
      </c>
      <c r="AZ29" s="122">
        <v>6.2233796296296299E-4</v>
      </c>
      <c r="BA29" s="118" cm="1">
        <f t="array" ref="BA29">IFERROR(IF(AZ29="N/P",0,_xlfn.IFS(AU29&gt;8,"0",AU29=1,"9",AU29=2,"7",AU29=3,"6",AU29=4,"5",AU29=5,"4",AU29=6,"3",AU29=7,"2",AU29=8,"1")),"")+0</f>
        <v>6</v>
      </c>
      <c r="BB29" s="125"/>
      <c r="BC29" s="126">
        <v>4</v>
      </c>
      <c r="BD29" s="10" t="str" cm="1">
        <f t="array" ref="BD29:BG29">_xlfn.XLOOKUP($BE$23&amp;BC29,$AB$15:$AB$201,$AD$15:$AG$201,"")</f>
        <v>ALEX EPAMINONDAS ZARATE BUELVAS</v>
      </c>
      <c r="BE29" s="122" t="str">
        <v>MNM</v>
      </c>
      <c r="BF29" s="118">
        <v>35</v>
      </c>
      <c r="BG29" s="122" t="str">
        <v>MASTER B</v>
      </c>
      <c r="BH29" s="122">
        <f t="shared" si="32"/>
        <v>4.2268518518518523E-4</v>
      </c>
      <c r="BI29" s="118" cm="1">
        <f t="array" ref="BI29">IFERROR(IF(BH29="N/P",0,_xlfn.IFS(BC29&gt;8,"0",BC29=1,"9",BC29=2,"7",BC29=3,"6",BC29=4,"5",BC29=5,"4",BC29=6,"3",BC29=7,"2",BC29=8,"1")),"")+0</f>
        <v>5</v>
      </c>
      <c r="BJ29" s="131" t="str">
        <f t="shared" si="24"/>
        <v>MASTER B4</v>
      </c>
      <c r="BK29" s="126" cm="1">
        <f t="array" ref="BK29">_xlfn.IFS(BP29="N/P",0,BL29="",0,BP29&gt;0,BK28+1)</f>
        <v>4</v>
      </c>
      <c r="BL29" s="10" t="str">
        <v>Jhonatan Steven Cortez Bolivar</v>
      </c>
      <c r="BM29" s="126" t="str">
        <v>MNM</v>
      </c>
      <c r="BN29" s="126">
        <v>35</v>
      </c>
      <c r="BO29" s="126" t="str">
        <v>MASTER B</v>
      </c>
      <c r="BP29" s="122">
        <v>4.4571759259259255E-4</v>
      </c>
      <c r="BQ29" s="118" cm="1">
        <f t="array" ref="BQ29">IFERROR(IF(BP29="N/P",0,_xlfn.IFS(BK29&gt;8,"0",BK29=1,"9",BK29=2,"7",BK29=3,"6",BK29=4,"5",BK29=5,"4",BK29=6,"3",BK29=7,"2",BK29=8,"1")),"")+0</f>
        <v>5</v>
      </c>
      <c r="BS29" s="66"/>
      <c r="BT29" s="60" t="e">
        <f t="shared" si="25"/>
        <v>#VALUE!</v>
      </c>
      <c r="BU29" s="59">
        <f t="shared" si="28"/>
        <v>0</v>
      </c>
      <c r="BV29" s="60" t="e">
        <f t="shared" si="26"/>
        <v>#VALUE!</v>
      </c>
      <c r="BW29" s="59">
        <f t="shared" si="29"/>
        <v>0</v>
      </c>
      <c r="BX29" s="60" t="e">
        <f t="shared" si="27"/>
        <v>#VALUE!</v>
      </c>
      <c r="BZ29" s="58"/>
      <c r="CA29"/>
      <c r="CB29"/>
      <c r="CC29" s="61"/>
      <c r="CD29"/>
      <c r="CE29" s="58"/>
      <c r="CF29"/>
      <c r="CG29"/>
      <c r="CH29" s="61"/>
      <c r="CJ29" s="58"/>
      <c r="CK29"/>
      <c r="CL29"/>
      <c r="CM29" s="61"/>
      <c r="CN29"/>
      <c r="CO29" s="58"/>
      <c r="CP29"/>
      <c r="CQ29"/>
      <c r="CR29" s="61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33" customFormat="1" ht="18" x14ac:dyDescent="0.35">
      <c r="A30">
        <v>6</v>
      </c>
      <c r="B30" t="s">
        <v>165</v>
      </c>
      <c r="C30" s="3" t="str">
        <f>_xlfn.XLOOKUP(B30,Tabla1[NOMBRE Y APELLIDO],Tabla1[EQUIPO])</f>
        <v>MNM</v>
      </c>
      <c r="D30" s="3">
        <f>_xlfn.XLOOKUP(B30,Tabla1[NOMBRE Y APELLIDO],Tabla1[EDAD])</f>
        <v>36</v>
      </c>
      <c r="E30" s="3" t="str">
        <f>_xlfn.XLOOKUP(B30,Tabla1[NOMBRE Y APELLIDO],Tabla1[CAT.])</f>
        <v>Master B</v>
      </c>
      <c r="F30" s="81" t="str">
        <f>_xlfn.XLOOKUP(B30,Tabla1[NOMBRE Y APELLIDO],Tabla1[50m Pull])</f>
        <v>N/T</v>
      </c>
      <c r="G30" s="74"/>
      <c r="H30" t="str">
        <f t="shared" si="33"/>
        <v>SERIE 2-5</v>
      </c>
      <c r="I30" t="str">
        <f>N30&amp;COUNTIF($N$15:N30,N30)</f>
        <v>MASTER B3</v>
      </c>
      <c r="J30" s="19">
        <v>5</v>
      </c>
      <c r="K30" s="121" t="str">
        <v>Marlen Patricia Villalba Pastrana</v>
      </c>
      <c r="L30" s="118" t="str">
        <v>P.LIBRE</v>
      </c>
      <c r="M30" s="118">
        <v>36</v>
      </c>
      <c r="N30" s="118" t="str">
        <v>MASTER B</v>
      </c>
      <c r="O30" s="122" t="str">
        <v>N/T</v>
      </c>
      <c r="P30" s="122">
        <v>5.5925925925925924E-4</v>
      </c>
      <c r="Q30" s="118">
        <f t="shared" si="30"/>
        <v>1</v>
      </c>
      <c r="R30" s="118">
        <v>2</v>
      </c>
      <c r="S30" s="125"/>
      <c r="T30" s="10">
        <v>6</v>
      </c>
      <c r="U30" s="10"/>
      <c r="V30" s="19">
        <f>_xlfn.XLOOKUP(U30,Tabla1[NOMBRE Y APELLIDO],Tabla1[EQUIPO])</f>
        <v>0</v>
      </c>
      <c r="W30" s="19">
        <f>_xlfn.XLOOKUP(U30,Tabla1[NOMBRE Y APELLIDO],Tabla1[EDAD])</f>
        <v>0</v>
      </c>
      <c r="X30" s="19">
        <f>_xlfn.XLOOKUP(U30,Tabla1[NOMBRE Y APELLIDO],Tabla1[CAT.])</f>
        <v>0</v>
      </c>
      <c r="Y30" s="123">
        <f>_xlfn.XLOOKUP(U30,Tabla1[NOMBRE Y APELLIDO],Tabla1[50m Pull])</f>
        <v>0</v>
      </c>
      <c r="Z30" s="124"/>
      <c r="AA30" s="10" t="str">
        <f t="shared" si="34"/>
        <v>SERIE 2-5</v>
      </c>
      <c r="AB30" s="10" t="str">
        <f>AG30&amp;COUNTIF($AG$15:AG30,AG30)</f>
        <v>Master A1</v>
      </c>
      <c r="AC30" s="19">
        <v>5</v>
      </c>
      <c r="AD30" s="121" t="str">
        <v>Juan Fernando Arango Meneses</v>
      </c>
      <c r="AE30" s="118" t="str">
        <v>MNM</v>
      </c>
      <c r="AF30" s="118">
        <v>31</v>
      </c>
      <c r="AG30" s="118" t="str">
        <v>Master A</v>
      </c>
      <c r="AH30" s="122" t="str">
        <v>N/T</v>
      </c>
      <c r="AI30" s="122">
        <v>5.43287037037037E-4</v>
      </c>
      <c r="AJ30" s="50">
        <f t="shared" si="31"/>
        <v>2</v>
      </c>
      <c r="AK30" s="50">
        <v>2</v>
      </c>
      <c r="AM30" s="4">
        <v>4</v>
      </c>
      <c r="AN30" t="str" cm="1">
        <f t="array" ref="AN30:AQ30">_xlfn.XLOOKUP($AO$24&amp;AM30,$I$15:$I$201,$K$15:$N$201,"")</f>
        <v>KATHERINE GASCON</v>
      </c>
      <c r="AO30" s="55" t="str">
        <v>MNM</v>
      </c>
      <c r="AP30" s="50">
        <v>36</v>
      </c>
      <c r="AQ30" s="55" t="str">
        <v>Master B</v>
      </c>
      <c r="AR30" s="55">
        <f>_xlfn.XLOOKUP($AO$24&amp;AM30,$I$15:$I$201,$P$15:$P$201,"")</f>
        <v>5.3240740740740744E-4</v>
      </c>
      <c r="AS30" s="50" cm="1">
        <f t="array" ref="AS30">IFERROR(IF(AR30="N/P",0,_xlfn.IFS(AM30&gt;8,"0",AM30=1,"9",AM30=2,"7",AM30=3,"6",AM30=4,"5",AM30=5,"4",AM30=6,"3",AM30=7,"2",AM30=8,"1")),"")+0</f>
        <v>5</v>
      </c>
      <c r="AT30" s="87" t="str">
        <f t="shared" si="22"/>
        <v>MASTER B4</v>
      </c>
      <c r="AU30" s="126" cm="1">
        <f t="array" ref="AU30">_xlfn.IFS(AZ30="N/P",0,AV30="",0,AZ30&gt;0,AU29+1)</f>
        <v>4</v>
      </c>
      <c r="AV30" s="116" t="str">
        <v>Leydis de Jesús Lugo</v>
      </c>
      <c r="AW30" s="126" t="str">
        <v>MNM</v>
      </c>
      <c r="AX30" s="126">
        <v>37</v>
      </c>
      <c r="AY30" s="126" t="str">
        <v>MASTER B</v>
      </c>
      <c r="AZ30" s="122">
        <v>6.5798611111111114E-4</v>
      </c>
      <c r="BA30" s="118" cm="1">
        <f t="array" ref="BA30">IFERROR(IF(AZ30="N/P",0,_xlfn.IFS(AU30&gt;8,"0",AU30=1,"9",AU30=2,"7",AU30=3,"6",AU30=4,"5",AU30=5,"4",AU30=6,"3",AU30=7,"2",AU30=8,"1")),"")+0</f>
        <v>5</v>
      </c>
      <c r="BB30" s="125"/>
      <c r="BC30" s="126">
        <v>5</v>
      </c>
      <c r="BD30" s="10" t="str" cm="1">
        <f t="array" ref="BD30:BG30">_xlfn.XLOOKUP($BE$23&amp;BC30,$AB$15:$AB$201,$AD$15:$AG$201,"")</f>
        <v>Esteban Sossa Uparela</v>
      </c>
      <c r="BE30" s="122" t="str">
        <v>MNM</v>
      </c>
      <c r="BF30" s="118">
        <v>35</v>
      </c>
      <c r="BG30" s="122" t="str">
        <v>MASTER B</v>
      </c>
      <c r="BH30" s="122">
        <f t="shared" si="32"/>
        <v>4.4247685185185183E-4</v>
      </c>
      <c r="BI30" s="118" cm="1">
        <f t="array" ref="BI30">IFERROR(IF(BH30="N/P",0,_xlfn.IFS(BC30&gt;8,"0",BC30=1,"9",BC30=2,"7",BC30=3,"6",BC30=4,"5",BC30=5,"4",BC30=6,"3",BC30=7,"2",BC30=8,"1")),"")+0</f>
        <v>4</v>
      </c>
      <c r="BJ30" s="131" t="str">
        <f t="shared" si="24"/>
        <v>MASTER B5</v>
      </c>
      <c r="BK30" s="126" cm="1">
        <f t="array" ref="BK30">_xlfn.IFS(BP30="N/P",0,BL30="",0,BP30&gt;0,BK29+1)</f>
        <v>5</v>
      </c>
      <c r="BL30" s="10" t="str">
        <v>Marcos David Yepes Julio</v>
      </c>
      <c r="BM30" s="126" t="str">
        <v>P.LIBRE</v>
      </c>
      <c r="BN30" s="126">
        <v>37</v>
      </c>
      <c r="BO30" s="126" t="str">
        <v>MASTER B</v>
      </c>
      <c r="BP30" s="122">
        <v>4.697916666666667E-4</v>
      </c>
      <c r="BQ30" s="118" cm="1">
        <f t="array" ref="BQ30">IFERROR(IF(BP30="N/P",0,_xlfn.IFS(BK30&gt;8,"0",BK30=1,"9",BK30=2,"7",BK30=3,"6",BK30=4,"5",BK30=5,"4",BK30=6,"3",BK30=7,"2",BK30=8,"1")),"")+0</f>
        <v>4</v>
      </c>
      <c r="BS30" s="66"/>
      <c r="BT30" s="60" t="e">
        <f t="shared" si="25"/>
        <v>#VALUE!</v>
      </c>
      <c r="BU30" s="59">
        <f t="shared" si="28"/>
        <v>0</v>
      </c>
      <c r="BV30" s="60" t="e">
        <f t="shared" si="26"/>
        <v>#VALUE!</v>
      </c>
      <c r="BW30" s="59">
        <f t="shared" si="29"/>
        <v>0</v>
      </c>
      <c r="BX30" s="60" t="e">
        <f t="shared" si="27"/>
        <v>#VALUE!</v>
      </c>
      <c r="BZ30" s="56" t="s">
        <v>90</v>
      </c>
      <c r="CA30" s="140" t="s">
        <v>91</v>
      </c>
      <c r="CB30" s="140"/>
      <c r="CC30" s="141"/>
      <c r="CD30"/>
      <c r="CE30" s="56" t="s">
        <v>90</v>
      </c>
      <c r="CF30" s="140" t="s">
        <v>91</v>
      </c>
      <c r="CG30" s="140"/>
      <c r="CH30" s="141"/>
      <c r="CJ30" s="56" t="s">
        <v>90</v>
      </c>
      <c r="CK30" s="140" t="s">
        <v>91</v>
      </c>
      <c r="CL30" s="140"/>
      <c r="CM30" s="141"/>
      <c r="CN30"/>
      <c r="CO30" s="56" t="s">
        <v>90</v>
      </c>
      <c r="CP30" s="140" t="s">
        <v>91</v>
      </c>
      <c r="CQ30" s="140"/>
      <c r="CR30" s="141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33" customFormat="1" ht="18" x14ac:dyDescent="0.35">
      <c r="A31">
        <v>3</v>
      </c>
      <c r="B31" t="s">
        <v>178</v>
      </c>
      <c r="C31" s="3" t="str">
        <f>_xlfn.XLOOKUP(B31,Tabla1[NOMBRE Y APELLIDO],Tabla1[EQUIPO])</f>
        <v>NNG</v>
      </c>
      <c r="D31" s="3">
        <f>_xlfn.XLOOKUP(B31,Tabla1[NOMBRE Y APELLIDO],Tabla1[EDAD])</f>
        <v>35</v>
      </c>
      <c r="E31" s="3" t="str">
        <f>_xlfn.XLOOKUP(B31,Tabla1[NOMBRE Y APELLIDO],Tabla1[CAT.])</f>
        <v>MASTER B</v>
      </c>
      <c r="F31" s="81" t="str">
        <f>_xlfn.XLOOKUP(B31,Tabla1[NOMBRE Y APELLIDO],Tabla1[50m Pull])</f>
        <v>N/T</v>
      </c>
      <c r="G31" s="74"/>
      <c r="H31" t="str">
        <f t="shared" si="33"/>
        <v>SERIE 2-6</v>
      </c>
      <c r="I31" t="str">
        <f>N31&amp;COUNTIF($N$15:N31,N31)</f>
        <v>Master B4</v>
      </c>
      <c r="J31" s="19">
        <v>6</v>
      </c>
      <c r="K31" s="121" t="str">
        <v>KATHERINE GASCON</v>
      </c>
      <c r="L31" s="118" t="str">
        <v>MNM</v>
      </c>
      <c r="M31" s="118">
        <v>36</v>
      </c>
      <c r="N31" s="118" t="str">
        <v>Master B</v>
      </c>
      <c r="O31" s="122" t="str">
        <v>N/T</v>
      </c>
      <c r="P31" s="122">
        <v>5.3240740740740744E-4</v>
      </c>
      <c r="Q31" s="118">
        <f t="shared" si="30"/>
        <v>1</v>
      </c>
      <c r="R31" s="118">
        <v>2</v>
      </c>
      <c r="S31" s="125"/>
      <c r="T31" s="10">
        <v>3</v>
      </c>
      <c r="U31" s="10" t="s">
        <v>184</v>
      </c>
      <c r="V31" s="19" t="str">
        <f>_xlfn.XLOOKUP(U31,Tabla1[NOMBRE Y APELLIDO],Tabla1[EQUIPO])</f>
        <v>DELFINES</v>
      </c>
      <c r="W31" s="19">
        <f>_xlfn.XLOOKUP(U31,Tabla1[NOMBRE Y APELLIDO],Tabla1[EDAD])</f>
        <v>38</v>
      </c>
      <c r="X31" s="19" t="str">
        <f>_xlfn.XLOOKUP(U31,Tabla1[NOMBRE Y APELLIDO],Tabla1[CAT.])</f>
        <v>MASTER B</v>
      </c>
      <c r="Y31" s="123" t="str">
        <f>_xlfn.XLOOKUP(U31,Tabla1[NOMBRE Y APELLIDO],Tabla1[50m Pull])</f>
        <v>N/T</v>
      </c>
      <c r="Z31" s="124"/>
      <c r="AA31" s="10" t="str">
        <f t="shared" si="34"/>
        <v>SERIE 2-6</v>
      </c>
      <c r="AB31" s="10" t="str">
        <f>AG31&amp;COUNTIF($AG$15:AG31,AG31)</f>
        <v>07</v>
      </c>
      <c r="AC31" s="19">
        <v>6</v>
      </c>
      <c r="AD31" s="121">
        <v>0</v>
      </c>
      <c r="AE31" s="118">
        <v>0</v>
      </c>
      <c r="AF31" s="118">
        <v>0</v>
      </c>
      <c r="AG31" s="118">
        <v>0</v>
      </c>
      <c r="AH31" s="122">
        <v>0</v>
      </c>
      <c r="AI31" s="122" t="s">
        <v>89</v>
      </c>
      <c r="AJ31" s="50">
        <f t="shared" si="31"/>
        <v>2</v>
      </c>
      <c r="AK31" s="50">
        <v>2</v>
      </c>
      <c r="AM31" s="4">
        <v>5</v>
      </c>
      <c r="AN31" t="str" cm="1">
        <f t="array" ref="AN31">_xlfn.XLOOKUP($AO$24&amp;AM31,$I$15:$I$201,$K$15:$N$201,"")</f>
        <v/>
      </c>
      <c r="AO31" s="55"/>
      <c r="AP31" s="50"/>
      <c r="AQ31" s="55"/>
      <c r="AR31" s="55" t="str">
        <f>_xlfn.XLOOKUP($AO$24&amp;AM31,$I$15:$I$201,$P$15:$P$201,"")</f>
        <v/>
      </c>
      <c r="AS31" s="50" cm="1">
        <f t="array" ref="AS31">IFERROR(IF(AR31="N/P",0,_xlfn.IFS(AM31&gt;8,"0",AM31=1,"9",AM31=2,"7",AM31=3,"6",AM31=4,"5",AM31=5,"4",AM31=6,"3",AM31=7,"2",AM31=8,"1")),"")+0</f>
        <v>4</v>
      </c>
      <c r="AT31" s="87" t="str">
        <f t="shared" si="22"/>
        <v>0</v>
      </c>
      <c r="AU31" s="126" cm="1">
        <f t="array" ref="AU31">_xlfn.IFS(AZ31="N/P",0,AV31="",0,AZ31&gt;0,AU30+1)</f>
        <v>0</v>
      </c>
      <c r="AV31" s="116"/>
      <c r="AW31" s="126"/>
      <c r="AX31" s="126"/>
      <c r="AY31" s="126"/>
      <c r="AZ31" s="122"/>
      <c r="BA31" s="118" t="e" cm="1">
        <f t="array" ref="BA31">IFERROR(IF(AZ31="N/P",0,_xlfn.IFS(AU31&gt;8,"0",AU31=1,"9",AU31=2,"7",AU31=3,"6",AU31=4,"5",AU31=5,"4",AU31=6,"3",AU31=7,"2",AU31=8,"1")),"")+0</f>
        <v>#VALUE!</v>
      </c>
      <c r="BB31" s="125"/>
      <c r="BC31" s="126">
        <v>6</v>
      </c>
      <c r="BD31" s="10" t="str" cm="1">
        <f t="array" ref="BD31">_xlfn.XLOOKUP($BE$23&amp;BC31,$AB$15:$AB$201,$AD$15:$AG$201,"")</f>
        <v/>
      </c>
      <c r="BE31" s="122"/>
      <c r="BF31" s="118"/>
      <c r="BG31" s="122"/>
      <c r="BH31" s="122" t="str">
        <f t="shared" si="32"/>
        <v/>
      </c>
      <c r="BI31" s="118" cm="1">
        <f t="array" ref="BI31">IFERROR(IF(BH31="N/P",0,_xlfn.IFS(BC31&gt;8,"0",BC31=1,"9",BC31=2,"7",BC31=3,"6",BC31=4,"5",BC31=5,"4",BC31=6,"3",BC31=7,"2",BC31=8,"1")),"")+0</f>
        <v>3</v>
      </c>
      <c r="BJ31" s="131" t="str">
        <f t="shared" si="24"/>
        <v>0</v>
      </c>
      <c r="BK31" s="126" cm="1">
        <f t="array" ref="BK31">_xlfn.IFS(BP31="N/P",0,BL31="",0,BP31&gt;0,BK30+1)</f>
        <v>0</v>
      </c>
      <c r="BL31" s="10"/>
      <c r="BM31" s="126"/>
      <c r="BN31" s="126"/>
      <c r="BO31" s="126"/>
      <c r="BP31" s="122"/>
      <c r="BQ31" s="118" t="e" cm="1">
        <f t="array" ref="BQ31">IFERROR(IF(BP31="N/P",0,_xlfn.IFS(BK31&gt;8,"0",BK31=1,"9",BK31=2,"7",BK31=3,"6",BK31=4,"5",BK31=5,"4",BK31=6,"3",BK31=7,"2",BK31=8,"1")),"")+0</f>
        <v>#VALUE!</v>
      </c>
      <c r="BS31" s="59"/>
      <c r="BT31" s="60" t="e">
        <f t="shared" si="25"/>
        <v>#VALUE!</v>
      </c>
      <c r="BU31" s="59">
        <f t="shared" si="28"/>
        <v>0</v>
      </c>
      <c r="BV31" s="60" t="e">
        <f t="shared" si="26"/>
        <v>#VALUE!</v>
      </c>
      <c r="BW31" s="59">
        <f t="shared" si="29"/>
        <v>0</v>
      </c>
      <c r="BX31" s="60" t="e">
        <f t="shared" si="27"/>
        <v>#VALUE!</v>
      </c>
      <c r="BZ31" s="63"/>
      <c r="CA31" s="64"/>
      <c r="CB31" s="64"/>
      <c r="CC31" s="65"/>
      <c r="CD31"/>
      <c r="CE31" s="63"/>
      <c r="CF31" s="64"/>
      <c r="CG31" s="64"/>
      <c r="CH31" s="65"/>
      <c r="CJ31" s="63"/>
      <c r="CK31" s="64"/>
      <c r="CL31" s="64"/>
      <c r="CM31" s="65"/>
      <c r="CN31"/>
      <c r="CO31" s="63"/>
      <c r="CP31" s="64"/>
      <c r="CQ31" s="64"/>
      <c r="CR31" s="65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33" customFormat="1" ht="18" x14ac:dyDescent="0.35">
      <c r="A32">
        <v>5</v>
      </c>
      <c r="B32" t="s">
        <v>188</v>
      </c>
      <c r="C32" s="3" t="str">
        <f>_xlfn.XLOOKUP(B32,Tabla1[NOMBRE Y APELLIDO],Tabla1[EQUIPO])</f>
        <v>P.LIBRE</v>
      </c>
      <c r="D32" s="3">
        <f>_xlfn.XLOOKUP(B32,Tabla1[NOMBRE Y APELLIDO],Tabla1[EDAD])</f>
        <v>36</v>
      </c>
      <c r="E32" s="3" t="str">
        <f>_xlfn.XLOOKUP(B32,Tabla1[NOMBRE Y APELLIDO],Tabla1[CAT.])</f>
        <v>MASTER B</v>
      </c>
      <c r="F32" s="81" t="str">
        <f>_xlfn.XLOOKUP(B32,Tabla1[NOMBRE Y APELLIDO],Tabla1[50m Pull])</f>
        <v>N/T</v>
      </c>
      <c r="G32" s="74"/>
      <c r="H32" t="str">
        <f t="shared" si="33"/>
        <v>SERIE 2-7</v>
      </c>
      <c r="I32" t="str">
        <f>N32&amp;COUNTIF($N$15:N32,N32)</f>
        <v>08</v>
      </c>
      <c r="J32" s="19">
        <v>7</v>
      </c>
      <c r="K32" s="121">
        <v>0</v>
      </c>
      <c r="L32" s="118">
        <v>0</v>
      </c>
      <c r="M32" s="118">
        <v>0</v>
      </c>
      <c r="N32" s="118">
        <v>0</v>
      </c>
      <c r="O32" s="122">
        <v>0</v>
      </c>
      <c r="P32" s="122" t="s">
        <v>89</v>
      </c>
      <c r="Q32" s="118">
        <f t="shared" si="30"/>
        <v>1</v>
      </c>
      <c r="R32" s="118">
        <v>2</v>
      </c>
      <c r="S32" s="125"/>
      <c r="T32" s="10">
        <v>5</v>
      </c>
      <c r="U32" s="10" t="s">
        <v>170</v>
      </c>
      <c r="V32" s="19" t="str">
        <f>_xlfn.XLOOKUP(U32,Tabla1[NOMBRE Y APELLIDO],Tabla1[EQUIPO])</f>
        <v>MNM</v>
      </c>
      <c r="W32" s="19">
        <f>_xlfn.XLOOKUP(U32,Tabla1[NOMBRE Y APELLIDO],Tabla1[EDAD])</f>
        <v>31</v>
      </c>
      <c r="X32" s="19" t="str">
        <f>_xlfn.XLOOKUP(U32,Tabla1[NOMBRE Y APELLIDO],Tabla1[CAT.])</f>
        <v>Master A</v>
      </c>
      <c r="Y32" s="123" t="str">
        <f>_xlfn.XLOOKUP(U32,Tabla1[NOMBRE Y APELLIDO],Tabla1[50m Pull])</f>
        <v>N/T</v>
      </c>
      <c r="Z32" s="124"/>
      <c r="AA32" s="10" t="str">
        <f t="shared" si="34"/>
        <v>SERIE 2-7</v>
      </c>
      <c r="AB32" s="10" t="str">
        <f>AG32&amp;COUNTIF($AG$15:AG32,AG32)</f>
        <v>08</v>
      </c>
      <c r="AC32" s="19">
        <v>7</v>
      </c>
      <c r="AD32" s="121">
        <v>0</v>
      </c>
      <c r="AE32" s="118">
        <v>0</v>
      </c>
      <c r="AF32" s="118">
        <v>0</v>
      </c>
      <c r="AG32" s="118">
        <v>0</v>
      </c>
      <c r="AH32" s="122">
        <v>0</v>
      </c>
      <c r="AI32" s="122" t="s">
        <v>89</v>
      </c>
      <c r="AJ32" s="50">
        <f t="shared" si="31"/>
        <v>2</v>
      </c>
      <c r="AK32" s="50">
        <v>2</v>
      </c>
      <c r="AM32" s="4"/>
      <c r="AN32" s="42" t="str">
        <f>AN24</f>
        <v>FEMENINO</v>
      </c>
      <c r="AO32" s="18" t="s">
        <v>140</v>
      </c>
      <c r="AP32"/>
      <c r="AQ32" s="42" t="str">
        <f>AQ24</f>
        <v>50 M</v>
      </c>
      <c r="AR32" s="18" t="str">
        <f>AR24</f>
        <v>PULL</v>
      </c>
      <c r="AS32"/>
      <c r="AT32" s="87" t="str">
        <f t="shared" si="22"/>
        <v>50 M</v>
      </c>
      <c r="AU32" s="126"/>
      <c r="AV32" s="113" t="str">
        <f>AN32</f>
        <v>FEMENINO</v>
      </c>
      <c r="AW32" s="116" t="str">
        <f>AO32</f>
        <v>MASTER C</v>
      </c>
      <c r="AX32" s="126"/>
      <c r="AY32" s="113" t="str">
        <f>AQ32</f>
        <v>50 M</v>
      </c>
      <c r="AZ32" s="116" t="str">
        <f>AR32</f>
        <v>PULL</v>
      </c>
      <c r="BA32" s="10"/>
      <c r="BB32" s="125"/>
      <c r="BC32" s="126"/>
      <c r="BD32" s="115" t="str">
        <f>BD23</f>
        <v>MASCULINO</v>
      </c>
      <c r="BE32" s="117" t="s">
        <v>141</v>
      </c>
      <c r="BF32" s="10"/>
      <c r="BG32" s="115" t="str">
        <f>BG23</f>
        <v>50 M</v>
      </c>
      <c r="BH32" s="115" t="str">
        <f>BH23</f>
        <v>PULL</v>
      </c>
      <c r="BI32" s="10"/>
      <c r="BJ32" s="131" t="str">
        <f t="shared" si="24"/>
        <v>50 M</v>
      </c>
      <c r="BK32" s="10"/>
      <c r="BL32" s="113" t="str">
        <f>BD32</f>
        <v>MASCULINO</v>
      </c>
      <c r="BM32" s="116" t="str">
        <f>BE32</f>
        <v>MASTER D</v>
      </c>
      <c r="BN32" s="10"/>
      <c r="BO32" s="113" t="str">
        <f>BG32</f>
        <v>50 M</v>
      </c>
      <c r="BP32" s="116" t="str">
        <f>BH32</f>
        <v>PULL</v>
      </c>
      <c r="BQ32" s="10"/>
      <c r="BS32" s="59"/>
      <c r="BT32" s="60"/>
      <c r="BU32" s="59"/>
      <c r="BV32" s="60"/>
      <c r="BW32" s="59"/>
      <c r="BX32" s="60"/>
      <c r="BZ32"/>
      <c r="CA32"/>
      <c r="CB32"/>
      <c r="CC32"/>
      <c r="CD32"/>
      <c r="CE32"/>
      <c r="CF32"/>
      <c r="CG32"/>
      <c r="CH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33" customFormat="1" ht="18" x14ac:dyDescent="0.35">
      <c r="A33">
        <v>4</v>
      </c>
      <c r="B33" t="s">
        <v>189</v>
      </c>
      <c r="C33" s="3" t="str">
        <f>_xlfn.XLOOKUP(B33,Tabla1[NOMBRE Y APELLIDO],Tabla1[EQUIPO])</f>
        <v>MNM</v>
      </c>
      <c r="D33" s="3">
        <f>_xlfn.XLOOKUP(B33,Tabla1[NOMBRE Y APELLIDO],Tabla1[EDAD])</f>
        <v>37</v>
      </c>
      <c r="E33" s="3" t="str">
        <f>_xlfn.XLOOKUP(B33,Tabla1[NOMBRE Y APELLIDO],Tabla1[CAT.])</f>
        <v>MASTER B</v>
      </c>
      <c r="F33" s="81" t="str">
        <f>_xlfn.XLOOKUP(B33,Tabla1[NOMBRE Y APELLIDO],Tabla1[50m Pull])</f>
        <v>N/T</v>
      </c>
      <c r="G33" s="69"/>
      <c r="H33" t="str">
        <f t="shared" si="33"/>
        <v>SERIE 2-8</v>
      </c>
      <c r="I33" t="str">
        <f>N33&amp;COUNTIF($N$15:N33,N33)</f>
        <v>09</v>
      </c>
      <c r="J33" s="19">
        <v>8</v>
      </c>
      <c r="K33" s="121">
        <v>0</v>
      </c>
      <c r="L33" s="118">
        <v>0</v>
      </c>
      <c r="M33" s="118">
        <v>0</v>
      </c>
      <c r="N33" s="118">
        <v>0</v>
      </c>
      <c r="O33" s="122">
        <v>0</v>
      </c>
      <c r="P33" s="122" t="s">
        <v>89</v>
      </c>
      <c r="Q33" s="118">
        <f t="shared" si="30"/>
        <v>1</v>
      </c>
      <c r="R33" s="118">
        <v>2</v>
      </c>
      <c r="S33" s="125"/>
      <c r="T33" s="10">
        <v>4</v>
      </c>
      <c r="U33" s="10" t="s">
        <v>187</v>
      </c>
      <c r="V33" s="19" t="str">
        <f>_xlfn.XLOOKUP(U33,Tabla1[NOMBRE Y APELLIDO],Tabla1[EQUIPO])</f>
        <v>P.LIBRE</v>
      </c>
      <c r="W33" s="19">
        <f>_xlfn.XLOOKUP(U33,Tabla1[NOMBRE Y APELLIDO],Tabla1[EDAD])</f>
        <v>37</v>
      </c>
      <c r="X33" s="19" t="str">
        <f>_xlfn.XLOOKUP(U33,Tabla1[NOMBRE Y APELLIDO],Tabla1[CAT.])</f>
        <v>MASTER B</v>
      </c>
      <c r="Y33" s="123" t="str">
        <f>_xlfn.XLOOKUP(U33,Tabla1[NOMBRE Y APELLIDO],Tabla1[50m Pull])</f>
        <v>N/T</v>
      </c>
      <c r="Z33" s="124"/>
      <c r="AA33" s="10" t="str">
        <f t="shared" si="34"/>
        <v>SERIE 2-8</v>
      </c>
      <c r="AB33" s="10" t="str">
        <f>AG33&amp;COUNTIF($AG$15:AG33,AG33)</f>
        <v>09</v>
      </c>
      <c r="AC33" s="19">
        <v>8</v>
      </c>
      <c r="AD33" s="121">
        <v>0</v>
      </c>
      <c r="AE33" s="118">
        <v>0</v>
      </c>
      <c r="AF33" s="118">
        <v>0</v>
      </c>
      <c r="AG33" s="118">
        <v>0</v>
      </c>
      <c r="AH33" s="122">
        <v>0</v>
      </c>
      <c r="AI33" s="122" t="s">
        <v>89</v>
      </c>
      <c r="AJ33" s="50">
        <f t="shared" si="31"/>
        <v>2</v>
      </c>
      <c r="AK33" s="50">
        <v>2</v>
      </c>
      <c r="AM33" s="4"/>
      <c r="AN33" s="42" t="str">
        <f>AN25</f>
        <v xml:space="preserve">PRUEBA </v>
      </c>
      <c r="AO33" s="18">
        <f>AO25</f>
        <v>1</v>
      </c>
      <c r="AP33"/>
      <c r="AQ33"/>
      <c r="AR33"/>
      <c r="AS33"/>
      <c r="AT33" s="87" t="str">
        <f t="shared" si="22"/>
        <v/>
      </c>
      <c r="AU33" s="126"/>
      <c r="AV33" s="113" t="str">
        <f>AN33</f>
        <v xml:space="preserve">PRUEBA </v>
      </c>
      <c r="AW33" s="116">
        <f>AO33</f>
        <v>1</v>
      </c>
      <c r="AX33" s="126"/>
      <c r="AY33" s="10"/>
      <c r="AZ33" s="10"/>
      <c r="BA33" s="10"/>
      <c r="BB33" s="125"/>
      <c r="BC33" s="126"/>
      <c r="BD33" s="115" t="str">
        <f>BD24</f>
        <v xml:space="preserve">PRUEBA </v>
      </c>
      <c r="BE33" s="117">
        <f>BE24</f>
        <v>2</v>
      </c>
      <c r="BF33" s="10"/>
      <c r="BG33" s="10"/>
      <c r="BH33" s="10"/>
      <c r="BI33" s="10"/>
      <c r="BJ33" s="131" t="str">
        <f t="shared" si="24"/>
        <v/>
      </c>
      <c r="BK33" s="10"/>
      <c r="BL33" s="113" t="str">
        <f>BD33</f>
        <v xml:space="preserve">PRUEBA </v>
      </c>
      <c r="BM33" s="116">
        <f>BE33</f>
        <v>2</v>
      </c>
      <c r="BN33" s="10"/>
      <c r="BO33" s="10"/>
      <c r="BP33" s="10"/>
      <c r="BQ33" s="10"/>
      <c r="BS33" s="66"/>
      <c r="BT33" s="66"/>
      <c r="BU33" s="66"/>
      <c r="BV33" s="66"/>
      <c r="BW33" s="66"/>
      <c r="BX33" s="66"/>
      <c r="BZ33" s="51"/>
      <c r="CA33" s="52"/>
      <c r="CB33" s="52"/>
      <c r="CC33" s="53"/>
      <c r="CD33"/>
      <c r="CE33" s="51"/>
      <c r="CF33" s="52"/>
      <c r="CG33" s="52"/>
      <c r="CH33" s="53"/>
      <c r="CJ33" s="51"/>
      <c r="CK33" s="52"/>
      <c r="CL33" s="52"/>
      <c r="CM33" s="53"/>
      <c r="CN33"/>
      <c r="CO33" s="51"/>
      <c r="CP33" s="52"/>
      <c r="CQ33" s="52"/>
      <c r="CR33" s="5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33" customFormat="1" ht="18" x14ac:dyDescent="0.35">
      <c r="A34"/>
      <c r="B34"/>
      <c r="C34"/>
      <c r="D34"/>
      <c r="E34"/>
      <c r="F34"/>
      <c r="G34" s="69"/>
      <c r="H34"/>
      <c r="I34" t="str">
        <f>N34&amp;COUNTIF($N$15:N34,N34)</f>
        <v>9</v>
      </c>
      <c r="J34" s="126"/>
      <c r="K34" s="127"/>
      <c r="L34" s="127"/>
      <c r="M34" s="127"/>
      <c r="N34" s="127"/>
      <c r="O34" s="127"/>
      <c r="P34" s="10"/>
      <c r="Q34" s="10"/>
      <c r="R34" s="10"/>
      <c r="S34" s="125"/>
      <c r="T34" s="10"/>
      <c r="U34" s="10"/>
      <c r="V34" s="10"/>
      <c r="W34" s="10"/>
      <c r="X34" s="10"/>
      <c r="Y34" s="10"/>
      <c r="Z34" s="114"/>
      <c r="AA34" s="10"/>
      <c r="AB34" s="10" t="str">
        <f>AG34&amp;COUNTIF($AG$15:AG34,AG34)</f>
        <v>9</v>
      </c>
      <c r="AC34" s="126"/>
      <c r="AD34" s="127"/>
      <c r="AE34" s="127"/>
      <c r="AF34" s="127"/>
      <c r="AG34" s="127"/>
      <c r="AH34" s="127"/>
      <c r="AI34" s="10"/>
      <c r="AJ34"/>
      <c r="AK34"/>
      <c r="AM34" s="49" t="s">
        <v>83</v>
      </c>
      <c r="AN34" s="49" t="s">
        <v>7</v>
      </c>
      <c r="AO34" s="49" t="s">
        <v>8</v>
      </c>
      <c r="AP34" s="49" t="s">
        <v>61</v>
      </c>
      <c r="AQ34" s="49" t="s">
        <v>10</v>
      </c>
      <c r="AR34" s="49" t="s">
        <v>81</v>
      </c>
      <c r="AS34" s="50" t="s">
        <v>15</v>
      </c>
      <c r="AT34" s="87" t="str">
        <f t="shared" si="22"/>
        <v>CAT.Lugar</v>
      </c>
      <c r="AU34" s="119" t="s">
        <v>83</v>
      </c>
      <c r="AV34" s="119" t="s">
        <v>7</v>
      </c>
      <c r="AW34" s="119" t="s">
        <v>8</v>
      </c>
      <c r="AX34" s="119" t="s">
        <v>61</v>
      </c>
      <c r="AY34" s="119" t="s">
        <v>10</v>
      </c>
      <c r="AZ34" s="119" t="s">
        <v>81</v>
      </c>
      <c r="BA34" s="126" t="s">
        <v>15</v>
      </c>
      <c r="BB34" s="125"/>
      <c r="BC34" s="119" t="s">
        <v>83</v>
      </c>
      <c r="BD34" s="119" t="s">
        <v>7</v>
      </c>
      <c r="BE34" s="119" t="s">
        <v>8</v>
      </c>
      <c r="BF34" s="119" t="s">
        <v>61</v>
      </c>
      <c r="BG34" s="119" t="s">
        <v>10</v>
      </c>
      <c r="BH34" s="119" t="s">
        <v>81</v>
      </c>
      <c r="BI34" s="118" t="s">
        <v>15</v>
      </c>
      <c r="BJ34" s="131" t="str">
        <f t="shared" si="24"/>
        <v>CAT.Lugar</v>
      </c>
      <c r="BK34" s="126" t="s">
        <v>83</v>
      </c>
      <c r="BL34" s="126" t="s">
        <v>7</v>
      </c>
      <c r="BM34" s="126" t="s">
        <v>8</v>
      </c>
      <c r="BN34" s="126" t="s">
        <v>61</v>
      </c>
      <c r="BO34" s="126" t="s">
        <v>10</v>
      </c>
      <c r="BP34" s="126" t="s">
        <v>81</v>
      </c>
      <c r="BQ34" s="126" t="s">
        <v>15</v>
      </c>
      <c r="BS34" s="66"/>
      <c r="BT34" s="66"/>
      <c r="BU34" s="66"/>
      <c r="BV34" s="66"/>
      <c r="BW34" s="66"/>
      <c r="BX34" s="66"/>
      <c r="BZ34" s="56" t="s">
        <v>84</v>
      </c>
      <c r="CA34" s="17">
        <f>_xlfn.XLOOKUP($CC$3&amp;"-"&amp;$CA$8,$H$15:$H$201,$Q$15:$Q$201,"")</f>
        <v>1</v>
      </c>
      <c r="CB34" s="48" t="s">
        <v>85</v>
      </c>
      <c r="CC34" s="57">
        <f>_xlfn.XLOOKUP($CC$3&amp;"-"&amp;$CA$8,$H$15:$H$201,$R$15:$R$201,"")</f>
        <v>1</v>
      </c>
      <c r="CD34"/>
      <c r="CE34" s="56" t="s">
        <v>84</v>
      </c>
      <c r="CF34" s="17">
        <f>_xlfn.XLOOKUP($CC$3&amp;"-"&amp;$CA$9,$H$15:$H$201,$Q$15:$Q$201,"")</f>
        <v>1</v>
      </c>
      <c r="CG34" s="48" t="s">
        <v>85</v>
      </c>
      <c r="CH34" s="57">
        <f>_xlfn.XLOOKUP($CC$3&amp;"-"&amp;$CA$9,$H$15:$H$201,$R$15:$R$201,"")</f>
        <v>1</v>
      </c>
      <c r="CJ34" s="56" t="s">
        <v>84</v>
      </c>
      <c r="CK34" s="17">
        <f>_xlfn.XLOOKUP($CM$3&amp;"-"&amp;$CK$8,$AA$15:$AA$201,$AJ$15:$AJ$201,"")</f>
        <v>2</v>
      </c>
      <c r="CL34" s="48" t="s">
        <v>85</v>
      </c>
      <c r="CM34" s="57">
        <f>_xlfn.XLOOKUP($CM$3&amp;"-"&amp;$CK$8,$AA$15:$AA$201,$AK$15:$AK$201,"")</f>
        <v>1</v>
      </c>
      <c r="CN34"/>
      <c r="CO34" s="56" t="s">
        <v>84</v>
      </c>
      <c r="CP34" s="17">
        <f>_xlfn.XLOOKUP($CM$3&amp;"-"&amp;$CK$9,$AA$15:$AA$201,$AJ$15:$AJ$201,"")</f>
        <v>2</v>
      </c>
      <c r="CQ34" s="48" t="s">
        <v>85</v>
      </c>
      <c r="CR34" s="57">
        <f>_xlfn.XLOOKUP($CM$3&amp;"-"&amp;$CK$9,$AA$15:$AA$201,$AK$15:$AK$201,"")</f>
        <v>1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33" customFormat="1" ht="18" x14ac:dyDescent="0.35">
      <c r="A35" s="3" t="s">
        <v>67</v>
      </c>
      <c r="B35" s="42" t="str">
        <f>$B$13</f>
        <v xml:space="preserve">PRUEBA </v>
      </c>
      <c r="C35" s="18">
        <f>$C$13</f>
        <v>1</v>
      </c>
      <c r="D35" s="18"/>
      <c r="E35" s="78" t="str">
        <f>$E$12</f>
        <v>50 M</v>
      </c>
      <c r="F35" s="79" t="str">
        <f>$F$12</f>
        <v>PULL</v>
      </c>
      <c r="G35" s="69"/>
      <c r="H35"/>
      <c r="I35" t="str">
        <f>N35&amp;COUNTIF($N$15:N35,N35)</f>
        <v>50 M2</v>
      </c>
      <c r="J35" s="19" t="s">
        <v>67</v>
      </c>
      <c r="K35" s="115" t="str">
        <f>$B$13</f>
        <v xml:space="preserve">PRUEBA </v>
      </c>
      <c r="L35" s="109">
        <f>$C$13</f>
        <v>1</v>
      </c>
      <c r="M35" s="109"/>
      <c r="N35" s="108" t="str">
        <f>$E$12</f>
        <v>50 M</v>
      </c>
      <c r="O35" s="109" t="str">
        <f>$F$12</f>
        <v>PULL</v>
      </c>
      <c r="P35" s="111"/>
      <c r="Q35" s="111"/>
      <c r="R35" s="111"/>
      <c r="S35" s="125"/>
      <c r="T35" s="19" t="s">
        <v>67</v>
      </c>
      <c r="U35" s="115" t="str">
        <f>$B$13</f>
        <v xml:space="preserve">PRUEBA </v>
      </c>
      <c r="V35" s="117">
        <f>$V$13</f>
        <v>2</v>
      </c>
      <c r="W35" s="117"/>
      <c r="X35" s="108" t="str">
        <f>$E$12</f>
        <v>50 M</v>
      </c>
      <c r="Y35" s="109" t="str">
        <f>$F$12</f>
        <v>PULL</v>
      </c>
      <c r="Z35" s="128"/>
      <c r="AA35" s="10"/>
      <c r="AB35" s="10" t="str">
        <f>AG35&amp;COUNTIF($AG$15:AG35,AG35)</f>
        <v>50 M2</v>
      </c>
      <c r="AC35" s="19" t="s">
        <v>67</v>
      </c>
      <c r="AD35" s="115" t="str">
        <f>$B$13</f>
        <v xml:space="preserve">PRUEBA </v>
      </c>
      <c r="AE35" s="117">
        <f>$V$13</f>
        <v>2</v>
      </c>
      <c r="AF35" s="109"/>
      <c r="AG35" s="108" t="str">
        <f>$E$12</f>
        <v>50 M</v>
      </c>
      <c r="AH35" s="109" t="str">
        <f>$F$12</f>
        <v>PULL</v>
      </c>
      <c r="AI35" s="111"/>
      <c r="AJ35" s="5"/>
      <c r="AK35" s="5"/>
      <c r="AM35" s="4">
        <v>1</v>
      </c>
      <c r="AN35" t="str" cm="1">
        <f t="array" ref="AN35:AQ35">_xlfn.XLOOKUP($AO$32&amp;AM35,$I$15:$I$201,$K$15:$N$201,"")</f>
        <v>MARÍA BAYER</v>
      </c>
      <c r="AO35" s="55" t="str">
        <v>NNG</v>
      </c>
      <c r="AP35" s="50">
        <v>40</v>
      </c>
      <c r="AQ35" s="55" t="str">
        <v>MASTER C</v>
      </c>
      <c r="AR35" s="55">
        <f>_xlfn.XLOOKUP($AO$32&amp;AM35,$I$15:$I$201,$P$15:$P$201,"")</f>
        <v>6.4814814814814813E-4</v>
      </c>
      <c r="AS35" s="50" cm="1">
        <f t="array" ref="AS35">IFERROR(IF(AR35="N/P",0,_xlfn.IFS(AM35&gt;8,"0",AM35=1,"9",AM35=2,"7",AM35=3,"6",AM35=4,"5",AM35=5,"4",AM35=6,"3",AM35=7,"2",AM35=8,"1")),"")+0</f>
        <v>9</v>
      </c>
      <c r="AT35" s="87" t="str">
        <f t="shared" si="22"/>
        <v>Master C1</v>
      </c>
      <c r="AU35" s="126" cm="1">
        <f t="array" ref="AU35">_xlfn.IFS(AZ35="N/P",0,AV35="",0,AV35&gt;0,1)</f>
        <v>1</v>
      </c>
      <c r="AV35" s="116" t="str" cm="1">
        <f t="array" ref="AV35:AZ37">_xlfn._xlws.SORT(AN35:AR37,5,1,FALSE)</f>
        <v>Lorena Aguayo Ulloa</v>
      </c>
      <c r="AW35" s="126" t="str">
        <v>MNM</v>
      </c>
      <c r="AX35" s="126">
        <v>43</v>
      </c>
      <c r="AY35" s="126" t="str">
        <v>Master C</v>
      </c>
      <c r="AZ35" s="122">
        <v>5.2488425925925923E-4</v>
      </c>
      <c r="BA35" s="118" cm="1">
        <f t="array" ref="BA35">IFERROR(IF(AZ35="N/P",0,_xlfn.IFS(AU35&gt;8,"0",AU35=1,"9",AU35=2,"7",AU35=3,"6",AU35=4,"5",AU35=5,"4",AU35=6,"3",AU35=7,"2",AU35=8,"1")),"")+0</f>
        <v>9</v>
      </c>
      <c r="BB35" s="125"/>
      <c r="BC35" s="126">
        <v>1</v>
      </c>
      <c r="BD35" s="10" t="str" cm="1">
        <f t="array" ref="BD35:BG35">_xlfn.XLOOKUP($BE$32&amp;BC35,$AB$15:$AB$201,$AD$15:$AG$201,"")</f>
        <v>JAIRO MARTINEZ</v>
      </c>
      <c r="BE35" s="122" t="str">
        <v>NNG</v>
      </c>
      <c r="BF35" s="118">
        <v>45</v>
      </c>
      <c r="BG35" s="122" t="str">
        <v>MASTER D</v>
      </c>
      <c r="BH35" s="122" t="str">
        <f>_xlfn.XLOOKUP($BE$32&amp;BC35,$AB$15:$AB$201,$AI$15:$AI$201,"")</f>
        <v>N/P</v>
      </c>
      <c r="BI35" s="118" cm="1">
        <f t="array" ref="BI35">IFERROR(IF(BH35="N/P",0,_xlfn.IFS(BC35&gt;8,"0",BC35=1,"9",BC35=2,"7",BC35=3,"6",BC35=4,"5",BC35=5,"4",BC35=6,"3",BC35=7,"2",BC35=8,"1")),"")+0</f>
        <v>0</v>
      </c>
      <c r="BJ35" s="131" t="str">
        <f t="shared" si="24"/>
        <v>MASTER D1</v>
      </c>
      <c r="BK35" s="126" cm="1">
        <f t="array" ref="BK35">_xlfn.IFS(BP35="N/P",0,BL35="",0,BL35&gt;0,1)</f>
        <v>1</v>
      </c>
      <c r="BL35" s="10" t="str" cm="1">
        <f t="array" ref="BL35:BP36">_xlfn._xlws.SORT(BD35:BH36,5,1,FALSE)</f>
        <v>DANIEL MONTOYA</v>
      </c>
      <c r="BM35" s="126" t="str">
        <v>NNG</v>
      </c>
      <c r="BN35" s="126">
        <v>45</v>
      </c>
      <c r="BO35" s="126" t="str">
        <v>MASTER D</v>
      </c>
      <c r="BP35" s="122">
        <v>4.7164351851851854E-4</v>
      </c>
      <c r="BQ35" s="118" cm="1">
        <f t="array" ref="BQ35">IFERROR(IF(BP35="N/P",0,_xlfn.IFS(BK35&gt;8,"0",BK35=1,"9",BK35=2,"7",BK35=3,"6",BK35=4,"5",BK35=5,"4",BK35=6,"3",BK35=7,"2",BK35=8,"1")),"")+0</f>
        <v>9</v>
      </c>
      <c r="BS35" s="66"/>
      <c r="BT35" s="66"/>
      <c r="BU35" s="66"/>
      <c r="BV35" s="66"/>
      <c r="BW35" s="66"/>
      <c r="BX35" s="66"/>
      <c r="BZ35" s="58"/>
      <c r="CA35" s="17"/>
      <c r="CB35"/>
      <c r="CC35" s="57"/>
      <c r="CD35"/>
      <c r="CE35" s="58"/>
      <c r="CF35" s="17"/>
      <c r="CG35"/>
      <c r="CH35" s="57"/>
      <c r="CJ35" s="58"/>
      <c r="CK35" s="17"/>
      <c r="CL35"/>
      <c r="CM35" s="57"/>
      <c r="CN35"/>
      <c r="CO35" s="58"/>
      <c r="CP35" s="17"/>
      <c r="CQ35"/>
      <c r="CR35" s="57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33" customFormat="1" ht="18" x14ac:dyDescent="0.35">
      <c r="A36" s="3" t="s">
        <v>79</v>
      </c>
      <c r="B36" s="49" t="s">
        <v>7</v>
      </c>
      <c r="C36" s="49" t="s">
        <v>8</v>
      </c>
      <c r="D36" s="49" t="s">
        <v>61</v>
      </c>
      <c r="E36" s="49" t="s">
        <v>10</v>
      </c>
      <c r="F36" s="49" t="s">
        <v>80</v>
      </c>
      <c r="G36" s="69"/>
      <c r="H36"/>
      <c r="I36" t="str">
        <f>N36&amp;COUNTIF($N$15:N36,N36)</f>
        <v>CAT.2</v>
      </c>
      <c r="J36" s="19" t="s">
        <v>79</v>
      </c>
      <c r="K36" s="118" t="s">
        <v>7</v>
      </c>
      <c r="L36" s="118" t="s">
        <v>8</v>
      </c>
      <c r="M36" s="118" t="s">
        <v>61</v>
      </c>
      <c r="N36" s="118" t="s">
        <v>10</v>
      </c>
      <c r="O36" s="118" t="s">
        <v>80</v>
      </c>
      <c r="P36" s="119" t="s">
        <v>81</v>
      </c>
      <c r="Q36" s="119" t="s">
        <v>82</v>
      </c>
      <c r="R36" s="119" t="s">
        <v>30</v>
      </c>
      <c r="S36" s="125"/>
      <c r="T36" s="19" t="s">
        <v>79</v>
      </c>
      <c r="U36" s="119" t="s">
        <v>7</v>
      </c>
      <c r="V36" s="119" t="s">
        <v>8</v>
      </c>
      <c r="W36" s="119" t="s">
        <v>61</v>
      </c>
      <c r="X36" s="119" t="s">
        <v>10</v>
      </c>
      <c r="Y36" s="119" t="s">
        <v>80</v>
      </c>
      <c r="Z36" s="120"/>
      <c r="AA36" s="10"/>
      <c r="AB36" s="10" t="str">
        <f>AG36&amp;COUNTIF($AG$15:AG36,AG36)</f>
        <v>CAT.2</v>
      </c>
      <c r="AC36" s="19" t="s">
        <v>79</v>
      </c>
      <c r="AD36" s="118" t="s">
        <v>7</v>
      </c>
      <c r="AE36" s="118" t="s">
        <v>8</v>
      </c>
      <c r="AF36" s="118" t="s">
        <v>61</v>
      </c>
      <c r="AG36" s="118" t="s">
        <v>10</v>
      </c>
      <c r="AH36" s="118" t="s">
        <v>80</v>
      </c>
      <c r="AI36" s="119" t="s">
        <v>81</v>
      </c>
      <c r="AJ36" s="49" t="s">
        <v>82</v>
      </c>
      <c r="AK36" s="49" t="s">
        <v>30</v>
      </c>
      <c r="AM36" s="4">
        <v>2</v>
      </c>
      <c r="AN36" t="str" cm="1">
        <f t="array" ref="AN36:AQ36">_xlfn.XLOOKUP($AO$32&amp;AM36,$I$15:$I$201,$K$15:$N$201,"")</f>
        <v>Claudia Milena Serpa Imbett</v>
      </c>
      <c r="AO36" s="55" t="str">
        <v>MNM</v>
      </c>
      <c r="AP36" s="50">
        <v>44</v>
      </c>
      <c r="AQ36" s="55" t="str">
        <v>Master C</v>
      </c>
      <c r="AR36" s="55">
        <f>_xlfn.XLOOKUP($AO$32&amp;AM36,$I$15:$I$201,$P$15:$P$201,"")</f>
        <v>6.7615740740740744E-4</v>
      </c>
      <c r="AS36" s="50" cm="1">
        <f t="array" ref="AS36">IFERROR(IF(AR36="N/P",0,_xlfn.IFS(AM36&gt;8,"0",AM36=1,"9",AM36=2,"7",AM36=3,"6",AM36=4,"5",AM36=5,"4",AM36=6,"3",AM36=7,"2",AM36=8,"1")),"")+0</f>
        <v>7</v>
      </c>
      <c r="AT36" s="87" t="str">
        <f t="shared" si="22"/>
        <v>MASTER C2</v>
      </c>
      <c r="AU36" s="126" cm="1">
        <f t="array" ref="AU36">_xlfn.IFS(AZ36="N/P",0,AV36="",0,AZ36&gt;0,AU35+1)</f>
        <v>2</v>
      </c>
      <c r="AV36" s="116" t="str">
        <v>MARÍA BAYER</v>
      </c>
      <c r="AW36" s="126" t="str">
        <v>NNG</v>
      </c>
      <c r="AX36" s="126">
        <v>40</v>
      </c>
      <c r="AY36" s="126" t="str">
        <v>MASTER C</v>
      </c>
      <c r="AZ36" s="122">
        <v>6.4814814814814813E-4</v>
      </c>
      <c r="BA36" s="118" cm="1">
        <f t="array" ref="BA36">IFERROR(IF(AZ36="N/P",0,_xlfn.IFS(AU36&gt;8,"0",AU36=1,"9",AU36=2,"7",AU36=3,"6",AU36=4,"5",AU36=5,"4",AU36=6,"3",AU36=7,"2",AU36=8,"1")),"")+0</f>
        <v>7</v>
      </c>
      <c r="BB36" s="125"/>
      <c r="BC36" s="126">
        <v>2</v>
      </c>
      <c r="BD36" s="10" t="str" cm="1">
        <f t="array" ref="BD36:BG36">_xlfn.XLOOKUP($BE$32&amp;BC36,$AB$15:$AB$201,$AD$15:$AG$201,"")</f>
        <v>DANIEL MONTOYA</v>
      </c>
      <c r="BE36" s="122" t="str">
        <v>NNG</v>
      </c>
      <c r="BF36" s="118">
        <v>45</v>
      </c>
      <c r="BG36" s="122" t="str">
        <v>MASTER D</v>
      </c>
      <c r="BH36" s="122">
        <f>_xlfn.XLOOKUP($BE$32&amp;BC36,$AB$15:$AB$201,$AI$15:$AI$201,"")</f>
        <v>4.7164351851851854E-4</v>
      </c>
      <c r="BI36" s="118" cm="1">
        <f t="array" ref="BI36">IFERROR(IF(BH36="N/P",0,_xlfn.IFS(BC36&gt;8,"0",BC36=1,"9",BC36=2,"7",BC36=3,"6",BC36=4,"5",BC36=5,"4",BC36=6,"3",BC36=7,"2",BC36=8,"1")),"")+0</f>
        <v>7</v>
      </c>
      <c r="BJ36" s="131" t="str">
        <f t="shared" si="24"/>
        <v>MASTER D0</v>
      </c>
      <c r="BK36" s="126" cm="1">
        <f t="array" ref="BK36">_xlfn.IFS(BP36="N/P",0,BL36="",0,BP36&gt;0,BK35+1)</f>
        <v>0</v>
      </c>
      <c r="BL36" s="10" t="str">
        <v>JAIRO MARTINEZ</v>
      </c>
      <c r="BM36" s="126" t="str">
        <v>NNG</v>
      </c>
      <c r="BN36" s="126">
        <v>45</v>
      </c>
      <c r="BO36" s="126" t="str">
        <v>MASTER D</v>
      </c>
      <c r="BP36" s="122" t="str">
        <v>N/P</v>
      </c>
      <c r="BQ36" s="118" cm="1">
        <f t="array" ref="BQ36">IFERROR(IF(BP36="N/P",0,_xlfn.IFS(BK36&gt;8,"0",BK36=1,"9",BK36=2,"7",BK36=3,"6",BK36=4,"5",BK36=5,"4",BK36=6,"3",BK36=7,"2",BK36=8,"1")),"")+0</f>
        <v>0</v>
      </c>
      <c r="BS36" s="66"/>
      <c r="BT36" s="66"/>
      <c r="BU36" s="66"/>
      <c r="BV36" s="66"/>
      <c r="BW36" s="66"/>
      <c r="BX36" s="66"/>
      <c r="BZ36" s="56" t="s">
        <v>86</v>
      </c>
      <c r="CA36" s="17">
        <f>_xlfn.XLOOKUP($CC$3&amp;"-"&amp;$CA$8,$H$15:$H$201,$J$15:$J$201,"")</f>
        <v>5</v>
      </c>
      <c r="CB36" s="48" t="s">
        <v>87</v>
      </c>
      <c r="CC36" s="57"/>
      <c r="CD36"/>
      <c r="CE36" s="56" t="s">
        <v>86</v>
      </c>
      <c r="CF36" s="17">
        <f>_xlfn.XLOOKUP($CC$3&amp;"-"&amp;$CA$9,$H$15:$H$201,$J$15:$J$201,"")</f>
        <v>6</v>
      </c>
      <c r="CG36" s="48" t="s">
        <v>87</v>
      </c>
      <c r="CH36" s="57"/>
      <c r="CJ36" s="56" t="s">
        <v>86</v>
      </c>
      <c r="CK36" s="17">
        <f>_xlfn.XLOOKUP($CM$3&amp;"-"&amp;$CK$8,$AA$15:$AA$201,$AC$15:$AC$201,"")</f>
        <v>5</v>
      </c>
      <c r="CL36" s="48" t="s">
        <v>87</v>
      </c>
      <c r="CM36" s="57"/>
      <c r="CN36"/>
      <c r="CO36" s="56" t="s">
        <v>86</v>
      </c>
      <c r="CP36" s="17">
        <f>_xlfn.XLOOKUP($CM$3&amp;"-"&amp;$CK$9,$AA$15:$AA$201,$AC$15:$AC$201,"")</f>
        <v>6</v>
      </c>
      <c r="CQ36" s="48" t="s">
        <v>87</v>
      </c>
      <c r="CR36" s="57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3" customFormat="1" ht="18" x14ac:dyDescent="0.35">
      <c r="A37">
        <v>8</v>
      </c>
      <c r="B37"/>
      <c r="C37" s="3">
        <f>_xlfn.XLOOKUP(B37,Tabla1[NOMBRE Y APELLIDO],Tabla1[EQUIPO])</f>
        <v>0</v>
      </c>
      <c r="D37" s="3">
        <f>_xlfn.XLOOKUP(B37,Tabla1[NOMBRE Y APELLIDO],Tabla1[EDAD])</f>
        <v>0</v>
      </c>
      <c r="E37" s="3">
        <f>_xlfn.XLOOKUP(B37,Tabla1[NOMBRE Y APELLIDO],Tabla1[CAT.])</f>
        <v>0</v>
      </c>
      <c r="F37" s="81">
        <f>_xlfn.XLOOKUP(B37,Tabla1[NOMBRE Y APELLIDO],Tabla1[50m Pull])</f>
        <v>0</v>
      </c>
      <c r="G37" s="69"/>
      <c r="H37" t="str">
        <f>$J$35&amp;"-"&amp;J37</f>
        <v>SERIE 3-1</v>
      </c>
      <c r="I37" t="str">
        <f>N37&amp;COUNTIF($N$15:N37,N37)</f>
        <v>010</v>
      </c>
      <c r="J37" s="19" cm="1">
        <f t="array" ref="J37:O44">_xlfn._xlws.SORT(A37:F44,1,1,FALSE)</f>
        <v>1</v>
      </c>
      <c r="K37" s="121">
        <v>0</v>
      </c>
      <c r="L37" s="118">
        <v>0</v>
      </c>
      <c r="M37" s="118">
        <v>0</v>
      </c>
      <c r="N37" s="118">
        <v>0</v>
      </c>
      <c r="O37" s="122">
        <v>0</v>
      </c>
      <c r="P37" s="122" t="s">
        <v>89</v>
      </c>
      <c r="Q37" s="118">
        <f t="shared" ref="Q37:Q44" si="35">$L$13</f>
        <v>1</v>
      </c>
      <c r="R37" s="118">
        <v>3</v>
      </c>
      <c r="S37" s="125"/>
      <c r="T37" s="10">
        <v>8</v>
      </c>
      <c r="U37" s="10"/>
      <c r="V37" s="19">
        <f>_xlfn.XLOOKUP(U37,Tabla1[NOMBRE Y APELLIDO],Tabla1[EQUIPO])</f>
        <v>0</v>
      </c>
      <c r="W37" s="19">
        <f>_xlfn.XLOOKUP(U37,Tabla1[NOMBRE Y APELLIDO],Tabla1[EDAD])</f>
        <v>0</v>
      </c>
      <c r="X37" s="19">
        <f>_xlfn.XLOOKUP(U37,Tabla1[NOMBRE Y APELLIDO],Tabla1[CAT.])</f>
        <v>0</v>
      </c>
      <c r="Y37" s="123">
        <f>_xlfn.XLOOKUP(U37,Tabla1[NOMBRE Y APELLIDO],Tabla1[50m Pull])</f>
        <v>0</v>
      </c>
      <c r="Z37" s="124"/>
      <c r="AA37" s="10" t="str">
        <f>$AC$35&amp;"-"&amp;AC37</f>
        <v>SERIE 3-1</v>
      </c>
      <c r="AB37" s="10" t="str">
        <f>AG37&amp;COUNTIF($AG$15:AG37,AG37)</f>
        <v>010</v>
      </c>
      <c r="AC37" s="19" cm="1">
        <f t="array" ref="AC37:AH44">_xlfn._xlws.SORT(T37:Y44,1,1,FALSE)</f>
        <v>1</v>
      </c>
      <c r="AD37" s="121">
        <v>0</v>
      </c>
      <c r="AE37" s="118">
        <v>0</v>
      </c>
      <c r="AF37" s="118">
        <v>0</v>
      </c>
      <c r="AG37" s="118">
        <v>0</v>
      </c>
      <c r="AH37" s="122">
        <v>0</v>
      </c>
      <c r="AI37" s="122" t="s">
        <v>89</v>
      </c>
      <c r="AJ37" s="50">
        <f t="shared" ref="AJ37:AJ44" si="36">$AE$13</f>
        <v>2</v>
      </c>
      <c r="AK37" s="50">
        <v>3</v>
      </c>
      <c r="AM37" s="4">
        <v>3</v>
      </c>
      <c r="AN37" t="str" cm="1">
        <f t="array" ref="AN37:AQ37">_xlfn.XLOOKUP($AO$32&amp;AM37,$I$15:$I$201,$K$15:$N$201,"")</f>
        <v>Lorena Aguayo Ulloa</v>
      </c>
      <c r="AO37" s="55" t="str">
        <v>MNM</v>
      </c>
      <c r="AP37" s="50">
        <v>43</v>
      </c>
      <c r="AQ37" s="55" t="str">
        <v>Master C</v>
      </c>
      <c r="AR37" s="55">
        <f>_xlfn.XLOOKUP($AO$32&amp;AM37,$I$15:$I$201,$P$15:$P$201,"")</f>
        <v>5.2488425925925923E-4</v>
      </c>
      <c r="AS37" s="50" cm="1">
        <f t="array" ref="AS37">IFERROR(IF(AR37="N/P",0,_xlfn.IFS(AM37&gt;8,"0",AM37=1,"9",AM37=2,"7",AM37=3,"6",AM37=4,"5",AM37=5,"4",AM37=6,"3",AM37=7,"2",AM37=8,"1")),"")+0</f>
        <v>6</v>
      </c>
      <c r="AT37" s="87" t="str">
        <f t="shared" si="22"/>
        <v>Master C3</v>
      </c>
      <c r="AU37" s="126" cm="1">
        <f t="array" ref="AU37">_xlfn.IFS(AZ37="N/P",0,AV37="",0,AZ37&gt;0,AU36+1)</f>
        <v>3</v>
      </c>
      <c r="AV37" s="116" t="str">
        <v>Claudia Milena Serpa Imbett</v>
      </c>
      <c r="AW37" s="126" t="str">
        <v>MNM</v>
      </c>
      <c r="AX37" s="126">
        <v>44</v>
      </c>
      <c r="AY37" s="126" t="str">
        <v>Master C</v>
      </c>
      <c r="AZ37" s="122">
        <v>6.7615740740740744E-4</v>
      </c>
      <c r="BA37" s="118" cm="1">
        <f t="array" ref="BA37">IFERROR(IF(AZ37="N/P",0,_xlfn.IFS(AU37&gt;8,"0",AU37=1,"9",AU37=2,"7",AU37=3,"6",AU37=4,"5",AU37=5,"4",AU37=6,"3",AU37=7,"2",AU37=8,"1")),"")+0</f>
        <v>6</v>
      </c>
      <c r="BB37" s="125"/>
      <c r="BC37" s="126">
        <v>3</v>
      </c>
      <c r="BD37" s="10" t="str" cm="1">
        <f t="array" ref="BD37">_xlfn.XLOOKUP($BE$32&amp;BC37,$AB$15:$AB$201,$AD$15:$AG$201,"")</f>
        <v/>
      </c>
      <c r="BE37" s="122"/>
      <c r="BF37" s="118"/>
      <c r="BG37" s="122"/>
      <c r="BH37" s="122" t="str">
        <f>_xlfn.XLOOKUP($BE$32&amp;BC37,$AB$15:$AB$201,$AI$15:$AI$201,"")</f>
        <v/>
      </c>
      <c r="BI37" s="118" cm="1">
        <f t="array" ref="BI37">IFERROR(IF(BH37="N/P",0,_xlfn.IFS(BC37&gt;8,"0",BC37=1,"9",BC37=2,"7",BC37=3,"6",BC37=4,"5",BC37=5,"4",BC37=6,"3",BC37=7,"2",BC37=8,"1")),"")+0</f>
        <v>6</v>
      </c>
      <c r="BJ37" s="131" t="str">
        <f t="shared" si="24"/>
        <v>0</v>
      </c>
      <c r="BK37" s="126" cm="1">
        <f t="array" ref="BK37">_xlfn.IFS(BP37="N/P",0,BL37="",0,BP37&gt;0,BK36+1)</f>
        <v>0</v>
      </c>
      <c r="BL37" s="10"/>
      <c r="BM37" s="126"/>
      <c r="BN37" s="126"/>
      <c r="BO37" s="126"/>
      <c r="BP37" s="122"/>
      <c r="BQ37" s="118" t="e" cm="1">
        <f t="array" ref="BQ37">IFERROR(IF(BP37="N/P",0,_xlfn.IFS(BK37&gt;8,"0",BK37=1,"9",BK37=2,"7",BK37=3,"6",BK37=4,"5",BK37=5,"4",BK37=6,"3",BK37=7,"2",BK37=8,"1")),"")+0</f>
        <v>#VALUE!</v>
      </c>
      <c r="BS37" s="66"/>
      <c r="BT37" s="66"/>
      <c r="BU37" s="66"/>
      <c r="BV37" s="66"/>
      <c r="BW37" s="66"/>
      <c r="BX37" s="66"/>
      <c r="BZ37" s="58"/>
      <c r="CA37"/>
      <c r="CB37"/>
      <c r="CC37" s="61"/>
      <c r="CD37"/>
      <c r="CE37" s="58"/>
      <c r="CF37"/>
      <c r="CG37"/>
      <c r="CH37" s="61"/>
      <c r="CJ37" s="58"/>
      <c r="CK37"/>
      <c r="CL37"/>
      <c r="CM37" s="61"/>
      <c r="CN37"/>
      <c r="CO37" s="58"/>
      <c r="CP37"/>
      <c r="CQ37"/>
      <c r="CR37" s="61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3" customFormat="1" ht="18" x14ac:dyDescent="0.35">
      <c r="A38">
        <v>1</v>
      </c>
      <c r="B38"/>
      <c r="C38" s="3">
        <f>_xlfn.XLOOKUP(B38,Tabla1[NOMBRE Y APELLIDO],Tabla1[EQUIPO])</f>
        <v>0</v>
      </c>
      <c r="D38" s="3">
        <f>_xlfn.XLOOKUP(B38,Tabla1[NOMBRE Y APELLIDO],Tabla1[EDAD])</f>
        <v>0</v>
      </c>
      <c r="E38" s="3">
        <f>_xlfn.XLOOKUP(B38,Tabla1[NOMBRE Y APELLIDO],Tabla1[CAT.])</f>
        <v>0</v>
      </c>
      <c r="F38" s="81">
        <f>_xlfn.XLOOKUP(B38,Tabla1[NOMBRE Y APELLIDO],Tabla1[50m Pull])</f>
        <v>0</v>
      </c>
      <c r="G38" s="69"/>
      <c r="H38" t="str">
        <f t="shared" ref="H38:H44" si="37">$J$35&amp;"-"&amp;J38</f>
        <v>SERIE 3-2</v>
      </c>
      <c r="I38" t="str">
        <f>N38&amp;COUNTIF($N$15:N38,N38)</f>
        <v>011</v>
      </c>
      <c r="J38" s="19">
        <v>2</v>
      </c>
      <c r="K38" s="121">
        <v>0</v>
      </c>
      <c r="L38" s="118">
        <v>0</v>
      </c>
      <c r="M38" s="118">
        <v>0</v>
      </c>
      <c r="N38" s="118">
        <v>0</v>
      </c>
      <c r="O38" s="122">
        <v>0</v>
      </c>
      <c r="P38" s="122" t="s">
        <v>89</v>
      </c>
      <c r="Q38" s="118">
        <f t="shared" si="35"/>
        <v>1</v>
      </c>
      <c r="R38" s="118">
        <v>3</v>
      </c>
      <c r="S38" s="125"/>
      <c r="T38" s="10">
        <v>1</v>
      </c>
      <c r="U38" s="10"/>
      <c r="V38" s="19">
        <f>_xlfn.XLOOKUP(U38,Tabla1[NOMBRE Y APELLIDO],Tabla1[EQUIPO])</f>
        <v>0</v>
      </c>
      <c r="W38" s="19">
        <f>_xlfn.XLOOKUP(U38,Tabla1[NOMBRE Y APELLIDO],Tabla1[EDAD])</f>
        <v>0</v>
      </c>
      <c r="X38" s="19">
        <f>_xlfn.XLOOKUP(U38,Tabla1[NOMBRE Y APELLIDO],Tabla1[CAT.])</f>
        <v>0</v>
      </c>
      <c r="Y38" s="123">
        <f>_xlfn.XLOOKUP(U38,Tabla1[NOMBRE Y APELLIDO],Tabla1[50m Pull])</f>
        <v>0</v>
      </c>
      <c r="Z38" s="124"/>
      <c r="AA38" s="10" t="str">
        <f t="shared" ref="AA38:AA44" si="38">$AC$35&amp;"-"&amp;AC38</f>
        <v>SERIE 3-2</v>
      </c>
      <c r="AB38" s="10" t="str">
        <f>AG38&amp;COUNTIF($AG$15:AG38,AG38)</f>
        <v>011</v>
      </c>
      <c r="AC38" s="19">
        <v>2</v>
      </c>
      <c r="AD38" s="121">
        <v>0</v>
      </c>
      <c r="AE38" s="118">
        <v>0</v>
      </c>
      <c r="AF38" s="118">
        <v>0</v>
      </c>
      <c r="AG38" s="118">
        <v>0</v>
      </c>
      <c r="AH38" s="122">
        <v>0</v>
      </c>
      <c r="AI38" s="122" t="s">
        <v>89</v>
      </c>
      <c r="AJ38" s="50">
        <f t="shared" si="36"/>
        <v>2</v>
      </c>
      <c r="AK38" s="50">
        <v>3</v>
      </c>
      <c r="AM38" s="4">
        <v>4</v>
      </c>
      <c r="AN38" t="str" cm="1">
        <f t="array" ref="AN38">_xlfn.XLOOKUP($AO$32&amp;AM38,$I$15:$I$201,$K$15:$N$201,"")</f>
        <v/>
      </c>
      <c r="AO38" s="55"/>
      <c r="AP38" s="50"/>
      <c r="AQ38" s="55"/>
      <c r="AR38" s="55" t="str">
        <f>_xlfn.XLOOKUP($AO$32&amp;AM38,$I$15:$I$201,$P$15:$P$201,"")</f>
        <v/>
      </c>
      <c r="AS38" s="50" cm="1">
        <f t="array" ref="AS38">IFERROR(IF(AR38="N/P",0,_xlfn.IFS(AM38&gt;8,"0",AM38=1,"9",AM38=2,"7",AM38=3,"6",AM38=4,"5",AM38=5,"4",AM38=6,"3",AM38=7,"2",AM38=8,"1")),"")+0</f>
        <v>5</v>
      </c>
      <c r="AT38" s="87" t="str">
        <f t="shared" si="22"/>
        <v>0</v>
      </c>
      <c r="AU38" s="126" cm="1">
        <f t="array" ref="AU38">_xlfn.IFS(AZ38="N/P",0,AV38="",0,AZ38&gt;0,AU37+1)</f>
        <v>0</v>
      </c>
      <c r="AV38" s="116"/>
      <c r="AW38" s="126"/>
      <c r="AX38" s="126"/>
      <c r="AY38" s="126"/>
      <c r="AZ38" s="122"/>
      <c r="BA38" s="118" t="e" cm="1">
        <f t="array" ref="BA38">IFERROR(IF(AZ38="N/P",0,_xlfn.IFS(AU38&gt;8,"0",AU38=1,"9",AU38=2,"7",AU38=3,"6",AU38=4,"5",AU38=5,"4",AU38=6,"3",AU38=7,"2",AU38=8,"1")),"")+0</f>
        <v>#VALUE!</v>
      </c>
      <c r="BB38" s="125"/>
      <c r="BC38" s="126"/>
      <c r="BD38" s="115" t="str">
        <f>BD32</f>
        <v>MASCULINO</v>
      </c>
      <c r="BE38" s="117" t="s">
        <v>142</v>
      </c>
      <c r="BF38" s="10"/>
      <c r="BG38" s="115" t="str">
        <f>BG23</f>
        <v>50 M</v>
      </c>
      <c r="BH38" s="115" t="str">
        <f>BH32</f>
        <v>PULL</v>
      </c>
      <c r="BI38" s="10"/>
      <c r="BJ38" s="131" t="str">
        <f t="shared" si="24"/>
        <v>50 M</v>
      </c>
      <c r="BK38" s="10"/>
      <c r="BL38" s="113" t="str">
        <f>BD38</f>
        <v>MASCULINO</v>
      </c>
      <c r="BM38" s="116" t="str">
        <f>BE38</f>
        <v>MASTER E</v>
      </c>
      <c r="BN38" s="10"/>
      <c r="BO38" s="113" t="str">
        <f>BG38</f>
        <v>50 M</v>
      </c>
      <c r="BP38" s="116" t="str">
        <f>BH38</f>
        <v>PULL</v>
      </c>
      <c r="BQ38" s="10"/>
      <c r="BS38" s="66"/>
      <c r="BT38" s="66"/>
      <c r="BU38" s="66"/>
      <c r="BV38" s="66"/>
      <c r="BW38" s="66"/>
      <c r="BX38" s="66"/>
      <c r="BZ38" s="56" t="s">
        <v>88</v>
      </c>
      <c r="CA38" s="138" t="str">
        <f>_xlfn.XLOOKUP($CC$3&amp;"-"&amp;$CA$8,$H$15:$H$201,$K$15:$K$201,"")</f>
        <v>MARÍA BAYER</v>
      </c>
      <c r="CB38" s="138" t="str">
        <f>_xlfn.XLOOKUP($CC$3&amp;"-"&amp;CB26,$H$15:$H$201,$J$15:$J$201,"")</f>
        <v/>
      </c>
      <c r="CC38" s="139" t="str">
        <f>_xlfn.XLOOKUP($CC$3&amp;"-"&amp;CC26,$H$15:$H$201,$J$15:$J$201,"")</f>
        <v/>
      </c>
      <c r="CD38"/>
      <c r="CE38" s="56" t="s">
        <v>88</v>
      </c>
      <c r="CF38" s="138">
        <f>_xlfn.XLOOKUP($CC$3&amp;"-"&amp;$CA$9,$H$15:$H$201,$K$15:$K$201,"")</f>
        <v>0</v>
      </c>
      <c r="CG38" s="138" t="str">
        <f>_xlfn.XLOOKUP($CC$3&amp;"-"&amp;CG26,$H$15:$H$201,$J$15:$J$201,"")</f>
        <v/>
      </c>
      <c r="CH38" s="139" t="str">
        <f>_xlfn.XLOOKUP($CC$3&amp;"-"&amp;CH26,$H$15:$H$201,$J$15:$J$201,"")</f>
        <v/>
      </c>
      <c r="CJ38" s="56" t="s">
        <v>88</v>
      </c>
      <c r="CK38" s="138" t="str">
        <f>_xlfn.XLOOKUP($CM$3&amp;"-"&amp;$CK$8,$AA$15:$AA$201,$AD$15:$AD$201,"")</f>
        <v>DANIEL MONTOYA</v>
      </c>
      <c r="CL38" s="138" t="str">
        <f>_xlfn.XLOOKUP($CC$3&amp;"-"&amp;CL26,$H$15:$H$201,$J$15:$J$201,"")</f>
        <v/>
      </c>
      <c r="CM38" s="139" t="str">
        <f>_xlfn.XLOOKUP($CC$3&amp;"-"&amp;CM26,$H$15:$H$201,$J$15:$J$201,"")</f>
        <v/>
      </c>
      <c r="CN38"/>
      <c r="CO38" s="56" t="s">
        <v>88</v>
      </c>
      <c r="CP38" s="138" t="str">
        <f>_xlfn.XLOOKUP($CM$3&amp;"-"&amp;$CK$9,$AA$15:$AA$201,$AD$15:$AD$201,"")</f>
        <v>Fernando Suarez</v>
      </c>
      <c r="CQ38" s="138" t="str">
        <f>_xlfn.XLOOKUP($CC$3&amp;"-"&amp;CQ26,$H$15:$H$201,$J$15:$J$201,"")</f>
        <v/>
      </c>
      <c r="CR38" s="139" t="str">
        <f>_xlfn.XLOOKUP($CC$3&amp;"-"&amp;CR26,$H$15:$H$201,$J$15:$J$201,"")</f>
        <v/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33" customFormat="1" ht="18" x14ac:dyDescent="0.35">
      <c r="A39">
        <v>7</v>
      </c>
      <c r="B39"/>
      <c r="C39" s="3">
        <f>_xlfn.XLOOKUP(B39,Tabla1[NOMBRE Y APELLIDO],Tabla1[EQUIPO])</f>
        <v>0</v>
      </c>
      <c r="D39" s="3">
        <f>_xlfn.XLOOKUP(B39,Tabla1[NOMBRE Y APELLIDO],Tabla1[EDAD])</f>
        <v>0</v>
      </c>
      <c r="E39" s="3">
        <f>_xlfn.XLOOKUP(B39,Tabla1[NOMBRE Y APELLIDO],Tabla1[CAT.])</f>
        <v>0</v>
      </c>
      <c r="F39" s="81">
        <f>_xlfn.XLOOKUP(B39,Tabla1[NOMBRE Y APELLIDO],Tabla1[50m Pull])</f>
        <v>0</v>
      </c>
      <c r="G39" s="69"/>
      <c r="H39" t="str">
        <f t="shared" si="37"/>
        <v>SERIE 3-3</v>
      </c>
      <c r="I39" t="str">
        <f>N39&amp;COUNTIF($N$15:N39,N39)</f>
        <v>Master A1</v>
      </c>
      <c r="J39" s="19">
        <v>3</v>
      </c>
      <c r="K39" s="121" t="str">
        <v xml:space="preserve">Mariagrazia Rangel Rojas </v>
      </c>
      <c r="L39" s="118" t="str">
        <v>MNM</v>
      </c>
      <c r="M39" s="118">
        <v>34</v>
      </c>
      <c r="N39" s="118" t="str">
        <v>Master A</v>
      </c>
      <c r="O39" s="122" t="str">
        <v>N/T</v>
      </c>
      <c r="P39" s="122">
        <v>6.6435185185185184E-4</v>
      </c>
      <c r="Q39" s="118">
        <f t="shared" si="35"/>
        <v>1</v>
      </c>
      <c r="R39" s="118">
        <v>3</v>
      </c>
      <c r="S39" s="125"/>
      <c r="T39" s="10">
        <v>7</v>
      </c>
      <c r="U39" s="10"/>
      <c r="V39" s="19">
        <f>_xlfn.XLOOKUP(U39,Tabla1[NOMBRE Y APELLIDO],Tabla1[EQUIPO])</f>
        <v>0</v>
      </c>
      <c r="W39" s="19">
        <f>_xlfn.XLOOKUP(U39,Tabla1[NOMBRE Y APELLIDO],Tabla1[EDAD])</f>
        <v>0</v>
      </c>
      <c r="X39" s="19">
        <f>_xlfn.XLOOKUP(U39,Tabla1[NOMBRE Y APELLIDO],Tabla1[CAT.])</f>
        <v>0</v>
      </c>
      <c r="Y39" s="123">
        <f>_xlfn.XLOOKUP(U39,Tabla1[NOMBRE Y APELLIDO],Tabla1[50m Pull])</f>
        <v>0</v>
      </c>
      <c r="Z39" s="124"/>
      <c r="AA39" s="10" t="str">
        <f t="shared" si="38"/>
        <v>SERIE 3-3</v>
      </c>
      <c r="AB39" s="10" t="str">
        <f>AG39&amp;COUNTIF($AG$15:AG39,AG39)</f>
        <v>MASTER B3</v>
      </c>
      <c r="AC39" s="19">
        <v>3</v>
      </c>
      <c r="AD39" s="121" t="str">
        <v>Jhonatan Steven Cortez Bolivar</v>
      </c>
      <c r="AE39" s="118" t="str">
        <v>MNM</v>
      </c>
      <c r="AF39" s="118">
        <v>35</v>
      </c>
      <c r="AG39" s="118" t="str">
        <v>MASTER B</v>
      </c>
      <c r="AH39" s="122" t="str">
        <v>N/T</v>
      </c>
      <c r="AI39" s="122">
        <v>4.4571759259259255E-4</v>
      </c>
      <c r="AJ39" s="50">
        <f t="shared" si="36"/>
        <v>2</v>
      </c>
      <c r="AK39" s="50">
        <v>3</v>
      </c>
      <c r="AM39" s="4"/>
      <c r="AN39" s="42" t="str">
        <f>AN24</f>
        <v>FEMENINO</v>
      </c>
      <c r="AO39" s="18" t="s">
        <v>141</v>
      </c>
      <c r="AP39"/>
      <c r="AQ39" s="42" t="str">
        <f>AQ24</f>
        <v>50 M</v>
      </c>
      <c r="AR39" s="18" t="str">
        <f>AR24</f>
        <v>PULL</v>
      </c>
      <c r="AS39"/>
      <c r="AT39" s="87" t="str">
        <f t="shared" si="22"/>
        <v>50 M</v>
      </c>
      <c r="AU39" s="126"/>
      <c r="AV39" s="113" t="str">
        <f>AN39</f>
        <v>FEMENINO</v>
      </c>
      <c r="AW39" s="116" t="str">
        <f>AO39</f>
        <v>MASTER D</v>
      </c>
      <c r="AX39" s="126"/>
      <c r="AY39" s="113" t="str">
        <f>AQ39</f>
        <v>50 M</v>
      </c>
      <c r="AZ39" s="116" t="str">
        <f>AR39</f>
        <v>PULL</v>
      </c>
      <c r="BA39" s="10"/>
      <c r="BB39" s="125"/>
      <c r="BC39" s="126"/>
      <c r="BD39" s="115" t="str">
        <f>BD33</f>
        <v xml:space="preserve">PRUEBA </v>
      </c>
      <c r="BE39" s="117">
        <f>BE24</f>
        <v>2</v>
      </c>
      <c r="BF39" s="10"/>
      <c r="BG39" s="10"/>
      <c r="BH39" s="10"/>
      <c r="BI39" s="10"/>
      <c r="BJ39" s="131" t="str">
        <f t="shared" si="24"/>
        <v/>
      </c>
      <c r="BK39" s="10"/>
      <c r="BL39" s="113" t="str">
        <f>AV40</f>
        <v xml:space="preserve">PRUEBA </v>
      </c>
      <c r="BM39" s="116">
        <f>BE39</f>
        <v>2</v>
      </c>
      <c r="BN39" s="10"/>
      <c r="BO39" s="10"/>
      <c r="BP39" s="10"/>
      <c r="BQ39" s="10"/>
      <c r="BS39" s="66"/>
      <c r="BT39" s="66"/>
      <c r="BU39" s="66"/>
      <c r="BV39" s="66"/>
      <c r="BW39" s="66"/>
      <c r="BX39" s="66"/>
      <c r="BZ39" s="58"/>
      <c r="CA39"/>
      <c r="CB39"/>
      <c r="CC39" s="61"/>
      <c r="CD39"/>
      <c r="CE39" s="58"/>
      <c r="CF39"/>
      <c r="CG39"/>
      <c r="CH39" s="61"/>
      <c r="CJ39" s="58"/>
      <c r="CK39"/>
      <c r="CL39"/>
      <c r="CM39" s="61"/>
      <c r="CN39"/>
      <c r="CO39" s="58"/>
      <c r="CP39"/>
      <c r="CQ39"/>
      <c r="CR39" s="61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 spans="1:160" s="33" customFormat="1" ht="18" x14ac:dyDescent="0.35">
      <c r="A40">
        <v>2</v>
      </c>
      <c r="B40"/>
      <c r="C40" s="3">
        <f>_xlfn.XLOOKUP(B40,Tabla1[NOMBRE Y APELLIDO],Tabla1[EQUIPO])</f>
        <v>0</v>
      </c>
      <c r="D40" s="3">
        <f>_xlfn.XLOOKUP(B40,Tabla1[NOMBRE Y APELLIDO],Tabla1[EDAD])</f>
        <v>0</v>
      </c>
      <c r="E40" s="3">
        <f>_xlfn.XLOOKUP(B40,Tabla1[NOMBRE Y APELLIDO],Tabla1[CAT.])</f>
        <v>0</v>
      </c>
      <c r="F40" s="81">
        <f>_xlfn.XLOOKUP(B40,Tabla1[NOMBRE Y APELLIDO],Tabla1[50m Pull])</f>
        <v>0</v>
      </c>
      <c r="G40" s="69"/>
      <c r="H40" t="str">
        <f t="shared" si="37"/>
        <v>SERIE 3-4</v>
      </c>
      <c r="I40" t="str">
        <f>N40&amp;COUNTIF($N$15:N40,N40)</f>
        <v>Master C2</v>
      </c>
      <c r="J40" s="19">
        <v>4</v>
      </c>
      <c r="K40" s="121" t="str">
        <v>Claudia Milena Serpa Imbett</v>
      </c>
      <c r="L40" s="118" t="str">
        <v>MNM</v>
      </c>
      <c r="M40" s="118">
        <v>44</v>
      </c>
      <c r="N40" s="118" t="str">
        <v>Master C</v>
      </c>
      <c r="O40" s="122" t="str">
        <v>N/T</v>
      </c>
      <c r="P40" s="122">
        <v>6.7615740740740744E-4</v>
      </c>
      <c r="Q40" s="118">
        <f t="shared" si="35"/>
        <v>1</v>
      </c>
      <c r="R40" s="118">
        <v>3</v>
      </c>
      <c r="S40" s="125"/>
      <c r="T40" s="10">
        <v>2</v>
      </c>
      <c r="U40" s="10"/>
      <c r="V40" s="19">
        <f>_xlfn.XLOOKUP(U40,Tabla1[NOMBRE Y APELLIDO],Tabla1[EQUIPO])</f>
        <v>0</v>
      </c>
      <c r="W40" s="19">
        <f>_xlfn.XLOOKUP(U40,Tabla1[NOMBRE Y APELLIDO],Tabla1[EDAD])</f>
        <v>0</v>
      </c>
      <c r="X40" s="19">
        <f>_xlfn.XLOOKUP(U40,Tabla1[NOMBRE Y APELLIDO],Tabla1[CAT.])</f>
        <v>0</v>
      </c>
      <c r="Y40" s="123">
        <f>_xlfn.XLOOKUP(U40,Tabla1[NOMBRE Y APELLIDO],Tabla1[50m Pull])</f>
        <v>0</v>
      </c>
      <c r="Z40" s="124"/>
      <c r="AA40" s="10" t="str">
        <f t="shared" si="38"/>
        <v>SERIE 3-4</v>
      </c>
      <c r="AB40" s="10" t="str">
        <f>AG40&amp;COUNTIF($AG$15:AG40,AG40)</f>
        <v>MASTER B4</v>
      </c>
      <c r="AC40" s="19">
        <v>4</v>
      </c>
      <c r="AD40" s="121" t="str">
        <v>ALEX EPAMINONDAS ZARATE BUELVAS</v>
      </c>
      <c r="AE40" s="118" t="str">
        <v>MNM</v>
      </c>
      <c r="AF40" s="118">
        <v>35</v>
      </c>
      <c r="AG40" s="118" t="str">
        <v>MASTER B</v>
      </c>
      <c r="AH40" s="122" t="str">
        <v>N/T</v>
      </c>
      <c r="AI40" s="122">
        <v>4.2268518518518523E-4</v>
      </c>
      <c r="AJ40" s="50">
        <f t="shared" si="36"/>
        <v>2</v>
      </c>
      <c r="AK40" s="50">
        <v>3</v>
      </c>
      <c r="AM40" s="4"/>
      <c r="AN40" s="42" t="str">
        <f>AN25</f>
        <v xml:space="preserve">PRUEBA </v>
      </c>
      <c r="AO40" s="18">
        <f>AO25</f>
        <v>1</v>
      </c>
      <c r="AP40"/>
      <c r="AQ40"/>
      <c r="AR40"/>
      <c r="AS40"/>
      <c r="AT40" s="87" t="str">
        <f t="shared" si="22"/>
        <v/>
      </c>
      <c r="AU40" s="126"/>
      <c r="AV40" s="113" t="str">
        <f>AN40</f>
        <v xml:space="preserve">PRUEBA </v>
      </c>
      <c r="AW40" s="116">
        <f>AO40</f>
        <v>1</v>
      </c>
      <c r="AX40" s="126"/>
      <c r="AY40" s="10"/>
      <c r="AZ40" s="10"/>
      <c r="BA40" s="10"/>
      <c r="BB40" s="125"/>
      <c r="BC40" s="119" t="s">
        <v>83</v>
      </c>
      <c r="BD40" s="119" t="s">
        <v>7</v>
      </c>
      <c r="BE40" s="119" t="s">
        <v>8</v>
      </c>
      <c r="BF40" s="119" t="s">
        <v>61</v>
      </c>
      <c r="BG40" s="119" t="s">
        <v>10</v>
      </c>
      <c r="BH40" s="119" t="s">
        <v>81</v>
      </c>
      <c r="BI40" s="118" t="s">
        <v>15</v>
      </c>
      <c r="BJ40" s="131" t="str">
        <f t="shared" si="24"/>
        <v>CAT.Lugar</v>
      </c>
      <c r="BK40" s="126" t="s">
        <v>83</v>
      </c>
      <c r="BL40" s="126" t="s">
        <v>7</v>
      </c>
      <c r="BM40" s="126" t="s">
        <v>8</v>
      </c>
      <c r="BN40" s="126" t="s">
        <v>61</v>
      </c>
      <c r="BO40" s="126" t="s">
        <v>10</v>
      </c>
      <c r="BP40" s="126" t="s">
        <v>81</v>
      </c>
      <c r="BQ40" s="126" t="s">
        <v>15</v>
      </c>
      <c r="BS40" s="67"/>
      <c r="BT40" s="67"/>
      <c r="BU40" s="67"/>
      <c r="BV40" s="67"/>
      <c r="BW40" s="67"/>
      <c r="BX40" s="67"/>
      <c r="BZ40" s="56" t="s">
        <v>90</v>
      </c>
      <c r="CA40" s="140" t="s">
        <v>91</v>
      </c>
      <c r="CB40" s="140"/>
      <c r="CC40" s="141"/>
      <c r="CD40"/>
      <c r="CE40" s="56" t="s">
        <v>90</v>
      </c>
      <c r="CF40" s="140" t="s">
        <v>91</v>
      </c>
      <c r="CG40" s="140"/>
      <c r="CH40" s="141"/>
      <c r="CJ40" s="56" t="s">
        <v>90</v>
      </c>
      <c r="CK40" s="140" t="s">
        <v>91</v>
      </c>
      <c r="CL40" s="140"/>
      <c r="CM40" s="141"/>
      <c r="CN40"/>
      <c r="CO40" s="56" t="s">
        <v>90</v>
      </c>
      <c r="CP40" s="140" t="s">
        <v>91</v>
      </c>
      <c r="CQ40" s="140"/>
      <c r="CR40" s="141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 spans="1:160" s="33" customFormat="1" ht="18" x14ac:dyDescent="0.35">
      <c r="A41">
        <v>6</v>
      </c>
      <c r="B41" t="s">
        <v>185</v>
      </c>
      <c r="C41" s="3" t="str">
        <f>_xlfn.XLOOKUP(B41,Tabla1[NOMBRE Y APELLIDO],Tabla1[EQUIPO])</f>
        <v>DELFINES</v>
      </c>
      <c r="D41" s="3">
        <f>_xlfn.XLOOKUP(B41,Tabla1[NOMBRE Y APELLIDO],Tabla1[EDAD])</f>
        <v>26</v>
      </c>
      <c r="E41" s="3" t="str">
        <f>_xlfn.XLOOKUP(B41,Tabla1[NOMBRE Y APELLIDO],Tabla1[CAT.])</f>
        <v>MAYORES</v>
      </c>
      <c r="F41" s="81" t="str">
        <f>_xlfn.XLOOKUP(B41,Tabla1[NOMBRE Y APELLIDO],Tabla1[50m Pull])</f>
        <v>N/T</v>
      </c>
      <c r="G41" s="69"/>
      <c r="H41" t="str">
        <f t="shared" si="37"/>
        <v>SERIE 3-5</v>
      </c>
      <c r="I41" t="str">
        <f>N41&amp;COUNTIF($N$15:N41,N41)</f>
        <v>Master C3</v>
      </c>
      <c r="J41" s="19">
        <v>5</v>
      </c>
      <c r="K41" s="121" t="str">
        <v>Lorena Aguayo Ulloa</v>
      </c>
      <c r="L41" s="118" t="str">
        <v>MNM</v>
      </c>
      <c r="M41" s="118">
        <v>43</v>
      </c>
      <c r="N41" s="118" t="str">
        <v>Master C</v>
      </c>
      <c r="O41" s="122" t="str">
        <v>N/T</v>
      </c>
      <c r="P41" s="122">
        <v>5.2488425925925923E-4</v>
      </c>
      <c r="Q41" s="118">
        <f t="shared" si="35"/>
        <v>1</v>
      </c>
      <c r="R41" s="118">
        <v>3</v>
      </c>
      <c r="S41" s="125"/>
      <c r="T41" s="10">
        <v>6</v>
      </c>
      <c r="U41" s="10" t="s">
        <v>172</v>
      </c>
      <c r="V41" s="19" t="str">
        <f>_xlfn.XLOOKUP(U41,Tabla1[NOMBRE Y APELLIDO],Tabla1[EQUIPO])</f>
        <v>MNM</v>
      </c>
      <c r="W41" s="19">
        <f>_xlfn.XLOOKUP(U41,Tabla1[NOMBRE Y APELLIDO],Tabla1[EDAD])</f>
        <v>35</v>
      </c>
      <c r="X41" s="19" t="str">
        <f>_xlfn.XLOOKUP(U41,Tabla1[NOMBRE Y APELLIDO],Tabla1[CAT.])</f>
        <v>MASTER B</v>
      </c>
      <c r="Y41" s="123" t="str">
        <f>_xlfn.XLOOKUP(U41,Tabla1[NOMBRE Y APELLIDO],Tabla1[50m Pull])</f>
        <v>N/T</v>
      </c>
      <c r="Z41" s="124"/>
      <c r="AA41" s="10" t="str">
        <f t="shared" si="38"/>
        <v>SERIE 3-5</v>
      </c>
      <c r="AB41" s="10" t="str">
        <f>AG41&amp;COUNTIF($AG$15:AG41,AG41)</f>
        <v>MAYORES1</v>
      </c>
      <c r="AC41" s="19">
        <v>5</v>
      </c>
      <c r="AD41" s="121" t="str">
        <v>Hugo Barrera Guzman</v>
      </c>
      <c r="AE41" s="118" t="str">
        <v>DELFINES</v>
      </c>
      <c r="AF41" s="118">
        <v>27</v>
      </c>
      <c r="AG41" s="118" t="str">
        <v>MAYORES</v>
      </c>
      <c r="AH41" s="122" t="str">
        <v>N/T</v>
      </c>
      <c r="AI41" s="122">
        <v>4.4594907407407409E-4</v>
      </c>
      <c r="AJ41" s="50">
        <f t="shared" si="36"/>
        <v>2</v>
      </c>
      <c r="AK41" s="50">
        <v>3</v>
      </c>
      <c r="AM41" s="49" t="s">
        <v>83</v>
      </c>
      <c r="AN41" s="49" t="s">
        <v>7</v>
      </c>
      <c r="AO41" s="49" t="s">
        <v>8</v>
      </c>
      <c r="AP41" s="49" t="s">
        <v>61</v>
      </c>
      <c r="AQ41" s="49" t="s">
        <v>10</v>
      </c>
      <c r="AR41" s="49" t="s">
        <v>81</v>
      </c>
      <c r="AS41" s="50" t="s">
        <v>15</v>
      </c>
      <c r="AT41" s="87" t="str">
        <f t="shared" si="22"/>
        <v>CAT.Lugar</v>
      </c>
      <c r="AU41" s="119" t="s">
        <v>83</v>
      </c>
      <c r="AV41" s="119" t="s">
        <v>7</v>
      </c>
      <c r="AW41" s="119" t="s">
        <v>8</v>
      </c>
      <c r="AX41" s="119" t="s">
        <v>61</v>
      </c>
      <c r="AY41" s="119" t="s">
        <v>10</v>
      </c>
      <c r="AZ41" s="119" t="s">
        <v>81</v>
      </c>
      <c r="BA41" s="126" t="s">
        <v>15</v>
      </c>
      <c r="BB41" s="125"/>
      <c r="BC41" s="126">
        <v>1</v>
      </c>
      <c r="BD41" s="10" t="str" cm="1">
        <f t="array" ref="BD41:BG41">_xlfn.XLOOKUP($BE$38&amp;BC41,$AB$15:$AB$201,$AD$15:$AG$201,"")</f>
        <v>Libardo Pinzón Vivas</v>
      </c>
      <c r="BE41" s="122" t="str">
        <v>MNM</v>
      </c>
      <c r="BF41" s="118">
        <v>51</v>
      </c>
      <c r="BG41" s="122" t="str">
        <v>Master E</v>
      </c>
      <c r="BH41" s="122">
        <f>_xlfn.XLOOKUP($BE$38&amp;BC41,$AB$15:$AB$201,$AI$15:$AI$201,"")</f>
        <v>4.2939814814814815E-4</v>
      </c>
      <c r="BI41" s="118" cm="1">
        <f t="array" ref="BI41">IFERROR(IF(BH41="N/P",0,_xlfn.IFS(BC41&gt;8,"0",BC41=1,"9",BC41=2,"7",BC41=3,"6",BC41=4,"5",BC41=5,"4",BC41=6,"3",BC41=7,"2",BC41=8,"1")),"")+0</f>
        <v>9</v>
      </c>
      <c r="BJ41" s="131" t="str">
        <f t="shared" si="24"/>
        <v>Master E1</v>
      </c>
      <c r="BK41" s="126" cm="1">
        <f t="array" ref="BK41">_xlfn.IFS(BP41="N/P",0,BL41="",0,BL41&gt;0,1)</f>
        <v>1</v>
      </c>
      <c r="BL41" s="10" t="str" cm="1">
        <f t="array" ref="BL41:BP41">_xlfn._xlws.SORT(BD41:BH41,5,1,FALSE)</f>
        <v>Libardo Pinzón Vivas</v>
      </c>
      <c r="BM41" s="126" t="str">
        <v>MNM</v>
      </c>
      <c r="BN41" s="126">
        <v>51</v>
      </c>
      <c r="BO41" s="126" t="str">
        <v>Master E</v>
      </c>
      <c r="BP41" s="122">
        <v>4.2939814814814815E-4</v>
      </c>
      <c r="BQ41" s="118" cm="1">
        <f t="array" ref="BQ41">IFERROR(IF(BP41="N/P",0,_xlfn.IFS(BK41&gt;8,"0",BK41=1,"9",BK41=2,"7",BK41=3,"6",BK41=4,"5",BK41=5,"4",BK41=6,"3",BK41=7,"2",BK41=8,"1")),"")+0</f>
        <v>9</v>
      </c>
      <c r="BS41" s="67"/>
      <c r="BT41" s="67"/>
      <c r="BU41" s="67"/>
      <c r="BV41" s="67"/>
      <c r="BW41" s="67"/>
      <c r="BX41" s="67"/>
      <c r="BZ41" s="63"/>
      <c r="CA41" s="64"/>
      <c r="CB41" s="64"/>
      <c r="CC41" s="65"/>
      <c r="CD41"/>
      <c r="CE41" s="63"/>
      <c r="CF41" s="64"/>
      <c r="CG41" s="64"/>
      <c r="CH41" s="65"/>
      <c r="CJ41" s="63"/>
      <c r="CK41" s="64"/>
      <c r="CL41" s="64"/>
      <c r="CM41" s="65"/>
      <c r="CN41"/>
      <c r="CO41" s="63"/>
      <c r="CP41" s="64"/>
      <c r="CQ41" s="64"/>
      <c r="CR41" s="65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60" s="33" customFormat="1" ht="18" x14ac:dyDescent="0.35">
      <c r="A42">
        <v>3</v>
      </c>
      <c r="B42" t="s">
        <v>163</v>
      </c>
      <c r="C42" s="3" t="str">
        <f>_xlfn.XLOOKUP(B42,Tabla1[NOMBRE Y APELLIDO],Tabla1[EQUIPO])</f>
        <v>MNM</v>
      </c>
      <c r="D42" s="3">
        <f>_xlfn.XLOOKUP(B42,Tabla1[NOMBRE Y APELLIDO],Tabla1[EDAD])</f>
        <v>34</v>
      </c>
      <c r="E42" s="3" t="str">
        <f>_xlfn.XLOOKUP(B42,Tabla1[NOMBRE Y APELLIDO],Tabla1[CAT.])</f>
        <v>Master A</v>
      </c>
      <c r="F42" s="81" t="str">
        <f>_xlfn.XLOOKUP(B42,Tabla1[NOMBRE Y APELLIDO],Tabla1[50m Pull])</f>
        <v>N/T</v>
      </c>
      <c r="G42" s="69"/>
      <c r="H42" t="str">
        <f t="shared" si="37"/>
        <v>SERIE 3-6</v>
      </c>
      <c r="I42" t="str">
        <f>N42&amp;COUNTIF($N$15:N42,N42)</f>
        <v>MAYORES1</v>
      </c>
      <c r="J42" s="19">
        <v>6</v>
      </c>
      <c r="K42" s="121" t="str">
        <v>Maria Camila Bravo Acevedo</v>
      </c>
      <c r="L42" s="118" t="str">
        <v>DELFINES</v>
      </c>
      <c r="M42" s="118">
        <v>26</v>
      </c>
      <c r="N42" s="118" t="str">
        <v>MAYORES</v>
      </c>
      <c r="O42" s="122" t="str">
        <v>N/T</v>
      </c>
      <c r="P42" s="122">
        <v>5.9027777777777778E-4</v>
      </c>
      <c r="Q42" s="118">
        <f t="shared" si="35"/>
        <v>1</v>
      </c>
      <c r="R42" s="118">
        <v>3</v>
      </c>
      <c r="S42" s="125"/>
      <c r="T42" s="10">
        <v>3</v>
      </c>
      <c r="U42" s="10" t="s">
        <v>173</v>
      </c>
      <c r="V42" s="19" t="str">
        <f>_xlfn.XLOOKUP(U42,Tabla1[NOMBRE Y APELLIDO],Tabla1[EQUIPO])</f>
        <v>MNM</v>
      </c>
      <c r="W42" s="19">
        <f>_xlfn.XLOOKUP(U42,Tabla1[NOMBRE Y APELLIDO],Tabla1[EDAD])</f>
        <v>35</v>
      </c>
      <c r="X42" s="19" t="str">
        <f>_xlfn.XLOOKUP(U42,Tabla1[NOMBRE Y APELLIDO],Tabla1[CAT.])</f>
        <v>MASTER B</v>
      </c>
      <c r="Y42" s="123" t="str">
        <f>_xlfn.XLOOKUP(U42,Tabla1[NOMBRE Y APELLIDO],Tabla1[50m Pull])</f>
        <v>N/T</v>
      </c>
      <c r="Z42" s="124"/>
      <c r="AA42" s="10" t="str">
        <f t="shared" si="38"/>
        <v>SERIE 3-6</v>
      </c>
      <c r="AB42" s="10" t="str">
        <f>AG42&amp;COUNTIF($AG$15:AG42,AG42)</f>
        <v>MASTER B5</v>
      </c>
      <c r="AC42" s="19">
        <v>6</v>
      </c>
      <c r="AD42" s="121" t="str">
        <v>Esteban Sossa Uparela</v>
      </c>
      <c r="AE42" s="118" t="str">
        <v>MNM</v>
      </c>
      <c r="AF42" s="118">
        <v>35</v>
      </c>
      <c r="AG42" s="118" t="str">
        <v>MASTER B</v>
      </c>
      <c r="AH42" s="122" t="str">
        <v>N/T</v>
      </c>
      <c r="AI42" s="122">
        <v>4.4247685185185183E-4</v>
      </c>
      <c r="AJ42" s="50">
        <f t="shared" si="36"/>
        <v>2</v>
      </c>
      <c r="AK42" s="50">
        <v>3</v>
      </c>
      <c r="AM42" s="4">
        <v>1</v>
      </c>
      <c r="AN42" t="str" cm="1">
        <f t="array" ref="AN42:AQ42">_xlfn.XLOOKUP($AO$39&amp;AM42,$I$15:$I$201,$K$15:$N$201,"")</f>
        <v>ELEONORA RIVAS</v>
      </c>
      <c r="AO42" s="55" t="str">
        <v>P.LIBRE</v>
      </c>
      <c r="AP42" s="50">
        <v>49</v>
      </c>
      <c r="AQ42" s="55" t="str">
        <v>MASTER D</v>
      </c>
      <c r="AR42" s="55">
        <f>_xlfn.XLOOKUP($AO$39&amp;AM42,$I$15:$I$201,$P$15:$P$201,"")</f>
        <v>6.7291666666666672E-4</v>
      </c>
      <c r="AS42" s="50" cm="1">
        <f t="array" ref="AS42">IFERROR(IF(AR42="N/P",0,_xlfn.IFS(AM42&gt;8,"0",AM42=1,"9",AM42=2,"7",AM42=3,"6",AM42=4,"5",AM42=5,"4",AM42=6,"3",AM42=7,"2",AM42=8,"1")),"")+0</f>
        <v>9</v>
      </c>
      <c r="AT42" s="87" t="str">
        <f t="shared" si="22"/>
        <v>MASTER D1</v>
      </c>
      <c r="AU42" s="126" cm="1">
        <f t="array" ref="AU42">_xlfn.IFS(AZ42="N/P",0,AV42="",0,AV42&gt;0,1)</f>
        <v>1</v>
      </c>
      <c r="AV42" s="10" t="str" cm="1">
        <f t="array" ref="AV42:AZ42">_xlfn._xlws.SORT(AN42:AR42,5,1,FALSE)</f>
        <v>ELEONORA RIVAS</v>
      </c>
      <c r="AW42" s="126" t="str">
        <v>P.LIBRE</v>
      </c>
      <c r="AX42" s="126">
        <v>49</v>
      </c>
      <c r="AY42" s="126" t="str">
        <v>MASTER D</v>
      </c>
      <c r="AZ42" s="122">
        <v>6.7291666666666672E-4</v>
      </c>
      <c r="BA42" s="118" cm="1">
        <f t="array" ref="BA42">IFERROR(IF(AZ42="N/P",0,_xlfn.IFS(AU42&gt;8,"0",AU42=1,"9",AU42=2,"7",AU42=3,"6",AU42=4,"5",AU42=5,"4",AU42=6,"3",AU42=7,"2",AU42=8,"1")),"")+0</f>
        <v>9</v>
      </c>
      <c r="BB42" s="125"/>
      <c r="BC42" s="126">
        <v>2</v>
      </c>
      <c r="BD42" s="10" t="str" cm="1">
        <f t="array" ref="BD42">_xlfn.XLOOKUP($BE$38&amp;BC42,$AB$15:$AB$201,$AD$15:$AG$201,"")</f>
        <v/>
      </c>
      <c r="BE42" s="122"/>
      <c r="BF42" s="118"/>
      <c r="BG42" s="122"/>
      <c r="BH42" s="122" t="str">
        <f>_xlfn.XLOOKUP($BE$38&amp;BC42,$AB$15:$AB$201,$AI$15:$AI$201,"")</f>
        <v/>
      </c>
      <c r="BI42" s="118" cm="1">
        <f t="array" ref="BI42">IFERROR(IF(BH42="N/P",0,_xlfn.IFS(BC42&gt;8,"0",BC42=1,"9",BC42=2,"7",BC42=3,"6",BC42=4,"5",BC42=5,"4",BC42=6,"3",BC42=7,"2",BC42=8,"1")),"")+0</f>
        <v>7</v>
      </c>
      <c r="BJ42" s="131" t="str">
        <f t="shared" si="24"/>
        <v>0</v>
      </c>
      <c r="BK42" s="126" cm="1">
        <f t="array" ref="BK42">_xlfn.IFS(BP42="N/P",0,BL42="",0,BP42&gt;0,BK41+1)</f>
        <v>0</v>
      </c>
      <c r="BL42" s="10"/>
      <c r="BM42" s="126"/>
      <c r="BN42" s="126"/>
      <c r="BO42" s="126"/>
      <c r="BP42" s="122"/>
      <c r="BQ42" s="118" t="e" cm="1">
        <f t="array" ref="BQ42">IFERROR(IF(BP42="N/P",0,_xlfn.IFS(BK42&gt;8,"0",BK42=1,"9",BK42=2,"7",BK42=3,"6",BK42=4,"5",BK42=5,"4",BK42=6,"3",BK42=7,"2",BK42=8,"1")),"")+0</f>
        <v>#VALUE!</v>
      </c>
      <c r="BS42" s="67"/>
      <c r="BT42" s="67"/>
      <c r="BU42" s="67"/>
      <c r="BV42" s="67"/>
      <c r="BW42" s="67"/>
      <c r="BX42" s="67"/>
      <c r="BZ42"/>
      <c r="CA42"/>
      <c r="CB42"/>
      <c r="CC42"/>
      <c r="CD42"/>
      <c r="CE42"/>
      <c r="CF42"/>
      <c r="CG42"/>
      <c r="CH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60" s="33" customFormat="1" ht="18" x14ac:dyDescent="0.35">
      <c r="A43">
        <v>5</v>
      </c>
      <c r="B43" t="s">
        <v>167</v>
      </c>
      <c r="C43" s="3" t="str">
        <f>_xlfn.XLOOKUP(B43,Tabla1[NOMBRE Y APELLIDO],Tabla1[EQUIPO])</f>
        <v>MNM</v>
      </c>
      <c r="D43" s="3">
        <f>_xlfn.XLOOKUP(B43,Tabla1[NOMBRE Y APELLIDO],Tabla1[EDAD])</f>
        <v>43</v>
      </c>
      <c r="E43" s="3" t="str">
        <f>_xlfn.XLOOKUP(B43,Tabla1[NOMBRE Y APELLIDO],Tabla1[CAT.])</f>
        <v>Master C</v>
      </c>
      <c r="F43" s="81" t="str">
        <f>_xlfn.XLOOKUP(B43,Tabla1[NOMBRE Y APELLIDO],Tabla1[50m Pull])</f>
        <v>N/T</v>
      </c>
      <c r="G43" s="69"/>
      <c r="H43" t="str">
        <f t="shared" si="37"/>
        <v>SERIE 3-7</v>
      </c>
      <c r="I43" t="str">
        <f>N43&amp;COUNTIF($N$15:N43,N43)</f>
        <v>012</v>
      </c>
      <c r="J43" s="19">
        <v>7</v>
      </c>
      <c r="K43" s="121">
        <v>0</v>
      </c>
      <c r="L43" s="118">
        <v>0</v>
      </c>
      <c r="M43" s="118">
        <v>0</v>
      </c>
      <c r="N43" s="118">
        <v>0</v>
      </c>
      <c r="O43" s="122">
        <v>0</v>
      </c>
      <c r="P43" s="122" t="s">
        <v>89</v>
      </c>
      <c r="Q43" s="118">
        <f t="shared" si="35"/>
        <v>1</v>
      </c>
      <c r="R43" s="118">
        <v>3</v>
      </c>
      <c r="S43" s="125"/>
      <c r="T43" s="10">
        <v>5</v>
      </c>
      <c r="U43" s="10" t="s">
        <v>183</v>
      </c>
      <c r="V43" s="19" t="str">
        <f>_xlfn.XLOOKUP(U43,Tabla1[NOMBRE Y APELLIDO],Tabla1[EQUIPO])</f>
        <v>DELFINES</v>
      </c>
      <c r="W43" s="19">
        <f>_xlfn.XLOOKUP(U43,Tabla1[NOMBRE Y APELLIDO],Tabla1[EDAD])</f>
        <v>27</v>
      </c>
      <c r="X43" s="19" t="str">
        <f>_xlfn.XLOOKUP(U43,Tabla1[NOMBRE Y APELLIDO],Tabla1[CAT.])</f>
        <v>MAYORES</v>
      </c>
      <c r="Y43" s="123" t="str">
        <f>_xlfn.XLOOKUP(U43,Tabla1[NOMBRE Y APELLIDO],Tabla1[50m Pull])</f>
        <v>N/T</v>
      </c>
      <c r="Z43" s="124"/>
      <c r="AA43" s="10" t="str">
        <f t="shared" si="38"/>
        <v>SERIE 3-7</v>
      </c>
      <c r="AB43" s="10" t="str">
        <f>AG43&amp;COUNTIF($AG$15:AG43,AG43)</f>
        <v>012</v>
      </c>
      <c r="AC43" s="19">
        <v>7</v>
      </c>
      <c r="AD43" s="121">
        <v>0</v>
      </c>
      <c r="AE43" s="118">
        <v>0</v>
      </c>
      <c r="AF43" s="118">
        <v>0</v>
      </c>
      <c r="AG43" s="118">
        <v>0</v>
      </c>
      <c r="AH43" s="122">
        <v>0</v>
      </c>
      <c r="AI43" s="122" t="s">
        <v>89</v>
      </c>
      <c r="AJ43" s="50">
        <f t="shared" si="36"/>
        <v>2</v>
      </c>
      <c r="AK43" s="50">
        <v>3</v>
      </c>
      <c r="AM43" s="4">
        <v>2</v>
      </c>
      <c r="AN43" t="str" cm="1">
        <f t="array" ref="AN43">_xlfn.XLOOKUP($AO$39&amp;AM43,$I$15:$I$201,$K$15:$N$201,"")</f>
        <v/>
      </c>
      <c r="AO43" s="55"/>
      <c r="AP43" s="50"/>
      <c r="AQ43" s="55"/>
      <c r="AR43" s="55" t="str">
        <f>_xlfn.XLOOKUP($AO$39&amp;AM43,$I$15:$I$201,$P$15:$P$201,"")</f>
        <v/>
      </c>
      <c r="AS43" s="50" cm="1">
        <f t="array" ref="AS43">IFERROR(IF(AR43="N/P",0,_xlfn.IFS(AM43&gt;8,"0",AM43=1,"9",AM43=2,"7",AM43=3,"6",AM43=4,"5",AM43=5,"4",AM43=6,"3",AM43=7,"2",AM43=8,"1")),"")+0</f>
        <v>7</v>
      </c>
      <c r="AT43" s="87" t="str">
        <f t="shared" si="22"/>
        <v>0</v>
      </c>
      <c r="AU43" s="126" cm="1">
        <f t="array" ref="AU43">_xlfn.IFS(AZ43="N/P",0,AV43="",0,AZ43&gt;0,AU42+1)</f>
        <v>0</v>
      </c>
      <c r="AV43" s="10"/>
      <c r="AW43" s="126"/>
      <c r="AX43" s="126"/>
      <c r="AY43" s="126"/>
      <c r="AZ43" s="122"/>
      <c r="BA43" s="118" t="e" cm="1">
        <f t="array" ref="BA43">IFERROR(IF(AZ43="N/P",0,_xlfn.IFS(AU43&gt;8,"0",AU43=1,"9",AU43=2,"7",AU43=3,"6",AU43=4,"5",AU43=5,"4",AU43=6,"3",AU43=7,"2",AU43=8,"1")),"")+0</f>
        <v>#VALUE!</v>
      </c>
      <c r="BB43" s="125"/>
      <c r="BC43" s="126"/>
      <c r="BD43" s="115" t="str">
        <f>BD38</f>
        <v>MASCULINO</v>
      </c>
      <c r="BE43" s="117" t="s">
        <v>144</v>
      </c>
      <c r="BF43" s="10"/>
      <c r="BG43" s="115" t="str">
        <f>BG38</f>
        <v>50 M</v>
      </c>
      <c r="BH43" s="117" t="str">
        <f>BH38</f>
        <v>PULL</v>
      </c>
      <c r="BI43" s="10"/>
      <c r="BJ43" s="131" t="str">
        <f t="shared" si="24"/>
        <v>50 M</v>
      </c>
      <c r="BK43" s="10"/>
      <c r="BL43" s="113" t="str">
        <f>BD43</f>
        <v>MASCULINO</v>
      </c>
      <c r="BM43" s="116" t="str">
        <f>BE43</f>
        <v>MASTER G</v>
      </c>
      <c r="BN43" s="10"/>
      <c r="BO43" s="113" t="str">
        <f>BG43</f>
        <v>50 M</v>
      </c>
      <c r="BP43" s="116" t="str">
        <f>BH43</f>
        <v>PULL</v>
      </c>
      <c r="BQ43" s="10"/>
      <c r="BS43"/>
      <c r="BT43"/>
      <c r="BU43"/>
      <c r="BV43"/>
      <c r="BW43"/>
      <c r="BX43"/>
      <c r="BZ43" s="51"/>
      <c r="CA43" s="52"/>
      <c r="CB43" s="52"/>
      <c r="CC43" s="53"/>
      <c r="CD43"/>
      <c r="CE43" s="51"/>
      <c r="CF43" s="52"/>
      <c r="CG43" s="52"/>
      <c r="CH43" s="53"/>
      <c r="CJ43" s="51"/>
      <c r="CK43" s="52"/>
      <c r="CL43" s="52"/>
      <c r="CM43" s="53"/>
      <c r="CN43"/>
      <c r="CO43" s="51"/>
      <c r="CP43" s="52"/>
      <c r="CQ43" s="52"/>
      <c r="CR43" s="5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60" s="33" customFormat="1" ht="18" x14ac:dyDescent="0.35">
      <c r="A44">
        <v>4</v>
      </c>
      <c r="B44" t="s">
        <v>169</v>
      </c>
      <c r="C44" s="3" t="str">
        <f>_xlfn.XLOOKUP(B44,Tabla1[NOMBRE Y APELLIDO],Tabla1[EQUIPO])</f>
        <v>MNM</v>
      </c>
      <c r="D44" s="3">
        <f>_xlfn.XLOOKUP(B44,Tabla1[NOMBRE Y APELLIDO],Tabla1[EDAD])</f>
        <v>44</v>
      </c>
      <c r="E44" s="3" t="str">
        <f>_xlfn.XLOOKUP(B44,Tabla1[NOMBRE Y APELLIDO],Tabla1[CAT.])</f>
        <v>Master C</v>
      </c>
      <c r="F44" s="81" t="str">
        <f>_xlfn.XLOOKUP(B44,Tabla1[NOMBRE Y APELLIDO],Tabla1[50m Pull])</f>
        <v>N/T</v>
      </c>
      <c r="G44" s="69"/>
      <c r="H44" t="str">
        <f t="shared" si="37"/>
        <v>SERIE 3-8</v>
      </c>
      <c r="I44" t="str">
        <f>N44&amp;COUNTIF($N$15:N44,N44)</f>
        <v>013</v>
      </c>
      <c r="J44" s="19">
        <v>8</v>
      </c>
      <c r="K44" s="121">
        <v>0</v>
      </c>
      <c r="L44" s="118">
        <v>0</v>
      </c>
      <c r="M44" s="118">
        <v>0</v>
      </c>
      <c r="N44" s="118">
        <v>0</v>
      </c>
      <c r="O44" s="122">
        <v>0</v>
      </c>
      <c r="P44" s="122" t="s">
        <v>89</v>
      </c>
      <c r="Q44" s="118">
        <f t="shared" si="35"/>
        <v>1</v>
      </c>
      <c r="R44" s="118">
        <v>3</v>
      </c>
      <c r="S44" s="125"/>
      <c r="T44" s="10">
        <v>4</v>
      </c>
      <c r="U44" s="10" t="s">
        <v>171</v>
      </c>
      <c r="V44" s="19" t="str">
        <f>_xlfn.XLOOKUP(U44,Tabla1[NOMBRE Y APELLIDO],Tabla1[EQUIPO])</f>
        <v>MNM</v>
      </c>
      <c r="W44" s="19">
        <f>_xlfn.XLOOKUP(U44,Tabla1[NOMBRE Y APELLIDO],Tabla1[EDAD])</f>
        <v>35</v>
      </c>
      <c r="X44" s="19" t="str">
        <f>_xlfn.XLOOKUP(U44,Tabla1[NOMBRE Y APELLIDO],Tabla1[CAT.])</f>
        <v>MASTER B</v>
      </c>
      <c r="Y44" s="123" t="str">
        <f>_xlfn.XLOOKUP(U44,Tabla1[NOMBRE Y APELLIDO],Tabla1[50m Pull])</f>
        <v>N/T</v>
      </c>
      <c r="Z44" s="124"/>
      <c r="AA44" s="10" t="str">
        <f t="shared" si="38"/>
        <v>SERIE 3-8</v>
      </c>
      <c r="AB44" s="10" t="str">
        <f>AG44&amp;COUNTIF($AG$15:AG44,AG44)</f>
        <v>013</v>
      </c>
      <c r="AC44" s="19">
        <v>8</v>
      </c>
      <c r="AD44" s="121">
        <v>0</v>
      </c>
      <c r="AE44" s="118">
        <v>0</v>
      </c>
      <c r="AF44" s="118">
        <v>0</v>
      </c>
      <c r="AG44" s="118">
        <v>0</v>
      </c>
      <c r="AH44" s="122">
        <v>0</v>
      </c>
      <c r="AI44" s="122" t="s">
        <v>89</v>
      </c>
      <c r="AJ44" s="50">
        <f t="shared" si="36"/>
        <v>2</v>
      </c>
      <c r="AK44" s="50">
        <v>3</v>
      </c>
      <c r="AM44" s="4"/>
      <c r="AN44" s="42" t="str">
        <f>AN39</f>
        <v>FEMENINO</v>
      </c>
      <c r="AO44" s="18" t="s">
        <v>143</v>
      </c>
      <c r="AP44"/>
      <c r="AQ44" s="42" t="str">
        <f>AQ39</f>
        <v>50 M</v>
      </c>
      <c r="AR44" s="18" t="str">
        <f>AR39</f>
        <v>PULL</v>
      </c>
      <c r="AS44"/>
      <c r="AT44" s="87" t="str">
        <f t="shared" si="22"/>
        <v>50 M</v>
      </c>
      <c r="AU44" s="126"/>
      <c r="AV44" s="113" t="str">
        <f>AN44</f>
        <v>FEMENINO</v>
      </c>
      <c r="AW44" s="116" t="str">
        <f>AO44</f>
        <v>MASTER F</v>
      </c>
      <c r="AX44" s="126"/>
      <c r="AY44" s="113" t="str">
        <f>AQ44</f>
        <v>50 M</v>
      </c>
      <c r="AZ44" s="116" t="str">
        <f>AR44</f>
        <v>PULL</v>
      </c>
      <c r="BA44" s="10"/>
      <c r="BB44" s="125"/>
      <c r="BC44" s="126"/>
      <c r="BD44" s="115" t="str">
        <f>BD39</f>
        <v xml:space="preserve">PRUEBA </v>
      </c>
      <c r="BE44" s="117">
        <f>BE39</f>
        <v>2</v>
      </c>
      <c r="BF44" s="10"/>
      <c r="BG44" s="10"/>
      <c r="BH44" s="10"/>
      <c r="BI44" s="10"/>
      <c r="BJ44" s="131" t="str">
        <f t="shared" si="24"/>
        <v/>
      </c>
      <c r="BK44" s="10"/>
      <c r="BL44" s="113" t="str">
        <f>AV45</f>
        <v xml:space="preserve">PRUEBA </v>
      </c>
      <c r="BM44" s="116">
        <f>BE44</f>
        <v>2</v>
      </c>
      <c r="BN44" s="10"/>
      <c r="BO44" s="10"/>
      <c r="BP44" s="10"/>
      <c r="BQ44" s="10"/>
      <c r="BS44" s="68"/>
      <c r="BT44" s="68"/>
      <c r="BU44" s="68"/>
      <c r="BV44" s="68"/>
      <c r="BW44" s="68"/>
      <c r="BX44" s="68"/>
      <c r="BZ44" s="56" t="s">
        <v>84</v>
      </c>
      <c r="CA44" s="17">
        <f>_xlfn.XLOOKUP($CC$3&amp;"-"&amp;$CA$10,$H$15:$H$201,$Q$15:$Q$201,"")</f>
        <v>1</v>
      </c>
      <c r="CB44" s="48" t="s">
        <v>85</v>
      </c>
      <c r="CC44" s="57">
        <f>_xlfn.XLOOKUP($CC$3&amp;"-"&amp;$CA$10,$H$15:$H$201,$R$15:$R$201,"")</f>
        <v>1</v>
      </c>
      <c r="CD44"/>
      <c r="CE44" s="56" t="s">
        <v>84</v>
      </c>
      <c r="CF44" s="17">
        <f>_xlfn.XLOOKUP($CC$3&amp;"-"&amp;$CA$11,$H$15:$H$201,$Q$15:$Q$201,"")</f>
        <v>1</v>
      </c>
      <c r="CG44" s="48" t="s">
        <v>85</v>
      </c>
      <c r="CH44" s="57">
        <f>_xlfn.XLOOKUP($CC$3&amp;"-"&amp;$CA$11,$H$15:$H$201,$R$15:$R$201,"")</f>
        <v>1</v>
      </c>
      <c r="CJ44" s="56" t="s">
        <v>84</v>
      </c>
      <c r="CK44" s="17">
        <f>_xlfn.XLOOKUP($CM$3&amp;"-"&amp;$CK$10,$AA$15:$AA$201,$AJ$15:$AJ$201,"")</f>
        <v>2</v>
      </c>
      <c r="CL44" s="48" t="s">
        <v>85</v>
      </c>
      <c r="CM44" s="57">
        <f>_xlfn.XLOOKUP($CM$3&amp;"-"&amp;$CK$10,$AA$15:$AA$201,$AK$15:$AK$201,"")</f>
        <v>1</v>
      </c>
      <c r="CN44"/>
      <c r="CO44" s="56" t="s">
        <v>84</v>
      </c>
      <c r="CP44" s="17">
        <f>_xlfn.XLOOKUP($CM$3&amp;"-"&amp;$CK$11,$AA$15:$AA$201,$AJ$15:$AJ$201,"")</f>
        <v>2</v>
      </c>
      <c r="CQ44" s="48" t="s">
        <v>85</v>
      </c>
      <c r="CR44" s="57">
        <f>_xlfn.XLOOKUP($CM$3&amp;"-"&amp;$CK$11,$AA$15:$AA$201,$AK$15:$AK$201,"")</f>
        <v>1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60" s="33" customFormat="1" ht="18" x14ac:dyDescent="0.35">
      <c r="A45"/>
      <c r="B45"/>
      <c r="C45"/>
      <c r="D45"/>
      <c r="E45"/>
      <c r="F45"/>
      <c r="G45" s="69"/>
      <c r="H45"/>
      <c r="I45" t="str">
        <f>N45&amp;COUNTIF($N$15:N45,N45)</f>
        <v>13</v>
      </c>
      <c r="J45" s="4"/>
      <c r="K45" s="80"/>
      <c r="L45" s="77"/>
      <c r="M45" s="77"/>
      <c r="N45" s="77"/>
      <c r="O45" s="77"/>
      <c r="P45"/>
      <c r="Q45"/>
      <c r="R45"/>
      <c r="S45" s="34"/>
      <c r="T45"/>
      <c r="U45"/>
      <c r="V45"/>
      <c r="W45"/>
      <c r="X45"/>
      <c r="Y45"/>
      <c r="Z45" s="82"/>
      <c r="AA45"/>
      <c r="AB45" t="str">
        <f>AG45&amp;COUNTIF($AG$15:AG45,AG45)</f>
        <v>13</v>
      </c>
      <c r="AC45" s="4"/>
      <c r="AD45" s="80"/>
      <c r="AE45" s="77"/>
      <c r="AF45" s="77"/>
      <c r="AG45" s="77"/>
      <c r="AH45" s="77"/>
      <c r="AI45"/>
      <c r="AJ45"/>
      <c r="AK45"/>
      <c r="AM45" s="4"/>
      <c r="AN45" s="42" t="str">
        <f>AN40</f>
        <v xml:space="preserve">PRUEBA </v>
      </c>
      <c r="AO45" s="18">
        <f>AO40</f>
        <v>1</v>
      </c>
      <c r="AP45"/>
      <c r="AQ45"/>
      <c r="AR45"/>
      <c r="AS45"/>
      <c r="AT45" s="87" t="str">
        <f t="shared" si="22"/>
        <v/>
      </c>
      <c r="AU45" s="126"/>
      <c r="AV45" s="113" t="str">
        <f>AN45</f>
        <v xml:space="preserve">PRUEBA </v>
      </c>
      <c r="AW45" s="116">
        <f>AO45</f>
        <v>1</v>
      </c>
      <c r="AX45" s="126"/>
      <c r="AY45" s="10"/>
      <c r="AZ45" s="10"/>
      <c r="BA45" s="10"/>
      <c r="BB45" s="125"/>
      <c r="BC45" s="119" t="s">
        <v>83</v>
      </c>
      <c r="BD45" s="119" t="s">
        <v>7</v>
      </c>
      <c r="BE45" s="119" t="s">
        <v>8</v>
      </c>
      <c r="BF45" s="119" t="s">
        <v>61</v>
      </c>
      <c r="BG45" s="119" t="s">
        <v>10</v>
      </c>
      <c r="BH45" s="119" t="s">
        <v>81</v>
      </c>
      <c r="BI45" s="118" t="s">
        <v>15</v>
      </c>
      <c r="BJ45" s="131" t="str">
        <f t="shared" si="24"/>
        <v>CAT.Lugar</v>
      </c>
      <c r="BK45" s="126" t="s">
        <v>83</v>
      </c>
      <c r="BL45" s="126" t="s">
        <v>7</v>
      </c>
      <c r="BM45" s="126" t="s">
        <v>8</v>
      </c>
      <c r="BN45" s="126" t="s">
        <v>61</v>
      </c>
      <c r="BO45" s="126" t="s">
        <v>10</v>
      </c>
      <c r="BP45" s="126" t="s">
        <v>81</v>
      </c>
      <c r="BQ45" s="126" t="s">
        <v>15</v>
      </c>
      <c r="BS45"/>
      <c r="BT45"/>
      <c r="BU45"/>
      <c r="BV45"/>
      <c r="BW45"/>
      <c r="BX45"/>
      <c r="BZ45" s="58"/>
      <c r="CA45" s="17"/>
      <c r="CB45"/>
      <c r="CC45" s="57"/>
      <c r="CD45"/>
      <c r="CE45" s="58"/>
      <c r="CF45" s="17"/>
      <c r="CG45"/>
      <c r="CH45" s="57"/>
      <c r="CJ45" s="58"/>
      <c r="CK45" s="17"/>
      <c r="CL45"/>
      <c r="CM45" s="57"/>
      <c r="CN45"/>
      <c r="CO45" s="58"/>
      <c r="CP45" s="17"/>
      <c r="CQ45"/>
      <c r="CR45" s="57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60" s="33" customFormat="1" ht="18" x14ac:dyDescent="0.35">
      <c r="A46" s="3" t="s">
        <v>94</v>
      </c>
      <c r="B46" s="42" t="str">
        <f>$B$13</f>
        <v xml:space="preserve">PRUEBA </v>
      </c>
      <c r="C46" s="18">
        <f>$C$13</f>
        <v>1</v>
      </c>
      <c r="D46" s="18"/>
      <c r="E46" s="78" t="str">
        <f>$E$12</f>
        <v>50 M</v>
      </c>
      <c r="F46" s="79" t="str">
        <f>$F$12</f>
        <v>PULL</v>
      </c>
      <c r="G46" s="69"/>
      <c r="H46"/>
      <c r="I46" t="str">
        <f>N46&amp;COUNTIF($N$15:N46,N46)</f>
        <v>50 M3</v>
      </c>
      <c r="J46" s="3" t="s">
        <v>94</v>
      </c>
      <c r="K46" s="42" t="str">
        <f>$B$13</f>
        <v xml:space="preserve">PRUEBA </v>
      </c>
      <c r="L46" s="79">
        <f>$C$13</f>
        <v>1</v>
      </c>
      <c r="M46" s="79"/>
      <c r="N46" s="78" t="str">
        <f>$E$12</f>
        <v>50 M</v>
      </c>
      <c r="O46" s="79" t="str">
        <f>$F$12</f>
        <v>PULL</v>
      </c>
      <c r="P46" s="5"/>
      <c r="Q46" s="5"/>
      <c r="R46" s="5"/>
      <c r="S46" s="34"/>
      <c r="T46" s="3" t="s">
        <v>94</v>
      </c>
      <c r="U46" s="42" t="str">
        <f>$B$13</f>
        <v xml:space="preserve">PRUEBA </v>
      </c>
      <c r="V46" s="18">
        <f>$V$13</f>
        <v>2</v>
      </c>
      <c r="W46" s="18"/>
      <c r="X46" s="78" t="str">
        <f>$E$12</f>
        <v>50 M</v>
      </c>
      <c r="Y46" s="79" t="str">
        <f>$F$12</f>
        <v>PULL</v>
      </c>
      <c r="Z46" s="85"/>
      <c r="AA46"/>
      <c r="AB46" t="str">
        <f>AG46&amp;COUNTIF($AG$15:AG46,AG46)</f>
        <v>50 M3</v>
      </c>
      <c r="AC46" s="3" t="s">
        <v>94</v>
      </c>
      <c r="AD46" s="42" t="str">
        <f>$B$13</f>
        <v xml:space="preserve">PRUEBA </v>
      </c>
      <c r="AE46" s="18">
        <f>$V$13</f>
        <v>2</v>
      </c>
      <c r="AF46" s="79"/>
      <c r="AG46" s="78" t="str">
        <f>$E$12</f>
        <v>50 M</v>
      </c>
      <c r="AH46" s="79" t="str">
        <f>$F$12</f>
        <v>PULL</v>
      </c>
      <c r="AI46" s="5"/>
      <c r="AJ46" s="5"/>
      <c r="AK46" s="5"/>
      <c r="AM46" s="49" t="s">
        <v>83</v>
      </c>
      <c r="AN46" s="49" t="s">
        <v>7</v>
      </c>
      <c r="AO46" s="49" t="s">
        <v>8</v>
      </c>
      <c r="AP46" s="49" t="s">
        <v>61</v>
      </c>
      <c r="AQ46" s="49" t="s">
        <v>10</v>
      </c>
      <c r="AR46" s="49" t="s">
        <v>81</v>
      </c>
      <c r="AS46" s="50" t="s">
        <v>15</v>
      </c>
      <c r="AT46" s="87" t="str">
        <f t="shared" si="22"/>
        <v>CAT.Lugar</v>
      </c>
      <c r="AU46" s="119" t="s">
        <v>83</v>
      </c>
      <c r="AV46" s="119" t="s">
        <v>7</v>
      </c>
      <c r="AW46" s="119" t="s">
        <v>8</v>
      </c>
      <c r="AX46" s="119" t="s">
        <v>61</v>
      </c>
      <c r="AY46" s="119" t="s">
        <v>10</v>
      </c>
      <c r="AZ46" s="119" t="s">
        <v>81</v>
      </c>
      <c r="BA46" s="126" t="s">
        <v>15</v>
      </c>
      <c r="BB46" s="125"/>
      <c r="BC46" s="126">
        <v>1</v>
      </c>
      <c r="BD46" s="10" t="str" cm="1">
        <f t="array" ref="BD46:BG46">_xlfn.XLOOKUP($BE$43&amp;BC46,$AB$15:$AB$201,$AD$15:$AG$201,"")</f>
        <v>Fernando Suarez</v>
      </c>
      <c r="BE46" s="122" t="str">
        <v>NNG</v>
      </c>
      <c r="BF46" s="118">
        <v>64</v>
      </c>
      <c r="BG46" s="122" t="str">
        <v>MASTER G</v>
      </c>
      <c r="BH46" s="122">
        <f>_xlfn.XLOOKUP($BE$43&amp;BC46,$AB$15:$AB$201,$AI$15:$AI$201,"")</f>
        <v>5.9641203703703701E-4</v>
      </c>
      <c r="BI46" s="118" cm="1">
        <f t="array" ref="BI46">IFERROR(IF(BH46="N/P",0,_xlfn.IFS(BC46&gt;8,"0",BC46=1,"9",BC46=2,"7",BC46=3,"6",BC46=4,"5",BC46=5,"4",BC46=6,"3",BC46=7,"2",BC46=8,"1")),"")+0</f>
        <v>9</v>
      </c>
      <c r="BJ46" s="131" t="str">
        <f t="shared" si="24"/>
        <v>MASTER G1</v>
      </c>
      <c r="BK46" s="126" cm="1">
        <f t="array" ref="BK46">_xlfn.IFS(BP46="N/P",0,BL46="",0,BL46&gt;0,1)</f>
        <v>1</v>
      </c>
      <c r="BL46" s="10" t="str" cm="1">
        <f t="array" ref="BL46:BP46">_xlfn._xlws.SORT(BD46:BH46,5,1,FALSE)</f>
        <v>Fernando Suarez</v>
      </c>
      <c r="BM46" s="126" t="str">
        <v>NNG</v>
      </c>
      <c r="BN46" s="126">
        <v>64</v>
      </c>
      <c r="BO46" s="126" t="str">
        <v>MASTER G</v>
      </c>
      <c r="BP46" s="122">
        <v>5.9641203703703701E-4</v>
      </c>
      <c r="BQ46" s="118" cm="1">
        <f t="array" ref="BQ46">IFERROR(IF(BP46="N/P",0,_xlfn.IFS(BK46&gt;8,"0",BK46=1,"9",BK46=2,"7",BK46=3,"6",BK46=4,"5",BK46=5,"4",BK46=6,"3",BK46=7,"2",BK46=8,"1")),"")+0</f>
        <v>9</v>
      </c>
      <c r="BS46"/>
      <c r="BT46"/>
      <c r="BU46"/>
      <c r="BV46"/>
      <c r="BW46"/>
      <c r="BX46"/>
      <c r="BZ46" s="56" t="s">
        <v>86</v>
      </c>
      <c r="CA46" s="17">
        <f>_xlfn.XLOOKUP($CC$3&amp;"-"&amp;$CA$10,$H$15:$H$201,$J$15:$J$201,"")</f>
        <v>7</v>
      </c>
      <c r="CB46" s="48" t="s">
        <v>87</v>
      </c>
      <c r="CC46" s="57"/>
      <c r="CD46"/>
      <c r="CE46" s="56" t="s">
        <v>86</v>
      </c>
      <c r="CF46" s="17">
        <f>_xlfn.XLOOKUP($CC$3&amp;"-"&amp;$CA$11,$H$15:$H$201,$J$15:$J$201,"")</f>
        <v>8</v>
      </c>
      <c r="CG46" s="48" t="s">
        <v>87</v>
      </c>
      <c r="CH46" s="57"/>
      <c r="CJ46" s="56" t="s">
        <v>86</v>
      </c>
      <c r="CK46" s="17">
        <f>_xlfn.XLOOKUP($CM$3&amp;"-"&amp;$CK$10,$AA$15:$AA$201,$AC$15:$AC$201,"")</f>
        <v>7</v>
      </c>
      <c r="CL46" s="48" t="s">
        <v>87</v>
      </c>
      <c r="CM46" s="57"/>
      <c r="CN46"/>
      <c r="CO46" s="56" t="s">
        <v>86</v>
      </c>
      <c r="CP46" s="17">
        <f>_xlfn.XLOOKUP($CM$3&amp;"-"&amp;$CK$11,$AA$15:$AA$201,$AC$15:$AC$201,"")</f>
        <v>8</v>
      </c>
      <c r="CQ46" s="48" t="s">
        <v>87</v>
      </c>
      <c r="CR46" s="57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60" s="33" customFormat="1" ht="18" x14ac:dyDescent="0.35">
      <c r="A47" s="3" t="s">
        <v>79</v>
      </c>
      <c r="B47" s="49" t="s">
        <v>7</v>
      </c>
      <c r="C47" s="49" t="s">
        <v>8</v>
      </c>
      <c r="D47" s="49" t="s">
        <v>61</v>
      </c>
      <c r="E47" s="49" t="s">
        <v>10</v>
      </c>
      <c r="F47" s="49" t="s">
        <v>80</v>
      </c>
      <c r="G47" s="69"/>
      <c r="H47"/>
      <c r="I47" t="str">
        <f>N47&amp;COUNTIF($N$15:N47,N47)</f>
        <v>CAT.3</v>
      </c>
      <c r="J47" s="3" t="s">
        <v>79</v>
      </c>
      <c r="K47" s="50" t="s">
        <v>7</v>
      </c>
      <c r="L47" s="50" t="s">
        <v>8</v>
      </c>
      <c r="M47" s="50" t="s">
        <v>61</v>
      </c>
      <c r="N47" s="50" t="s">
        <v>10</v>
      </c>
      <c r="O47" s="50" t="s">
        <v>80</v>
      </c>
      <c r="P47" s="49" t="s">
        <v>81</v>
      </c>
      <c r="Q47" s="49" t="s">
        <v>82</v>
      </c>
      <c r="R47" s="49" t="s">
        <v>30</v>
      </c>
      <c r="S47" s="34"/>
      <c r="T47" s="3" t="s">
        <v>79</v>
      </c>
      <c r="U47" s="49" t="s">
        <v>7</v>
      </c>
      <c r="V47" s="49" t="s">
        <v>8</v>
      </c>
      <c r="W47" s="49" t="s">
        <v>61</v>
      </c>
      <c r="X47" s="49" t="s">
        <v>10</v>
      </c>
      <c r="Y47" s="49" t="s">
        <v>80</v>
      </c>
      <c r="Z47" s="83"/>
      <c r="AA47"/>
      <c r="AB47" t="str">
        <f>AG47&amp;COUNTIF($AG$15:AG47,AG47)</f>
        <v>CAT.3</v>
      </c>
      <c r="AC47" s="3" t="s">
        <v>79</v>
      </c>
      <c r="AD47" s="50" t="s">
        <v>7</v>
      </c>
      <c r="AE47" s="50" t="s">
        <v>8</v>
      </c>
      <c r="AF47" s="50" t="s">
        <v>61</v>
      </c>
      <c r="AG47" s="50" t="s">
        <v>10</v>
      </c>
      <c r="AH47" s="50" t="s">
        <v>80</v>
      </c>
      <c r="AI47" s="49" t="s">
        <v>81</v>
      </c>
      <c r="AJ47" s="49" t="s">
        <v>82</v>
      </c>
      <c r="AK47" s="49" t="s">
        <v>30</v>
      </c>
      <c r="AM47" s="4">
        <v>1</v>
      </c>
      <c r="AN47" t="str" cm="1">
        <f t="array" ref="AN47:AQ47">_xlfn.XLOOKUP($AO$44&amp;AM47,$I$15:$I$201,$K$15:$N$201,"")</f>
        <v>MARTHA SAENZ</v>
      </c>
      <c r="AO47" s="55" t="str">
        <v>NNG</v>
      </c>
      <c r="AP47" s="50">
        <v>59</v>
      </c>
      <c r="AQ47" s="55" t="str">
        <v>MASTER F</v>
      </c>
      <c r="AR47" s="55" t="str">
        <f>_xlfn.XLOOKUP($AO$44&amp;AM47,$I$15:$I$201,$P$15:$P$201,"")</f>
        <v>N/P</v>
      </c>
      <c r="AS47" s="50" cm="1">
        <f t="array" ref="AS47">IFERROR(IF(AR47="N/P",0,_xlfn.IFS(AM47&gt;8,"0",AM47=1,"9",AM47=2,"7",AM47=3,"6",AM47=4,"5",AM47=5,"4",AM47=6,"3",AM47=7,"2",AM47=8,"1")),"")+0</f>
        <v>0</v>
      </c>
      <c r="AT47" s="87" t="str">
        <f t="shared" si="22"/>
        <v>MASTER F0</v>
      </c>
      <c r="AU47" s="126" cm="1">
        <f t="array" ref="AU47">_xlfn.IFS(AZ47="N/P",0,AV47="",0,AV47&gt;0,1)</f>
        <v>0</v>
      </c>
      <c r="AV47" s="10" t="str" cm="1">
        <f t="array" ref="AV47:AZ47">_xlfn._xlws.SORT(AN47:AR47,5,1,FALSE)</f>
        <v>MARTHA SAENZ</v>
      </c>
      <c r="AW47" s="126" t="str">
        <v>NNG</v>
      </c>
      <c r="AX47" s="126">
        <v>59</v>
      </c>
      <c r="AY47" s="126" t="str">
        <v>MASTER F</v>
      </c>
      <c r="AZ47" s="122" t="str">
        <v>N/P</v>
      </c>
      <c r="BA47" s="118" cm="1">
        <f t="array" ref="BA47">IFERROR(IF(AZ47="N/P",0,_xlfn.IFS(AU47&gt;8,"0",AU47=1,"9",AU47=2,"7",AU47=3,"6",AU47=4,"5",AU47=5,"4",AU47=6,"3",AU47=7,"2",AU47=8,"1")),"")+0</f>
        <v>0</v>
      </c>
      <c r="BB47" s="125"/>
      <c r="BC47" s="126">
        <v>2</v>
      </c>
      <c r="BD47" s="10" t="str" cm="1">
        <f t="array" ref="BD47">_xlfn.XLOOKUP($BE$43&amp;BC47,$AB$15:$AB$201,$AD$15:$AG$201,"")</f>
        <v/>
      </c>
      <c r="BE47" s="122"/>
      <c r="BF47" s="118"/>
      <c r="BG47" s="122"/>
      <c r="BH47" s="122" t="str">
        <f>_xlfn.XLOOKUP($BE$43&amp;BC47,$AB$15:$AB$201,$AI$15:$AI$201,"")</f>
        <v/>
      </c>
      <c r="BI47" s="118" cm="1">
        <f t="array" ref="BI47">IFERROR(IF(BH47="N/P",0,_xlfn.IFS(BC47&gt;8,"0",BC47=1,"9",BC47=2,"7",BC47=3,"6",BC47=4,"5",BC47=5,"4",BC47=6,"3",BC47=7,"2",BC47=8,"1")),"")+0</f>
        <v>7</v>
      </c>
      <c r="BJ47" s="131" t="str">
        <f t="shared" si="24"/>
        <v>0</v>
      </c>
      <c r="BK47" s="126" cm="1">
        <f t="array" ref="BK47">_xlfn.IFS(BP47="N/P",0,BL47="",0,BP47&gt;0,BK46+1)</f>
        <v>0</v>
      </c>
      <c r="BL47" s="10"/>
      <c r="BM47" s="126"/>
      <c r="BN47" s="126"/>
      <c r="BO47" s="126"/>
      <c r="BP47" s="122"/>
      <c r="BQ47" s="118" t="e" cm="1">
        <f t="array" ref="BQ47">IFERROR(IF(BP47="N/P",0,_xlfn.IFS(BK47&gt;8,"0",BK47=1,"9",BK47=2,"7",BK47=3,"6",BK47=4,"5",BK47=5,"4",BK47=6,"3",BK47=7,"2",BK47=8,"1")),"")+0</f>
        <v>#VALUE!</v>
      </c>
      <c r="BS47"/>
      <c r="BT47"/>
      <c r="BU47"/>
      <c r="BV47"/>
      <c r="BW47"/>
      <c r="BX47"/>
      <c r="BZ47" s="58"/>
      <c r="CA47"/>
      <c r="CB47"/>
      <c r="CC47" s="61"/>
      <c r="CD47"/>
      <c r="CE47" s="58"/>
      <c r="CF47"/>
      <c r="CG47"/>
      <c r="CH47" s="61"/>
      <c r="CJ47" s="58"/>
      <c r="CK47"/>
      <c r="CL47"/>
      <c r="CM47" s="61"/>
      <c r="CN47"/>
      <c r="CO47" s="58"/>
      <c r="CP47"/>
      <c r="CQ47"/>
      <c r="CR47" s="61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 spans="1:160" s="33" customFormat="1" ht="18" x14ac:dyDescent="0.35">
      <c r="A48">
        <v>8</v>
      </c>
      <c r="B48"/>
      <c r="C48" s="3">
        <f>_xlfn.XLOOKUP(B48,Tabla1[NOMBRE Y APELLIDO],Tabla1[EQUIPO])</f>
        <v>0</v>
      </c>
      <c r="D48" s="3">
        <f>_xlfn.XLOOKUP(B48,Tabla1[NOMBRE Y APELLIDO],Tabla1[EDAD])</f>
        <v>0</v>
      </c>
      <c r="E48" s="3">
        <f>_xlfn.XLOOKUP(B48,Tabla1[NOMBRE Y APELLIDO],Tabla1[CAT.])</f>
        <v>0</v>
      </c>
      <c r="F48" s="81">
        <f>_xlfn.XLOOKUP(B48,Tabla1[NOMBRE Y APELLIDO],Tabla1[50m Pull])</f>
        <v>0</v>
      </c>
      <c r="G48" s="69"/>
      <c r="H48" t="str">
        <f>$J$46&amp;"-"&amp;J48</f>
        <v>SERIE 4-1</v>
      </c>
      <c r="I48" t="str">
        <f>N48&amp;COUNTIF($N$15:N48,N48)</f>
        <v>014</v>
      </c>
      <c r="J48" s="3" cm="1">
        <f t="array" ref="J48:O55">_xlfn._xlws.SORT(A48:F55,1,1,FALSE)</f>
        <v>1</v>
      </c>
      <c r="K48" s="80">
        <v>0</v>
      </c>
      <c r="L48" s="50">
        <v>0</v>
      </c>
      <c r="M48" s="50">
        <v>0</v>
      </c>
      <c r="N48" s="50">
        <v>0</v>
      </c>
      <c r="O48" s="55">
        <v>0</v>
      </c>
      <c r="P48" s="55" t="s">
        <v>89</v>
      </c>
      <c r="Q48" s="50">
        <f t="shared" ref="Q48:Q55" si="39">$L$13</f>
        <v>1</v>
      </c>
      <c r="R48" s="50">
        <v>4</v>
      </c>
      <c r="S48" s="34"/>
      <c r="T48">
        <v>8</v>
      </c>
      <c r="U48"/>
      <c r="V48" s="3">
        <f>_xlfn.XLOOKUP(U48,Tabla1[NOMBRE Y APELLIDO],Tabla1[EQUIPO])</f>
        <v>0</v>
      </c>
      <c r="W48" s="3">
        <f>_xlfn.XLOOKUP(U48,Tabla1[NOMBRE Y APELLIDO],Tabla1[EDAD])</f>
        <v>0</v>
      </c>
      <c r="X48" s="3">
        <f>_xlfn.XLOOKUP(U48,Tabla1[NOMBRE Y APELLIDO],Tabla1[CAT.])</f>
        <v>0</v>
      </c>
      <c r="Y48" s="81">
        <f>_xlfn.XLOOKUP(U48,Tabla1[NOMBRE Y APELLIDO],Tabla1[50m Pull])</f>
        <v>0</v>
      </c>
      <c r="Z48" s="84"/>
      <c r="AA48" t="str">
        <f>$AC$46&amp;"-"&amp;AC48</f>
        <v>SERIE 4-1</v>
      </c>
      <c r="AB48" t="str">
        <f>AG48&amp;COUNTIF($AG$15:AG48,AG48)</f>
        <v>014</v>
      </c>
      <c r="AC48" s="3" cm="1">
        <f t="array" ref="AC48:AH55">_xlfn._xlws.SORT(T48:Y55,1,1,FALSE)</f>
        <v>1</v>
      </c>
      <c r="AD48" s="80">
        <v>0</v>
      </c>
      <c r="AE48" s="50">
        <v>0</v>
      </c>
      <c r="AF48" s="50">
        <v>0</v>
      </c>
      <c r="AG48" s="50">
        <v>0</v>
      </c>
      <c r="AH48" s="55">
        <v>0</v>
      </c>
      <c r="AI48" s="55" t="s">
        <v>89</v>
      </c>
      <c r="AJ48" s="50">
        <f t="shared" ref="AJ48:AJ55" si="40">$AE$13</f>
        <v>2</v>
      </c>
      <c r="AK48" s="50">
        <v>4</v>
      </c>
      <c r="AM48" s="4">
        <v>2</v>
      </c>
      <c r="AN48" t="str" cm="1">
        <f t="array" ref="AN48">_xlfn.XLOOKUP($AO$44&amp;AM48,$I$15:$I$201,$K$15:$N$201,"")</f>
        <v/>
      </c>
      <c r="AO48" s="55"/>
      <c r="AP48" s="50"/>
      <c r="AQ48" s="55"/>
      <c r="AR48" s="55" t="str">
        <f>_xlfn.XLOOKUP($AO$44&amp;AM48,$I$15:$I$201,$P$15:$P$201,"")</f>
        <v/>
      </c>
      <c r="AS48" s="50" cm="1">
        <f t="array" ref="AS48">IFERROR(IF(AR48="N/P",0,_xlfn.IFS(AM48&gt;8,"0",AM48=1,"9",AM48=2,"7",AM48=3,"6",AM48=4,"5",AM48=5,"4",AM48=6,"3",AM48=7,"2",AM48=8,"1")),"")+0</f>
        <v>7</v>
      </c>
      <c r="AT48" s="87" t="str">
        <f t="shared" si="22"/>
        <v>0</v>
      </c>
      <c r="AU48" s="126" cm="1">
        <f t="array" ref="AU48">_xlfn.IFS(AZ48="N/P",0,AV48="",0,AZ48&gt;0,AU47+1)</f>
        <v>0</v>
      </c>
      <c r="AV48" s="10"/>
      <c r="AW48" s="126"/>
      <c r="AX48" s="126"/>
      <c r="AY48" s="126"/>
      <c r="AZ48" s="122"/>
      <c r="BA48" s="118" t="e" cm="1">
        <f t="array" ref="BA48">IFERROR(IF(AZ48="N/P",0,_xlfn.IFS(AU48&gt;8,"0",AU48=1,"9",AU48=2,"7",AU48=3,"6",AU48=4,"5",AU48=5,"4",AU48=6,"3",AU48=7,"2",AU48=8,"1")),"")+0</f>
        <v>#VALUE!</v>
      </c>
      <c r="BB48" s="125"/>
      <c r="BC48" s="126"/>
      <c r="BD48" s="115" t="str">
        <f>BD43</f>
        <v>MASCULINO</v>
      </c>
      <c r="BE48" s="117">
        <f>AO49</f>
        <v>0</v>
      </c>
      <c r="BF48" s="10"/>
      <c r="BG48" s="115" t="str">
        <f>BG43</f>
        <v>50 M</v>
      </c>
      <c r="BH48" s="117" t="str">
        <f>BH43</f>
        <v>PULL</v>
      </c>
      <c r="BI48" s="10"/>
      <c r="BJ48" s="131" t="str">
        <f t="shared" ref="BJ48:BJ103" si="41">BO48&amp;BK48</f>
        <v>50 M</v>
      </c>
      <c r="BK48" s="10"/>
      <c r="BL48" s="113" t="str">
        <f>BD48</f>
        <v>MASCULINO</v>
      </c>
      <c r="BM48" s="116">
        <f>BE48</f>
        <v>0</v>
      </c>
      <c r="BN48" s="10"/>
      <c r="BO48" s="113" t="str">
        <f>BG48</f>
        <v>50 M</v>
      </c>
      <c r="BP48" s="116" t="str">
        <f>BH48</f>
        <v>PULL</v>
      </c>
      <c r="BQ48" s="10"/>
      <c r="BS48"/>
      <c r="BT48"/>
      <c r="BU48"/>
      <c r="BV48"/>
      <c r="BW48"/>
      <c r="BX48"/>
      <c r="BZ48" s="56" t="s">
        <v>88</v>
      </c>
      <c r="CA48" s="138">
        <f>_xlfn.XLOOKUP($CC$3&amp;"-"&amp;$CA$10,$H$15:$H$201,$K$15:$K$201,"")</f>
        <v>0</v>
      </c>
      <c r="CB48" s="138" t="str">
        <f>_xlfn.XLOOKUP($CC$3&amp;"-"&amp;CB36,$H$15:$H$201,$J$15:$J$201,"")</f>
        <v/>
      </c>
      <c r="CC48" s="139" t="str">
        <f>_xlfn.XLOOKUP($CC$3&amp;"-"&amp;CC36,$H$15:$H$201,$J$15:$J$201,"")</f>
        <v/>
      </c>
      <c r="CD48"/>
      <c r="CE48" s="56" t="s">
        <v>88</v>
      </c>
      <c r="CF48" s="138">
        <f>_xlfn.XLOOKUP($CC$3&amp;"-"&amp;$CA$11,$H$15:$H$201,$K$15:$K$201,"")</f>
        <v>0</v>
      </c>
      <c r="CG48" s="138" t="str">
        <f>_xlfn.XLOOKUP($CC$3&amp;"-"&amp;CG36,$H$15:$H$201,$J$15:$J$201,"")</f>
        <v/>
      </c>
      <c r="CH48" s="139" t="str">
        <f>_xlfn.XLOOKUP($CC$3&amp;"-"&amp;CH36,$H$15:$H$201,$J$15:$J$201,"")</f>
        <v/>
      </c>
      <c r="CJ48" s="56" t="s">
        <v>88</v>
      </c>
      <c r="CK48" s="138">
        <f>_xlfn.XLOOKUP($CM$3&amp;"-"&amp;$CK$10,$AA$15:$AA$201,$AD$15:$AD$201,"")</f>
        <v>0</v>
      </c>
      <c r="CL48" s="138" t="str">
        <f>_xlfn.XLOOKUP($CC$3&amp;"-"&amp;CL36,$H$15:$H$201,$J$15:$J$201,"")</f>
        <v/>
      </c>
      <c r="CM48" s="139" t="str">
        <f>_xlfn.XLOOKUP($CC$3&amp;"-"&amp;CM36,$H$15:$H$201,$J$15:$J$201,"")</f>
        <v/>
      </c>
      <c r="CN48"/>
      <c r="CO48" s="56" t="s">
        <v>88</v>
      </c>
      <c r="CP48" s="138">
        <f>_xlfn.XLOOKUP($CM$3&amp;"-"&amp;$CK$11,$AA$15:$AA$201,$AD$15:$AD$201,"")</f>
        <v>0</v>
      </c>
      <c r="CQ48" s="138" t="str">
        <f>_xlfn.XLOOKUP($CC$3&amp;"-"&amp;CQ36,$H$15:$H$201,$J$15:$J$201,"")</f>
        <v/>
      </c>
      <c r="CR48" s="139" t="str">
        <f>_xlfn.XLOOKUP($CC$3&amp;"-"&amp;CR36,$H$15:$H$201,$J$15:$J$201,"")</f>
        <v/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 spans="1:130" s="33" customFormat="1" x14ac:dyDescent="0.3">
      <c r="A49">
        <v>1</v>
      </c>
      <c r="B49"/>
      <c r="C49" s="3">
        <f>_xlfn.XLOOKUP(B49,Tabla1[NOMBRE Y APELLIDO],Tabla1[EQUIPO])</f>
        <v>0</v>
      </c>
      <c r="D49" s="3">
        <f>_xlfn.XLOOKUP(B49,Tabla1[NOMBRE Y APELLIDO],Tabla1[EDAD])</f>
        <v>0</v>
      </c>
      <c r="E49" s="3">
        <f>_xlfn.XLOOKUP(B49,Tabla1[NOMBRE Y APELLIDO],Tabla1[CAT.])</f>
        <v>0</v>
      </c>
      <c r="F49" s="81">
        <f>_xlfn.XLOOKUP(B49,Tabla1[NOMBRE Y APELLIDO],Tabla1[50m Pull])</f>
        <v>0</v>
      </c>
      <c r="G49" s="69"/>
      <c r="H49" t="str">
        <f t="shared" ref="H49:H55" si="42">$J$46&amp;"-"&amp;J49</f>
        <v>SERIE 4-2</v>
      </c>
      <c r="I49" t="str">
        <f>N49&amp;COUNTIF($N$15:N49,N49)</f>
        <v>015</v>
      </c>
      <c r="J49" s="3">
        <v>2</v>
      </c>
      <c r="K49" s="80">
        <v>0</v>
      </c>
      <c r="L49" s="50">
        <v>0</v>
      </c>
      <c r="M49" s="50">
        <v>0</v>
      </c>
      <c r="N49" s="50">
        <v>0</v>
      </c>
      <c r="O49" s="55">
        <v>0</v>
      </c>
      <c r="P49" s="55" t="s">
        <v>89</v>
      </c>
      <c r="Q49" s="50">
        <f t="shared" si="39"/>
        <v>1</v>
      </c>
      <c r="R49" s="50">
        <v>4</v>
      </c>
      <c r="S49" s="34"/>
      <c r="T49">
        <v>1</v>
      </c>
      <c r="U49"/>
      <c r="V49" s="3">
        <f>_xlfn.XLOOKUP(U49,Tabla1[NOMBRE Y APELLIDO],Tabla1[EQUIPO])</f>
        <v>0</v>
      </c>
      <c r="W49" s="3">
        <f>_xlfn.XLOOKUP(U49,Tabla1[NOMBRE Y APELLIDO],Tabla1[EDAD])</f>
        <v>0</v>
      </c>
      <c r="X49" s="3">
        <f>_xlfn.XLOOKUP(U49,Tabla1[NOMBRE Y APELLIDO],Tabla1[CAT.])</f>
        <v>0</v>
      </c>
      <c r="Y49" s="81">
        <f>_xlfn.XLOOKUP(U49,Tabla1[NOMBRE Y APELLIDO],Tabla1[50m Pull])</f>
        <v>0</v>
      </c>
      <c r="Z49" s="84"/>
      <c r="AA49" t="str">
        <f t="shared" ref="AA49:AA55" si="43">$AC$46&amp;"-"&amp;AC49</f>
        <v>SERIE 4-2</v>
      </c>
      <c r="AB49" t="str">
        <f>AG49&amp;COUNTIF($AG$15:AG49,AG49)</f>
        <v>015</v>
      </c>
      <c r="AC49" s="3">
        <v>2</v>
      </c>
      <c r="AD49" s="80">
        <v>0</v>
      </c>
      <c r="AE49" s="50">
        <v>0</v>
      </c>
      <c r="AF49" s="50">
        <v>0</v>
      </c>
      <c r="AG49" s="50">
        <v>0</v>
      </c>
      <c r="AH49" s="55">
        <v>0</v>
      </c>
      <c r="AI49" s="55" t="s">
        <v>89</v>
      </c>
      <c r="AJ49" s="50">
        <f t="shared" si="40"/>
        <v>2</v>
      </c>
      <c r="AK49" s="50">
        <v>4</v>
      </c>
      <c r="AM49" s="4"/>
      <c r="AN49" s="42" t="str">
        <f>AN44</f>
        <v>FEMENINO</v>
      </c>
      <c r="AO49" s="18"/>
      <c r="AP49"/>
      <c r="AQ49" s="42" t="str">
        <f>AQ44</f>
        <v>50 M</v>
      </c>
      <c r="AR49" s="18" t="str">
        <f>AR44</f>
        <v>PULL</v>
      </c>
      <c r="AS49"/>
      <c r="AT49" s="87" t="str">
        <f t="shared" ref="AT49:AT104" si="44">AY49&amp;AU49</f>
        <v>50 M</v>
      </c>
      <c r="AU49" s="4"/>
      <c r="AV49" s="48" t="str">
        <f>AN49</f>
        <v>FEMENINO</v>
      </c>
      <c r="AW49" s="17">
        <f>AO49</f>
        <v>0</v>
      </c>
      <c r="AX49" s="4"/>
      <c r="AY49" s="48" t="str">
        <f>AQ49</f>
        <v>50 M</v>
      </c>
      <c r="AZ49" s="17" t="str">
        <f>AR49</f>
        <v>PULL</v>
      </c>
      <c r="BA49"/>
      <c r="BB49" s="34"/>
      <c r="BC49" s="4"/>
      <c r="BD49" s="42" t="str">
        <f>BD44</f>
        <v xml:space="preserve">PRUEBA </v>
      </c>
      <c r="BE49" s="18">
        <f>BE44</f>
        <v>2</v>
      </c>
      <c r="BF49"/>
      <c r="BG49"/>
      <c r="BH49"/>
      <c r="BI49"/>
      <c r="BJ49" s="90" t="str">
        <f t="shared" si="41"/>
        <v/>
      </c>
      <c r="BK49"/>
      <c r="BL49" s="48" t="str">
        <f>AV50</f>
        <v xml:space="preserve">PRUEBA </v>
      </c>
      <c r="BM49" s="17">
        <f>BE49</f>
        <v>2</v>
      </c>
      <c r="BN49"/>
      <c r="BO49"/>
      <c r="BP49"/>
      <c r="BQ49"/>
      <c r="BS49"/>
      <c r="BT49"/>
      <c r="BU49"/>
      <c r="BV49"/>
      <c r="BW49"/>
      <c r="BX49"/>
      <c r="BZ49" s="58"/>
      <c r="CA49"/>
      <c r="CB49"/>
      <c r="CC49" s="61"/>
      <c r="CD49"/>
      <c r="CE49" s="58"/>
      <c r="CF49"/>
      <c r="CG49"/>
      <c r="CH49" s="61"/>
      <c r="CJ49" s="58"/>
      <c r="CK49"/>
      <c r="CL49"/>
      <c r="CM49" s="61"/>
      <c r="CN49"/>
      <c r="CO49" s="58"/>
      <c r="CP49"/>
      <c r="CQ49"/>
      <c r="CR49" s="61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 s="33" customFormat="1" x14ac:dyDescent="0.3">
      <c r="A50">
        <v>7</v>
      </c>
      <c r="B50"/>
      <c r="C50" s="3">
        <f>_xlfn.XLOOKUP(B50,Tabla1[NOMBRE Y APELLIDO],Tabla1[EQUIPO])</f>
        <v>0</v>
      </c>
      <c r="D50" s="3">
        <f>_xlfn.XLOOKUP(B50,Tabla1[NOMBRE Y APELLIDO],Tabla1[EDAD])</f>
        <v>0</v>
      </c>
      <c r="E50" s="3">
        <f>_xlfn.XLOOKUP(B50,Tabla1[NOMBRE Y APELLIDO],Tabla1[CAT.])</f>
        <v>0</v>
      </c>
      <c r="F50" s="81">
        <f>_xlfn.XLOOKUP(B50,Tabla1[NOMBRE Y APELLIDO],Tabla1[50m Pull])</f>
        <v>0</v>
      </c>
      <c r="G50" s="69"/>
      <c r="H50" t="str">
        <f t="shared" si="42"/>
        <v>SERIE 4-3</v>
      </c>
      <c r="I50" t="str">
        <f>N50&amp;COUNTIF($N$15:N50,N50)</f>
        <v>016</v>
      </c>
      <c r="J50" s="3">
        <v>3</v>
      </c>
      <c r="K50" s="80">
        <v>0</v>
      </c>
      <c r="L50" s="50">
        <v>0</v>
      </c>
      <c r="M50" s="50">
        <v>0</v>
      </c>
      <c r="N50" s="50">
        <v>0</v>
      </c>
      <c r="O50" s="55">
        <v>0</v>
      </c>
      <c r="P50" s="55" t="s">
        <v>89</v>
      </c>
      <c r="Q50" s="50">
        <f t="shared" si="39"/>
        <v>1</v>
      </c>
      <c r="R50" s="50">
        <v>4</v>
      </c>
      <c r="S50" s="34"/>
      <c r="T50">
        <v>7</v>
      </c>
      <c r="U50"/>
      <c r="V50" s="3">
        <f>_xlfn.XLOOKUP(U50,Tabla1[NOMBRE Y APELLIDO],Tabla1[EQUIPO])</f>
        <v>0</v>
      </c>
      <c r="W50" s="3">
        <f>_xlfn.XLOOKUP(U50,Tabla1[NOMBRE Y APELLIDO],Tabla1[EDAD])</f>
        <v>0</v>
      </c>
      <c r="X50" s="3">
        <f>_xlfn.XLOOKUP(U50,Tabla1[NOMBRE Y APELLIDO],Tabla1[CAT.])</f>
        <v>0</v>
      </c>
      <c r="Y50" s="81">
        <f>_xlfn.XLOOKUP(U50,Tabla1[NOMBRE Y APELLIDO],Tabla1[50m Pull])</f>
        <v>0</v>
      </c>
      <c r="Z50" s="84"/>
      <c r="AA50" t="str">
        <f t="shared" si="43"/>
        <v>SERIE 4-3</v>
      </c>
      <c r="AB50" t="str">
        <f>AG50&amp;COUNTIF($AG$15:AG50,AG50)</f>
        <v>016</v>
      </c>
      <c r="AC50" s="3">
        <v>3</v>
      </c>
      <c r="AD50" s="80">
        <v>0</v>
      </c>
      <c r="AE50" s="50">
        <v>0</v>
      </c>
      <c r="AF50" s="50">
        <v>0</v>
      </c>
      <c r="AG50" s="50">
        <v>0</v>
      </c>
      <c r="AH50" s="55">
        <v>0</v>
      </c>
      <c r="AI50" s="55" t="s">
        <v>89</v>
      </c>
      <c r="AJ50" s="50">
        <f t="shared" si="40"/>
        <v>2</v>
      </c>
      <c r="AK50" s="50">
        <v>4</v>
      </c>
      <c r="AM50" s="4"/>
      <c r="AN50" s="42" t="str">
        <f>AN45</f>
        <v xml:space="preserve">PRUEBA </v>
      </c>
      <c r="AO50" s="18">
        <f>AO45</f>
        <v>1</v>
      </c>
      <c r="AP50"/>
      <c r="AQ50"/>
      <c r="AR50"/>
      <c r="AS50"/>
      <c r="AT50" s="87" t="str">
        <f t="shared" si="44"/>
        <v/>
      </c>
      <c r="AU50" s="4"/>
      <c r="AV50" s="48" t="str">
        <f>AN50</f>
        <v xml:space="preserve">PRUEBA </v>
      </c>
      <c r="AW50" s="17">
        <f>AO50</f>
        <v>1</v>
      </c>
      <c r="AX50" s="4"/>
      <c r="AY50"/>
      <c r="AZ50"/>
      <c r="BA50"/>
      <c r="BB50" s="34"/>
      <c r="BC50" s="49" t="s">
        <v>83</v>
      </c>
      <c r="BD50" s="49" t="s">
        <v>7</v>
      </c>
      <c r="BE50" s="49" t="s">
        <v>8</v>
      </c>
      <c r="BF50" s="49" t="s">
        <v>61</v>
      </c>
      <c r="BG50" s="49" t="s">
        <v>10</v>
      </c>
      <c r="BH50" s="49" t="s">
        <v>81</v>
      </c>
      <c r="BI50" s="50" t="s">
        <v>15</v>
      </c>
      <c r="BJ50" s="90" t="str">
        <f t="shared" si="41"/>
        <v>CAT.Lugar</v>
      </c>
      <c r="BK50" s="4" t="s">
        <v>83</v>
      </c>
      <c r="BL50" s="4" t="s">
        <v>7</v>
      </c>
      <c r="BM50" s="4" t="s">
        <v>8</v>
      </c>
      <c r="BN50" s="4" t="s">
        <v>61</v>
      </c>
      <c r="BO50" s="4" t="s">
        <v>10</v>
      </c>
      <c r="BP50" s="4" t="s">
        <v>81</v>
      </c>
      <c r="BQ50" s="4" t="s">
        <v>15</v>
      </c>
      <c r="BS50"/>
      <c r="BT50"/>
      <c r="BU50"/>
      <c r="BV50"/>
      <c r="BW50"/>
      <c r="BX50"/>
      <c r="BZ50" s="56" t="s">
        <v>90</v>
      </c>
      <c r="CA50" s="140" t="s">
        <v>91</v>
      </c>
      <c r="CB50" s="140"/>
      <c r="CC50" s="141"/>
      <c r="CD50"/>
      <c r="CE50" s="56" t="s">
        <v>90</v>
      </c>
      <c r="CF50" s="140" t="s">
        <v>91</v>
      </c>
      <c r="CG50" s="140"/>
      <c r="CH50" s="141"/>
      <c r="CJ50" s="56" t="s">
        <v>90</v>
      </c>
      <c r="CK50" s="140" t="s">
        <v>91</v>
      </c>
      <c r="CL50" s="140"/>
      <c r="CM50" s="141"/>
      <c r="CN50"/>
      <c r="CO50" s="56" t="s">
        <v>90</v>
      </c>
      <c r="CP50" s="140" t="s">
        <v>91</v>
      </c>
      <c r="CQ50" s="140"/>
      <c r="CR50" s="141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 s="33" customFormat="1" x14ac:dyDescent="0.3">
      <c r="A51">
        <v>2</v>
      </c>
      <c r="B51"/>
      <c r="C51" s="3">
        <f>_xlfn.XLOOKUP(B51,Tabla1[NOMBRE Y APELLIDO],Tabla1[EQUIPO])</f>
        <v>0</v>
      </c>
      <c r="D51" s="3">
        <f>_xlfn.XLOOKUP(B51,Tabla1[NOMBRE Y APELLIDO],Tabla1[EDAD])</f>
        <v>0</v>
      </c>
      <c r="E51" s="3">
        <f>_xlfn.XLOOKUP(B51,Tabla1[NOMBRE Y APELLIDO],Tabla1[CAT.])</f>
        <v>0</v>
      </c>
      <c r="F51" s="81">
        <f>_xlfn.XLOOKUP(B51,Tabla1[NOMBRE Y APELLIDO],Tabla1[50m Pull])</f>
        <v>0</v>
      </c>
      <c r="G51" s="69"/>
      <c r="H51" t="str">
        <f t="shared" si="42"/>
        <v>SERIE 4-4</v>
      </c>
      <c r="I51" t="str">
        <f>N51&amp;COUNTIF($N$15:N51,N51)</f>
        <v>017</v>
      </c>
      <c r="J51" s="3">
        <v>4</v>
      </c>
      <c r="K51" s="80">
        <v>0</v>
      </c>
      <c r="L51" s="50">
        <v>0</v>
      </c>
      <c r="M51" s="50">
        <v>0</v>
      </c>
      <c r="N51" s="50">
        <v>0</v>
      </c>
      <c r="O51" s="55">
        <v>0</v>
      </c>
      <c r="P51" s="55" t="s">
        <v>89</v>
      </c>
      <c r="Q51" s="50">
        <f t="shared" si="39"/>
        <v>1</v>
      </c>
      <c r="R51" s="50">
        <v>4</v>
      </c>
      <c r="S51" s="34"/>
      <c r="T51">
        <v>2</v>
      </c>
      <c r="U51"/>
      <c r="V51" s="3">
        <f>_xlfn.XLOOKUP(U51,Tabla1[NOMBRE Y APELLIDO],Tabla1[EQUIPO])</f>
        <v>0</v>
      </c>
      <c r="W51" s="3">
        <f>_xlfn.XLOOKUP(U51,Tabla1[NOMBRE Y APELLIDO],Tabla1[EDAD])</f>
        <v>0</v>
      </c>
      <c r="X51" s="3">
        <f>_xlfn.XLOOKUP(U51,Tabla1[NOMBRE Y APELLIDO],Tabla1[CAT.])</f>
        <v>0</v>
      </c>
      <c r="Y51" s="81">
        <f>_xlfn.XLOOKUP(U51,Tabla1[NOMBRE Y APELLIDO],Tabla1[50m Pull])</f>
        <v>0</v>
      </c>
      <c r="Z51" s="84"/>
      <c r="AA51" t="str">
        <f t="shared" si="43"/>
        <v>SERIE 4-4</v>
      </c>
      <c r="AB51" t="str">
        <f>AG51&amp;COUNTIF($AG$15:AG51,AG51)</f>
        <v>017</v>
      </c>
      <c r="AC51" s="3">
        <v>4</v>
      </c>
      <c r="AD51" s="80">
        <v>0</v>
      </c>
      <c r="AE51" s="50">
        <v>0</v>
      </c>
      <c r="AF51" s="50">
        <v>0</v>
      </c>
      <c r="AG51" s="50">
        <v>0</v>
      </c>
      <c r="AH51" s="55">
        <v>0</v>
      </c>
      <c r="AI51" s="55" t="s">
        <v>89</v>
      </c>
      <c r="AJ51" s="50">
        <f t="shared" si="40"/>
        <v>2</v>
      </c>
      <c r="AK51" s="50">
        <v>4</v>
      </c>
      <c r="AM51" s="49" t="s">
        <v>83</v>
      </c>
      <c r="AN51" s="49" t="s">
        <v>7</v>
      </c>
      <c r="AO51" s="49" t="s">
        <v>8</v>
      </c>
      <c r="AP51" s="49" t="s">
        <v>61</v>
      </c>
      <c r="AQ51" s="49" t="s">
        <v>10</v>
      </c>
      <c r="AR51" s="49" t="s">
        <v>81</v>
      </c>
      <c r="AS51" s="50" t="s">
        <v>15</v>
      </c>
      <c r="AT51" s="87" t="str">
        <f t="shared" si="44"/>
        <v>CAT.Lugar</v>
      </c>
      <c r="AU51" s="49" t="s">
        <v>83</v>
      </c>
      <c r="AV51" s="49" t="s">
        <v>7</v>
      </c>
      <c r="AW51" s="49" t="s">
        <v>8</v>
      </c>
      <c r="AX51" s="49" t="s">
        <v>61</v>
      </c>
      <c r="AY51" s="49" t="s">
        <v>10</v>
      </c>
      <c r="AZ51" s="49" t="s">
        <v>81</v>
      </c>
      <c r="BA51" s="4" t="s">
        <v>15</v>
      </c>
      <c r="BB51" s="34"/>
      <c r="BC51" s="4">
        <v>1</v>
      </c>
      <c r="BD51" cm="1">
        <f t="array" ref="BD51:BG51">_xlfn.XLOOKUP($BE$48&amp;BC51,$AB$15:$AB$201,$AD$15:$AG$201,"")</f>
        <v>0</v>
      </c>
      <c r="BE51" s="55">
        <v>0</v>
      </c>
      <c r="BF51" s="50">
        <v>0</v>
      </c>
      <c r="BG51" s="55">
        <v>0</v>
      </c>
      <c r="BH51" s="55" t="str">
        <f t="shared" ref="BH51:BH62" si="45">_xlfn.XLOOKUP($BE$48&amp;BC51,$AB$15:$AB$201,$AI$15:$AI$201,"")</f>
        <v>:        :</v>
      </c>
      <c r="BI51" s="50" cm="1">
        <f t="array" ref="BI51">IFERROR(IF(BH51="N/P",0,_xlfn.IFS(BC51&gt;8,"0",BC51=1,"9",BC51=2,"7",BC51=3,"6",BC51=4,"5",BC51=5,"4",BC51=6,"3",BC51=7,"2",BC51=8,"1")),"")+0</f>
        <v>9</v>
      </c>
      <c r="BJ51" s="90" t="e">
        <f t="shared" si="41"/>
        <v>#N/A</v>
      </c>
      <c r="BK51" s="4" t="e" cm="1">
        <f t="array" ref="BK51">_xlfn.IFS(BP51="N/P",0,BL51="",0,BL51&gt;0,1)</f>
        <v>#N/A</v>
      </c>
      <c r="BL51" cm="1">
        <f t="array" ref="BL51:BP62">_xlfn._xlws.SORT(BD51:BH62,5,1,FALSE)</f>
        <v>0</v>
      </c>
      <c r="BM51" s="4">
        <v>0</v>
      </c>
      <c r="BN51" s="4">
        <v>0</v>
      </c>
      <c r="BO51" s="4">
        <v>0</v>
      </c>
      <c r="BP51" s="55" t="str">
        <v>:        :</v>
      </c>
      <c r="BQ51" s="50" t="e" cm="1">
        <f t="array" ref="BQ51">IFERROR(IF(BP51="N/P",0,_xlfn.IFS(BK51&gt;8,"0",BK51=1,"9",BK51=2,"7",BK51=3,"6",BK51=4,"5",BK51=5,"4",BK51=6,"3",BK51=7,"2",BK51=8,"1")),"")+0</f>
        <v>#VALUE!</v>
      </c>
      <c r="BS51"/>
      <c r="BT51"/>
      <c r="BU51"/>
      <c r="BV51"/>
      <c r="BW51"/>
      <c r="BX51"/>
      <c r="BZ51" s="63"/>
      <c r="CA51" s="64"/>
      <c r="CB51" s="64"/>
      <c r="CC51" s="65"/>
      <c r="CD51"/>
      <c r="CE51" s="63"/>
      <c r="CF51" s="64"/>
      <c r="CG51" s="64"/>
      <c r="CH51" s="65"/>
      <c r="CJ51" s="63"/>
      <c r="CK51" s="64"/>
      <c r="CL51" s="64"/>
      <c r="CM51" s="65"/>
      <c r="CN51"/>
      <c r="CO51" s="63"/>
      <c r="CP51" s="64"/>
      <c r="CQ51" s="64"/>
      <c r="CR51" s="65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 s="33" customFormat="1" x14ac:dyDescent="0.3">
      <c r="A52">
        <v>6</v>
      </c>
      <c r="B52"/>
      <c r="C52" s="3">
        <f>_xlfn.XLOOKUP(B52,Tabla1[NOMBRE Y APELLIDO],Tabla1[EQUIPO])</f>
        <v>0</v>
      </c>
      <c r="D52" s="3">
        <f>_xlfn.XLOOKUP(B52,Tabla1[NOMBRE Y APELLIDO],Tabla1[EDAD])</f>
        <v>0</v>
      </c>
      <c r="E52" s="3">
        <f>_xlfn.XLOOKUP(B52,Tabla1[NOMBRE Y APELLIDO],Tabla1[CAT.])</f>
        <v>0</v>
      </c>
      <c r="F52" s="81">
        <f>_xlfn.XLOOKUP(B52,Tabla1[NOMBRE Y APELLIDO],Tabla1[50m Pull])</f>
        <v>0</v>
      </c>
      <c r="G52" s="69"/>
      <c r="H52" t="str">
        <f t="shared" si="42"/>
        <v>SERIE 4-5</v>
      </c>
      <c r="I52" t="str">
        <f>N52&amp;COUNTIF($N$15:N52,N52)</f>
        <v>018</v>
      </c>
      <c r="J52" s="3">
        <v>5</v>
      </c>
      <c r="K52" s="80">
        <v>0</v>
      </c>
      <c r="L52" s="50">
        <v>0</v>
      </c>
      <c r="M52" s="50">
        <v>0</v>
      </c>
      <c r="N52" s="50">
        <v>0</v>
      </c>
      <c r="O52" s="55">
        <v>0</v>
      </c>
      <c r="P52" s="55" t="s">
        <v>89</v>
      </c>
      <c r="Q52" s="50">
        <f t="shared" si="39"/>
        <v>1</v>
      </c>
      <c r="R52" s="50">
        <v>4</v>
      </c>
      <c r="S52" s="34"/>
      <c r="T52">
        <v>6</v>
      </c>
      <c r="U52"/>
      <c r="V52" s="3">
        <f>_xlfn.XLOOKUP(U52,Tabla1[NOMBRE Y APELLIDO],Tabla1[EQUIPO])</f>
        <v>0</v>
      </c>
      <c r="W52" s="3">
        <f>_xlfn.XLOOKUP(U52,Tabla1[NOMBRE Y APELLIDO],Tabla1[EDAD])</f>
        <v>0</v>
      </c>
      <c r="X52" s="3">
        <f>_xlfn.XLOOKUP(U52,Tabla1[NOMBRE Y APELLIDO],Tabla1[CAT.])</f>
        <v>0</v>
      </c>
      <c r="Y52" s="81">
        <f>_xlfn.XLOOKUP(U52,Tabla1[NOMBRE Y APELLIDO],Tabla1[50m Pull])</f>
        <v>0</v>
      </c>
      <c r="Z52" s="84"/>
      <c r="AA52" t="str">
        <f t="shared" si="43"/>
        <v>SERIE 4-5</v>
      </c>
      <c r="AB52" t="str">
        <f>AG52&amp;COUNTIF($AG$15:AG52,AG52)</f>
        <v>018</v>
      </c>
      <c r="AC52" s="3">
        <v>5</v>
      </c>
      <c r="AD52" s="80">
        <v>0</v>
      </c>
      <c r="AE52" s="50">
        <v>0</v>
      </c>
      <c r="AF52" s="50">
        <v>0</v>
      </c>
      <c r="AG52" s="50">
        <v>0</v>
      </c>
      <c r="AH52" s="55">
        <v>0</v>
      </c>
      <c r="AI52" s="55" t="s">
        <v>89</v>
      </c>
      <c r="AJ52" s="50">
        <f t="shared" si="40"/>
        <v>2</v>
      </c>
      <c r="AK52" s="50">
        <v>4</v>
      </c>
      <c r="AM52" s="4">
        <v>1</v>
      </c>
      <c r="AN52" t="str" cm="1">
        <f t="array" ref="AN52">_xlfn.XLOOKUP($AO$49&amp;AM52,$I$15:$I$201,$K$15:$N$201,"")</f>
        <v/>
      </c>
      <c r="AO52" s="55"/>
      <c r="AP52" s="50"/>
      <c r="AQ52" s="55"/>
      <c r="AR52" s="55" t="str">
        <f t="shared" ref="AR52:AR63" si="46">_xlfn.XLOOKUP($AO$49&amp;AM52,$I$15:$I$201,$P$15:$P$201,"")</f>
        <v/>
      </c>
      <c r="AS52" s="50" cm="1">
        <f t="array" ref="AS52">IFERROR(IF(AR52="N/P",0,_xlfn.IFS(AM52&gt;8,"0",AM52=1,"9",AM52=2,"7",AM52=3,"6",AM52=4,"5",AM52=5,"4",AM52=6,"3",AM52=7,"2",AM52=8,"1")),"")+0</f>
        <v>9</v>
      </c>
      <c r="AT52" s="87" t="e">
        <f t="shared" si="44"/>
        <v>#N/A</v>
      </c>
      <c r="AU52" s="4" t="e" cm="1">
        <f t="array" ref="AU52">_xlfn.IFS(AZ52="N/P",0,AV52="",0,AV52&gt;0,1)</f>
        <v>#N/A</v>
      </c>
      <c r="AV52" cm="1">
        <f t="array" ref="AV52:AZ63">_xlfn._xlws.SORT(AN52:AR63,5,1,FALSE)</f>
        <v>0</v>
      </c>
      <c r="AW52" s="4">
        <v>0</v>
      </c>
      <c r="AX52" s="4">
        <v>0</v>
      </c>
      <c r="AY52" s="4">
        <v>0</v>
      </c>
      <c r="AZ52" s="55">
        <v>0</v>
      </c>
      <c r="BA52" s="50" t="e" cm="1">
        <f t="array" ref="BA52">IFERROR(IF(AZ52="N/P",0,_xlfn.IFS(AU52&gt;8,"0",AU52=1,"9",AU52=2,"7",AU52=3,"6",AU52=4,"5",AU52=5,"4",AU52=6,"3",AU52=7,"2",AU52=8,"1")),"")+0</f>
        <v>#VALUE!</v>
      </c>
      <c r="BB52" s="34"/>
      <c r="BC52" s="4">
        <v>2</v>
      </c>
      <c r="BD52" cm="1">
        <f t="array" ref="BD52:BG52">_xlfn.XLOOKUP($BE$48&amp;BC52,$AB$15:$AB$201,$AD$15:$AG$201,"")</f>
        <v>0</v>
      </c>
      <c r="BE52" s="55">
        <v>0</v>
      </c>
      <c r="BF52" s="50">
        <v>0</v>
      </c>
      <c r="BG52" s="55">
        <v>0</v>
      </c>
      <c r="BH52" s="55" t="str">
        <f t="shared" si="45"/>
        <v>:        :</v>
      </c>
      <c r="BI52" s="50" cm="1">
        <f t="array" ref="BI52">IFERROR(IF(BH52="N/P",0,_xlfn.IFS(BC52&gt;8,"0",BC52=1,"9",BC52=2,"7",BC52=3,"6",BC52=4,"5",BC52=5,"4",BC52=6,"3",BC52=7,"2",BC52=8,"1")),"")+0</f>
        <v>7</v>
      </c>
      <c r="BJ52" s="90" t="e">
        <f t="shared" si="41"/>
        <v>#N/A</v>
      </c>
      <c r="BK52" s="4" t="e" cm="1">
        <f t="array" ref="BK52">_xlfn.IFS(BP52="N/P",0,BL52="",0,BP52&gt;0,BK51+1)</f>
        <v>#N/A</v>
      </c>
      <c r="BL52">
        <v>0</v>
      </c>
      <c r="BM52" s="4">
        <v>0</v>
      </c>
      <c r="BN52" s="4">
        <v>0</v>
      </c>
      <c r="BO52" s="4">
        <v>0</v>
      </c>
      <c r="BP52" s="55" t="str">
        <v>:        :</v>
      </c>
      <c r="BQ52" s="50" t="e" cm="1">
        <f t="array" ref="BQ52">IFERROR(IF(BP52="N/P",0,_xlfn.IFS(BK52&gt;8,"0",BK52=1,"9",BK52=2,"7",BK52=3,"6",BK52=4,"5",BK52=5,"4",BK52=6,"3",BK52=7,"2",BK52=8,"1")),"")+0</f>
        <v>#VALUE!</v>
      </c>
      <c r="BS52"/>
      <c r="BT52"/>
      <c r="BU52"/>
      <c r="BV52"/>
      <c r="BW52"/>
      <c r="BX52"/>
      <c r="BZ52"/>
      <c r="CA52"/>
      <c r="CB52"/>
      <c r="CC52"/>
      <c r="CD52"/>
      <c r="CE52"/>
      <c r="CF52"/>
      <c r="CG52"/>
      <c r="CH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 spans="1:130" s="33" customFormat="1" x14ac:dyDescent="0.3">
      <c r="A53">
        <v>3</v>
      </c>
      <c r="B53"/>
      <c r="C53" s="3">
        <f>_xlfn.XLOOKUP(B53,Tabla1[NOMBRE Y APELLIDO],Tabla1[EQUIPO])</f>
        <v>0</v>
      </c>
      <c r="D53" s="3">
        <f>_xlfn.XLOOKUP(B53,Tabla1[NOMBRE Y APELLIDO],Tabla1[EDAD])</f>
        <v>0</v>
      </c>
      <c r="E53" s="3">
        <f>_xlfn.XLOOKUP(B53,Tabla1[NOMBRE Y APELLIDO],Tabla1[CAT.])</f>
        <v>0</v>
      </c>
      <c r="F53" s="81">
        <f>_xlfn.XLOOKUP(B53,Tabla1[NOMBRE Y APELLIDO],Tabla1[50m Pull])</f>
        <v>0</v>
      </c>
      <c r="G53" s="69"/>
      <c r="H53" t="str">
        <f t="shared" si="42"/>
        <v>SERIE 4-6</v>
      </c>
      <c r="I53" t="str">
        <f>N53&amp;COUNTIF($N$15:N53,N53)</f>
        <v>019</v>
      </c>
      <c r="J53" s="3">
        <v>6</v>
      </c>
      <c r="K53" s="80">
        <v>0</v>
      </c>
      <c r="L53" s="50">
        <v>0</v>
      </c>
      <c r="M53" s="50">
        <v>0</v>
      </c>
      <c r="N53" s="50">
        <v>0</v>
      </c>
      <c r="O53" s="55">
        <v>0</v>
      </c>
      <c r="P53" s="55" t="s">
        <v>89</v>
      </c>
      <c r="Q53" s="50">
        <f t="shared" si="39"/>
        <v>1</v>
      </c>
      <c r="R53" s="50">
        <v>4</v>
      </c>
      <c r="S53" s="34"/>
      <c r="T53">
        <v>3</v>
      </c>
      <c r="U53"/>
      <c r="V53" s="3">
        <f>_xlfn.XLOOKUP(U53,Tabla1[NOMBRE Y APELLIDO],Tabla1[EQUIPO])</f>
        <v>0</v>
      </c>
      <c r="W53" s="3">
        <f>_xlfn.XLOOKUP(U53,Tabla1[NOMBRE Y APELLIDO],Tabla1[EDAD])</f>
        <v>0</v>
      </c>
      <c r="X53" s="3">
        <f>_xlfn.XLOOKUP(U53,Tabla1[NOMBRE Y APELLIDO],Tabla1[CAT.])</f>
        <v>0</v>
      </c>
      <c r="Y53" s="81">
        <f>_xlfn.XLOOKUP(U53,Tabla1[NOMBRE Y APELLIDO],Tabla1[50m Pull])</f>
        <v>0</v>
      </c>
      <c r="Z53" s="84"/>
      <c r="AA53" t="str">
        <f t="shared" si="43"/>
        <v>SERIE 4-6</v>
      </c>
      <c r="AB53" t="str">
        <f>AG53&amp;COUNTIF($AG$15:AG53,AG53)</f>
        <v>019</v>
      </c>
      <c r="AC53" s="3">
        <v>6</v>
      </c>
      <c r="AD53" s="80">
        <v>0</v>
      </c>
      <c r="AE53" s="50">
        <v>0</v>
      </c>
      <c r="AF53" s="50">
        <v>0</v>
      </c>
      <c r="AG53" s="50">
        <v>0</v>
      </c>
      <c r="AH53" s="55">
        <v>0</v>
      </c>
      <c r="AI53" s="55" t="s">
        <v>89</v>
      </c>
      <c r="AJ53" s="50">
        <f t="shared" si="40"/>
        <v>2</v>
      </c>
      <c r="AK53" s="50">
        <v>4</v>
      </c>
      <c r="AM53" s="4">
        <v>2</v>
      </c>
      <c r="AN53" t="str" cm="1">
        <f t="array" ref="AN53">_xlfn.XLOOKUP($AO$49&amp;AM53,$I$15:$I$201,$K$15:$N$201,"")</f>
        <v/>
      </c>
      <c r="AO53" s="55"/>
      <c r="AP53" s="50"/>
      <c r="AQ53" s="55"/>
      <c r="AR53" s="55" t="str">
        <f t="shared" si="46"/>
        <v/>
      </c>
      <c r="AS53" s="50" cm="1">
        <f t="array" ref="AS53">IFERROR(IF(AR53="N/P",0,_xlfn.IFS(AM53&gt;8,"0",AM53=1,"9",AM53=2,"7",AM53=3,"6",AM53=4,"5",AM53=5,"4",AM53=6,"3",AM53=7,"2",AM53=8,"1")),"")+0</f>
        <v>7</v>
      </c>
      <c r="AT53" s="87" t="e">
        <f t="shared" si="44"/>
        <v>#N/A</v>
      </c>
      <c r="AU53" s="4" t="e" cm="1">
        <f t="array" ref="AU53">_xlfn.IFS(AZ53="N/P",0,AV53="",0,AZ53&gt;0,AU52+1)</f>
        <v>#N/A</v>
      </c>
      <c r="AV53">
        <v>0</v>
      </c>
      <c r="AW53" s="4">
        <v>0</v>
      </c>
      <c r="AX53" s="4">
        <v>0</v>
      </c>
      <c r="AY53" s="4">
        <v>0</v>
      </c>
      <c r="AZ53" s="55">
        <v>0</v>
      </c>
      <c r="BA53" s="50" t="e" cm="1">
        <f t="array" ref="BA53">IFERROR(IF(AZ53="N/P",0,_xlfn.IFS(AU53&gt;8,"0",AU53=1,"9",AU53=2,"7",AU53=3,"6",AU53=4,"5",AU53=5,"4",AU53=6,"3",AU53=7,"2",AU53=8,"1")),"")+0</f>
        <v>#VALUE!</v>
      </c>
      <c r="BB53" s="34"/>
      <c r="BC53" s="4">
        <v>3</v>
      </c>
      <c r="BD53" cm="1">
        <f t="array" ref="BD53:BG53">_xlfn.XLOOKUP($BE$48&amp;BC53,$AB$15:$AB$201,$AD$15:$AG$201,"")</f>
        <v>0</v>
      </c>
      <c r="BE53" s="55">
        <v>0</v>
      </c>
      <c r="BF53" s="50">
        <v>0</v>
      </c>
      <c r="BG53" s="55">
        <v>0</v>
      </c>
      <c r="BH53" s="55" t="str">
        <f t="shared" si="45"/>
        <v>:        :</v>
      </c>
      <c r="BI53" s="50" cm="1">
        <f t="array" ref="BI53">IFERROR(IF(BH53="N/P",0,_xlfn.IFS(BC53&gt;8,"0",BC53=1,"9",BC53=2,"7",BC53=3,"6",BC53=4,"5",BC53=5,"4",BC53=6,"3",BC53=7,"2",BC53=8,"1")),"")+0</f>
        <v>6</v>
      </c>
      <c r="BJ53" s="90" t="e">
        <f t="shared" si="41"/>
        <v>#N/A</v>
      </c>
      <c r="BK53" s="4" t="e" cm="1">
        <f t="array" ref="BK53">_xlfn.IFS(BP53="N/P",0,BL53="",0,BP53&gt;0,BK52+1)</f>
        <v>#N/A</v>
      </c>
      <c r="BL53">
        <v>0</v>
      </c>
      <c r="BM53" s="4">
        <v>0</v>
      </c>
      <c r="BN53" s="4">
        <v>0</v>
      </c>
      <c r="BO53" s="4">
        <v>0</v>
      </c>
      <c r="BP53" s="55" t="str">
        <v>:        :</v>
      </c>
      <c r="BQ53" s="50" t="e" cm="1">
        <f t="array" ref="BQ53">IFERROR(IF(BP53="N/P",0,_xlfn.IFS(BK53&gt;8,"0",BK53=1,"9",BK53=2,"7",BK53=3,"6",BK53=4,"5",BK53=5,"4",BK53=6,"3",BK53=7,"2",BK53=8,"1")),"")+0</f>
        <v>#VALUE!</v>
      </c>
      <c r="BS53"/>
      <c r="BT53"/>
      <c r="BU53"/>
      <c r="BV53"/>
      <c r="BW53"/>
      <c r="BX53"/>
      <c r="BZ53"/>
      <c r="CA53"/>
      <c r="CB53"/>
      <c r="CC53"/>
      <c r="CD53"/>
      <c r="CE53"/>
      <c r="CF53"/>
      <c r="CG53"/>
      <c r="CH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 spans="1:130" s="33" customFormat="1" x14ac:dyDescent="0.3">
      <c r="A54">
        <v>5</v>
      </c>
      <c r="B54"/>
      <c r="C54" s="3">
        <f>_xlfn.XLOOKUP(B54,Tabla1[NOMBRE Y APELLIDO],Tabla1[EQUIPO])</f>
        <v>0</v>
      </c>
      <c r="D54" s="3">
        <f>_xlfn.XLOOKUP(B54,Tabla1[NOMBRE Y APELLIDO],Tabla1[EDAD])</f>
        <v>0</v>
      </c>
      <c r="E54" s="3">
        <f>_xlfn.XLOOKUP(B54,Tabla1[NOMBRE Y APELLIDO],Tabla1[CAT.])</f>
        <v>0</v>
      </c>
      <c r="F54" s="81">
        <f>_xlfn.XLOOKUP(B54,Tabla1[NOMBRE Y APELLIDO],Tabla1[50m Pull])</f>
        <v>0</v>
      </c>
      <c r="G54" s="69"/>
      <c r="H54" t="str">
        <f t="shared" si="42"/>
        <v>SERIE 4-7</v>
      </c>
      <c r="I54" t="str">
        <f>N54&amp;COUNTIF($N$15:N54,N54)</f>
        <v>020</v>
      </c>
      <c r="J54" s="3">
        <v>7</v>
      </c>
      <c r="K54" s="80">
        <v>0</v>
      </c>
      <c r="L54" s="50">
        <v>0</v>
      </c>
      <c r="M54" s="50">
        <v>0</v>
      </c>
      <c r="N54" s="50">
        <v>0</v>
      </c>
      <c r="O54" s="55">
        <v>0</v>
      </c>
      <c r="P54" s="55" t="s">
        <v>89</v>
      </c>
      <c r="Q54" s="50">
        <f t="shared" si="39"/>
        <v>1</v>
      </c>
      <c r="R54" s="50">
        <v>4</v>
      </c>
      <c r="S54" s="34"/>
      <c r="T54">
        <v>5</v>
      </c>
      <c r="U54"/>
      <c r="V54" s="3">
        <f>_xlfn.XLOOKUP(U54,Tabla1[NOMBRE Y APELLIDO],Tabla1[EQUIPO])</f>
        <v>0</v>
      </c>
      <c r="W54" s="3">
        <f>_xlfn.XLOOKUP(U54,Tabla1[NOMBRE Y APELLIDO],Tabla1[EDAD])</f>
        <v>0</v>
      </c>
      <c r="X54" s="3">
        <f>_xlfn.XLOOKUP(U54,Tabla1[NOMBRE Y APELLIDO],Tabla1[CAT.])</f>
        <v>0</v>
      </c>
      <c r="Y54" s="81">
        <f>_xlfn.XLOOKUP(U54,Tabla1[NOMBRE Y APELLIDO],Tabla1[50m Pull])</f>
        <v>0</v>
      </c>
      <c r="Z54" s="84"/>
      <c r="AA54" t="str">
        <f t="shared" si="43"/>
        <v>SERIE 4-7</v>
      </c>
      <c r="AB54" t="str">
        <f>AG54&amp;COUNTIF($AG$15:AG54,AG54)</f>
        <v>020</v>
      </c>
      <c r="AC54" s="3">
        <v>7</v>
      </c>
      <c r="AD54" s="80">
        <v>0</v>
      </c>
      <c r="AE54" s="50">
        <v>0</v>
      </c>
      <c r="AF54" s="50">
        <v>0</v>
      </c>
      <c r="AG54" s="50">
        <v>0</v>
      </c>
      <c r="AH54" s="55">
        <v>0</v>
      </c>
      <c r="AI54" s="55" t="s">
        <v>89</v>
      </c>
      <c r="AJ54" s="50">
        <f t="shared" si="40"/>
        <v>2</v>
      </c>
      <c r="AK54" s="50">
        <v>4</v>
      </c>
      <c r="AM54" s="4">
        <v>3</v>
      </c>
      <c r="AN54" t="str" cm="1">
        <f t="array" ref="AN54">_xlfn.XLOOKUP($AO$49&amp;AM54,$I$15:$I$201,$K$15:$N$201,"")</f>
        <v/>
      </c>
      <c r="AO54" s="55"/>
      <c r="AP54" s="50"/>
      <c r="AQ54" s="55"/>
      <c r="AR54" s="55" t="str">
        <f t="shared" si="46"/>
        <v/>
      </c>
      <c r="AS54" s="50" cm="1">
        <f t="array" ref="AS54">IFERROR(IF(AR54="N/P",0,_xlfn.IFS(AM54&gt;8,"0",AM54=1,"9",AM54=2,"7",AM54=3,"6",AM54=4,"5",AM54=5,"4",AM54=6,"3",AM54=7,"2",AM54=8,"1")),"")+0</f>
        <v>6</v>
      </c>
      <c r="AT54" s="87" t="str">
        <f t="shared" si="44"/>
        <v>00</v>
      </c>
      <c r="AU54" s="4" cm="1">
        <f t="array" ref="AU54">_xlfn.IFS(AZ54="N/P",0,AV54="",0,AZ54&gt;0,AU53+1)</f>
        <v>0</v>
      </c>
      <c r="AV54" t="str">
        <v/>
      </c>
      <c r="AW54" s="4">
        <v>0</v>
      </c>
      <c r="AX54" s="4">
        <v>0</v>
      </c>
      <c r="AY54" s="4">
        <v>0</v>
      </c>
      <c r="AZ54" s="55" t="str">
        <v/>
      </c>
      <c r="BA54" s="50" t="e" cm="1">
        <f t="array" ref="BA54">IFERROR(IF(AZ54="N/P",0,_xlfn.IFS(AU54&gt;8,"0",AU54=1,"9",AU54=2,"7",AU54=3,"6",AU54=4,"5",AU54=5,"4",AU54=6,"3",AU54=7,"2",AU54=8,"1")),"")+0</f>
        <v>#VALUE!</v>
      </c>
      <c r="BB54" s="34"/>
      <c r="BC54" s="4">
        <v>4</v>
      </c>
      <c r="BD54" cm="1">
        <f t="array" ref="BD54:BG54">_xlfn.XLOOKUP($BE$48&amp;BC54,$AB$15:$AB$201,$AD$15:$AG$201,"")</f>
        <v>0</v>
      </c>
      <c r="BE54" s="55">
        <v>0</v>
      </c>
      <c r="BF54" s="50">
        <v>0</v>
      </c>
      <c r="BG54" s="55">
        <v>0</v>
      </c>
      <c r="BH54" s="55" t="str">
        <f t="shared" si="45"/>
        <v>:        :</v>
      </c>
      <c r="BI54" s="50" cm="1">
        <f t="array" ref="BI54">IFERROR(IF(BH54="N/P",0,_xlfn.IFS(BC54&gt;8,"0",BC54=1,"9",BC54=2,"7",BC54=3,"6",BC54=4,"5",BC54=5,"4",BC54=6,"3",BC54=7,"2",BC54=8,"1")),"")+0</f>
        <v>5</v>
      </c>
      <c r="BJ54" s="90" t="e">
        <f t="shared" si="41"/>
        <v>#N/A</v>
      </c>
      <c r="BK54" s="4" t="e" cm="1">
        <f t="array" ref="BK54">_xlfn.IFS(BP54="N/P",0,BL54="",0,BP54&gt;0,BK53+1)</f>
        <v>#N/A</v>
      </c>
      <c r="BL54">
        <v>0</v>
      </c>
      <c r="BM54" s="4">
        <v>0</v>
      </c>
      <c r="BN54" s="4">
        <v>0</v>
      </c>
      <c r="BO54" s="4">
        <v>0</v>
      </c>
      <c r="BP54" s="55" t="str">
        <v>:        :</v>
      </c>
      <c r="BQ54" s="50" t="e" cm="1">
        <f t="array" ref="BQ54">IFERROR(IF(BP54="N/P",0,_xlfn.IFS(BK54&gt;8,"0",BK54=1,"9",BK54=2,"7",BK54=3,"6",BK54=4,"5",BK54=5,"4",BK54=6,"3",BK54=7,"2",BK54=8,"1")),"")+0</f>
        <v>#VALUE!</v>
      </c>
      <c r="BS54"/>
      <c r="BT54"/>
      <c r="BU54"/>
      <c r="BV54"/>
      <c r="BW54"/>
      <c r="BX54"/>
      <c r="BZ54"/>
      <c r="CA54"/>
      <c r="CB54"/>
      <c r="CC54"/>
      <c r="CD54"/>
      <c r="CE54"/>
      <c r="CF54"/>
      <c r="CG54"/>
      <c r="CH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 spans="1:130" s="33" customFormat="1" x14ac:dyDescent="0.3">
      <c r="A55">
        <v>4</v>
      </c>
      <c r="B55"/>
      <c r="C55" s="3">
        <f>_xlfn.XLOOKUP(B55,Tabla1[NOMBRE Y APELLIDO],Tabla1[EQUIPO])</f>
        <v>0</v>
      </c>
      <c r="D55" s="3">
        <f>_xlfn.XLOOKUP(B55,Tabla1[NOMBRE Y APELLIDO],Tabla1[EDAD])</f>
        <v>0</v>
      </c>
      <c r="E55" s="3">
        <f>_xlfn.XLOOKUP(B55,Tabla1[NOMBRE Y APELLIDO],Tabla1[CAT.])</f>
        <v>0</v>
      </c>
      <c r="F55" s="81">
        <f>_xlfn.XLOOKUP(B55,Tabla1[NOMBRE Y APELLIDO],Tabla1[50m Pull])</f>
        <v>0</v>
      </c>
      <c r="G55" s="69"/>
      <c r="H55" t="str">
        <f t="shared" si="42"/>
        <v>SERIE 4-8</v>
      </c>
      <c r="I55" t="str">
        <f>N55&amp;COUNTIF($N$15:N55,N55)</f>
        <v>021</v>
      </c>
      <c r="J55" s="3">
        <v>8</v>
      </c>
      <c r="K55" s="80">
        <v>0</v>
      </c>
      <c r="L55" s="50">
        <v>0</v>
      </c>
      <c r="M55" s="50">
        <v>0</v>
      </c>
      <c r="N55" s="50">
        <v>0</v>
      </c>
      <c r="O55" s="55">
        <v>0</v>
      </c>
      <c r="P55" s="55" t="s">
        <v>89</v>
      </c>
      <c r="Q55" s="50">
        <f t="shared" si="39"/>
        <v>1</v>
      </c>
      <c r="R55" s="50">
        <v>4</v>
      </c>
      <c r="S55" s="34"/>
      <c r="T55">
        <v>4</v>
      </c>
      <c r="U55"/>
      <c r="V55" s="3">
        <f>_xlfn.XLOOKUP(U55,Tabla1[NOMBRE Y APELLIDO],Tabla1[EQUIPO])</f>
        <v>0</v>
      </c>
      <c r="W55" s="3">
        <f>_xlfn.XLOOKUP(U55,Tabla1[NOMBRE Y APELLIDO],Tabla1[EDAD])</f>
        <v>0</v>
      </c>
      <c r="X55" s="3">
        <f>_xlfn.XLOOKUP(U55,Tabla1[NOMBRE Y APELLIDO],Tabla1[CAT.])</f>
        <v>0</v>
      </c>
      <c r="Y55" s="81">
        <f>_xlfn.XLOOKUP(U55,Tabla1[NOMBRE Y APELLIDO],Tabla1[50m Pull])</f>
        <v>0</v>
      </c>
      <c r="Z55" s="84"/>
      <c r="AA55" t="str">
        <f t="shared" si="43"/>
        <v>SERIE 4-8</v>
      </c>
      <c r="AB55" t="str">
        <f>AG55&amp;COUNTIF($AG$15:AG55,AG55)</f>
        <v>021</v>
      </c>
      <c r="AC55" s="3">
        <v>8</v>
      </c>
      <c r="AD55" s="80">
        <v>0</v>
      </c>
      <c r="AE55" s="50">
        <v>0</v>
      </c>
      <c r="AF55" s="50">
        <v>0</v>
      </c>
      <c r="AG55" s="50">
        <v>0</v>
      </c>
      <c r="AH55" s="55">
        <v>0</v>
      </c>
      <c r="AI55" s="55" t="s">
        <v>89</v>
      </c>
      <c r="AJ55" s="50">
        <f t="shared" si="40"/>
        <v>2</v>
      </c>
      <c r="AK55" s="50">
        <v>4</v>
      </c>
      <c r="AM55" s="4">
        <v>4</v>
      </c>
      <c r="AN55" t="str" cm="1">
        <f t="array" ref="AN55">_xlfn.XLOOKUP($AO$49&amp;AM55,$I$15:$I$201,$K$15:$N$201,"")</f>
        <v/>
      </c>
      <c r="AO55" s="55"/>
      <c r="AP55" s="50"/>
      <c r="AQ55" s="55"/>
      <c r="AR55" s="55" t="str">
        <f t="shared" si="46"/>
        <v/>
      </c>
      <c r="AS55" s="50" cm="1">
        <f t="array" ref="AS55">IFERROR(IF(AR55="N/P",0,_xlfn.IFS(AM55&gt;8,"0",AM55=1,"9",AM55=2,"7",AM55=3,"6",AM55=4,"5",AM55=5,"4",AM55=6,"3",AM55=7,"2",AM55=8,"1")),"")+0</f>
        <v>5</v>
      </c>
      <c r="AT55" s="87" t="str">
        <f t="shared" si="44"/>
        <v>00</v>
      </c>
      <c r="AU55" s="4" cm="1">
        <f t="array" ref="AU55">_xlfn.IFS(AZ55="N/P",0,AV55="",0,AZ55&gt;0,AU54+1)</f>
        <v>0</v>
      </c>
      <c r="AV55" t="str">
        <v/>
      </c>
      <c r="AW55" s="4">
        <v>0</v>
      </c>
      <c r="AX55" s="4">
        <v>0</v>
      </c>
      <c r="AY55" s="4">
        <v>0</v>
      </c>
      <c r="AZ55" s="55" t="str">
        <v/>
      </c>
      <c r="BA55" s="50" t="e" cm="1">
        <f t="array" ref="BA55">IFERROR(IF(AZ55="N/P",0,_xlfn.IFS(AU55&gt;8,"0",AU55=1,"9",AU55=2,"7",AU55=3,"6",AU55=4,"5",AU55=5,"4",AU55=6,"3",AU55=7,"2",AU55=8,"1")),"")+0</f>
        <v>#VALUE!</v>
      </c>
      <c r="BB55" s="34"/>
      <c r="BC55" s="4">
        <v>5</v>
      </c>
      <c r="BD55" cm="1">
        <f t="array" ref="BD55:BG55">_xlfn.XLOOKUP($BE$48&amp;BC55,$AB$15:$AB$201,$AD$15:$AG$201,"")</f>
        <v>0</v>
      </c>
      <c r="BE55" s="55">
        <v>0</v>
      </c>
      <c r="BF55" s="50">
        <v>0</v>
      </c>
      <c r="BG55" s="55">
        <v>0</v>
      </c>
      <c r="BH55" s="55" t="str">
        <f t="shared" si="45"/>
        <v>:        :</v>
      </c>
      <c r="BI55" s="50" cm="1">
        <f t="array" ref="BI55">IFERROR(IF(BH55="N/P",0,_xlfn.IFS(BC55&gt;8,"0",BC55=1,"9",BC55=2,"7",BC55=3,"6",BC55=4,"5",BC55=5,"4",BC55=6,"3",BC55=7,"2",BC55=8,"1")),"")+0</f>
        <v>4</v>
      </c>
      <c r="BJ55" s="90" t="e">
        <f t="shared" si="41"/>
        <v>#N/A</v>
      </c>
      <c r="BK55" s="4" t="e" cm="1">
        <f t="array" ref="BK55">_xlfn.IFS(BP55="N/P",0,BL55="",0,BP55&gt;0,BK54+1)</f>
        <v>#N/A</v>
      </c>
      <c r="BL55">
        <v>0</v>
      </c>
      <c r="BM55" s="4">
        <v>0</v>
      </c>
      <c r="BN55" s="4">
        <v>0</v>
      </c>
      <c r="BO55" s="4">
        <v>0</v>
      </c>
      <c r="BP55" s="55" t="str">
        <v>:        :</v>
      </c>
      <c r="BQ55" s="50" t="e" cm="1">
        <f t="array" ref="BQ55">IFERROR(IF(BP55="N/P",0,_xlfn.IFS(BK55&gt;8,"0",BK55=1,"9",BK55=2,"7",BK55=3,"6",BK55=4,"5",BK55=5,"4",BK55=6,"3",BK55=7,"2",BK55=8,"1")),"")+0</f>
        <v>#VALUE!</v>
      </c>
      <c r="BS55"/>
      <c r="BT55"/>
      <c r="BU55"/>
      <c r="BV55"/>
      <c r="BW55"/>
      <c r="BX55"/>
      <c r="BZ55"/>
      <c r="CA55"/>
      <c r="CB55"/>
      <c r="CC55"/>
      <c r="CD55"/>
      <c r="CE55"/>
      <c r="CF55"/>
      <c r="CG55"/>
      <c r="CH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30" s="33" customFormat="1" x14ac:dyDescent="0.3">
      <c r="A56"/>
      <c r="B56"/>
      <c r="C56"/>
      <c r="D56"/>
      <c r="E56"/>
      <c r="F56"/>
      <c r="G56" s="69"/>
      <c r="H56"/>
      <c r="I56" t="str">
        <f>N56&amp;COUNTIF($N$15:N56,N56)</f>
        <v>21</v>
      </c>
      <c r="J56" s="4"/>
      <c r="K56" s="77"/>
      <c r="L56" s="77"/>
      <c r="M56" s="77"/>
      <c r="N56" s="77"/>
      <c r="O56" s="77"/>
      <c r="P56"/>
      <c r="Q56"/>
      <c r="R56"/>
      <c r="S56" s="34"/>
      <c r="T56"/>
      <c r="U56"/>
      <c r="V56"/>
      <c r="W56"/>
      <c r="X56"/>
      <c r="Y56"/>
      <c r="Z56" s="82"/>
      <c r="AA56"/>
      <c r="AB56" t="str">
        <f>AG56&amp;COUNTIF($AG$15:AG56,AG56)</f>
        <v>21</v>
      </c>
      <c r="AC56" s="4"/>
      <c r="AD56" s="77"/>
      <c r="AE56" s="77"/>
      <c r="AF56" s="77"/>
      <c r="AG56" s="77"/>
      <c r="AH56" s="77"/>
      <c r="AI56"/>
      <c r="AJ56"/>
      <c r="AK56"/>
      <c r="AM56" s="4">
        <v>5</v>
      </c>
      <c r="AN56" cm="1">
        <f t="array" ref="AN56:AQ56">_xlfn.XLOOKUP($AO$49&amp;AM56,$I$15:$I$201,$K$15:$N$201,"")</f>
        <v>0</v>
      </c>
      <c r="AO56" s="55">
        <v>0</v>
      </c>
      <c r="AP56" s="50">
        <v>0</v>
      </c>
      <c r="AQ56" s="55">
        <v>0</v>
      </c>
      <c r="AR56" s="55">
        <f t="shared" si="46"/>
        <v>0</v>
      </c>
      <c r="AS56" s="50" cm="1">
        <f t="array" ref="AS56">IFERROR(IF(AR56="N/P",0,_xlfn.IFS(AM56&gt;8,"0",AM56=1,"9",AM56=2,"7",AM56=3,"6",AM56=4,"5",AM56=5,"4",AM56=6,"3",AM56=7,"2",AM56=8,"1")),"")+0</f>
        <v>4</v>
      </c>
      <c r="AT56" s="87" t="str">
        <f t="shared" si="44"/>
        <v>00</v>
      </c>
      <c r="AU56" s="4" cm="1">
        <f t="array" ref="AU56">_xlfn.IFS(AZ56="N/P",0,AV56="",0,AZ56&gt;0,AU55+1)</f>
        <v>0</v>
      </c>
      <c r="AV56" t="str">
        <v/>
      </c>
      <c r="AW56" s="4">
        <v>0</v>
      </c>
      <c r="AX56" s="4">
        <v>0</v>
      </c>
      <c r="AY56" s="4">
        <v>0</v>
      </c>
      <c r="AZ56" s="55" t="str">
        <v/>
      </c>
      <c r="BA56" s="50" t="e" cm="1">
        <f t="array" ref="BA56">IFERROR(IF(AZ56="N/P",0,_xlfn.IFS(AU56&gt;8,"0",AU56=1,"9",AU56=2,"7",AU56=3,"6",AU56=4,"5",AU56=5,"4",AU56=6,"3",AU56=7,"2",AU56=8,"1")),"")+0</f>
        <v>#VALUE!</v>
      </c>
      <c r="BB56" s="34"/>
      <c r="BC56" s="4">
        <v>6</v>
      </c>
      <c r="BD56" cm="1">
        <f t="array" ref="BD56:BG56">_xlfn.XLOOKUP($BE$48&amp;BC56,$AB$15:$AB$201,$AD$15:$AG$201,"")</f>
        <v>0</v>
      </c>
      <c r="BE56" s="55">
        <v>0</v>
      </c>
      <c r="BF56" s="50">
        <v>0</v>
      </c>
      <c r="BG56" s="55">
        <v>0</v>
      </c>
      <c r="BH56" s="55" t="str">
        <f t="shared" si="45"/>
        <v>:        :</v>
      </c>
      <c r="BI56" s="50" cm="1">
        <f t="array" ref="BI56">IFERROR(IF(BH56="N/P",0,_xlfn.IFS(BC56&gt;8,"0",BC56=1,"9",BC56=2,"7",BC56=3,"6",BC56=4,"5",BC56=5,"4",BC56=6,"3",BC56=7,"2",BC56=8,"1")),"")+0</f>
        <v>3</v>
      </c>
      <c r="BJ56" s="90" t="e">
        <f t="shared" si="41"/>
        <v>#N/A</v>
      </c>
      <c r="BK56" s="4" t="e" cm="1">
        <f t="array" ref="BK56">_xlfn.IFS(BP56="N/P",0,BL56="",0,BP56&gt;0,BK55+1)</f>
        <v>#N/A</v>
      </c>
      <c r="BL56">
        <v>0</v>
      </c>
      <c r="BM56" s="4">
        <v>0</v>
      </c>
      <c r="BN56" s="4">
        <v>0</v>
      </c>
      <c r="BO56" s="4">
        <v>0</v>
      </c>
      <c r="BP56" s="55" t="str">
        <v>:        :</v>
      </c>
      <c r="BQ56" s="50" t="e" cm="1">
        <f t="array" ref="BQ56">IFERROR(IF(BP56="N/P",0,_xlfn.IFS(BK56&gt;8,"0",BK56=1,"9",BK56=2,"7",BK56=3,"6",BK56=4,"5",BK56=5,"4",BK56=6,"3",BK56=7,"2",BK56=8,"1")),"")+0</f>
        <v>#VALUE!</v>
      </c>
      <c r="BS56"/>
      <c r="BT56"/>
      <c r="BU56"/>
      <c r="BV56"/>
      <c r="BW56"/>
      <c r="BX56"/>
      <c r="BZ56"/>
      <c r="CA56"/>
      <c r="CB56"/>
      <c r="CC56"/>
      <c r="CD56"/>
      <c r="CE56"/>
      <c r="CF56"/>
      <c r="CG56"/>
      <c r="CH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30" s="33" customFormat="1" x14ac:dyDescent="0.3">
      <c r="A57" s="3" t="s">
        <v>95</v>
      </c>
      <c r="B57" s="42" t="str">
        <f>$B$13</f>
        <v xml:space="preserve">PRUEBA </v>
      </c>
      <c r="C57" s="18">
        <f>$C$13</f>
        <v>1</v>
      </c>
      <c r="D57" s="18"/>
      <c r="E57" s="78" t="str">
        <f>$E$12</f>
        <v>50 M</v>
      </c>
      <c r="F57" s="79" t="str">
        <f>$F$12</f>
        <v>PULL</v>
      </c>
      <c r="G57" s="69"/>
      <c r="H57"/>
      <c r="I57" t="str">
        <f>N57&amp;COUNTIF($N$15:N57,N57)</f>
        <v>50 M4</v>
      </c>
      <c r="J57" s="3" t="s">
        <v>95</v>
      </c>
      <c r="K57" s="42" t="str">
        <f>$B$13</f>
        <v xml:space="preserve">PRUEBA </v>
      </c>
      <c r="L57" s="79">
        <f>$C$13</f>
        <v>1</v>
      </c>
      <c r="M57" s="79"/>
      <c r="N57" s="78" t="str">
        <f>$E$12</f>
        <v>50 M</v>
      </c>
      <c r="O57" s="79" t="str">
        <f>$F$12</f>
        <v>PULL</v>
      </c>
      <c r="P57" s="5"/>
      <c r="Q57" s="5"/>
      <c r="R57" s="5"/>
      <c r="S57" s="34"/>
      <c r="T57" s="3" t="s">
        <v>95</v>
      </c>
      <c r="U57" s="42" t="str">
        <f>$B$13</f>
        <v xml:space="preserve">PRUEBA </v>
      </c>
      <c r="V57" s="18">
        <f>$V$13</f>
        <v>2</v>
      </c>
      <c r="W57" s="18"/>
      <c r="X57" s="78" t="str">
        <f>$E$12</f>
        <v>50 M</v>
      </c>
      <c r="Y57" s="79" t="str">
        <f>$F$12</f>
        <v>PULL</v>
      </c>
      <c r="Z57" s="85"/>
      <c r="AA57"/>
      <c r="AB57" t="str">
        <f>AG57&amp;COUNTIF($AG$15:AG57,AG57)</f>
        <v>50 M4</v>
      </c>
      <c r="AC57" s="3" t="s">
        <v>95</v>
      </c>
      <c r="AD57" s="42" t="str">
        <f>$B$13</f>
        <v xml:space="preserve">PRUEBA </v>
      </c>
      <c r="AE57" s="18">
        <f>$V$13</f>
        <v>2</v>
      </c>
      <c r="AF57" s="79"/>
      <c r="AG57" s="78" t="str">
        <f>$E$12</f>
        <v>50 M</v>
      </c>
      <c r="AH57" s="79" t="str">
        <f>$F$12</f>
        <v>PULL</v>
      </c>
      <c r="AI57" s="5"/>
      <c r="AJ57" s="5"/>
      <c r="AK57" s="5"/>
      <c r="AM57" s="4">
        <v>6</v>
      </c>
      <c r="AN57" t="str" cm="1">
        <f t="array" ref="AN57">_xlfn.XLOOKUP($AO$49&amp;AM57,$I$15:$I$201,$K$15:$N$201,"")</f>
        <v/>
      </c>
      <c r="AO57" s="55"/>
      <c r="AP57" s="50"/>
      <c r="AQ57" s="55"/>
      <c r="AR57" s="55" t="str">
        <f t="shared" si="46"/>
        <v/>
      </c>
      <c r="AS57" s="50" cm="1">
        <f t="array" ref="AS57">IFERROR(IF(AR57="N/P",0,_xlfn.IFS(AM57&gt;8,"0",AM57=1,"9",AM57=2,"7",AM57=3,"6",AM57=4,"5",AM57=5,"4",AM57=6,"3",AM57=7,"2",AM57=8,"1")),"")+0</f>
        <v>3</v>
      </c>
      <c r="AT57" s="87" t="str">
        <f t="shared" si="44"/>
        <v>00</v>
      </c>
      <c r="AU57" s="4" cm="1">
        <f t="array" ref="AU57">_xlfn.IFS(AZ57="N/P",0,AV57="",0,AZ57&gt;0,AU56+1)</f>
        <v>0</v>
      </c>
      <c r="AV57" t="str">
        <v/>
      </c>
      <c r="AW57" s="4">
        <v>0</v>
      </c>
      <c r="AX57" s="4">
        <v>0</v>
      </c>
      <c r="AY57" s="4">
        <v>0</v>
      </c>
      <c r="AZ57" s="55" t="str">
        <v/>
      </c>
      <c r="BA57" s="50" t="e" cm="1">
        <f t="array" ref="BA57">IFERROR(IF(AZ57="N/P",0,_xlfn.IFS(AU57&gt;8,"0",AU57=1,"9",AU57=2,"7",AU57=3,"6",AU57=4,"5",AU57=5,"4",AU57=6,"3",AU57=7,"2",AU57=8,"1")),"")+0</f>
        <v>#VALUE!</v>
      </c>
      <c r="BB57" s="34"/>
      <c r="BC57" s="4">
        <v>7</v>
      </c>
      <c r="BD57" cm="1">
        <f t="array" ref="BD57:BG57">_xlfn.XLOOKUP($BE$48&amp;BC57,$AB$15:$AB$201,$AD$15:$AG$201,"")</f>
        <v>0</v>
      </c>
      <c r="BE57" s="55">
        <v>0</v>
      </c>
      <c r="BF57" s="50">
        <v>0</v>
      </c>
      <c r="BG57" s="55">
        <v>0</v>
      </c>
      <c r="BH57" s="55" t="str">
        <f t="shared" si="45"/>
        <v>:        :</v>
      </c>
      <c r="BI57" s="50" cm="1">
        <f t="array" ref="BI57">IFERROR(IF(BH57="N/P",0,_xlfn.IFS(BC57&gt;8,"0",BC57=1,"9",BC57=2,"7",BC57=3,"6",BC57=4,"5",BC57=5,"4",BC57=6,"3",BC57=7,"2",BC57=8,"1")),"")+0</f>
        <v>2</v>
      </c>
      <c r="BJ57" s="90" t="e">
        <f t="shared" si="41"/>
        <v>#N/A</v>
      </c>
      <c r="BK57" s="4" t="e" cm="1">
        <f t="array" ref="BK57">_xlfn.IFS(BP57="N/P",0,BL57="",0,BP57&gt;0,BK56+1)</f>
        <v>#N/A</v>
      </c>
      <c r="BL57">
        <v>0</v>
      </c>
      <c r="BM57" s="4">
        <v>0</v>
      </c>
      <c r="BN57" s="4">
        <v>0</v>
      </c>
      <c r="BO57" s="4">
        <v>0</v>
      </c>
      <c r="BP57" s="55" t="str">
        <v>:        :</v>
      </c>
      <c r="BQ57" s="50" t="e" cm="1">
        <f t="array" ref="BQ57">IFERROR(IF(BP57="N/P",0,_xlfn.IFS(BK57&gt;8,"0",BK57=1,"9",BK57=2,"7",BK57=3,"6",BK57=4,"5",BK57=5,"4",BK57=6,"3",BK57=7,"2",BK57=8,"1")),"")+0</f>
        <v>#VALUE!</v>
      </c>
      <c r="BS57"/>
      <c r="BT57"/>
      <c r="BU57"/>
      <c r="BV57"/>
      <c r="BW57"/>
      <c r="BX57"/>
      <c r="BZ57"/>
      <c r="CA57"/>
      <c r="CB57"/>
      <c r="CC57"/>
      <c r="CD57"/>
      <c r="CE57"/>
      <c r="CF57"/>
      <c r="CG57"/>
      <c r="CH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30" s="33" customFormat="1" x14ac:dyDescent="0.3">
      <c r="A58" s="3" t="s">
        <v>79</v>
      </c>
      <c r="B58" s="49" t="s">
        <v>7</v>
      </c>
      <c r="C58" s="49" t="s">
        <v>8</v>
      </c>
      <c r="D58" s="49" t="s">
        <v>61</v>
      </c>
      <c r="E58" s="49" t="s">
        <v>10</v>
      </c>
      <c r="F58" s="49" t="s">
        <v>80</v>
      </c>
      <c r="G58" s="69"/>
      <c r="H58"/>
      <c r="I58" t="str">
        <f>N58&amp;COUNTIF($N$15:N58,N58)</f>
        <v>CAT.4</v>
      </c>
      <c r="J58" s="3" t="s">
        <v>79</v>
      </c>
      <c r="K58" s="50" t="s">
        <v>7</v>
      </c>
      <c r="L58" s="50" t="s">
        <v>8</v>
      </c>
      <c r="M58" s="50" t="s">
        <v>61</v>
      </c>
      <c r="N58" s="50" t="s">
        <v>10</v>
      </c>
      <c r="O58" s="50" t="s">
        <v>80</v>
      </c>
      <c r="P58" s="49" t="s">
        <v>81</v>
      </c>
      <c r="Q58" s="49" t="s">
        <v>82</v>
      </c>
      <c r="R58" s="49" t="s">
        <v>30</v>
      </c>
      <c r="S58" s="34"/>
      <c r="T58" s="3" t="s">
        <v>79</v>
      </c>
      <c r="U58" s="49" t="s">
        <v>7</v>
      </c>
      <c r="V58" s="49" t="s">
        <v>8</v>
      </c>
      <c r="W58" s="49" t="s">
        <v>61</v>
      </c>
      <c r="X58" s="49" t="s">
        <v>10</v>
      </c>
      <c r="Y58" s="49" t="s">
        <v>80</v>
      </c>
      <c r="Z58" s="83"/>
      <c r="AA58"/>
      <c r="AB58" t="str">
        <f>AG58&amp;COUNTIF($AG$15:AG58,AG58)</f>
        <v>CAT.4</v>
      </c>
      <c r="AC58" s="3" t="s">
        <v>79</v>
      </c>
      <c r="AD58" s="50" t="s">
        <v>7</v>
      </c>
      <c r="AE58" s="50" t="s">
        <v>8</v>
      </c>
      <c r="AF58" s="50" t="s">
        <v>61</v>
      </c>
      <c r="AG58" s="50" t="s">
        <v>10</v>
      </c>
      <c r="AH58" s="50" t="s">
        <v>80</v>
      </c>
      <c r="AI58" s="49" t="s">
        <v>81</v>
      </c>
      <c r="AJ58" s="49" t="s">
        <v>82</v>
      </c>
      <c r="AK58" s="49" t="s">
        <v>30</v>
      </c>
      <c r="AM58" s="4">
        <v>7</v>
      </c>
      <c r="AN58" t="str" cm="1">
        <f t="array" ref="AN58">_xlfn.XLOOKUP($AO$49&amp;AM58,$I$15:$I$201,$K$15:$N$201,"")</f>
        <v/>
      </c>
      <c r="AO58" s="55"/>
      <c r="AP58" s="50"/>
      <c r="AQ58" s="55"/>
      <c r="AR58" s="55" t="str">
        <f t="shared" si="46"/>
        <v/>
      </c>
      <c r="AS58" s="50" cm="1">
        <f t="array" ref="AS58">IFERROR(IF(AR58="N/P",0,_xlfn.IFS(AM58&gt;8,"0",AM58=1,"9",AM58=2,"7",AM58=3,"6",AM58=4,"5",AM58=5,"4",AM58=6,"3",AM58=7,"2",AM58=8,"1")),"")+0</f>
        <v>2</v>
      </c>
      <c r="AT58" s="87" t="str">
        <f t="shared" si="44"/>
        <v>00</v>
      </c>
      <c r="AU58" s="4" cm="1">
        <f t="array" ref="AU58">_xlfn.IFS(AZ58="N/P",0,AV58="",0,AZ58&gt;0,AU57+1)</f>
        <v>0</v>
      </c>
      <c r="AV58" t="str">
        <v/>
      </c>
      <c r="AW58" s="4">
        <v>0</v>
      </c>
      <c r="AX58" s="4">
        <v>0</v>
      </c>
      <c r="AY58" s="4">
        <v>0</v>
      </c>
      <c r="AZ58" s="55" t="str">
        <v/>
      </c>
      <c r="BA58" s="50" t="e" cm="1">
        <f t="array" ref="BA58">IFERROR(IF(AZ58="N/P",0,_xlfn.IFS(AU58&gt;8,"0",AU58=1,"9",AU58=2,"7",AU58=3,"6",AU58=4,"5",AU58=5,"4",AU58=6,"3",AU58=7,"2",AU58=8,"1")),"")+0</f>
        <v>#VALUE!</v>
      </c>
      <c r="BB58" s="34"/>
      <c r="BC58" s="4">
        <v>8</v>
      </c>
      <c r="BD58" cm="1">
        <f t="array" ref="BD58:BG58">_xlfn.XLOOKUP($BE$48&amp;BC58,$AB$15:$AB$201,$AD$15:$AG$201,"")</f>
        <v>0</v>
      </c>
      <c r="BE58" s="55">
        <v>0</v>
      </c>
      <c r="BF58" s="50">
        <v>0</v>
      </c>
      <c r="BG58" s="55">
        <v>0</v>
      </c>
      <c r="BH58" s="55" t="str">
        <f t="shared" si="45"/>
        <v>:        :</v>
      </c>
      <c r="BI58" s="50" cm="1">
        <f t="array" ref="BI58">IFERROR(IF(BH58="N/P",0,_xlfn.IFS(BC58&gt;8,"0",BC58=1,"9",BC58=2,"7",BC58=3,"6",BC58=4,"5",BC58=5,"4",BC58=6,"3",BC58=7,"2",BC58=8,"1")),"")+0</f>
        <v>1</v>
      </c>
      <c r="BJ58" s="90" t="e">
        <f t="shared" si="41"/>
        <v>#N/A</v>
      </c>
      <c r="BK58" s="4" t="e" cm="1">
        <f t="array" ref="BK58">_xlfn.IFS(BP58="N/P",0,BL58="",0,BP58&gt;0,BK57+1)</f>
        <v>#N/A</v>
      </c>
      <c r="BL58">
        <v>0</v>
      </c>
      <c r="BM58" s="4">
        <v>0</v>
      </c>
      <c r="BN58" s="4">
        <v>0</v>
      </c>
      <c r="BO58" s="4">
        <v>0</v>
      </c>
      <c r="BP58" s="55" t="str">
        <v>:        :</v>
      </c>
      <c r="BQ58" s="50" t="e" cm="1">
        <f t="array" ref="BQ58">IFERROR(IF(BP58="N/P",0,_xlfn.IFS(BK58&gt;8,"0",BK58=1,"9",BK58=2,"7",BK58=3,"6",BK58=4,"5",BK58=5,"4",BK58=6,"3",BK58=7,"2",BK58=8,"1")),"")+0</f>
        <v>#VALUE!</v>
      </c>
      <c r="BS58"/>
      <c r="BT58"/>
      <c r="BU58"/>
      <c r="BV58"/>
      <c r="BW58"/>
      <c r="BX58"/>
      <c r="BZ58"/>
      <c r="CA58"/>
      <c r="CB58"/>
      <c r="CC58"/>
      <c r="CD58"/>
      <c r="CE58"/>
      <c r="CF58"/>
      <c r="CG58"/>
      <c r="CH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30" s="33" customFormat="1" x14ac:dyDescent="0.3">
      <c r="A59">
        <v>8</v>
      </c>
      <c r="B59"/>
      <c r="C59" s="3">
        <f>_xlfn.XLOOKUP(B59,Tabla1[NOMBRE Y APELLIDO],Tabla1[EQUIPO])</f>
        <v>0</v>
      </c>
      <c r="D59" s="3">
        <f>_xlfn.XLOOKUP(B59,Tabla1[NOMBRE Y APELLIDO],Tabla1[EDAD])</f>
        <v>0</v>
      </c>
      <c r="E59" s="3">
        <f>_xlfn.XLOOKUP(B59,Tabla1[NOMBRE Y APELLIDO],Tabla1[CAT.])</f>
        <v>0</v>
      </c>
      <c r="F59" s="81">
        <f>_xlfn.XLOOKUP(B59,Tabla1[NOMBRE Y APELLIDO],Tabla1[50m Pull])</f>
        <v>0</v>
      </c>
      <c r="G59" s="69"/>
      <c r="H59" t="str">
        <f>$J$57&amp;"-"&amp;J59</f>
        <v>SERIE 5-1</v>
      </c>
      <c r="I59" t="str">
        <f>N59&amp;COUNTIF($N$15:N59,N59)</f>
        <v>022</v>
      </c>
      <c r="J59" s="3" cm="1">
        <f t="array" ref="J59:O66">_xlfn._xlws.SORT(A59:F66,1,1,FALSE)</f>
        <v>1</v>
      </c>
      <c r="K59" s="80">
        <v>0</v>
      </c>
      <c r="L59" s="50">
        <v>0</v>
      </c>
      <c r="M59" s="50">
        <v>0</v>
      </c>
      <c r="N59" s="50">
        <v>0</v>
      </c>
      <c r="O59" s="55">
        <v>0</v>
      </c>
      <c r="P59" s="55" t="s">
        <v>89</v>
      </c>
      <c r="Q59" s="50">
        <f t="shared" ref="Q59:Q66" si="47">$L$13</f>
        <v>1</v>
      </c>
      <c r="R59" s="50">
        <v>5</v>
      </c>
      <c r="S59" s="34"/>
      <c r="T59">
        <v>8</v>
      </c>
      <c r="U59"/>
      <c r="V59" s="3">
        <f>_xlfn.XLOOKUP(U59,Tabla1[NOMBRE Y APELLIDO],Tabla1[EQUIPO])</f>
        <v>0</v>
      </c>
      <c r="W59" s="3">
        <f>_xlfn.XLOOKUP(U59,Tabla1[NOMBRE Y APELLIDO],Tabla1[EDAD])</f>
        <v>0</v>
      </c>
      <c r="X59" s="3">
        <f>_xlfn.XLOOKUP(U59,Tabla1[NOMBRE Y APELLIDO],Tabla1[CAT.])</f>
        <v>0</v>
      </c>
      <c r="Y59" s="81">
        <f>_xlfn.XLOOKUP(U59,Tabla1[NOMBRE Y APELLIDO],Tabla1[50m Pull])</f>
        <v>0</v>
      </c>
      <c r="Z59" s="84"/>
      <c r="AA59" t="str">
        <f>$AC$57&amp;"-"&amp;AC59</f>
        <v>SERIE 5-1</v>
      </c>
      <c r="AB59" t="str">
        <f>AG59&amp;COUNTIF($AG$15:AG59,AG59)</f>
        <v>022</v>
      </c>
      <c r="AC59" s="3" cm="1">
        <f t="array" ref="AC59:AH66">_xlfn._xlws.SORT(T59:Y66,1,1,FALSE)</f>
        <v>1</v>
      </c>
      <c r="AD59" s="80">
        <v>0</v>
      </c>
      <c r="AE59" s="50">
        <v>0</v>
      </c>
      <c r="AF59" s="50">
        <v>0</v>
      </c>
      <c r="AG59" s="50">
        <v>0</v>
      </c>
      <c r="AH59" s="55">
        <v>0</v>
      </c>
      <c r="AI59" s="55" t="s">
        <v>89</v>
      </c>
      <c r="AJ59" s="50">
        <f t="shared" ref="AJ59:AJ66" si="48">$AE$13</f>
        <v>2</v>
      </c>
      <c r="AK59" s="50">
        <v>5</v>
      </c>
      <c r="AM59" s="4">
        <v>8</v>
      </c>
      <c r="AN59" t="str" cm="1">
        <f t="array" ref="AN59">_xlfn.XLOOKUP($AO$49&amp;AM59,$I$15:$I$201,$K$15:$N$201,"")</f>
        <v/>
      </c>
      <c r="AO59" s="55"/>
      <c r="AP59" s="50"/>
      <c r="AQ59" s="55"/>
      <c r="AR59" s="55" t="str">
        <f t="shared" si="46"/>
        <v/>
      </c>
      <c r="AS59" s="50" cm="1">
        <f t="array" ref="AS59">IFERROR(IF(AR59="N/P",0,_xlfn.IFS(AM59&gt;8,"0",AM59=1,"9",AM59=2,"7",AM59=3,"6",AM59=4,"5",AM59=5,"4",AM59=6,"3",AM59=7,"2",AM59=8,"1")),"")+0</f>
        <v>1</v>
      </c>
      <c r="AT59" s="87" t="str">
        <f t="shared" si="44"/>
        <v>00</v>
      </c>
      <c r="AU59" s="4" cm="1">
        <f t="array" ref="AU59">_xlfn.IFS(AZ59="N/P",0,AV59="",0,AZ59&gt;0,AU58+1)</f>
        <v>0</v>
      </c>
      <c r="AV59" t="str">
        <v/>
      </c>
      <c r="AW59" s="4">
        <v>0</v>
      </c>
      <c r="AX59" s="4">
        <v>0</v>
      </c>
      <c r="AY59" s="4">
        <v>0</v>
      </c>
      <c r="AZ59" t="str">
        <v/>
      </c>
      <c r="BA59" s="50" t="e" cm="1">
        <f t="array" ref="BA59">IFERROR(IF(AZ59="N/P",0,_xlfn.IFS(AU59&gt;8,"0",AU59=1,"9",AU59=2,"7",AU59=3,"6",AU59=4,"5",AU59=5,"4",AU59=6,"3",AU59=7,"2",AU59=8,"1")),"")+0</f>
        <v>#VALUE!</v>
      </c>
      <c r="BB59" s="34"/>
      <c r="BC59" s="4">
        <v>9</v>
      </c>
      <c r="BD59" cm="1">
        <f t="array" ref="BD59:BG59">_xlfn.XLOOKUP($BE$48&amp;BC59,$AB$15:$AB$201,$AD$15:$AG$201,"")</f>
        <v>0</v>
      </c>
      <c r="BE59" s="55">
        <v>0</v>
      </c>
      <c r="BF59" s="50">
        <v>0</v>
      </c>
      <c r="BG59" s="55">
        <v>0</v>
      </c>
      <c r="BH59" s="55" t="str">
        <f t="shared" si="45"/>
        <v>:        :</v>
      </c>
      <c r="BI59" s="50" cm="1">
        <f t="array" ref="BI59">IFERROR(IF(BH59="N/P",0,_xlfn.IFS(BC59&gt;8,"0",BC59=1,"9",BC59=2,"7",BC59=3,"6",BC59=4,"5",BC59=5,"4",BC59=6,"3",BC59=7,"2",BC59=8,"1")),"")+0</f>
        <v>0</v>
      </c>
      <c r="BJ59" s="90" t="e">
        <f t="shared" si="41"/>
        <v>#N/A</v>
      </c>
      <c r="BK59" s="4" t="e" cm="1">
        <f t="array" ref="BK59">_xlfn.IFS(BP59="N/P",0,BL59="",0,BP59&gt;0,BK58+1)</f>
        <v>#N/A</v>
      </c>
      <c r="BL59">
        <v>0</v>
      </c>
      <c r="BM59" s="4">
        <v>0</v>
      </c>
      <c r="BN59" s="4">
        <v>0</v>
      </c>
      <c r="BO59" s="4">
        <v>0</v>
      </c>
      <c r="BP59" s="55" t="str">
        <v>:        :</v>
      </c>
      <c r="BQ59" s="50" t="e" cm="1">
        <f t="array" ref="BQ59">IFERROR(IF(BP59="N/P",0,_xlfn.IFS(BK59&gt;8,"0",BK59=1,"9",BK59=2,"7",BK59=3,"6",BK59=4,"5",BK59=5,"4",BK59=6,"3",BK59=7,"2",BK59=8,"1")),"")+0</f>
        <v>#VALUE!</v>
      </c>
      <c r="BS59"/>
      <c r="BT59"/>
      <c r="BU59"/>
      <c r="BV59"/>
      <c r="BW59"/>
      <c r="BX59"/>
      <c r="BZ59"/>
      <c r="CA59"/>
      <c r="CB59"/>
      <c r="CC59"/>
      <c r="CD59"/>
      <c r="CE59"/>
      <c r="CF59"/>
      <c r="CG59"/>
      <c r="CH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30" s="33" customFormat="1" x14ac:dyDescent="0.3">
      <c r="A60">
        <v>1</v>
      </c>
      <c r="B60"/>
      <c r="C60" s="3">
        <f>_xlfn.XLOOKUP(B60,Tabla1[NOMBRE Y APELLIDO],Tabla1[EQUIPO])</f>
        <v>0</v>
      </c>
      <c r="D60" s="3">
        <f>_xlfn.XLOOKUP(B60,Tabla1[NOMBRE Y APELLIDO],Tabla1[EDAD])</f>
        <v>0</v>
      </c>
      <c r="E60" s="3">
        <f>_xlfn.XLOOKUP(B60,Tabla1[NOMBRE Y APELLIDO],Tabla1[CAT.])</f>
        <v>0</v>
      </c>
      <c r="F60" s="81">
        <f>_xlfn.XLOOKUP(B60,Tabla1[NOMBRE Y APELLIDO],Tabla1[50m Pull])</f>
        <v>0</v>
      </c>
      <c r="G60" s="69"/>
      <c r="H60" t="str">
        <f t="shared" ref="H60:H66" si="49">$J$57&amp;"-"&amp;J60</f>
        <v>SERIE 5-2</v>
      </c>
      <c r="I60" t="str">
        <f>N60&amp;COUNTIF($N$15:N60,N60)</f>
        <v>023</v>
      </c>
      <c r="J60" s="3">
        <v>2</v>
      </c>
      <c r="K60" s="80">
        <v>0</v>
      </c>
      <c r="L60" s="50">
        <v>0</v>
      </c>
      <c r="M60" s="50">
        <v>0</v>
      </c>
      <c r="N60" s="50">
        <v>0</v>
      </c>
      <c r="O60" s="55">
        <v>0</v>
      </c>
      <c r="P60" s="55" t="s">
        <v>89</v>
      </c>
      <c r="Q60" s="50">
        <f t="shared" si="47"/>
        <v>1</v>
      </c>
      <c r="R60" s="50">
        <v>5</v>
      </c>
      <c r="S60" s="34"/>
      <c r="T60">
        <v>1</v>
      </c>
      <c r="U60"/>
      <c r="V60" s="3">
        <f>_xlfn.XLOOKUP(U60,Tabla1[NOMBRE Y APELLIDO],Tabla1[EQUIPO])</f>
        <v>0</v>
      </c>
      <c r="W60" s="3">
        <f>_xlfn.XLOOKUP(U60,Tabla1[NOMBRE Y APELLIDO],Tabla1[EDAD])</f>
        <v>0</v>
      </c>
      <c r="X60" s="3">
        <f>_xlfn.XLOOKUP(U60,Tabla1[NOMBRE Y APELLIDO],Tabla1[CAT.])</f>
        <v>0</v>
      </c>
      <c r="Y60" s="81">
        <f>_xlfn.XLOOKUP(U60,Tabla1[NOMBRE Y APELLIDO],Tabla1[50m Pull])</f>
        <v>0</v>
      </c>
      <c r="Z60" s="84"/>
      <c r="AA60" t="str">
        <f t="shared" ref="AA60:AA66" si="50">$AC$57&amp;"-"&amp;AC60</f>
        <v>SERIE 5-2</v>
      </c>
      <c r="AB60" t="str">
        <f>AG60&amp;COUNTIF($AG$15:AG60,AG60)</f>
        <v>023</v>
      </c>
      <c r="AC60" s="3">
        <v>2</v>
      </c>
      <c r="AD60" s="80">
        <v>0</v>
      </c>
      <c r="AE60" s="50">
        <v>0</v>
      </c>
      <c r="AF60" s="50">
        <v>0</v>
      </c>
      <c r="AG60" s="50">
        <v>0</v>
      </c>
      <c r="AH60" s="55">
        <v>0</v>
      </c>
      <c r="AI60" s="55" t="s">
        <v>89</v>
      </c>
      <c r="AJ60" s="50">
        <f t="shared" si="48"/>
        <v>2</v>
      </c>
      <c r="AK60" s="50">
        <v>5</v>
      </c>
      <c r="AM60" s="4">
        <v>9</v>
      </c>
      <c r="AN60" cm="1">
        <f t="array" ref="AN60:AQ60">_xlfn.XLOOKUP($AO$49&amp;AM60,$I$15:$I$201,$K$15:$N$201,"")</f>
        <v>0</v>
      </c>
      <c r="AO60" s="55">
        <v>0</v>
      </c>
      <c r="AP60" s="50">
        <v>0</v>
      </c>
      <c r="AQ60" s="55">
        <v>0</v>
      </c>
      <c r="AR60" s="55">
        <f t="shared" si="46"/>
        <v>0</v>
      </c>
      <c r="AS60" s="50" cm="1">
        <f t="array" ref="AS60">IFERROR(IF(AR60="N/P",0,_xlfn.IFS(AM60&gt;8,"0",AM60=1,"9",AM60=2,"7",AM60=3,"6",AM60=4,"5",AM60=5,"4",AM60=6,"3",AM60=7,"2",AM60=8,"1")),"")+0</f>
        <v>0</v>
      </c>
      <c r="AT60" s="87" t="str">
        <f t="shared" si="44"/>
        <v>00</v>
      </c>
      <c r="AU60" s="4" cm="1">
        <f t="array" ref="AU60">_xlfn.IFS(AZ60="N/P",0,AV60="",0,AZ60&gt;0,AU59+1)</f>
        <v>0</v>
      </c>
      <c r="AV60" t="str">
        <v/>
      </c>
      <c r="AW60" s="4">
        <v>0</v>
      </c>
      <c r="AX60" s="4">
        <v>0</v>
      </c>
      <c r="AY60" s="4">
        <v>0</v>
      </c>
      <c r="AZ60" t="str">
        <v/>
      </c>
      <c r="BA60" s="50" t="e" cm="1">
        <f t="array" ref="BA60">IFERROR(IF(AZ60="N/P",0,_xlfn.IFS(AU60&gt;8,"0",AU60=1,"9",AU60=2,"7",AU60=3,"6",AU60=4,"5",AU60=5,"4",AU60=6,"3",AU60=7,"2",AU60=8,"1")),"")+0</f>
        <v>#VALUE!</v>
      </c>
      <c r="BB60" s="34"/>
      <c r="BC60" s="4">
        <v>10</v>
      </c>
      <c r="BD60" cm="1">
        <f t="array" ref="BD60:BG60">_xlfn.XLOOKUP($BE$48&amp;BC60,$AB$15:$AB$201,$AD$15:$AG$201,"")</f>
        <v>0</v>
      </c>
      <c r="BE60" s="55">
        <v>0</v>
      </c>
      <c r="BF60" s="50">
        <v>0</v>
      </c>
      <c r="BG60" s="55">
        <v>0</v>
      </c>
      <c r="BH60" s="55" t="str">
        <f t="shared" si="45"/>
        <v>:        :</v>
      </c>
      <c r="BI60" s="50" cm="1">
        <f t="array" ref="BI60">IFERROR(IF(BH60="N/P",0,_xlfn.IFS(BC60&gt;8,"0",BC60=1,"9",BC60=2,"7",BC60=3,"6",BC60=4,"5",BC60=5,"4",BC60=6,"3",BC60=7,"2",BC60=8,"1")),"")+0</f>
        <v>0</v>
      </c>
      <c r="BJ60" s="90" t="e">
        <f t="shared" si="41"/>
        <v>#N/A</v>
      </c>
      <c r="BK60" s="4" t="e" cm="1">
        <f t="array" ref="BK60">_xlfn.IFS(BP60="N/P",0,BL60="",0,BP60&gt;0,BK59+1)</f>
        <v>#N/A</v>
      </c>
      <c r="BL60">
        <v>0</v>
      </c>
      <c r="BM60" s="4">
        <v>0</v>
      </c>
      <c r="BN60" s="4">
        <v>0</v>
      </c>
      <c r="BO60" s="4">
        <v>0</v>
      </c>
      <c r="BP60" s="55" t="str">
        <v>:        :</v>
      </c>
      <c r="BQ60" s="50" t="e" cm="1">
        <f t="array" ref="BQ60">IFERROR(IF(BP60="N/P",0,_xlfn.IFS(BK60&gt;8,"0",BK60=1,"9",BK60=2,"7",BK60=3,"6",BK60=4,"5",BK60=5,"4",BK60=6,"3",BK60=7,"2",BK60=8,"1")),"")+0</f>
        <v>#VALUE!</v>
      </c>
      <c r="BS60"/>
      <c r="BT60"/>
      <c r="BU60"/>
      <c r="BV60"/>
      <c r="BW60"/>
      <c r="BX60"/>
      <c r="BZ60"/>
      <c r="CA60"/>
      <c r="CB60"/>
      <c r="CC60"/>
      <c r="CD60"/>
      <c r="CE60"/>
      <c r="CF60"/>
      <c r="CG60"/>
      <c r="CH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30" s="33" customFormat="1" x14ac:dyDescent="0.3">
      <c r="A61">
        <v>7</v>
      </c>
      <c r="B61"/>
      <c r="C61" s="3">
        <f>_xlfn.XLOOKUP(B61,Tabla1[NOMBRE Y APELLIDO],Tabla1[EQUIPO])</f>
        <v>0</v>
      </c>
      <c r="D61" s="3">
        <f>_xlfn.XLOOKUP(B61,Tabla1[NOMBRE Y APELLIDO],Tabla1[EDAD])</f>
        <v>0</v>
      </c>
      <c r="E61" s="3">
        <f>_xlfn.XLOOKUP(B61,Tabla1[NOMBRE Y APELLIDO],Tabla1[CAT.])</f>
        <v>0</v>
      </c>
      <c r="F61" s="81">
        <f>_xlfn.XLOOKUP(B61,Tabla1[NOMBRE Y APELLIDO],Tabla1[50m Pull])</f>
        <v>0</v>
      </c>
      <c r="G61" s="69"/>
      <c r="H61" t="str">
        <f t="shared" si="49"/>
        <v>SERIE 5-3</v>
      </c>
      <c r="I61" t="str">
        <f>N61&amp;COUNTIF($N$15:N61,N61)</f>
        <v>024</v>
      </c>
      <c r="J61" s="3">
        <v>3</v>
      </c>
      <c r="K61" s="80">
        <v>0</v>
      </c>
      <c r="L61" s="50">
        <v>0</v>
      </c>
      <c r="M61" s="50">
        <v>0</v>
      </c>
      <c r="N61" s="50">
        <v>0</v>
      </c>
      <c r="O61" s="55">
        <v>0</v>
      </c>
      <c r="P61" s="55" t="s">
        <v>89</v>
      </c>
      <c r="Q61" s="50">
        <f t="shared" si="47"/>
        <v>1</v>
      </c>
      <c r="R61" s="50">
        <v>5</v>
      </c>
      <c r="S61" s="34"/>
      <c r="T61">
        <v>7</v>
      </c>
      <c r="U61"/>
      <c r="V61" s="3">
        <f>_xlfn.XLOOKUP(U61,Tabla1[NOMBRE Y APELLIDO],Tabla1[EQUIPO])</f>
        <v>0</v>
      </c>
      <c r="W61" s="3">
        <f>_xlfn.XLOOKUP(U61,Tabla1[NOMBRE Y APELLIDO],Tabla1[EDAD])</f>
        <v>0</v>
      </c>
      <c r="X61" s="3">
        <f>_xlfn.XLOOKUP(U61,Tabla1[NOMBRE Y APELLIDO],Tabla1[CAT.])</f>
        <v>0</v>
      </c>
      <c r="Y61" s="81">
        <f>_xlfn.XLOOKUP(U61,Tabla1[NOMBRE Y APELLIDO],Tabla1[50m Pull])</f>
        <v>0</v>
      </c>
      <c r="Z61" s="84"/>
      <c r="AA61" t="str">
        <f t="shared" si="50"/>
        <v>SERIE 5-3</v>
      </c>
      <c r="AB61" t="str">
        <f>AG61&amp;COUNTIF($AG$15:AG61,AG61)</f>
        <v>024</v>
      </c>
      <c r="AC61" s="3">
        <v>3</v>
      </c>
      <c r="AD61" s="80">
        <v>0</v>
      </c>
      <c r="AE61" s="50">
        <v>0</v>
      </c>
      <c r="AF61" s="50">
        <v>0</v>
      </c>
      <c r="AG61" s="50">
        <v>0</v>
      </c>
      <c r="AH61" s="55">
        <v>0</v>
      </c>
      <c r="AI61" s="55" t="s">
        <v>89</v>
      </c>
      <c r="AJ61" s="50">
        <f t="shared" si="48"/>
        <v>2</v>
      </c>
      <c r="AK61" s="50">
        <v>5</v>
      </c>
      <c r="AM61" s="4">
        <v>10</v>
      </c>
      <c r="AN61" t="str" cm="1">
        <f t="array" ref="AN61">_xlfn.XLOOKUP($AO$49&amp;AM61,$I$15:$I$201,$K$15:$N$201,"")</f>
        <v/>
      </c>
      <c r="AO61" s="55"/>
      <c r="AP61" s="50"/>
      <c r="AQ61" s="55"/>
      <c r="AR61" s="55" t="str">
        <f t="shared" si="46"/>
        <v/>
      </c>
      <c r="AS61" s="50" cm="1">
        <f t="array" ref="AS61">IFERROR(IF(AR61="N/P",0,_xlfn.IFS(AM61&gt;8,"0",AM61=1,"9",AM61=2,"7",AM61=3,"6",AM61=4,"5",AM61=5,"4",AM61=6,"3",AM61=7,"2",AM61=8,"1")),"")+0</f>
        <v>0</v>
      </c>
      <c r="AT61" s="87" t="str">
        <f t="shared" si="44"/>
        <v>00</v>
      </c>
      <c r="AU61" s="4" cm="1">
        <f t="array" ref="AU61">_xlfn.IFS(AZ61="N/P",0,AV61="",0,AZ61&gt;0,AU60+1)</f>
        <v>0</v>
      </c>
      <c r="AV61" t="str">
        <v/>
      </c>
      <c r="AW61" s="4">
        <v>0</v>
      </c>
      <c r="AX61" s="4">
        <v>0</v>
      </c>
      <c r="AY61" s="4">
        <v>0</v>
      </c>
      <c r="AZ61" t="str">
        <v/>
      </c>
      <c r="BA61" s="50" t="e" cm="1">
        <f t="array" ref="BA61">IFERROR(IF(AZ61="N/P",0,_xlfn.IFS(AU61&gt;8,"0",AU61=1,"9",AU61=2,"7",AU61=3,"6",AU61=4,"5",AU61=5,"4",AU61=6,"3",AU61=7,"2",AU61=8,"1")),"")+0</f>
        <v>#VALUE!</v>
      </c>
      <c r="BB61" s="34"/>
      <c r="BC61" s="4">
        <v>11</v>
      </c>
      <c r="BD61" cm="1">
        <f t="array" ref="BD61:BG61">_xlfn.XLOOKUP($BE$48&amp;BC61,$AB$15:$AB$201,$AD$15:$AG$201,"")</f>
        <v>0</v>
      </c>
      <c r="BE61" s="55">
        <v>0</v>
      </c>
      <c r="BF61" s="50">
        <v>0</v>
      </c>
      <c r="BG61" s="55">
        <v>0</v>
      </c>
      <c r="BH61" s="55" t="str">
        <f t="shared" si="45"/>
        <v>:        :</v>
      </c>
      <c r="BI61" s="50" cm="1">
        <f t="array" ref="BI61">IFERROR(IF(BH61="N/P",0,_xlfn.IFS(BC61&gt;8,"0",BC61=1,"9",BC61=2,"7",BC61=3,"6",BC61=4,"5",BC61=5,"4",BC61=6,"3",BC61=7,"2",BC61=8,"1")),"")+0</f>
        <v>0</v>
      </c>
      <c r="BJ61" s="90" t="e">
        <f t="shared" si="41"/>
        <v>#N/A</v>
      </c>
      <c r="BK61" s="4" t="e" cm="1">
        <f t="array" ref="BK61">_xlfn.IFS(BP61="N/P",0,BL61="",0,BP61&gt;0,BK60+1)</f>
        <v>#N/A</v>
      </c>
      <c r="BL61">
        <v>0</v>
      </c>
      <c r="BM61" s="4">
        <v>0</v>
      </c>
      <c r="BN61" s="4">
        <v>0</v>
      </c>
      <c r="BO61" s="4">
        <v>0</v>
      </c>
      <c r="BP61" s="55" t="str">
        <v>:        :</v>
      </c>
      <c r="BQ61" s="50" t="e" cm="1">
        <f t="array" ref="BQ61">IFERROR(IF(BP61="N/P",0,_xlfn.IFS(BK61&gt;8,"0",BK61=1,"9",BK61=2,"7",BK61=3,"6",BK61=4,"5",BK61=5,"4",BK61=6,"3",BK61=7,"2",BK61=8,"1")),"")+0</f>
        <v>#VALUE!</v>
      </c>
      <c r="BS61"/>
      <c r="BT61"/>
      <c r="BU61"/>
      <c r="BV61"/>
      <c r="BW61"/>
      <c r="BX61"/>
      <c r="BZ61"/>
      <c r="CA61"/>
      <c r="CB61"/>
      <c r="CC61"/>
      <c r="CD61"/>
      <c r="CE61"/>
      <c r="CF61"/>
      <c r="CG61"/>
      <c r="CH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30" s="33" customFormat="1" x14ac:dyDescent="0.3">
      <c r="A62">
        <v>2</v>
      </c>
      <c r="B62"/>
      <c r="C62" s="3">
        <f>_xlfn.XLOOKUP(B62,Tabla1[NOMBRE Y APELLIDO],Tabla1[EQUIPO])</f>
        <v>0</v>
      </c>
      <c r="D62" s="3">
        <f>_xlfn.XLOOKUP(B62,Tabla1[NOMBRE Y APELLIDO],Tabla1[EDAD])</f>
        <v>0</v>
      </c>
      <c r="E62" s="3">
        <f>_xlfn.XLOOKUP(B62,Tabla1[NOMBRE Y APELLIDO],Tabla1[CAT.])</f>
        <v>0</v>
      </c>
      <c r="F62" s="81">
        <f>_xlfn.XLOOKUP(B62,Tabla1[NOMBRE Y APELLIDO],Tabla1[50m Pull])</f>
        <v>0</v>
      </c>
      <c r="G62" s="69"/>
      <c r="H62" t="str">
        <f t="shared" si="49"/>
        <v>SERIE 5-4</v>
      </c>
      <c r="I62" t="str">
        <f>N62&amp;COUNTIF($N$15:N62,N62)</f>
        <v>025</v>
      </c>
      <c r="J62" s="3">
        <v>4</v>
      </c>
      <c r="K62" s="80">
        <v>0</v>
      </c>
      <c r="L62" s="50">
        <v>0</v>
      </c>
      <c r="M62" s="50">
        <v>0</v>
      </c>
      <c r="N62" s="50">
        <v>0</v>
      </c>
      <c r="O62" s="55">
        <v>0</v>
      </c>
      <c r="P62" s="55" t="s">
        <v>89</v>
      </c>
      <c r="Q62" s="50">
        <f t="shared" si="47"/>
        <v>1</v>
      </c>
      <c r="R62" s="50">
        <v>5</v>
      </c>
      <c r="S62" s="34"/>
      <c r="T62">
        <v>2</v>
      </c>
      <c r="U62"/>
      <c r="V62" s="3">
        <f>_xlfn.XLOOKUP(U62,Tabla1[NOMBRE Y APELLIDO],Tabla1[EQUIPO])</f>
        <v>0</v>
      </c>
      <c r="W62" s="3">
        <f>_xlfn.XLOOKUP(U62,Tabla1[NOMBRE Y APELLIDO],Tabla1[EDAD])</f>
        <v>0</v>
      </c>
      <c r="X62" s="3">
        <f>_xlfn.XLOOKUP(U62,Tabla1[NOMBRE Y APELLIDO],Tabla1[CAT.])</f>
        <v>0</v>
      </c>
      <c r="Y62" s="81">
        <f>_xlfn.XLOOKUP(U62,Tabla1[NOMBRE Y APELLIDO],Tabla1[50m Pull])</f>
        <v>0</v>
      </c>
      <c r="Z62" s="84"/>
      <c r="AA62" t="str">
        <f t="shared" si="50"/>
        <v>SERIE 5-4</v>
      </c>
      <c r="AB62" t="str">
        <f>AG62&amp;COUNTIF($AG$15:AG62,AG62)</f>
        <v>025</v>
      </c>
      <c r="AC62" s="3">
        <v>4</v>
      </c>
      <c r="AD62" s="80">
        <v>0</v>
      </c>
      <c r="AE62" s="50">
        <v>0</v>
      </c>
      <c r="AF62" s="50">
        <v>0</v>
      </c>
      <c r="AG62" s="50">
        <v>0</v>
      </c>
      <c r="AH62" s="55">
        <v>0</v>
      </c>
      <c r="AI62" s="55" t="s">
        <v>89</v>
      </c>
      <c r="AJ62" s="50">
        <f t="shared" si="48"/>
        <v>2</v>
      </c>
      <c r="AK62" s="50">
        <v>5</v>
      </c>
      <c r="AM62" s="4">
        <v>11</v>
      </c>
      <c r="AN62" t="str" cm="1">
        <f t="array" ref="AN62">_xlfn.XLOOKUP($AO$49&amp;AM62,$I$15:$I$201,$K$15:$N$201,"")</f>
        <v/>
      </c>
      <c r="AO62" s="55"/>
      <c r="AP62" s="50"/>
      <c r="AQ62" s="55"/>
      <c r="AR62" s="55" t="str">
        <f t="shared" si="46"/>
        <v/>
      </c>
      <c r="AS62" s="50" cm="1">
        <f t="array" ref="AS62">IFERROR(IF(AR62="N/P",0,_xlfn.IFS(AM62&gt;8,"0",AM62=1,"9",AM62=2,"7",AM62=3,"6",AM62=4,"5",AM62=5,"4",AM62=6,"3",AM62=7,"2",AM62=8,"1")),"")+0</f>
        <v>0</v>
      </c>
      <c r="AT62" s="87" t="str">
        <f t="shared" si="44"/>
        <v>00</v>
      </c>
      <c r="AU62" s="4" cm="1">
        <f t="array" ref="AU62">_xlfn.IFS(AZ62="N/P",0,AV62="",0,AZ62&gt;0,AU61+1)</f>
        <v>0</v>
      </c>
      <c r="AV62" t="str">
        <v/>
      </c>
      <c r="AW62" s="4">
        <v>0</v>
      </c>
      <c r="AX62" s="4">
        <v>0</v>
      </c>
      <c r="AY62" s="4">
        <v>0</v>
      </c>
      <c r="AZ62" t="str">
        <v/>
      </c>
      <c r="BA62" s="50" t="e" cm="1">
        <f t="array" ref="BA62">IFERROR(IF(AZ62="N/P",0,_xlfn.IFS(AU62&gt;8,"0",AU62=1,"9",AU62=2,"7",AU62=3,"6",AU62=4,"5",AU62=5,"4",AU62=6,"3",AU62=7,"2",AU62=8,"1")),"")+0</f>
        <v>#VALUE!</v>
      </c>
      <c r="BB62" s="34"/>
      <c r="BC62" s="4">
        <v>12</v>
      </c>
      <c r="BD62" cm="1">
        <f t="array" ref="BD62:BG62">_xlfn.XLOOKUP($BE$48&amp;BC62,$AB$15:$AB$201,$AD$15:$AG$201,"")</f>
        <v>0</v>
      </c>
      <c r="BE62" s="55">
        <v>0</v>
      </c>
      <c r="BF62" s="50">
        <v>0</v>
      </c>
      <c r="BG62" s="55">
        <v>0</v>
      </c>
      <c r="BH62" s="55" t="str">
        <f t="shared" si="45"/>
        <v>:        :</v>
      </c>
      <c r="BI62" s="50" cm="1">
        <f t="array" ref="BI62">IFERROR(IF(BH62="N/P",0,_xlfn.IFS(BC62&gt;8,"0",BC62=1,"9",BC62=2,"7",BC62=3,"6",BC62=4,"5",BC62=5,"4",BC62=6,"3",BC62=7,"2",BC62=8,"1")),"")+0</f>
        <v>0</v>
      </c>
      <c r="BJ62" s="90" t="e">
        <f t="shared" si="41"/>
        <v>#N/A</v>
      </c>
      <c r="BK62" s="4" t="e" cm="1">
        <f t="array" ref="BK62">_xlfn.IFS(BP62="N/P",0,BL62="",0,BP62&gt;0,BK61+1)</f>
        <v>#N/A</v>
      </c>
      <c r="BL62">
        <v>0</v>
      </c>
      <c r="BM62" s="4">
        <v>0</v>
      </c>
      <c r="BN62" s="4">
        <v>0</v>
      </c>
      <c r="BO62" s="4">
        <v>0</v>
      </c>
      <c r="BP62" s="55" t="str">
        <v>:        :</v>
      </c>
      <c r="BQ62" s="50" t="e" cm="1">
        <f t="array" ref="BQ62">IFERROR(IF(BP62="N/P",0,_xlfn.IFS(BK62&gt;8,"0",BK62=1,"9",BK62=2,"7",BK62=3,"6",BK62=4,"5",BK62=5,"4",BK62=6,"3",BK62=7,"2",BK62=8,"1")),"")+0</f>
        <v>#VALUE!</v>
      </c>
      <c r="BS62"/>
      <c r="BT62"/>
      <c r="BU62"/>
      <c r="BV62"/>
      <c r="BW62"/>
      <c r="BX62"/>
      <c r="BZ62"/>
      <c r="CA62"/>
      <c r="CB62"/>
      <c r="CC62"/>
      <c r="CD62"/>
      <c r="CE62"/>
      <c r="CF62"/>
      <c r="CG62"/>
      <c r="CH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30" s="33" customFormat="1" x14ac:dyDescent="0.3">
      <c r="A63">
        <v>6</v>
      </c>
      <c r="B63"/>
      <c r="C63" s="3">
        <f>_xlfn.XLOOKUP(B63,Tabla1[NOMBRE Y APELLIDO],Tabla1[EQUIPO])</f>
        <v>0</v>
      </c>
      <c r="D63" s="3">
        <f>_xlfn.XLOOKUP(B63,Tabla1[NOMBRE Y APELLIDO],Tabla1[EDAD])</f>
        <v>0</v>
      </c>
      <c r="E63" s="3">
        <f>_xlfn.XLOOKUP(B63,Tabla1[NOMBRE Y APELLIDO],Tabla1[CAT.])</f>
        <v>0</v>
      </c>
      <c r="F63" s="81">
        <f>_xlfn.XLOOKUP(B63,Tabla1[NOMBRE Y APELLIDO],Tabla1[50m Pull])</f>
        <v>0</v>
      </c>
      <c r="G63" s="69"/>
      <c r="H63" t="str">
        <f t="shared" si="49"/>
        <v>SERIE 5-5</v>
      </c>
      <c r="I63" t="str">
        <f>N63&amp;COUNTIF($N$15:N63,N63)</f>
        <v>026</v>
      </c>
      <c r="J63" s="3">
        <v>5</v>
      </c>
      <c r="K63" s="80">
        <v>0</v>
      </c>
      <c r="L63" s="50">
        <v>0</v>
      </c>
      <c r="M63" s="50">
        <v>0</v>
      </c>
      <c r="N63" s="50">
        <v>0</v>
      </c>
      <c r="O63" s="55">
        <v>0</v>
      </c>
      <c r="P63" s="55" t="s">
        <v>89</v>
      </c>
      <c r="Q63" s="50">
        <f t="shared" si="47"/>
        <v>1</v>
      </c>
      <c r="R63" s="50">
        <v>5</v>
      </c>
      <c r="S63" s="34"/>
      <c r="T63">
        <v>6</v>
      </c>
      <c r="U63"/>
      <c r="V63" s="3">
        <f>_xlfn.XLOOKUP(U63,Tabla1[NOMBRE Y APELLIDO],Tabla1[EQUIPO])</f>
        <v>0</v>
      </c>
      <c r="W63" s="3">
        <f>_xlfn.XLOOKUP(U63,Tabla1[NOMBRE Y APELLIDO],Tabla1[EDAD])</f>
        <v>0</v>
      </c>
      <c r="X63" s="3">
        <f>_xlfn.XLOOKUP(U63,Tabla1[NOMBRE Y APELLIDO],Tabla1[CAT.])</f>
        <v>0</v>
      </c>
      <c r="Y63" s="81">
        <f>_xlfn.XLOOKUP(U63,Tabla1[NOMBRE Y APELLIDO],Tabla1[50m Pull])</f>
        <v>0</v>
      </c>
      <c r="Z63" s="84"/>
      <c r="AA63" t="str">
        <f t="shared" si="50"/>
        <v>SERIE 5-5</v>
      </c>
      <c r="AB63" t="str">
        <f>AG63&amp;COUNTIF($AG$15:AG63,AG63)</f>
        <v>026</v>
      </c>
      <c r="AC63" s="3">
        <v>5</v>
      </c>
      <c r="AD63" s="80">
        <v>0</v>
      </c>
      <c r="AE63" s="50">
        <v>0</v>
      </c>
      <c r="AF63" s="50">
        <v>0</v>
      </c>
      <c r="AG63" s="50">
        <v>0</v>
      </c>
      <c r="AH63" s="55">
        <v>0</v>
      </c>
      <c r="AI63" s="55" t="s">
        <v>89</v>
      </c>
      <c r="AJ63" s="50">
        <f t="shared" si="48"/>
        <v>2</v>
      </c>
      <c r="AK63" s="50">
        <v>5</v>
      </c>
      <c r="AM63" s="4">
        <v>12</v>
      </c>
      <c r="AN63" t="str" cm="1">
        <f t="array" ref="AN63">_xlfn.XLOOKUP($AO$49&amp;AM63,$I$15:$I$201,$K$15:$N$201,"")</f>
        <v/>
      </c>
      <c r="AO63" s="55"/>
      <c r="AP63" s="50"/>
      <c r="AQ63" s="55"/>
      <c r="AR63" s="55" t="str">
        <f t="shared" si="46"/>
        <v/>
      </c>
      <c r="AS63" s="50" cm="1">
        <f t="array" ref="AS63">IFERROR(IF(AR63="N/P",0,_xlfn.IFS(AM63&gt;8,"0",AM63=1,"9",AM63=2,"7",AM63=3,"6",AM63=4,"5",AM63=5,"4",AM63=6,"3",AM63=7,"2",AM63=8,"1")),"")+0</f>
        <v>0</v>
      </c>
      <c r="AT63" s="87" t="str">
        <f t="shared" si="44"/>
        <v>00</v>
      </c>
      <c r="AU63" s="4" cm="1">
        <f t="array" ref="AU63">_xlfn.IFS(AZ63="N/P",0,AV63="",0,AZ63&gt;0,AU62+1)</f>
        <v>0</v>
      </c>
      <c r="AV63" t="str">
        <v/>
      </c>
      <c r="AW63" s="4">
        <v>0</v>
      </c>
      <c r="AX63" s="4">
        <v>0</v>
      </c>
      <c r="AY63" s="4">
        <v>0</v>
      </c>
      <c r="AZ63" t="str">
        <v/>
      </c>
      <c r="BA63" s="50" t="e" cm="1">
        <f t="array" ref="BA63">IFERROR(IF(AZ63="N/P",0,_xlfn.IFS(AU63&gt;8,"0",AU63=1,"9",AU63=2,"7",AU63=3,"6",AU63=4,"5",AU63=5,"4",AU63=6,"3",AU63=7,"2",AU63=8,"1")),"")+0</f>
        <v>#VALUE!</v>
      </c>
      <c r="BB63" s="34"/>
      <c r="BC63" s="4"/>
      <c r="BD63" s="42" t="str">
        <f>BD48</f>
        <v>MASCULINO</v>
      </c>
      <c r="BE63" s="18" t="str">
        <f>AO64</f>
        <v>MASTER G</v>
      </c>
      <c r="BF63"/>
      <c r="BG63" s="42" t="str">
        <f>BG48</f>
        <v>50 M</v>
      </c>
      <c r="BH63" s="18" t="str">
        <f>BH48</f>
        <v>PULL</v>
      </c>
      <c r="BI63"/>
      <c r="BJ63" s="90" t="str">
        <f t="shared" si="41"/>
        <v>50 M</v>
      </c>
      <c r="BK63"/>
      <c r="BL63" s="48" t="str">
        <f>BD63</f>
        <v>MASCULINO</v>
      </c>
      <c r="BM63" s="17" t="str">
        <f>BE63</f>
        <v>MASTER G</v>
      </c>
      <c r="BN63"/>
      <c r="BO63" s="48" t="str">
        <f>BG63</f>
        <v>50 M</v>
      </c>
      <c r="BP63" s="17" t="str">
        <f>BH63</f>
        <v>PULL</v>
      </c>
      <c r="BQ63"/>
      <c r="BS63"/>
      <c r="BT63"/>
      <c r="BU63"/>
      <c r="BV63"/>
      <c r="BW63"/>
      <c r="BX63"/>
      <c r="BZ63"/>
      <c r="CA63"/>
      <c r="CB63"/>
      <c r="CC63"/>
      <c r="CD63"/>
      <c r="CE63"/>
      <c r="CF63"/>
      <c r="CG63"/>
      <c r="CH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30" s="33" customFormat="1" x14ac:dyDescent="0.3">
      <c r="A64">
        <v>3</v>
      </c>
      <c r="B64"/>
      <c r="C64" s="3">
        <f>_xlfn.XLOOKUP(B64,Tabla1[NOMBRE Y APELLIDO],Tabla1[EQUIPO])</f>
        <v>0</v>
      </c>
      <c r="D64" s="3">
        <f>_xlfn.XLOOKUP(B64,Tabla1[NOMBRE Y APELLIDO],Tabla1[EDAD])</f>
        <v>0</v>
      </c>
      <c r="E64" s="3">
        <f>_xlfn.XLOOKUP(B64,Tabla1[NOMBRE Y APELLIDO],Tabla1[CAT.])</f>
        <v>0</v>
      </c>
      <c r="F64" s="81">
        <f>_xlfn.XLOOKUP(B64,Tabla1[NOMBRE Y APELLIDO],Tabla1[50m Pull])</f>
        <v>0</v>
      </c>
      <c r="G64" s="69"/>
      <c r="H64" t="str">
        <f t="shared" si="49"/>
        <v>SERIE 5-6</v>
      </c>
      <c r="I64" t="str">
        <f>N64&amp;COUNTIF($N$15:N64,N64)</f>
        <v>027</v>
      </c>
      <c r="J64" s="3">
        <v>6</v>
      </c>
      <c r="K64" s="80">
        <v>0</v>
      </c>
      <c r="L64" s="50">
        <v>0</v>
      </c>
      <c r="M64" s="50">
        <v>0</v>
      </c>
      <c r="N64" s="50">
        <v>0</v>
      </c>
      <c r="O64" s="55">
        <v>0</v>
      </c>
      <c r="P64" s="55" t="s">
        <v>89</v>
      </c>
      <c r="Q64" s="50">
        <f t="shared" si="47"/>
        <v>1</v>
      </c>
      <c r="R64" s="50">
        <v>5</v>
      </c>
      <c r="S64" s="34"/>
      <c r="T64">
        <v>3</v>
      </c>
      <c r="U64"/>
      <c r="V64" s="3">
        <f>_xlfn.XLOOKUP(U64,Tabla1[NOMBRE Y APELLIDO],Tabla1[EQUIPO])</f>
        <v>0</v>
      </c>
      <c r="W64" s="3">
        <f>_xlfn.XLOOKUP(U64,Tabla1[NOMBRE Y APELLIDO],Tabla1[EDAD])</f>
        <v>0</v>
      </c>
      <c r="X64" s="3">
        <f>_xlfn.XLOOKUP(U64,Tabla1[NOMBRE Y APELLIDO],Tabla1[CAT.])</f>
        <v>0</v>
      </c>
      <c r="Y64" s="81">
        <f>_xlfn.XLOOKUP(U64,Tabla1[NOMBRE Y APELLIDO],Tabla1[50m Pull])</f>
        <v>0</v>
      </c>
      <c r="Z64" s="84"/>
      <c r="AA64" t="str">
        <f t="shared" si="50"/>
        <v>SERIE 5-6</v>
      </c>
      <c r="AB64" t="str">
        <f>AG64&amp;COUNTIF($AG$15:AG64,AG64)</f>
        <v>027</v>
      </c>
      <c r="AC64" s="3">
        <v>6</v>
      </c>
      <c r="AD64" s="80">
        <v>0</v>
      </c>
      <c r="AE64" s="50">
        <v>0</v>
      </c>
      <c r="AF64" s="50">
        <v>0</v>
      </c>
      <c r="AG64" s="50">
        <v>0</v>
      </c>
      <c r="AH64" s="55">
        <v>0</v>
      </c>
      <c r="AI64" s="55" t="s">
        <v>89</v>
      </c>
      <c r="AJ64" s="50">
        <f t="shared" si="48"/>
        <v>2</v>
      </c>
      <c r="AK64" s="50">
        <v>5</v>
      </c>
      <c r="AM64" s="4"/>
      <c r="AN64" s="42" t="str">
        <f>AN49</f>
        <v>FEMENINO</v>
      </c>
      <c r="AO64" s="18" t="s">
        <v>144</v>
      </c>
      <c r="AP64"/>
      <c r="AQ64" s="42" t="str">
        <f>AQ49</f>
        <v>50 M</v>
      </c>
      <c r="AR64" s="18" t="str">
        <f>AR49</f>
        <v>PULL</v>
      </c>
      <c r="AS64"/>
      <c r="AT64" s="87" t="str">
        <f t="shared" si="44"/>
        <v>50 M</v>
      </c>
      <c r="AU64" s="4"/>
      <c r="AV64" s="48" t="str">
        <f>AN64</f>
        <v>FEMENINO</v>
      </c>
      <c r="AW64" s="17" t="str">
        <f>AO64</f>
        <v>MASTER G</v>
      </c>
      <c r="AX64" s="4"/>
      <c r="AY64" s="48" t="str">
        <f>AQ64</f>
        <v>50 M</v>
      </c>
      <c r="AZ64" s="17" t="str">
        <f>AR64</f>
        <v>PULL</v>
      </c>
      <c r="BA64"/>
      <c r="BB64" s="34"/>
      <c r="BC64" s="4"/>
      <c r="BD64" s="42" t="str">
        <f>BD49</f>
        <v xml:space="preserve">PRUEBA </v>
      </c>
      <c r="BE64" s="18">
        <f>BE49</f>
        <v>2</v>
      </c>
      <c r="BF64"/>
      <c r="BG64"/>
      <c r="BH64"/>
      <c r="BI64"/>
      <c r="BJ64" s="90" t="str">
        <f t="shared" si="41"/>
        <v/>
      </c>
      <c r="BK64"/>
      <c r="BL64" s="48" t="str">
        <f>AV65</f>
        <v xml:space="preserve">PRUEBA </v>
      </c>
      <c r="BM64" s="17">
        <f>BE64</f>
        <v>2</v>
      </c>
      <c r="BN64"/>
      <c r="BO64"/>
      <c r="BP64"/>
      <c r="BQ64"/>
      <c r="BS64"/>
      <c r="BT64"/>
      <c r="BU64"/>
      <c r="BV64"/>
      <c r="BW64"/>
      <c r="BX64"/>
      <c r="BZ64"/>
      <c r="CA64"/>
      <c r="CB64"/>
      <c r="CC64"/>
      <c r="CD64"/>
      <c r="CE64"/>
      <c r="CF64"/>
      <c r="CG64"/>
      <c r="CH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33" customFormat="1" x14ac:dyDescent="0.3">
      <c r="A65">
        <v>5</v>
      </c>
      <c r="B65"/>
      <c r="C65" s="3">
        <f>_xlfn.XLOOKUP(B65,Tabla1[NOMBRE Y APELLIDO],Tabla1[EQUIPO])</f>
        <v>0</v>
      </c>
      <c r="D65" s="3">
        <f>_xlfn.XLOOKUP(B65,Tabla1[NOMBRE Y APELLIDO],Tabla1[EDAD])</f>
        <v>0</v>
      </c>
      <c r="E65" s="3">
        <f>_xlfn.XLOOKUP(B65,Tabla1[NOMBRE Y APELLIDO],Tabla1[CAT.])</f>
        <v>0</v>
      </c>
      <c r="F65" s="81">
        <f>_xlfn.XLOOKUP(B65,Tabla1[NOMBRE Y APELLIDO],Tabla1[50m Pull])</f>
        <v>0</v>
      </c>
      <c r="G65" s="69"/>
      <c r="H65" t="str">
        <f t="shared" si="49"/>
        <v>SERIE 5-7</v>
      </c>
      <c r="I65" t="str">
        <f>N65&amp;COUNTIF($N$15:N65,N65)</f>
        <v>028</v>
      </c>
      <c r="J65" s="3">
        <v>7</v>
      </c>
      <c r="K65" s="80">
        <v>0</v>
      </c>
      <c r="L65" s="50">
        <v>0</v>
      </c>
      <c r="M65" s="50">
        <v>0</v>
      </c>
      <c r="N65" s="50">
        <v>0</v>
      </c>
      <c r="O65" s="55">
        <v>0</v>
      </c>
      <c r="P65" s="55" t="s">
        <v>89</v>
      </c>
      <c r="Q65" s="50">
        <f t="shared" si="47"/>
        <v>1</v>
      </c>
      <c r="R65" s="50">
        <v>5</v>
      </c>
      <c r="S65" s="34"/>
      <c r="T65">
        <v>5</v>
      </c>
      <c r="U65"/>
      <c r="V65" s="3">
        <f>_xlfn.XLOOKUP(U65,Tabla1[NOMBRE Y APELLIDO],Tabla1[EQUIPO])</f>
        <v>0</v>
      </c>
      <c r="W65" s="3">
        <f>_xlfn.XLOOKUP(U65,Tabla1[NOMBRE Y APELLIDO],Tabla1[EDAD])</f>
        <v>0</v>
      </c>
      <c r="X65" s="3">
        <f>_xlfn.XLOOKUP(U65,Tabla1[NOMBRE Y APELLIDO],Tabla1[CAT.])</f>
        <v>0</v>
      </c>
      <c r="Y65" s="81">
        <f>_xlfn.XLOOKUP(U65,Tabla1[NOMBRE Y APELLIDO],Tabla1[50m Pull])</f>
        <v>0</v>
      </c>
      <c r="Z65" s="84"/>
      <c r="AA65" t="str">
        <f t="shared" si="50"/>
        <v>SERIE 5-7</v>
      </c>
      <c r="AB65" t="str">
        <f>AG65&amp;COUNTIF($AG$15:AG65,AG65)</f>
        <v>028</v>
      </c>
      <c r="AC65" s="3">
        <v>7</v>
      </c>
      <c r="AD65" s="80">
        <v>0</v>
      </c>
      <c r="AE65" s="50">
        <v>0</v>
      </c>
      <c r="AF65" s="50">
        <v>0</v>
      </c>
      <c r="AG65" s="50">
        <v>0</v>
      </c>
      <c r="AH65" s="55">
        <v>0</v>
      </c>
      <c r="AI65" s="55" t="s">
        <v>89</v>
      </c>
      <c r="AJ65" s="50">
        <f t="shared" si="48"/>
        <v>2</v>
      </c>
      <c r="AK65" s="50">
        <v>5</v>
      </c>
      <c r="AM65" s="4"/>
      <c r="AN65" s="42" t="str">
        <f>AN50</f>
        <v xml:space="preserve">PRUEBA </v>
      </c>
      <c r="AO65" s="18">
        <f>AO50</f>
        <v>1</v>
      </c>
      <c r="AP65"/>
      <c r="AQ65"/>
      <c r="AR65"/>
      <c r="AS65"/>
      <c r="AT65" s="87" t="str">
        <f t="shared" si="44"/>
        <v/>
      </c>
      <c r="AU65" s="4"/>
      <c r="AV65" s="48" t="str">
        <f>AN65</f>
        <v xml:space="preserve">PRUEBA </v>
      </c>
      <c r="AW65" s="17">
        <f>AO65</f>
        <v>1</v>
      </c>
      <c r="AX65" s="4"/>
      <c r="AY65"/>
      <c r="AZ65"/>
      <c r="BA65"/>
      <c r="BB65" s="34"/>
      <c r="BC65" s="49" t="s">
        <v>83</v>
      </c>
      <c r="BD65" s="49" t="s">
        <v>7</v>
      </c>
      <c r="BE65" s="49" t="s">
        <v>8</v>
      </c>
      <c r="BF65" s="49" t="s">
        <v>61</v>
      </c>
      <c r="BG65" s="49" t="s">
        <v>10</v>
      </c>
      <c r="BH65" s="49" t="s">
        <v>81</v>
      </c>
      <c r="BI65" s="50" t="s">
        <v>15</v>
      </c>
      <c r="BJ65" s="90" t="str">
        <f t="shared" si="41"/>
        <v>CAT.Lugar</v>
      </c>
      <c r="BK65" s="4" t="s">
        <v>83</v>
      </c>
      <c r="BL65" s="4" t="s">
        <v>7</v>
      </c>
      <c r="BM65" s="4" t="s">
        <v>8</v>
      </c>
      <c r="BN65" s="4" t="s">
        <v>61</v>
      </c>
      <c r="BO65" s="4" t="s">
        <v>10</v>
      </c>
      <c r="BP65" s="4" t="s">
        <v>81</v>
      </c>
      <c r="BQ65" s="4" t="s">
        <v>15</v>
      </c>
      <c r="BS65"/>
      <c r="BT65"/>
      <c r="BU65"/>
      <c r="BV65"/>
      <c r="BW65"/>
      <c r="BX65"/>
      <c r="BZ65"/>
      <c r="CA65"/>
      <c r="CB65"/>
      <c r="CC65"/>
      <c r="CD65"/>
      <c r="CE65"/>
      <c r="CF65"/>
      <c r="CG65"/>
      <c r="CH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33" customFormat="1" x14ac:dyDescent="0.3">
      <c r="A66">
        <v>4</v>
      </c>
      <c r="B66"/>
      <c r="C66" s="3">
        <f>_xlfn.XLOOKUP(B66,Tabla1[NOMBRE Y APELLIDO],Tabla1[EQUIPO])</f>
        <v>0</v>
      </c>
      <c r="D66" s="3">
        <f>_xlfn.XLOOKUP(B66,Tabla1[NOMBRE Y APELLIDO],Tabla1[EDAD])</f>
        <v>0</v>
      </c>
      <c r="E66" s="3">
        <f>_xlfn.XLOOKUP(B66,Tabla1[NOMBRE Y APELLIDO],Tabla1[CAT.])</f>
        <v>0</v>
      </c>
      <c r="F66" s="81">
        <f>_xlfn.XLOOKUP(B66,Tabla1[NOMBRE Y APELLIDO],Tabla1[50m Pull])</f>
        <v>0</v>
      </c>
      <c r="G66" s="69"/>
      <c r="H66" t="str">
        <f t="shared" si="49"/>
        <v>SERIE 5-8</v>
      </c>
      <c r="I66" t="str">
        <f>N66&amp;COUNTIF($N$15:N66,N66)</f>
        <v>029</v>
      </c>
      <c r="J66" s="3">
        <v>8</v>
      </c>
      <c r="K66" s="80">
        <v>0</v>
      </c>
      <c r="L66" s="50">
        <v>0</v>
      </c>
      <c r="M66" s="50">
        <v>0</v>
      </c>
      <c r="N66" s="50">
        <v>0</v>
      </c>
      <c r="O66" s="55">
        <v>0</v>
      </c>
      <c r="P66" s="55" t="s">
        <v>89</v>
      </c>
      <c r="Q66" s="50">
        <f t="shared" si="47"/>
        <v>1</v>
      </c>
      <c r="R66" s="50">
        <v>5</v>
      </c>
      <c r="S66" s="34"/>
      <c r="T66">
        <v>4</v>
      </c>
      <c r="U66"/>
      <c r="V66" s="3">
        <f>_xlfn.XLOOKUP(U66,Tabla1[NOMBRE Y APELLIDO],Tabla1[EQUIPO])</f>
        <v>0</v>
      </c>
      <c r="W66" s="3">
        <f>_xlfn.XLOOKUP(U66,Tabla1[NOMBRE Y APELLIDO],Tabla1[EDAD])</f>
        <v>0</v>
      </c>
      <c r="X66" s="3">
        <f>_xlfn.XLOOKUP(U66,Tabla1[NOMBRE Y APELLIDO],Tabla1[CAT.])</f>
        <v>0</v>
      </c>
      <c r="Y66" s="81">
        <f>_xlfn.XLOOKUP(U66,Tabla1[NOMBRE Y APELLIDO],Tabla1[50m Pull])</f>
        <v>0</v>
      </c>
      <c r="Z66" s="84"/>
      <c r="AA66" t="str">
        <f t="shared" si="50"/>
        <v>SERIE 5-8</v>
      </c>
      <c r="AB66" t="str">
        <f>AG66&amp;COUNTIF($AG$15:AG66,AG66)</f>
        <v>029</v>
      </c>
      <c r="AC66" s="3">
        <v>8</v>
      </c>
      <c r="AD66" s="80">
        <v>0</v>
      </c>
      <c r="AE66" s="50">
        <v>0</v>
      </c>
      <c r="AF66" s="50">
        <v>0</v>
      </c>
      <c r="AG66" s="50">
        <v>0</v>
      </c>
      <c r="AH66" s="55">
        <v>0</v>
      </c>
      <c r="AI66" s="55" t="s">
        <v>89</v>
      </c>
      <c r="AJ66" s="50">
        <f t="shared" si="48"/>
        <v>2</v>
      </c>
      <c r="AK66" s="50">
        <v>5</v>
      </c>
      <c r="AM66" s="49" t="s">
        <v>83</v>
      </c>
      <c r="AN66" s="49" t="s">
        <v>7</v>
      </c>
      <c r="AO66" s="49" t="s">
        <v>8</v>
      </c>
      <c r="AP66" s="49" t="s">
        <v>61</v>
      </c>
      <c r="AQ66" s="49" t="s">
        <v>10</v>
      </c>
      <c r="AR66" s="49" t="s">
        <v>81</v>
      </c>
      <c r="AS66" s="50" t="s">
        <v>15</v>
      </c>
      <c r="AT66" s="87" t="str">
        <f t="shared" si="44"/>
        <v>CAT.Lugar</v>
      </c>
      <c r="AU66" s="49" t="s">
        <v>83</v>
      </c>
      <c r="AV66" s="49" t="s">
        <v>7</v>
      </c>
      <c r="AW66" s="49" t="s">
        <v>8</v>
      </c>
      <c r="AX66" s="49" t="s">
        <v>61</v>
      </c>
      <c r="AY66" s="49" t="s">
        <v>10</v>
      </c>
      <c r="AZ66" s="49" t="s">
        <v>81</v>
      </c>
      <c r="BA66" s="4" t="s">
        <v>15</v>
      </c>
      <c r="BB66" s="34"/>
      <c r="BC66" s="4">
        <v>1</v>
      </c>
      <c r="BD66" t="str" cm="1">
        <f t="array" ref="BD66:BG66">_xlfn.XLOOKUP($BE$63&amp;BC66,$AB$15:$AB$201,$AD$15:$AG$201,"")</f>
        <v>Fernando Suarez</v>
      </c>
      <c r="BE66" s="55" t="str">
        <v>NNG</v>
      </c>
      <c r="BF66" s="50">
        <v>64</v>
      </c>
      <c r="BG66" s="55" t="str">
        <v>MASTER G</v>
      </c>
      <c r="BH66" s="55">
        <f t="shared" ref="BH66:BH77" si="51">_xlfn.XLOOKUP($BE$63&amp;BC66,$AB$15:$AB$201,$AI$15:$AI$201,"")</f>
        <v>5.9641203703703701E-4</v>
      </c>
      <c r="BI66" s="50" cm="1">
        <f t="array" ref="BI66">IFERROR(IF(BH66="N/P",0,_xlfn.IFS(BC66&gt;8,"0",BC66=1,"9",BC66=2,"7",BC66=3,"6",BC66=4,"5",BC66=5,"4",BC66=6,"3",BC66=7,"2",BC66=8,"1")),"")+0</f>
        <v>9</v>
      </c>
      <c r="BJ66" s="90" t="str">
        <f t="shared" si="41"/>
        <v>MASTER G1</v>
      </c>
      <c r="BK66" s="4" cm="1">
        <f t="array" ref="BK66">_xlfn.IFS(BP66="N/P",0,BL66="",0,BL66&gt;0,1)</f>
        <v>1</v>
      </c>
      <c r="BL66" t="str" cm="1">
        <f t="array" ref="BL66:BP77">_xlfn._xlws.SORT(BD66:BH77,5,1,FALSE)</f>
        <v>Fernando Suarez</v>
      </c>
      <c r="BM66" s="4" t="str">
        <v>NNG</v>
      </c>
      <c r="BN66" s="4">
        <v>64</v>
      </c>
      <c r="BO66" s="4" t="str">
        <v>MASTER G</v>
      </c>
      <c r="BP66" s="55">
        <v>5.9641203703703701E-4</v>
      </c>
      <c r="BQ66" s="50" cm="1">
        <f t="array" ref="BQ66">IFERROR(IF(BP66="N/P",0,_xlfn.IFS(BK66&gt;8,"0",BK66=1,"9",BK66=2,"7",BK66=3,"6",BK66=4,"5",BK66=5,"4",BK66=6,"3",BK66=7,"2",BK66=8,"1")),"")+0</f>
        <v>9</v>
      </c>
      <c r="BS66"/>
      <c r="BT66"/>
      <c r="BU66"/>
      <c r="BV66"/>
      <c r="BW66"/>
      <c r="BX66"/>
      <c r="BZ66"/>
      <c r="CA66"/>
      <c r="CB66"/>
      <c r="CC66"/>
      <c r="CD66"/>
      <c r="CE66"/>
      <c r="CF66"/>
      <c r="CG66"/>
      <c r="CH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33" customFormat="1" x14ac:dyDescent="0.3">
      <c r="A67"/>
      <c r="B67"/>
      <c r="C67"/>
      <c r="D67"/>
      <c r="E67"/>
      <c r="F67"/>
      <c r="G67" s="69"/>
      <c r="H67"/>
      <c r="I67" t="str">
        <f>N67&amp;COUNTIF($N$15:N67,N67)</f>
        <v>29</v>
      </c>
      <c r="J67" s="4"/>
      <c r="K67" s="77"/>
      <c r="L67" s="77"/>
      <c r="M67" s="77"/>
      <c r="N67" s="77"/>
      <c r="O67" s="77"/>
      <c r="P67"/>
      <c r="Q67"/>
      <c r="R67"/>
      <c r="S67" s="34"/>
      <c r="T67"/>
      <c r="U67"/>
      <c r="V67"/>
      <c r="W67"/>
      <c r="X67"/>
      <c r="Y67"/>
      <c r="Z67" s="82"/>
      <c r="AA67"/>
      <c r="AB67" t="str">
        <f>AG67&amp;COUNTIF($AG$15:AG67,AG67)</f>
        <v>29</v>
      </c>
      <c r="AC67" s="4"/>
      <c r="AD67" s="77"/>
      <c r="AE67" s="77"/>
      <c r="AF67" s="77"/>
      <c r="AG67" s="77"/>
      <c r="AH67" s="77"/>
      <c r="AI67"/>
      <c r="AJ67"/>
      <c r="AK67"/>
      <c r="AM67" s="4">
        <v>1</v>
      </c>
      <c r="AN67" t="str" cm="1">
        <f t="array" ref="AN67">_xlfn.XLOOKUP($AO$64&amp;AM67,$I$15:$I$201,$K$15:$N$201,"")</f>
        <v/>
      </c>
      <c r="AO67" s="55"/>
      <c r="AP67" s="50"/>
      <c r="AQ67" s="55"/>
      <c r="AR67" s="55" t="str">
        <f t="shared" ref="AR67:AR78" si="52">_xlfn.XLOOKUP($AO$64&amp;AM67,$I$15:$I$201,$P$15:$P$201,"")</f>
        <v/>
      </c>
      <c r="AS67" s="50" cm="1">
        <f t="array" ref="AS67">IFERROR(IF(AR67="N/P",0,_xlfn.IFS(AM67&gt;8,"0",AM67=1,"9",AM67=2,"7",AM67=3,"6",AM67=4,"5",AM67=5,"4",AM67=6,"3",AM67=7,"2",AM67=8,"1")),"")+0</f>
        <v>9</v>
      </c>
      <c r="AT67" s="87" t="str">
        <f t="shared" si="44"/>
        <v>00</v>
      </c>
      <c r="AU67" s="4" cm="1">
        <f t="array" ref="AU67">_xlfn.IFS(AZ67="N/P",0,AV67="",0,AV67&gt;0,1)</f>
        <v>0</v>
      </c>
      <c r="AV67" t="str" cm="1">
        <f t="array" ref="AV67:AZ78">_xlfn._xlws.SORT(AN67:AR78,5,1,FALSE)</f>
        <v/>
      </c>
      <c r="AW67" s="4">
        <v>0</v>
      </c>
      <c r="AX67" s="4">
        <v>0</v>
      </c>
      <c r="AY67" s="4">
        <v>0</v>
      </c>
      <c r="AZ67" s="55" t="str">
        <v/>
      </c>
      <c r="BA67" s="50" t="e" cm="1">
        <f t="array" ref="BA67">IFERROR(IF(AZ67="N/P",0,_xlfn.IFS(AU67&gt;8,"0",AU67=1,"9",AU67=2,"7",AU67=3,"6",AU67=4,"5",AU67=5,"4",AU67=6,"3",AU67=7,"2",AU67=8,"1")),"")+0</f>
        <v>#VALUE!</v>
      </c>
      <c r="BB67" s="34"/>
      <c r="BC67" s="4">
        <v>2</v>
      </c>
      <c r="BD67" t="str" cm="1">
        <f t="array" ref="BD67">_xlfn.XLOOKUP($BE$63&amp;BC67,$AB$15:$AB$201,$AD$15:$AG$201,"")</f>
        <v/>
      </c>
      <c r="BE67" s="55"/>
      <c r="BF67" s="50"/>
      <c r="BG67" s="55"/>
      <c r="BH67" s="55" t="str">
        <f t="shared" si="51"/>
        <v/>
      </c>
      <c r="BI67" s="50" cm="1">
        <f t="array" ref="BI67">IFERROR(IF(BH67="N/P",0,_xlfn.IFS(BC67&gt;8,"0",BC67=1,"9",BC67=2,"7",BC67=3,"6",BC67=4,"5",BC67=5,"4",BC67=6,"3",BC67=7,"2",BC67=8,"1")),"")+0</f>
        <v>7</v>
      </c>
      <c r="BJ67" s="90" t="str">
        <f t="shared" si="41"/>
        <v>00</v>
      </c>
      <c r="BK67" s="4" cm="1">
        <f t="array" ref="BK67">_xlfn.IFS(BP67="N/P",0,BL67="",0,BP67&gt;0,BK66+1)</f>
        <v>0</v>
      </c>
      <c r="BL67" t="str">
        <v/>
      </c>
      <c r="BM67" s="4">
        <v>0</v>
      </c>
      <c r="BN67" s="4">
        <v>0</v>
      </c>
      <c r="BO67" s="4">
        <v>0</v>
      </c>
      <c r="BP67" s="55" t="str">
        <v/>
      </c>
      <c r="BQ67" s="50" t="e" cm="1">
        <f t="array" ref="BQ67">IFERROR(IF(BP67="N/P",0,_xlfn.IFS(BK67&gt;8,"0",BK67=1,"9",BK67=2,"7",BK67=3,"6",BK67=4,"5",BK67=5,"4",BK67=6,"3",BK67=7,"2",BK67=8,"1")),"")+0</f>
        <v>#VALUE!</v>
      </c>
      <c r="BS67"/>
      <c r="BT67"/>
      <c r="BU67"/>
      <c r="BV67"/>
      <c r="BW67"/>
      <c r="BX67"/>
      <c r="BZ67"/>
      <c r="CA67"/>
      <c r="CB67"/>
      <c r="CC67"/>
      <c r="CD67"/>
      <c r="CE67"/>
      <c r="CF67"/>
      <c r="CG67"/>
      <c r="CH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33" customFormat="1" x14ac:dyDescent="0.3">
      <c r="A68" s="3" t="s">
        <v>66</v>
      </c>
      <c r="B68" s="42" t="str">
        <f>$B$13</f>
        <v xml:space="preserve">PRUEBA </v>
      </c>
      <c r="C68" s="18">
        <f>$C$13</f>
        <v>1</v>
      </c>
      <c r="D68" s="18"/>
      <c r="E68" s="78" t="str">
        <f>$E$12</f>
        <v>50 M</v>
      </c>
      <c r="F68" s="79" t="str">
        <f>$F$12</f>
        <v>PULL</v>
      </c>
      <c r="G68" s="69"/>
      <c r="H68"/>
      <c r="I68" t="str">
        <f>N68&amp;COUNTIF($N$15:N68,N68)</f>
        <v>50 M5</v>
      </c>
      <c r="J68" s="3" t="s">
        <v>66</v>
      </c>
      <c r="K68" s="42" t="str">
        <f>$B$13</f>
        <v xml:space="preserve">PRUEBA </v>
      </c>
      <c r="L68" s="79">
        <f>$C$13</f>
        <v>1</v>
      </c>
      <c r="M68" s="79"/>
      <c r="N68" s="78" t="str">
        <f>$E$12</f>
        <v>50 M</v>
      </c>
      <c r="O68" s="79" t="str">
        <f>$F$12</f>
        <v>PULL</v>
      </c>
      <c r="P68" s="5"/>
      <c r="Q68" s="5"/>
      <c r="R68" s="5"/>
      <c r="S68" s="34"/>
      <c r="T68" s="3" t="s">
        <v>66</v>
      </c>
      <c r="U68" s="42" t="str">
        <f>$B$13</f>
        <v xml:space="preserve">PRUEBA </v>
      </c>
      <c r="V68" s="18">
        <f>$V$13</f>
        <v>2</v>
      </c>
      <c r="W68" s="18"/>
      <c r="X68" s="78" t="str">
        <f>$E$12</f>
        <v>50 M</v>
      </c>
      <c r="Y68" s="79" t="str">
        <f>$F$12</f>
        <v>PULL</v>
      </c>
      <c r="Z68" s="85"/>
      <c r="AA68"/>
      <c r="AB68" t="str">
        <f>AG68&amp;COUNTIF($AG$15:AG68,AG68)</f>
        <v>50 M5</v>
      </c>
      <c r="AC68" s="3" t="s">
        <v>66</v>
      </c>
      <c r="AD68" s="42" t="str">
        <f>$B$13</f>
        <v xml:space="preserve">PRUEBA </v>
      </c>
      <c r="AE68" s="18">
        <f>$V$13</f>
        <v>2</v>
      </c>
      <c r="AF68" s="79"/>
      <c r="AG68" s="78" t="str">
        <f>$E$12</f>
        <v>50 M</v>
      </c>
      <c r="AH68" s="79" t="str">
        <f>$F$12</f>
        <v>PULL</v>
      </c>
      <c r="AI68" s="5"/>
      <c r="AJ68" s="5"/>
      <c r="AK68" s="5"/>
      <c r="AM68" s="4">
        <v>2</v>
      </c>
      <c r="AN68" t="str" cm="1">
        <f t="array" ref="AN68">_xlfn.XLOOKUP($AO$64&amp;AM68,$I$15:$I$201,$K$15:$N$201,"")</f>
        <v/>
      </c>
      <c r="AO68" s="55"/>
      <c r="AP68" s="50"/>
      <c r="AQ68" s="55"/>
      <c r="AR68" s="55" t="str">
        <f t="shared" si="52"/>
        <v/>
      </c>
      <c r="AS68" s="50" cm="1">
        <f t="array" ref="AS68">IFERROR(IF(AR68="N/P",0,_xlfn.IFS(AM68&gt;8,"0",AM68=1,"9",AM68=2,"7",AM68=3,"6",AM68=4,"5",AM68=5,"4",AM68=6,"3",AM68=7,"2",AM68=8,"1")),"")+0</f>
        <v>7</v>
      </c>
      <c r="AT68" s="87" t="str">
        <f t="shared" si="44"/>
        <v>00</v>
      </c>
      <c r="AU68" s="4" cm="1">
        <f t="array" ref="AU68">_xlfn.IFS(AZ68="N/P",0,AV68="",0,AZ68&gt;0,AU67+1)</f>
        <v>0</v>
      </c>
      <c r="AV68" t="str">
        <v/>
      </c>
      <c r="AW68" s="4">
        <v>0</v>
      </c>
      <c r="AX68" s="4">
        <v>0</v>
      </c>
      <c r="AY68" s="4">
        <v>0</v>
      </c>
      <c r="AZ68" s="55" t="str">
        <v/>
      </c>
      <c r="BA68" s="50" t="e" cm="1">
        <f t="array" ref="BA68">IFERROR(IF(AZ68="N/P",0,_xlfn.IFS(AU68&gt;8,"0",AU68=1,"9",AU68=2,"7",AU68=3,"6",AU68=4,"5",AU68=5,"4",AU68=6,"3",AU68=7,"2",AU68=8,"1")),"")+0</f>
        <v>#VALUE!</v>
      </c>
      <c r="BB68" s="34"/>
      <c r="BC68" s="4">
        <v>3</v>
      </c>
      <c r="BD68" t="str" cm="1">
        <f t="array" ref="BD68">_xlfn.XLOOKUP($BE$63&amp;BC68,$AB$15:$AB$201,$AD$15:$AG$201,"")</f>
        <v/>
      </c>
      <c r="BE68" s="55"/>
      <c r="BF68" s="50"/>
      <c r="BG68" s="55"/>
      <c r="BH68" s="55" t="str">
        <f t="shared" si="51"/>
        <v/>
      </c>
      <c r="BI68" s="50" cm="1">
        <f t="array" ref="BI68">IFERROR(IF(BH68="N/P",0,_xlfn.IFS(BC68&gt;8,"0",BC68=1,"9",BC68=2,"7",BC68=3,"6",BC68=4,"5",BC68=5,"4",BC68=6,"3",BC68=7,"2",BC68=8,"1")),"")+0</f>
        <v>6</v>
      </c>
      <c r="BJ68" s="90" t="str">
        <f t="shared" si="41"/>
        <v>00</v>
      </c>
      <c r="BK68" s="4" cm="1">
        <f t="array" ref="BK68">_xlfn.IFS(BP68="N/P",0,BL68="",0,BP68&gt;0,BK67+1)</f>
        <v>0</v>
      </c>
      <c r="BL68" t="str">
        <v/>
      </c>
      <c r="BM68" s="4">
        <v>0</v>
      </c>
      <c r="BN68" s="4">
        <v>0</v>
      </c>
      <c r="BO68" s="4">
        <v>0</v>
      </c>
      <c r="BP68" s="55" t="str">
        <v/>
      </c>
      <c r="BQ68" s="50" t="e" cm="1">
        <f t="array" ref="BQ68">IFERROR(IF(BP68="N/P",0,_xlfn.IFS(BK68&gt;8,"0",BK68=1,"9",BK68=2,"7",BK68=3,"6",BK68=4,"5",BK68=5,"4",BK68=6,"3",BK68=7,"2",BK68=8,"1")),"")+0</f>
        <v>#VALUE!</v>
      </c>
      <c r="BS68"/>
      <c r="BT68"/>
      <c r="BU68"/>
      <c r="BV68"/>
      <c r="BW68"/>
      <c r="BX68"/>
      <c r="BZ68"/>
      <c r="CA68"/>
      <c r="CB68"/>
      <c r="CC68"/>
      <c r="CD68"/>
      <c r="CE68"/>
      <c r="CF68"/>
      <c r="CG68"/>
      <c r="CH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33" customFormat="1" x14ac:dyDescent="0.3">
      <c r="A69" s="3" t="s">
        <v>79</v>
      </c>
      <c r="B69" s="49" t="s">
        <v>7</v>
      </c>
      <c r="C69" s="49" t="s">
        <v>8</v>
      </c>
      <c r="D69" s="49" t="s">
        <v>61</v>
      </c>
      <c r="E69" s="49" t="s">
        <v>10</v>
      </c>
      <c r="F69" s="49" t="s">
        <v>80</v>
      </c>
      <c r="G69" s="69"/>
      <c r="H69"/>
      <c r="I69" t="str">
        <f>N69&amp;COUNTIF($N$15:N69,N69)</f>
        <v>CAT.5</v>
      </c>
      <c r="J69" s="3" t="s">
        <v>79</v>
      </c>
      <c r="K69" s="50" t="s">
        <v>7</v>
      </c>
      <c r="L69" s="50" t="s">
        <v>8</v>
      </c>
      <c r="M69" s="50" t="s">
        <v>61</v>
      </c>
      <c r="N69" s="50" t="s">
        <v>10</v>
      </c>
      <c r="O69" s="50" t="s">
        <v>80</v>
      </c>
      <c r="P69" s="49" t="s">
        <v>81</v>
      </c>
      <c r="Q69" s="49" t="s">
        <v>82</v>
      </c>
      <c r="R69" s="49" t="s">
        <v>30</v>
      </c>
      <c r="S69" s="34"/>
      <c r="T69" s="3" t="s">
        <v>79</v>
      </c>
      <c r="U69" s="49" t="s">
        <v>7</v>
      </c>
      <c r="V69" s="49" t="s">
        <v>8</v>
      </c>
      <c r="W69" s="49" t="s">
        <v>61</v>
      </c>
      <c r="X69" s="49" t="s">
        <v>10</v>
      </c>
      <c r="Y69" s="49" t="s">
        <v>80</v>
      </c>
      <c r="Z69" s="83"/>
      <c r="AA69"/>
      <c r="AB69" t="str">
        <f>AG69&amp;COUNTIF($AG$15:AG69,AG69)</f>
        <v>CAT.5</v>
      </c>
      <c r="AC69" s="3" t="s">
        <v>79</v>
      </c>
      <c r="AD69" s="50" t="s">
        <v>7</v>
      </c>
      <c r="AE69" s="50" t="s">
        <v>8</v>
      </c>
      <c r="AF69" s="50" t="s">
        <v>61</v>
      </c>
      <c r="AG69" s="50" t="s">
        <v>10</v>
      </c>
      <c r="AH69" s="50" t="s">
        <v>80</v>
      </c>
      <c r="AI69" s="49" t="s">
        <v>81</v>
      </c>
      <c r="AJ69" s="49" t="s">
        <v>82</v>
      </c>
      <c r="AK69" s="49" t="s">
        <v>30</v>
      </c>
      <c r="AM69" s="4">
        <v>3</v>
      </c>
      <c r="AN69" t="str" cm="1">
        <f t="array" ref="AN69">_xlfn.XLOOKUP($AO$64&amp;AM69,$I$15:$I$201,$K$15:$N$201,"")</f>
        <v/>
      </c>
      <c r="AO69" s="55"/>
      <c r="AP69" s="50"/>
      <c r="AQ69" s="55"/>
      <c r="AR69" s="55" t="str">
        <f t="shared" si="52"/>
        <v/>
      </c>
      <c r="AS69" s="50" cm="1">
        <f t="array" ref="AS69">IFERROR(IF(AR69="N/P",0,_xlfn.IFS(AM69&gt;8,"0",AM69=1,"9",AM69=2,"7",AM69=3,"6",AM69=4,"5",AM69=5,"4",AM69=6,"3",AM69=7,"2",AM69=8,"1")),"")+0</f>
        <v>6</v>
      </c>
      <c r="AT69" s="87" t="str">
        <f t="shared" si="44"/>
        <v>00</v>
      </c>
      <c r="AU69" s="4" cm="1">
        <f t="array" ref="AU69">_xlfn.IFS(AZ69="N/P",0,AV69="",0,AZ69&gt;0,AU68+1)</f>
        <v>0</v>
      </c>
      <c r="AV69" t="str">
        <v/>
      </c>
      <c r="AW69" s="4">
        <v>0</v>
      </c>
      <c r="AX69" s="4">
        <v>0</v>
      </c>
      <c r="AY69" s="4">
        <v>0</v>
      </c>
      <c r="AZ69" s="55" t="str">
        <v/>
      </c>
      <c r="BA69" s="50" t="e" cm="1">
        <f t="array" ref="BA69">IFERROR(IF(AZ69="N/P",0,_xlfn.IFS(AU69&gt;8,"0",AU69=1,"9",AU69=2,"7",AU69=3,"6",AU69=4,"5",AU69=5,"4",AU69=6,"3",AU69=7,"2",AU69=8,"1")),"")+0</f>
        <v>#VALUE!</v>
      </c>
      <c r="BB69" s="34"/>
      <c r="BC69" s="4">
        <v>4</v>
      </c>
      <c r="BD69" t="str" cm="1">
        <f t="array" ref="BD69">_xlfn.XLOOKUP($BE$63&amp;BC69,$AB$15:$AB$201,$AD$15:$AG$201,"")</f>
        <v/>
      </c>
      <c r="BE69" s="55"/>
      <c r="BF69" s="50"/>
      <c r="BG69" s="55"/>
      <c r="BH69" s="55" t="str">
        <f t="shared" si="51"/>
        <v/>
      </c>
      <c r="BI69" s="50" cm="1">
        <f t="array" ref="BI69">IFERROR(IF(BH69="N/P",0,_xlfn.IFS(BC69&gt;8,"0",BC69=1,"9",BC69=2,"7",BC69=3,"6",BC69=4,"5",BC69=5,"4",BC69=6,"3",BC69=7,"2",BC69=8,"1")),"")+0</f>
        <v>5</v>
      </c>
      <c r="BJ69" s="90" t="str">
        <f t="shared" si="41"/>
        <v>00</v>
      </c>
      <c r="BK69" s="4" cm="1">
        <f t="array" ref="BK69">_xlfn.IFS(BP69="N/P",0,BL69="",0,BP69&gt;0,BK68+1)</f>
        <v>0</v>
      </c>
      <c r="BL69" t="str">
        <v/>
      </c>
      <c r="BM69" s="4">
        <v>0</v>
      </c>
      <c r="BN69" s="4">
        <v>0</v>
      </c>
      <c r="BO69" s="4">
        <v>0</v>
      </c>
      <c r="BP69" s="55" t="str">
        <v/>
      </c>
      <c r="BQ69" s="50" t="e" cm="1">
        <f t="array" ref="BQ69">IFERROR(IF(BP69="N/P",0,_xlfn.IFS(BK69&gt;8,"0",BK69=1,"9",BK69=2,"7",BK69=3,"6",BK69=4,"5",BK69=5,"4",BK69=6,"3",BK69=7,"2",BK69=8,"1")),"")+0</f>
        <v>#VALUE!</v>
      </c>
      <c r="BS69"/>
      <c r="BT69"/>
      <c r="BU69"/>
      <c r="BV69"/>
      <c r="BW69"/>
      <c r="BX69"/>
      <c r="BZ69"/>
      <c r="CA69"/>
      <c r="CB69"/>
      <c r="CC69"/>
      <c r="CD69"/>
      <c r="CE69"/>
      <c r="CF69"/>
      <c r="CG69"/>
      <c r="CH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33" customFormat="1" x14ac:dyDescent="0.3">
      <c r="A70">
        <v>8</v>
      </c>
      <c r="B70"/>
      <c r="C70" s="3">
        <f>_xlfn.XLOOKUP(B70,Tabla1[NOMBRE Y APELLIDO],Tabla1[EQUIPO])</f>
        <v>0</v>
      </c>
      <c r="D70" s="3">
        <f>_xlfn.XLOOKUP(B70,Tabla1[NOMBRE Y APELLIDO],Tabla1[EDAD])</f>
        <v>0</v>
      </c>
      <c r="E70" s="3">
        <f>_xlfn.XLOOKUP(B70,Tabla1[NOMBRE Y APELLIDO],Tabla1[CAT.])</f>
        <v>0</v>
      </c>
      <c r="F70" s="81">
        <f>_xlfn.XLOOKUP(B70,Tabla1[NOMBRE Y APELLIDO],Tabla1[50m Pull])</f>
        <v>0</v>
      </c>
      <c r="G70" s="69"/>
      <c r="H70" t="str">
        <f>$J$68&amp;"-"&amp;J70</f>
        <v>SERIE 6-1</v>
      </c>
      <c r="I70" t="str">
        <f>N70&amp;COUNTIF($N$15:N70,N70)</f>
        <v>030</v>
      </c>
      <c r="J70" s="3" cm="1">
        <f t="array" ref="J70:O77">_xlfn._xlws.SORT(A70:F77,1,1,FALSE)</f>
        <v>1</v>
      </c>
      <c r="K70" s="80">
        <v>0</v>
      </c>
      <c r="L70" s="50">
        <v>0</v>
      </c>
      <c r="M70" s="50">
        <v>0</v>
      </c>
      <c r="N70" s="50">
        <v>0</v>
      </c>
      <c r="O70" s="55">
        <v>0</v>
      </c>
      <c r="P70" s="55" t="s">
        <v>89</v>
      </c>
      <c r="Q70" s="50">
        <f t="shared" ref="Q70:Q77" si="53">$L$13</f>
        <v>1</v>
      </c>
      <c r="R70" s="50">
        <v>6</v>
      </c>
      <c r="S70" s="34"/>
      <c r="T70">
        <v>8</v>
      </c>
      <c r="U70"/>
      <c r="V70" s="3">
        <f>_xlfn.XLOOKUP(U70,Tabla1[NOMBRE Y APELLIDO],Tabla1[EQUIPO])</f>
        <v>0</v>
      </c>
      <c r="W70" s="3">
        <f>_xlfn.XLOOKUP(U70,Tabla1[NOMBRE Y APELLIDO],Tabla1[EDAD])</f>
        <v>0</v>
      </c>
      <c r="X70" s="3">
        <f>_xlfn.XLOOKUP(U70,Tabla1[NOMBRE Y APELLIDO],Tabla1[CAT.])</f>
        <v>0</v>
      </c>
      <c r="Y70" s="81">
        <f>_xlfn.XLOOKUP(U70,Tabla1[NOMBRE Y APELLIDO],Tabla1[50m Pull])</f>
        <v>0</v>
      </c>
      <c r="Z70" s="84"/>
      <c r="AA70" t="str">
        <f>$AC$68&amp;"-"&amp;AC70</f>
        <v>SERIE 6-1</v>
      </c>
      <c r="AB70" t="str">
        <f>AG70&amp;COUNTIF($AG$15:AG70,AG70)</f>
        <v>030</v>
      </c>
      <c r="AC70" s="3" cm="1">
        <f t="array" ref="AC70:AH77">_xlfn._xlws.SORT(T70:Y77,1,1,FALSE)</f>
        <v>1</v>
      </c>
      <c r="AD70" s="80">
        <v>0</v>
      </c>
      <c r="AE70" s="50">
        <v>0</v>
      </c>
      <c r="AF70" s="50">
        <v>0</v>
      </c>
      <c r="AG70" s="50">
        <v>0</v>
      </c>
      <c r="AH70" s="55">
        <v>0</v>
      </c>
      <c r="AI70" s="55" t="s">
        <v>89</v>
      </c>
      <c r="AJ70" s="50">
        <f t="shared" ref="AJ70:AJ77" si="54">$AE$13</f>
        <v>2</v>
      </c>
      <c r="AK70" s="50">
        <v>6</v>
      </c>
      <c r="AM70" s="4">
        <v>4</v>
      </c>
      <c r="AN70" t="str" cm="1">
        <f t="array" ref="AN70">_xlfn.XLOOKUP($AO$64&amp;AM70,$I$15:$I$201,$K$15:$N$201,"")</f>
        <v/>
      </c>
      <c r="AO70" s="55"/>
      <c r="AP70" s="50"/>
      <c r="AQ70" s="55"/>
      <c r="AR70" s="55" t="str">
        <f t="shared" si="52"/>
        <v/>
      </c>
      <c r="AS70" s="50" cm="1">
        <f t="array" ref="AS70">IFERROR(IF(AR70="N/P",0,_xlfn.IFS(AM70&gt;8,"0",AM70=1,"9",AM70=2,"7",AM70=3,"6",AM70=4,"5",AM70=5,"4",AM70=6,"3",AM70=7,"2",AM70=8,"1")),"")+0</f>
        <v>5</v>
      </c>
      <c r="AT70" s="87" t="str">
        <f t="shared" si="44"/>
        <v>00</v>
      </c>
      <c r="AU70" s="4" cm="1">
        <f t="array" ref="AU70">_xlfn.IFS(AZ70="N/P",0,AV70="",0,AZ70&gt;0,AU69+1)</f>
        <v>0</v>
      </c>
      <c r="AV70" t="str">
        <v/>
      </c>
      <c r="AW70" s="4">
        <v>0</v>
      </c>
      <c r="AX70" s="4">
        <v>0</v>
      </c>
      <c r="AY70" s="4">
        <v>0</v>
      </c>
      <c r="AZ70" s="55" t="str">
        <v/>
      </c>
      <c r="BA70" s="50" t="e" cm="1">
        <f t="array" ref="BA70">IFERROR(IF(AZ70="N/P",0,_xlfn.IFS(AU70&gt;8,"0",AU70=1,"9",AU70=2,"7",AU70=3,"6",AU70=4,"5",AU70=5,"4",AU70=6,"3",AU70=7,"2",AU70=8,"1")),"")+0</f>
        <v>#VALUE!</v>
      </c>
      <c r="BB70" s="34"/>
      <c r="BC70" s="4">
        <v>5</v>
      </c>
      <c r="BD70" t="str" cm="1">
        <f t="array" ref="BD70">_xlfn.XLOOKUP($BE$63&amp;BC70,$AB$15:$AB$201,$AD$15:$AG$201,"")</f>
        <v/>
      </c>
      <c r="BE70" s="55"/>
      <c r="BF70" s="50"/>
      <c r="BG70" s="55"/>
      <c r="BH70" s="55" t="str">
        <f t="shared" si="51"/>
        <v/>
      </c>
      <c r="BI70" s="50" cm="1">
        <f t="array" ref="BI70">IFERROR(IF(BH70="N/P",0,_xlfn.IFS(BC70&gt;8,"0",BC70=1,"9",BC70=2,"7",BC70=3,"6",BC70=4,"5",BC70=5,"4",BC70=6,"3",BC70=7,"2",BC70=8,"1")),"")+0</f>
        <v>4</v>
      </c>
      <c r="BJ70" s="90" t="str">
        <f t="shared" si="41"/>
        <v>00</v>
      </c>
      <c r="BK70" s="4" cm="1">
        <f t="array" ref="BK70">_xlfn.IFS(BP70="N/P",0,BL70="",0,BP70&gt;0,BK69+1)</f>
        <v>0</v>
      </c>
      <c r="BL70" t="str">
        <v/>
      </c>
      <c r="BM70" s="4">
        <v>0</v>
      </c>
      <c r="BN70" s="4">
        <v>0</v>
      </c>
      <c r="BO70" s="4">
        <v>0</v>
      </c>
      <c r="BP70" s="55" t="str">
        <v/>
      </c>
      <c r="BQ70" s="50" t="e" cm="1">
        <f t="array" ref="BQ70">IFERROR(IF(BP70="N/P",0,_xlfn.IFS(BK70&gt;8,"0",BK70=1,"9",BK70=2,"7",BK70=3,"6",BK70=4,"5",BK70=5,"4",BK70=6,"3",BK70=7,"2",BK70=8,"1")),"")+0</f>
        <v>#VALUE!</v>
      </c>
      <c r="BS70"/>
      <c r="BT70"/>
      <c r="BU70"/>
      <c r="BV70"/>
      <c r="BW70"/>
      <c r="BX70"/>
      <c r="BZ70"/>
      <c r="CA70"/>
      <c r="CB70"/>
      <c r="CC70"/>
      <c r="CD70"/>
      <c r="CE70"/>
      <c r="CF70"/>
      <c r="CG70"/>
      <c r="CH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x14ac:dyDescent="0.3">
      <c r="A71">
        <v>1</v>
      </c>
      <c r="C71" s="3">
        <f>_xlfn.XLOOKUP(B71,Tabla1[NOMBRE Y APELLIDO],Tabla1[EQUIPO])</f>
        <v>0</v>
      </c>
      <c r="D71" s="3">
        <f>_xlfn.XLOOKUP(B71,Tabla1[NOMBRE Y APELLIDO],Tabla1[EDAD])</f>
        <v>0</v>
      </c>
      <c r="E71" s="3">
        <f>_xlfn.XLOOKUP(B71,Tabla1[NOMBRE Y APELLIDO],Tabla1[CAT.])</f>
        <v>0</v>
      </c>
      <c r="F71" s="81">
        <f>_xlfn.XLOOKUP(B71,Tabla1[NOMBRE Y APELLIDO],Tabla1[50m Pull])</f>
        <v>0</v>
      </c>
      <c r="H71" t="str">
        <f t="shared" ref="H71:H77" si="55">$J$68&amp;"-"&amp;J71</f>
        <v>SERIE 6-2</v>
      </c>
      <c r="I71" t="str">
        <f>N71&amp;COUNTIF($N$15:N71,N71)</f>
        <v>031</v>
      </c>
      <c r="J71" s="3">
        <v>2</v>
      </c>
      <c r="K71" s="80">
        <v>0</v>
      </c>
      <c r="L71" s="50">
        <v>0</v>
      </c>
      <c r="M71" s="50">
        <v>0</v>
      </c>
      <c r="N71" s="50">
        <v>0</v>
      </c>
      <c r="O71" s="55">
        <v>0</v>
      </c>
      <c r="P71" s="55" t="s">
        <v>89</v>
      </c>
      <c r="Q71" s="50">
        <f t="shared" si="53"/>
        <v>1</v>
      </c>
      <c r="R71" s="50">
        <v>6</v>
      </c>
      <c r="T71">
        <v>1</v>
      </c>
      <c r="V71" s="3">
        <f>_xlfn.XLOOKUP(U71,Tabla1[NOMBRE Y APELLIDO],Tabla1[EQUIPO])</f>
        <v>0</v>
      </c>
      <c r="W71" s="3">
        <f>_xlfn.XLOOKUP(U71,Tabla1[NOMBRE Y APELLIDO],Tabla1[EDAD])</f>
        <v>0</v>
      </c>
      <c r="X71" s="3">
        <f>_xlfn.XLOOKUP(U71,Tabla1[NOMBRE Y APELLIDO],Tabla1[CAT.])</f>
        <v>0</v>
      </c>
      <c r="Y71" s="81">
        <f>_xlfn.XLOOKUP(U71,Tabla1[NOMBRE Y APELLIDO],Tabla1[50m Pull])</f>
        <v>0</v>
      </c>
      <c r="Z71" s="84"/>
      <c r="AA71" t="str">
        <f t="shared" ref="AA71:AA77" si="56">$AC$68&amp;"-"&amp;AC71</f>
        <v>SERIE 6-2</v>
      </c>
      <c r="AB71" t="str">
        <f>AG71&amp;COUNTIF($AG$15:AG71,AG71)</f>
        <v>031</v>
      </c>
      <c r="AC71" s="3">
        <v>2</v>
      </c>
      <c r="AD71" s="80">
        <v>0</v>
      </c>
      <c r="AE71" s="50">
        <v>0</v>
      </c>
      <c r="AF71" s="50">
        <v>0</v>
      </c>
      <c r="AG71" s="50">
        <v>0</v>
      </c>
      <c r="AH71" s="55">
        <v>0</v>
      </c>
      <c r="AI71" s="55" t="s">
        <v>89</v>
      </c>
      <c r="AJ71" s="50">
        <f t="shared" si="54"/>
        <v>2</v>
      </c>
      <c r="AK71" s="50">
        <v>6</v>
      </c>
      <c r="AM71" s="4">
        <v>5</v>
      </c>
      <c r="AN71" t="str" cm="1">
        <f t="array" ref="AN71">_xlfn.XLOOKUP($AO$64&amp;AM71,$I$15:$I$201,$K$15:$N$201,"")</f>
        <v/>
      </c>
      <c r="AO71" s="55"/>
      <c r="AP71" s="50"/>
      <c r="AQ71" s="55"/>
      <c r="AR71" s="55" t="str">
        <f t="shared" si="52"/>
        <v/>
      </c>
      <c r="AS71" s="50" cm="1">
        <f t="array" ref="AS71">IFERROR(IF(AR71="N/P",0,_xlfn.IFS(AM71&gt;8,"0",AM71=1,"9",AM71=2,"7",AM71=3,"6",AM71=4,"5",AM71=5,"4",AM71=6,"3",AM71=7,"2",AM71=8,"1")),"")+0</f>
        <v>4</v>
      </c>
      <c r="AT71" s="87" t="str">
        <f t="shared" si="44"/>
        <v>00</v>
      </c>
      <c r="AU71" s="4" cm="1">
        <f t="array" ref="AU71">_xlfn.IFS(AZ71="N/P",0,AV71="",0,AZ71&gt;0,AU70+1)</f>
        <v>0</v>
      </c>
      <c r="AV71" t="str">
        <v/>
      </c>
      <c r="AW71" s="4">
        <v>0</v>
      </c>
      <c r="AX71" s="4">
        <v>0</v>
      </c>
      <c r="AY71" s="4">
        <v>0</v>
      </c>
      <c r="AZ71" s="55" t="str">
        <v/>
      </c>
      <c r="BA71" s="50" t="e" cm="1">
        <f t="array" ref="BA71">IFERROR(IF(AZ71="N/P",0,_xlfn.IFS(AU71&gt;8,"0",AU71=1,"9",AU71=2,"7",AU71=3,"6",AU71=4,"5",AU71=5,"4",AU71=6,"3",AU71=7,"2",AU71=8,"1")),"")+0</f>
        <v>#VALUE!</v>
      </c>
      <c r="BC71" s="4">
        <v>6</v>
      </c>
      <c r="BD71" t="str" cm="1">
        <f t="array" ref="BD71">_xlfn.XLOOKUP($BE$63&amp;BC71,$AB$15:$AB$201,$AD$15:$AG$201,"")</f>
        <v/>
      </c>
      <c r="BE71" s="55"/>
      <c r="BF71" s="50"/>
      <c r="BG71" s="55"/>
      <c r="BH71" s="55" t="str">
        <f t="shared" si="51"/>
        <v/>
      </c>
      <c r="BI71" s="50" cm="1">
        <f t="array" ref="BI71">IFERROR(IF(BH71="N/P",0,_xlfn.IFS(BC71&gt;8,"0",BC71=1,"9",BC71=2,"7",BC71=3,"6",BC71=4,"5",BC71=5,"4",BC71=6,"3",BC71=7,"2",BC71=8,"1")),"")+0</f>
        <v>3</v>
      </c>
      <c r="BJ71" s="90" t="str">
        <f t="shared" si="41"/>
        <v>00</v>
      </c>
      <c r="BK71" s="4" cm="1">
        <f t="array" ref="BK71">_xlfn.IFS(BP71="N/P",0,BL71="",0,BP71&gt;0,BK70+1)</f>
        <v>0</v>
      </c>
      <c r="BL71" t="str">
        <v/>
      </c>
      <c r="BM71" s="4">
        <v>0</v>
      </c>
      <c r="BN71" s="4">
        <v>0</v>
      </c>
      <c r="BO71" s="4">
        <v>0</v>
      </c>
      <c r="BP71" s="55" t="str">
        <v/>
      </c>
      <c r="BQ71" s="50" t="e" cm="1">
        <f t="array" ref="BQ71">IFERROR(IF(BP71="N/P",0,_xlfn.IFS(BK71&gt;8,"0",BK71=1,"9",BK71=2,"7",BK71=3,"6",BK71=4,"5",BK71=5,"4",BK71=6,"3",BK71=7,"2",BK71=8,"1")),"")+0</f>
        <v>#VALUE!</v>
      </c>
    </row>
    <row r="72" spans="1:100" x14ac:dyDescent="0.3">
      <c r="A72">
        <v>7</v>
      </c>
      <c r="C72" s="3">
        <f>_xlfn.XLOOKUP(B72,Tabla1[NOMBRE Y APELLIDO],Tabla1[EQUIPO])</f>
        <v>0</v>
      </c>
      <c r="D72" s="3">
        <f>_xlfn.XLOOKUP(B72,Tabla1[NOMBRE Y APELLIDO],Tabla1[EDAD])</f>
        <v>0</v>
      </c>
      <c r="E72" s="3">
        <f>_xlfn.XLOOKUP(B72,Tabla1[NOMBRE Y APELLIDO],Tabla1[CAT.])</f>
        <v>0</v>
      </c>
      <c r="F72" s="81">
        <f>_xlfn.XLOOKUP(B72,Tabla1[NOMBRE Y APELLIDO],Tabla1[50m Pull])</f>
        <v>0</v>
      </c>
      <c r="H72" t="str">
        <f t="shared" si="55"/>
        <v>SERIE 6-3</v>
      </c>
      <c r="I72" t="str">
        <f>N72&amp;COUNTIF($N$15:N72,N72)</f>
        <v>032</v>
      </c>
      <c r="J72" s="3">
        <v>3</v>
      </c>
      <c r="K72" s="80">
        <v>0</v>
      </c>
      <c r="L72" s="50">
        <v>0</v>
      </c>
      <c r="M72" s="50">
        <v>0</v>
      </c>
      <c r="N72" s="50">
        <v>0</v>
      </c>
      <c r="O72" s="55">
        <v>0</v>
      </c>
      <c r="P72" s="55" t="s">
        <v>89</v>
      </c>
      <c r="Q72" s="50">
        <f t="shared" si="53"/>
        <v>1</v>
      </c>
      <c r="R72" s="50">
        <v>6</v>
      </c>
      <c r="T72">
        <v>7</v>
      </c>
      <c r="V72" s="3">
        <f>_xlfn.XLOOKUP(U72,Tabla1[NOMBRE Y APELLIDO],Tabla1[EQUIPO])</f>
        <v>0</v>
      </c>
      <c r="W72" s="3">
        <f>_xlfn.XLOOKUP(U72,Tabla1[NOMBRE Y APELLIDO],Tabla1[EDAD])</f>
        <v>0</v>
      </c>
      <c r="X72" s="3">
        <f>_xlfn.XLOOKUP(U72,Tabla1[NOMBRE Y APELLIDO],Tabla1[CAT.])</f>
        <v>0</v>
      </c>
      <c r="Y72" s="81">
        <f>_xlfn.XLOOKUP(U72,Tabla1[NOMBRE Y APELLIDO],Tabla1[50m Pull])</f>
        <v>0</v>
      </c>
      <c r="Z72" s="84"/>
      <c r="AA72" t="str">
        <f t="shared" si="56"/>
        <v>SERIE 6-3</v>
      </c>
      <c r="AB72" t="str">
        <f>AG72&amp;COUNTIF($AG$15:AG72,AG72)</f>
        <v>032</v>
      </c>
      <c r="AC72" s="3">
        <v>3</v>
      </c>
      <c r="AD72" s="80">
        <v>0</v>
      </c>
      <c r="AE72" s="50">
        <v>0</v>
      </c>
      <c r="AF72" s="50">
        <v>0</v>
      </c>
      <c r="AG72" s="50">
        <v>0</v>
      </c>
      <c r="AH72" s="55">
        <v>0</v>
      </c>
      <c r="AI72" s="55" t="s">
        <v>89</v>
      </c>
      <c r="AJ72" s="50">
        <f t="shared" si="54"/>
        <v>2</v>
      </c>
      <c r="AK72" s="50">
        <v>6</v>
      </c>
      <c r="AM72" s="4">
        <v>6</v>
      </c>
      <c r="AN72" t="str" cm="1">
        <f t="array" ref="AN72">_xlfn.XLOOKUP($AO$64&amp;AM72,$I$15:$I$201,$K$15:$N$201,"")</f>
        <v/>
      </c>
      <c r="AO72" s="55"/>
      <c r="AP72" s="50"/>
      <c r="AQ72" s="55"/>
      <c r="AR72" s="55" t="str">
        <f t="shared" si="52"/>
        <v/>
      </c>
      <c r="AS72" s="50" cm="1">
        <f t="array" ref="AS72">IFERROR(IF(AR72="N/P",0,_xlfn.IFS(AM72&gt;8,"0",AM72=1,"9",AM72=2,"7",AM72=3,"6",AM72=4,"5",AM72=5,"4",AM72=6,"3",AM72=7,"2",AM72=8,"1")),"")+0</f>
        <v>3</v>
      </c>
      <c r="AT72" s="87" t="str">
        <f t="shared" si="44"/>
        <v>00</v>
      </c>
      <c r="AU72" s="4" cm="1">
        <f t="array" ref="AU72">_xlfn.IFS(AZ72="N/P",0,AV72="",0,AZ72&gt;0,AU71+1)</f>
        <v>0</v>
      </c>
      <c r="AV72" t="str">
        <v/>
      </c>
      <c r="AW72" s="4">
        <v>0</v>
      </c>
      <c r="AX72" s="4">
        <v>0</v>
      </c>
      <c r="AY72" s="4">
        <v>0</v>
      </c>
      <c r="AZ72" s="55" t="str">
        <v/>
      </c>
      <c r="BA72" s="50" t="e" cm="1">
        <f t="array" ref="BA72">IFERROR(IF(AZ72="N/P",0,_xlfn.IFS(AU72&gt;8,"0",AU72=1,"9",AU72=2,"7",AU72=3,"6",AU72=4,"5",AU72=5,"4",AU72=6,"3",AU72=7,"2",AU72=8,"1")),"")+0</f>
        <v>#VALUE!</v>
      </c>
      <c r="BC72" s="4">
        <v>7</v>
      </c>
      <c r="BD72" t="str" cm="1">
        <f t="array" ref="BD72">_xlfn.XLOOKUP($BE$63&amp;BC72,$AB$15:$AB$201,$AD$15:$AG$201,"")</f>
        <v/>
      </c>
      <c r="BE72" s="55"/>
      <c r="BF72" s="50"/>
      <c r="BG72" s="55"/>
      <c r="BH72" s="55" t="str">
        <f t="shared" si="51"/>
        <v/>
      </c>
      <c r="BI72" s="50" cm="1">
        <f t="array" ref="BI72">IFERROR(IF(BH72="N/P",0,_xlfn.IFS(BC72&gt;8,"0",BC72=1,"9",BC72=2,"7",BC72=3,"6",BC72=4,"5",BC72=5,"4",BC72=6,"3",BC72=7,"2",BC72=8,"1")),"")+0</f>
        <v>2</v>
      </c>
      <c r="BJ72" s="90" t="str">
        <f t="shared" si="41"/>
        <v>00</v>
      </c>
      <c r="BK72" s="4" cm="1">
        <f t="array" ref="BK72">_xlfn.IFS(BP72="N/P",0,BL72="",0,BP72&gt;0,BK71+1)</f>
        <v>0</v>
      </c>
      <c r="BL72" t="str">
        <v/>
      </c>
      <c r="BM72" s="4">
        <v>0</v>
      </c>
      <c r="BN72" s="4">
        <v>0</v>
      </c>
      <c r="BO72" s="4">
        <v>0</v>
      </c>
      <c r="BP72" s="55" t="str">
        <v/>
      </c>
      <c r="BQ72" s="50" t="e" cm="1">
        <f t="array" ref="BQ72">IFERROR(IF(BP72="N/P",0,_xlfn.IFS(BK72&gt;8,"0",BK72=1,"9",BK72=2,"7",BK72=3,"6",BK72=4,"5",BK72=5,"4",BK72=6,"3",BK72=7,"2",BK72=8,"1")),"")+0</f>
        <v>#VALUE!</v>
      </c>
    </row>
    <row r="73" spans="1:100" x14ac:dyDescent="0.3">
      <c r="A73">
        <v>2</v>
      </c>
      <c r="C73" s="3">
        <f>_xlfn.XLOOKUP(B73,Tabla1[NOMBRE Y APELLIDO],Tabla1[EQUIPO])</f>
        <v>0</v>
      </c>
      <c r="D73" s="3">
        <f>_xlfn.XLOOKUP(B73,Tabla1[NOMBRE Y APELLIDO],Tabla1[EDAD])</f>
        <v>0</v>
      </c>
      <c r="E73" s="3">
        <f>_xlfn.XLOOKUP(B73,Tabla1[NOMBRE Y APELLIDO],Tabla1[CAT.])</f>
        <v>0</v>
      </c>
      <c r="F73" s="81">
        <f>_xlfn.XLOOKUP(B73,Tabla1[NOMBRE Y APELLIDO],Tabla1[50m Pull])</f>
        <v>0</v>
      </c>
      <c r="H73" t="str">
        <f t="shared" si="55"/>
        <v>SERIE 6-4</v>
      </c>
      <c r="I73" t="str">
        <f>N73&amp;COUNTIF($N$15:N73,N73)</f>
        <v>033</v>
      </c>
      <c r="J73" s="3">
        <v>4</v>
      </c>
      <c r="K73" s="80">
        <v>0</v>
      </c>
      <c r="L73" s="50">
        <v>0</v>
      </c>
      <c r="M73" s="50">
        <v>0</v>
      </c>
      <c r="N73" s="50">
        <v>0</v>
      </c>
      <c r="O73" s="55">
        <v>0</v>
      </c>
      <c r="P73" s="55" t="s">
        <v>89</v>
      </c>
      <c r="Q73" s="50">
        <f t="shared" si="53"/>
        <v>1</v>
      </c>
      <c r="R73" s="50">
        <v>6</v>
      </c>
      <c r="T73">
        <v>2</v>
      </c>
      <c r="V73" s="3">
        <f>_xlfn.XLOOKUP(U73,Tabla1[NOMBRE Y APELLIDO],Tabla1[EQUIPO])</f>
        <v>0</v>
      </c>
      <c r="W73" s="3">
        <f>_xlfn.XLOOKUP(U73,Tabla1[NOMBRE Y APELLIDO],Tabla1[EDAD])</f>
        <v>0</v>
      </c>
      <c r="X73" s="3">
        <f>_xlfn.XLOOKUP(U73,Tabla1[NOMBRE Y APELLIDO],Tabla1[CAT.])</f>
        <v>0</v>
      </c>
      <c r="Y73" s="81">
        <f>_xlfn.XLOOKUP(U73,Tabla1[NOMBRE Y APELLIDO],Tabla1[50m Pull])</f>
        <v>0</v>
      </c>
      <c r="Z73" s="84"/>
      <c r="AA73" t="str">
        <f t="shared" si="56"/>
        <v>SERIE 6-4</v>
      </c>
      <c r="AB73" t="str">
        <f>AG73&amp;COUNTIF($AG$15:AG73,AG73)</f>
        <v>033</v>
      </c>
      <c r="AC73" s="3">
        <v>4</v>
      </c>
      <c r="AD73" s="80">
        <v>0</v>
      </c>
      <c r="AE73" s="50">
        <v>0</v>
      </c>
      <c r="AF73" s="50">
        <v>0</v>
      </c>
      <c r="AG73" s="50">
        <v>0</v>
      </c>
      <c r="AH73" s="55">
        <v>0</v>
      </c>
      <c r="AI73" s="55" t="s">
        <v>89</v>
      </c>
      <c r="AJ73" s="50">
        <f t="shared" si="54"/>
        <v>2</v>
      </c>
      <c r="AK73" s="50">
        <v>6</v>
      </c>
      <c r="AM73" s="4">
        <v>7</v>
      </c>
      <c r="AN73" t="str" cm="1">
        <f t="array" ref="AN73">_xlfn.XLOOKUP($AO$64&amp;AM73,$I$15:$I$201,$K$15:$N$201,"")</f>
        <v/>
      </c>
      <c r="AO73" s="55"/>
      <c r="AP73" s="50"/>
      <c r="AQ73" s="55"/>
      <c r="AR73" s="55" t="str">
        <f t="shared" si="52"/>
        <v/>
      </c>
      <c r="AS73" s="50" cm="1">
        <f t="array" ref="AS73">IFERROR(IF(AR73="N/P",0,_xlfn.IFS(AM73&gt;8,"0",AM73=1,"9",AM73=2,"7",AM73=3,"6",AM73=4,"5",AM73=5,"4",AM73=6,"3",AM73=7,"2",AM73=8,"1")),"")+0</f>
        <v>2</v>
      </c>
      <c r="AT73" s="87" t="str">
        <f t="shared" si="44"/>
        <v>00</v>
      </c>
      <c r="AU73" s="4" cm="1">
        <f t="array" ref="AU73">_xlfn.IFS(AZ73="N/P",0,AV73="",0,AZ73&gt;0,AU72+1)</f>
        <v>0</v>
      </c>
      <c r="AV73" t="str">
        <v/>
      </c>
      <c r="AW73" s="4">
        <v>0</v>
      </c>
      <c r="AX73" s="4">
        <v>0</v>
      </c>
      <c r="AY73" s="4">
        <v>0</v>
      </c>
      <c r="AZ73" s="55" t="str">
        <v/>
      </c>
      <c r="BA73" s="50" t="e" cm="1">
        <f t="array" ref="BA73">IFERROR(IF(AZ73="N/P",0,_xlfn.IFS(AU73&gt;8,"0",AU73=1,"9",AU73=2,"7",AU73=3,"6",AU73=4,"5",AU73=5,"4",AU73=6,"3",AU73=7,"2",AU73=8,"1")),"")+0</f>
        <v>#VALUE!</v>
      </c>
      <c r="BC73" s="4">
        <v>8</v>
      </c>
      <c r="BD73" t="str" cm="1">
        <f t="array" ref="BD73">_xlfn.XLOOKUP($BE$63&amp;BC73,$AB$15:$AB$201,$AD$15:$AG$201,"")</f>
        <v/>
      </c>
      <c r="BE73" s="55"/>
      <c r="BF73" s="50"/>
      <c r="BG73" s="55"/>
      <c r="BH73" s="55" t="str">
        <f t="shared" si="51"/>
        <v/>
      </c>
      <c r="BI73" s="50" cm="1">
        <f t="array" ref="BI73">IFERROR(IF(BH73="N/P",0,_xlfn.IFS(BC73&gt;8,"0",BC73=1,"9",BC73=2,"7",BC73=3,"6",BC73=4,"5",BC73=5,"4",BC73=6,"3",BC73=7,"2",BC73=8,"1")),"")+0</f>
        <v>1</v>
      </c>
      <c r="BJ73" s="90" t="str">
        <f t="shared" si="41"/>
        <v>00</v>
      </c>
      <c r="BK73" s="4" cm="1">
        <f t="array" ref="BK73">_xlfn.IFS(BP73="N/P",0,BL73="",0,BP73&gt;0,BK72+1)</f>
        <v>0</v>
      </c>
      <c r="BL73" t="str">
        <v/>
      </c>
      <c r="BM73" s="4">
        <v>0</v>
      </c>
      <c r="BN73" s="4">
        <v>0</v>
      </c>
      <c r="BO73" s="4">
        <v>0</v>
      </c>
      <c r="BP73" s="55" t="str">
        <v/>
      </c>
      <c r="BQ73" s="50" t="e" cm="1">
        <f t="array" ref="BQ73">IFERROR(IF(BP73="N/P",0,_xlfn.IFS(BK73&gt;8,"0",BK73=1,"9",BK73=2,"7",BK73=3,"6",BK73=4,"5",BK73=5,"4",BK73=6,"3",BK73=7,"2",BK73=8,"1")),"")+0</f>
        <v>#VALUE!</v>
      </c>
    </row>
    <row r="74" spans="1:100" x14ac:dyDescent="0.3">
      <c r="A74">
        <v>6</v>
      </c>
      <c r="C74" s="3">
        <f>_xlfn.XLOOKUP(B74,Tabla1[NOMBRE Y APELLIDO],Tabla1[EQUIPO])</f>
        <v>0</v>
      </c>
      <c r="D74" s="3">
        <f>_xlfn.XLOOKUP(B74,Tabla1[NOMBRE Y APELLIDO],Tabla1[EDAD])</f>
        <v>0</v>
      </c>
      <c r="E74" s="3">
        <f>_xlfn.XLOOKUP(B74,Tabla1[NOMBRE Y APELLIDO],Tabla1[CAT.])</f>
        <v>0</v>
      </c>
      <c r="F74" s="81">
        <f>_xlfn.XLOOKUP(B74,Tabla1[NOMBRE Y APELLIDO],Tabla1[50m Pull])</f>
        <v>0</v>
      </c>
      <c r="H74" t="str">
        <f t="shared" si="55"/>
        <v>SERIE 6-5</v>
      </c>
      <c r="I74" t="str">
        <f>N74&amp;COUNTIF($N$15:N74,N74)</f>
        <v>034</v>
      </c>
      <c r="J74" s="3">
        <v>5</v>
      </c>
      <c r="K74" s="80">
        <v>0</v>
      </c>
      <c r="L74" s="50">
        <v>0</v>
      </c>
      <c r="M74" s="50">
        <v>0</v>
      </c>
      <c r="N74" s="50">
        <v>0</v>
      </c>
      <c r="O74" s="55">
        <v>0</v>
      </c>
      <c r="P74" s="55" t="s">
        <v>89</v>
      </c>
      <c r="Q74" s="50">
        <f t="shared" si="53"/>
        <v>1</v>
      </c>
      <c r="R74" s="50">
        <v>6</v>
      </c>
      <c r="T74">
        <v>6</v>
      </c>
      <c r="V74" s="3">
        <f>_xlfn.XLOOKUP(U74,Tabla1[NOMBRE Y APELLIDO],Tabla1[EQUIPO])</f>
        <v>0</v>
      </c>
      <c r="W74" s="3">
        <f>_xlfn.XLOOKUP(U74,Tabla1[NOMBRE Y APELLIDO],Tabla1[EDAD])</f>
        <v>0</v>
      </c>
      <c r="X74" s="3">
        <f>_xlfn.XLOOKUP(U74,Tabla1[NOMBRE Y APELLIDO],Tabla1[CAT.])</f>
        <v>0</v>
      </c>
      <c r="Y74" s="81">
        <f>_xlfn.XLOOKUP(U74,Tabla1[NOMBRE Y APELLIDO],Tabla1[50m Pull])</f>
        <v>0</v>
      </c>
      <c r="Z74" s="84"/>
      <c r="AA74" t="str">
        <f t="shared" si="56"/>
        <v>SERIE 6-5</v>
      </c>
      <c r="AB74" t="str">
        <f>AG74&amp;COUNTIF($AG$15:AG74,AG74)</f>
        <v>034</v>
      </c>
      <c r="AC74" s="3">
        <v>5</v>
      </c>
      <c r="AD74" s="80">
        <v>0</v>
      </c>
      <c r="AE74" s="50">
        <v>0</v>
      </c>
      <c r="AF74" s="50">
        <v>0</v>
      </c>
      <c r="AG74" s="50">
        <v>0</v>
      </c>
      <c r="AH74" s="55">
        <v>0</v>
      </c>
      <c r="AI74" s="55" t="s">
        <v>89</v>
      </c>
      <c r="AJ74" s="50">
        <f t="shared" si="54"/>
        <v>2</v>
      </c>
      <c r="AK74" s="50">
        <v>6</v>
      </c>
      <c r="AM74" s="4">
        <v>8</v>
      </c>
      <c r="AN74" t="str" cm="1">
        <f t="array" ref="AN74">_xlfn.XLOOKUP($AO$64&amp;AM74,$I$15:$I$201,$K$15:$N$201,"")</f>
        <v/>
      </c>
      <c r="AO74" s="55"/>
      <c r="AP74" s="50"/>
      <c r="AQ74" s="55"/>
      <c r="AR74" s="55" t="str">
        <f t="shared" si="52"/>
        <v/>
      </c>
      <c r="AS74" s="50" cm="1">
        <f t="array" ref="AS74">IFERROR(IF(AR74="N/P",0,_xlfn.IFS(AM74&gt;8,"0",AM74=1,"9",AM74=2,"7",AM74=3,"6",AM74=4,"5",AM74=5,"4",AM74=6,"3",AM74=7,"2",AM74=8,"1")),"")+0</f>
        <v>1</v>
      </c>
      <c r="AT74" s="87" t="str">
        <f t="shared" si="44"/>
        <v>00</v>
      </c>
      <c r="AU74" s="4" cm="1">
        <f t="array" ref="AU74">_xlfn.IFS(AZ74="N/P",0,AV74="",0,AZ74&gt;0,AU73+1)</f>
        <v>0</v>
      </c>
      <c r="AV74" t="str">
        <v/>
      </c>
      <c r="AW74" s="4">
        <v>0</v>
      </c>
      <c r="AX74" s="4">
        <v>0</v>
      </c>
      <c r="AY74" s="4">
        <v>0</v>
      </c>
      <c r="AZ74" t="str">
        <v/>
      </c>
      <c r="BA74" s="50" t="e" cm="1">
        <f t="array" ref="BA74">IFERROR(IF(AZ74="N/P",0,_xlfn.IFS(AU74&gt;8,"0",AU74=1,"9",AU74=2,"7",AU74=3,"6",AU74=4,"5",AU74=5,"4",AU74=6,"3",AU74=7,"2",AU74=8,"1")),"")+0</f>
        <v>#VALUE!</v>
      </c>
      <c r="BC74" s="4">
        <v>9</v>
      </c>
      <c r="BD74" t="str" cm="1">
        <f t="array" ref="BD74">_xlfn.XLOOKUP($BE$63&amp;BC74,$AB$15:$AB$201,$AD$15:$AG$201,"")</f>
        <v/>
      </c>
      <c r="BE74" s="55"/>
      <c r="BF74" s="50"/>
      <c r="BG74" s="55"/>
      <c r="BH74" s="55" t="str">
        <f t="shared" si="51"/>
        <v/>
      </c>
      <c r="BI74" s="50" cm="1">
        <f t="array" ref="BI74">IFERROR(IF(BH74="N/P",0,_xlfn.IFS(BC74&gt;8,"0",BC74=1,"9",BC74=2,"7",BC74=3,"6",BC74=4,"5",BC74=5,"4",BC74=6,"3",BC74=7,"2",BC74=8,"1")),"")+0</f>
        <v>0</v>
      </c>
      <c r="BJ74" s="90" t="str">
        <f t="shared" si="41"/>
        <v>00</v>
      </c>
      <c r="BK74" s="4" cm="1">
        <f t="array" ref="BK74">_xlfn.IFS(BP74="N/P",0,BL74="",0,BP74&gt;0,BK73+1)</f>
        <v>0</v>
      </c>
      <c r="BL74" t="str">
        <v/>
      </c>
      <c r="BM74" s="4">
        <v>0</v>
      </c>
      <c r="BN74" s="4">
        <v>0</v>
      </c>
      <c r="BO74" s="4">
        <v>0</v>
      </c>
      <c r="BP74" s="55" t="str">
        <v/>
      </c>
      <c r="BQ74" s="50" t="e" cm="1">
        <f t="array" ref="BQ74">IFERROR(IF(BP74="N/P",0,_xlfn.IFS(BK74&gt;8,"0",BK74=1,"9",BK74=2,"7",BK74=3,"6",BK74=4,"5",BK74=5,"4",BK74=6,"3",BK74=7,"2",BK74=8,"1")),"")+0</f>
        <v>#VALUE!</v>
      </c>
    </row>
    <row r="75" spans="1:100" x14ac:dyDescent="0.3">
      <c r="A75">
        <v>3</v>
      </c>
      <c r="C75" s="3">
        <f>_xlfn.XLOOKUP(B75,Tabla1[NOMBRE Y APELLIDO],Tabla1[EQUIPO])</f>
        <v>0</v>
      </c>
      <c r="D75" s="3">
        <f>_xlfn.XLOOKUP(B75,Tabla1[NOMBRE Y APELLIDO],Tabla1[EDAD])</f>
        <v>0</v>
      </c>
      <c r="E75" s="3">
        <f>_xlfn.XLOOKUP(B75,Tabla1[NOMBRE Y APELLIDO],Tabla1[CAT.])</f>
        <v>0</v>
      </c>
      <c r="F75" s="81">
        <f>_xlfn.XLOOKUP(B75,Tabla1[NOMBRE Y APELLIDO],Tabla1[50m Pull])</f>
        <v>0</v>
      </c>
      <c r="H75" t="str">
        <f t="shared" si="55"/>
        <v>SERIE 6-6</v>
      </c>
      <c r="I75" t="str">
        <f>N75&amp;COUNTIF($N$15:N75,N75)</f>
        <v>035</v>
      </c>
      <c r="J75" s="3">
        <v>6</v>
      </c>
      <c r="K75" s="80">
        <v>0</v>
      </c>
      <c r="L75" s="50">
        <v>0</v>
      </c>
      <c r="M75" s="50">
        <v>0</v>
      </c>
      <c r="N75" s="50">
        <v>0</v>
      </c>
      <c r="O75" s="55">
        <v>0</v>
      </c>
      <c r="P75" s="55" t="s">
        <v>89</v>
      </c>
      <c r="Q75" s="50">
        <f t="shared" si="53"/>
        <v>1</v>
      </c>
      <c r="R75" s="50">
        <v>6</v>
      </c>
      <c r="T75">
        <v>3</v>
      </c>
      <c r="V75" s="3">
        <f>_xlfn.XLOOKUP(U75,Tabla1[NOMBRE Y APELLIDO],Tabla1[EQUIPO])</f>
        <v>0</v>
      </c>
      <c r="W75" s="3">
        <f>_xlfn.XLOOKUP(U75,Tabla1[NOMBRE Y APELLIDO],Tabla1[EDAD])</f>
        <v>0</v>
      </c>
      <c r="X75" s="3">
        <f>_xlfn.XLOOKUP(U75,Tabla1[NOMBRE Y APELLIDO],Tabla1[CAT.])</f>
        <v>0</v>
      </c>
      <c r="Y75" s="81">
        <f>_xlfn.XLOOKUP(U75,Tabla1[NOMBRE Y APELLIDO],Tabla1[50m Pull])</f>
        <v>0</v>
      </c>
      <c r="Z75" s="84"/>
      <c r="AA75" t="str">
        <f t="shared" si="56"/>
        <v>SERIE 6-6</v>
      </c>
      <c r="AB75" t="str">
        <f>AG75&amp;COUNTIF($AG$15:AG75,AG75)</f>
        <v>035</v>
      </c>
      <c r="AC75" s="3">
        <v>6</v>
      </c>
      <c r="AD75" s="80">
        <v>0</v>
      </c>
      <c r="AE75" s="50">
        <v>0</v>
      </c>
      <c r="AF75" s="50">
        <v>0</v>
      </c>
      <c r="AG75" s="50">
        <v>0</v>
      </c>
      <c r="AH75" s="55">
        <v>0</v>
      </c>
      <c r="AI75" s="55" t="s">
        <v>89</v>
      </c>
      <c r="AJ75" s="50">
        <f t="shared" si="54"/>
        <v>2</v>
      </c>
      <c r="AK75" s="50">
        <v>6</v>
      </c>
      <c r="AM75" s="4">
        <v>9</v>
      </c>
      <c r="AN75" t="str" cm="1">
        <f t="array" ref="AN75">_xlfn.XLOOKUP($AO$64&amp;AM75,$I$15:$I$201,$K$15:$N$201,"")</f>
        <v/>
      </c>
      <c r="AO75" s="55"/>
      <c r="AP75" s="50"/>
      <c r="AQ75" s="55"/>
      <c r="AR75" s="55" t="str">
        <f t="shared" si="52"/>
        <v/>
      </c>
      <c r="AS75" s="50" cm="1">
        <f t="array" ref="AS75">IFERROR(IF(AR75="N/P",0,_xlfn.IFS(AM75&gt;8,"0",AM75=1,"9",AM75=2,"7",AM75=3,"6",AM75=4,"5",AM75=5,"4",AM75=6,"3",AM75=7,"2",AM75=8,"1")),"")+0</f>
        <v>0</v>
      </c>
      <c r="AT75" s="87" t="str">
        <f t="shared" si="44"/>
        <v>00</v>
      </c>
      <c r="AU75" s="4" cm="1">
        <f t="array" ref="AU75">_xlfn.IFS(AZ75="N/P",0,AV75="",0,AZ75&gt;0,AU74+1)</f>
        <v>0</v>
      </c>
      <c r="AV75" t="str">
        <v/>
      </c>
      <c r="AW75" s="4">
        <v>0</v>
      </c>
      <c r="AX75" s="4">
        <v>0</v>
      </c>
      <c r="AY75" s="4">
        <v>0</v>
      </c>
      <c r="AZ75" t="str">
        <v/>
      </c>
      <c r="BA75" s="50" t="e" cm="1">
        <f t="array" ref="BA75">IFERROR(IF(AZ75="N/P",0,_xlfn.IFS(AU75&gt;8,"0",AU75=1,"9",AU75=2,"7",AU75=3,"6",AU75=4,"5",AU75=5,"4",AU75=6,"3",AU75=7,"2",AU75=8,"1")),"")+0</f>
        <v>#VALUE!</v>
      </c>
      <c r="BC75" s="4">
        <v>10</v>
      </c>
      <c r="BD75" t="str" cm="1">
        <f t="array" ref="BD75">_xlfn.XLOOKUP($BE$63&amp;BC75,$AB$15:$AB$201,$AD$15:$AG$201,"")</f>
        <v/>
      </c>
      <c r="BE75" s="55"/>
      <c r="BF75" s="50"/>
      <c r="BG75" s="55"/>
      <c r="BH75" s="55" t="str">
        <f t="shared" si="51"/>
        <v/>
      </c>
      <c r="BI75" s="50" cm="1">
        <f t="array" ref="BI75">IFERROR(IF(BH75="N/P",0,_xlfn.IFS(BC75&gt;8,"0",BC75=1,"9",BC75=2,"7",BC75=3,"6",BC75=4,"5",BC75=5,"4",BC75=6,"3",BC75=7,"2",BC75=8,"1")),"")+0</f>
        <v>0</v>
      </c>
      <c r="BJ75" s="90" t="str">
        <f t="shared" si="41"/>
        <v>00</v>
      </c>
      <c r="BK75" s="4" cm="1">
        <f t="array" ref="BK75">_xlfn.IFS(BP75="N/P",0,BL75="",0,BP75&gt;0,BK74+1)</f>
        <v>0</v>
      </c>
      <c r="BL75" t="str">
        <v/>
      </c>
      <c r="BM75" s="4">
        <v>0</v>
      </c>
      <c r="BN75" s="4">
        <v>0</v>
      </c>
      <c r="BO75" s="4">
        <v>0</v>
      </c>
      <c r="BP75" s="55" t="str">
        <v/>
      </c>
      <c r="BQ75" s="50" t="e" cm="1">
        <f t="array" ref="BQ75">IFERROR(IF(BP75="N/P",0,_xlfn.IFS(BK75&gt;8,"0",BK75=1,"9",BK75=2,"7",BK75=3,"6",BK75=4,"5",BK75=5,"4",BK75=6,"3",BK75=7,"2",BK75=8,"1")),"")+0</f>
        <v>#VALUE!</v>
      </c>
    </row>
    <row r="76" spans="1:100" x14ac:dyDescent="0.3">
      <c r="A76">
        <v>5</v>
      </c>
      <c r="C76" s="3">
        <f>_xlfn.XLOOKUP(B76,Tabla1[NOMBRE Y APELLIDO],Tabla1[EQUIPO])</f>
        <v>0</v>
      </c>
      <c r="D76" s="3">
        <f>_xlfn.XLOOKUP(B76,Tabla1[NOMBRE Y APELLIDO],Tabla1[EDAD])</f>
        <v>0</v>
      </c>
      <c r="E76" s="3">
        <f>_xlfn.XLOOKUP(B76,Tabla1[NOMBRE Y APELLIDO],Tabla1[CAT.])</f>
        <v>0</v>
      </c>
      <c r="F76" s="81">
        <f>_xlfn.XLOOKUP(B76,Tabla1[NOMBRE Y APELLIDO],Tabla1[50m Pull])</f>
        <v>0</v>
      </c>
      <c r="H76" t="str">
        <f t="shared" si="55"/>
        <v>SERIE 6-7</v>
      </c>
      <c r="I76" t="str">
        <f>N76&amp;COUNTIF($N$15:N76,N76)</f>
        <v>036</v>
      </c>
      <c r="J76" s="3">
        <v>7</v>
      </c>
      <c r="K76" s="80">
        <v>0</v>
      </c>
      <c r="L76" s="50">
        <v>0</v>
      </c>
      <c r="M76" s="50">
        <v>0</v>
      </c>
      <c r="N76" s="50">
        <v>0</v>
      </c>
      <c r="O76" s="55">
        <v>0</v>
      </c>
      <c r="P76" s="55" t="s">
        <v>89</v>
      </c>
      <c r="Q76" s="50">
        <f t="shared" si="53"/>
        <v>1</v>
      </c>
      <c r="R76" s="50">
        <v>6</v>
      </c>
      <c r="T76">
        <v>5</v>
      </c>
      <c r="V76" s="3">
        <f>_xlfn.XLOOKUP(U76,Tabla1[NOMBRE Y APELLIDO],Tabla1[EQUIPO])</f>
        <v>0</v>
      </c>
      <c r="W76" s="3">
        <f>_xlfn.XLOOKUP(U76,Tabla1[NOMBRE Y APELLIDO],Tabla1[EDAD])</f>
        <v>0</v>
      </c>
      <c r="X76" s="3">
        <f>_xlfn.XLOOKUP(U76,Tabla1[NOMBRE Y APELLIDO],Tabla1[CAT.])</f>
        <v>0</v>
      </c>
      <c r="Y76" s="81">
        <f>_xlfn.XLOOKUP(U76,Tabla1[NOMBRE Y APELLIDO],Tabla1[50m Pull])</f>
        <v>0</v>
      </c>
      <c r="Z76" s="84"/>
      <c r="AA76" t="str">
        <f t="shared" si="56"/>
        <v>SERIE 6-7</v>
      </c>
      <c r="AB76" t="str">
        <f>AG76&amp;COUNTIF($AG$15:AG76,AG76)</f>
        <v>036</v>
      </c>
      <c r="AC76" s="3">
        <v>7</v>
      </c>
      <c r="AD76" s="80">
        <v>0</v>
      </c>
      <c r="AE76" s="50">
        <v>0</v>
      </c>
      <c r="AF76" s="50">
        <v>0</v>
      </c>
      <c r="AG76" s="50">
        <v>0</v>
      </c>
      <c r="AH76" s="55">
        <v>0</v>
      </c>
      <c r="AI76" s="55" t="s">
        <v>89</v>
      </c>
      <c r="AJ76" s="50">
        <f t="shared" si="54"/>
        <v>2</v>
      </c>
      <c r="AK76" s="50">
        <v>6</v>
      </c>
      <c r="AM76" s="4">
        <v>10</v>
      </c>
      <c r="AN76" t="str" cm="1">
        <f t="array" ref="AN76">_xlfn.XLOOKUP($AO$64&amp;AM76,$I$15:$I$201,$K$15:$N$201,"")</f>
        <v/>
      </c>
      <c r="AO76" s="55"/>
      <c r="AP76" s="50"/>
      <c r="AQ76" s="55"/>
      <c r="AR76" s="55" t="str">
        <f t="shared" si="52"/>
        <v/>
      </c>
      <c r="AS76" s="50" cm="1">
        <f t="array" ref="AS76">IFERROR(IF(AR76="N/P",0,_xlfn.IFS(AM76&gt;8,"0",AM76=1,"9",AM76=2,"7",AM76=3,"6",AM76=4,"5",AM76=5,"4",AM76=6,"3",AM76=7,"2",AM76=8,"1")),"")+0</f>
        <v>0</v>
      </c>
      <c r="AT76" s="87" t="str">
        <f t="shared" si="44"/>
        <v>00</v>
      </c>
      <c r="AU76" s="4" cm="1">
        <f t="array" ref="AU76">_xlfn.IFS(AZ76="N/P",0,AV76="",0,AZ76&gt;0,AU75+1)</f>
        <v>0</v>
      </c>
      <c r="AV76" t="str">
        <v/>
      </c>
      <c r="AW76" s="4">
        <v>0</v>
      </c>
      <c r="AX76" s="4">
        <v>0</v>
      </c>
      <c r="AY76" s="4">
        <v>0</v>
      </c>
      <c r="AZ76" t="str">
        <v/>
      </c>
      <c r="BA76" s="50" t="e" cm="1">
        <f t="array" ref="BA76">IFERROR(IF(AZ76="N/P",0,_xlfn.IFS(AU76&gt;8,"0",AU76=1,"9",AU76=2,"7",AU76=3,"6",AU76=4,"5",AU76=5,"4",AU76=6,"3",AU76=7,"2",AU76=8,"1")),"")+0</f>
        <v>#VALUE!</v>
      </c>
      <c r="BC76" s="4">
        <v>11</v>
      </c>
      <c r="BD76" t="str" cm="1">
        <f t="array" ref="BD76">_xlfn.XLOOKUP($BE$63&amp;BC76,$AB$15:$AB$201,$AD$15:$AG$201,"")</f>
        <v/>
      </c>
      <c r="BE76" s="55"/>
      <c r="BF76" s="50"/>
      <c r="BG76" s="55"/>
      <c r="BH76" s="55" t="str">
        <f t="shared" si="51"/>
        <v/>
      </c>
      <c r="BI76" s="50" cm="1">
        <f t="array" ref="BI76">IFERROR(IF(BH76="N/P",0,_xlfn.IFS(BC76&gt;8,"0",BC76=1,"9",BC76=2,"7",BC76=3,"6",BC76=4,"5",BC76=5,"4",BC76=6,"3",BC76=7,"2",BC76=8,"1")),"")+0</f>
        <v>0</v>
      </c>
      <c r="BJ76" s="90" t="str">
        <f t="shared" si="41"/>
        <v>00</v>
      </c>
      <c r="BK76" s="4" cm="1">
        <f t="array" ref="BK76">_xlfn.IFS(BP76="N/P",0,BL76="",0,BP76&gt;0,BK75+1)</f>
        <v>0</v>
      </c>
      <c r="BL76" t="str">
        <v/>
      </c>
      <c r="BM76" s="4">
        <v>0</v>
      </c>
      <c r="BN76" s="4">
        <v>0</v>
      </c>
      <c r="BO76" s="4">
        <v>0</v>
      </c>
      <c r="BP76" s="55" t="str">
        <v/>
      </c>
      <c r="BQ76" s="50" t="e" cm="1">
        <f t="array" ref="BQ76">IFERROR(IF(BP76="N/P",0,_xlfn.IFS(BK76&gt;8,"0",BK76=1,"9",BK76=2,"7",BK76=3,"6",BK76=4,"5",BK76=5,"4",BK76=6,"3",BK76=7,"2",BK76=8,"1")),"")+0</f>
        <v>#VALUE!</v>
      </c>
    </row>
    <row r="77" spans="1:100" x14ac:dyDescent="0.3">
      <c r="A77">
        <v>4</v>
      </c>
      <c r="C77" s="3">
        <f>_xlfn.XLOOKUP(B77,Tabla1[NOMBRE Y APELLIDO],Tabla1[EQUIPO])</f>
        <v>0</v>
      </c>
      <c r="D77" s="3">
        <f>_xlfn.XLOOKUP(B77,Tabla1[NOMBRE Y APELLIDO],Tabla1[EDAD])</f>
        <v>0</v>
      </c>
      <c r="E77" s="3">
        <f>_xlfn.XLOOKUP(B77,Tabla1[NOMBRE Y APELLIDO],Tabla1[CAT.])</f>
        <v>0</v>
      </c>
      <c r="F77" s="81">
        <f>_xlfn.XLOOKUP(B77,Tabla1[NOMBRE Y APELLIDO],Tabla1[50m Pull])</f>
        <v>0</v>
      </c>
      <c r="H77" t="str">
        <f t="shared" si="55"/>
        <v>SERIE 6-8</v>
      </c>
      <c r="I77" t="str">
        <f>N77&amp;COUNTIF($N$15:N77,N77)</f>
        <v>037</v>
      </c>
      <c r="J77" s="3">
        <v>8</v>
      </c>
      <c r="K77" s="80">
        <v>0</v>
      </c>
      <c r="L77" s="50">
        <v>0</v>
      </c>
      <c r="M77" s="50">
        <v>0</v>
      </c>
      <c r="N77" s="50">
        <v>0</v>
      </c>
      <c r="O77" s="55">
        <v>0</v>
      </c>
      <c r="P77" s="55" t="s">
        <v>89</v>
      </c>
      <c r="Q77" s="50">
        <f t="shared" si="53"/>
        <v>1</v>
      </c>
      <c r="R77" s="50">
        <v>6</v>
      </c>
      <c r="T77">
        <v>4</v>
      </c>
      <c r="V77" s="3">
        <f>_xlfn.XLOOKUP(U77,Tabla1[NOMBRE Y APELLIDO],Tabla1[EQUIPO])</f>
        <v>0</v>
      </c>
      <c r="W77" s="3">
        <f>_xlfn.XLOOKUP(U77,Tabla1[NOMBRE Y APELLIDO],Tabla1[EDAD])</f>
        <v>0</v>
      </c>
      <c r="X77" s="3">
        <f>_xlfn.XLOOKUP(U77,Tabla1[NOMBRE Y APELLIDO],Tabla1[CAT.])</f>
        <v>0</v>
      </c>
      <c r="Y77" s="81">
        <f>_xlfn.XLOOKUP(U77,Tabla1[NOMBRE Y APELLIDO],Tabla1[50m Pull])</f>
        <v>0</v>
      </c>
      <c r="Z77" s="84"/>
      <c r="AA77" t="str">
        <f t="shared" si="56"/>
        <v>SERIE 6-8</v>
      </c>
      <c r="AB77" t="str">
        <f>AG77&amp;COUNTIF($AG$15:AG77,AG77)</f>
        <v>037</v>
      </c>
      <c r="AC77" s="3">
        <v>8</v>
      </c>
      <c r="AD77" s="80">
        <v>0</v>
      </c>
      <c r="AE77" s="50">
        <v>0</v>
      </c>
      <c r="AF77" s="50">
        <v>0</v>
      </c>
      <c r="AG77" s="50">
        <v>0</v>
      </c>
      <c r="AH77" s="55">
        <v>0</v>
      </c>
      <c r="AI77" s="55" t="s">
        <v>89</v>
      </c>
      <c r="AJ77" s="50">
        <f t="shared" si="54"/>
        <v>2</v>
      </c>
      <c r="AK77" s="50">
        <v>6</v>
      </c>
      <c r="AM77" s="4">
        <v>11</v>
      </c>
      <c r="AN77" t="str" cm="1">
        <f t="array" ref="AN77">_xlfn.XLOOKUP($AO$64&amp;AM77,$I$15:$I$201,$K$15:$N$201,"")</f>
        <v/>
      </c>
      <c r="AO77" s="55"/>
      <c r="AP77" s="50"/>
      <c r="AQ77" s="55"/>
      <c r="AR77" s="55" t="str">
        <f t="shared" si="52"/>
        <v/>
      </c>
      <c r="AS77" s="50" cm="1">
        <f t="array" ref="AS77">IFERROR(IF(AR77="N/P",0,_xlfn.IFS(AM77&gt;8,"0",AM77=1,"9",AM77=2,"7",AM77=3,"6",AM77=4,"5",AM77=5,"4",AM77=6,"3",AM77=7,"2",AM77=8,"1")),"")+0</f>
        <v>0</v>
      </c>
      <c r="AT77" s="87" t="str">
        <f t="shared" si="44"/>
        <v>00</v>
      </c>
      <c r="AU77" s="4" cm="1">
        <f t="array" ref="AU77">_xlfn.IFS(AZ77="N/P",0,AV77="",0,AZ77&gt;0,AU76+1)</f>
        <v>0</v>
      </c>
      <c r="AV77" t="str">
        <v/>
      </c>
      <c r="AW77" s="4">
        <v>0</v>
      </c>
      <c r="AX77" s="4">
        <v>0</v>
      </c>
      <c r="AY77" s="4">
        <v>0</v>
      </c>
      <c r="AZ77" t="str">
        <v/>
      </c>
      <c r="BA77" s="50" t="e" cm="1">
        <f t="array" ref="BA77">IFERROR(IF(AZ77="N/P",0,_xlfn.IFS(AU77&gt;8,"0",AU77=1,"9",AU77=2,"7",AU77=3,"6",AU77=4,"5",AU77=5,"4",AU77=6,"3",AU77=7,"2",AU77=8,"1")),"")+0</f>
        <v>#VALUE!</v>
      </c>
      <c r="BC77" s="4">
        <v>12</v>
      </c>
      <c r="BD77" t="str" cm="1">
        <f t="array" ref="BD77">_xlfn.XLOOKUP($BE$63&amp;BC77,$AB$15:$AB$201,$AD$15:$AG$201,"")</f>
        <v/>
      </c>
      <c r="BE77" s="55"/>
      <c r="BF77" s="50"/>
      <c r="BG77" s="55"/>
      <c r="BH77" s="55" t="str">
        <f t="shared" si="51"/>
        <v/>
      </c>
      <c r="BI77" s="50" cm="1">
        <f t="array" ref="BI77">IFERROR(IF(BH77="N/P",0,_xlfn.IFS(BC77&gt;8,"0",BC77=1,"9",BC77=2,"7",BC77=3,"6",BC77=4,"5",BC77=5,"4",BC77=6,"3",BC77=7,"2",BC77=8,"1")),"")+0</f>
        <v>0</v>
      </c>
      <c r="BJ77" s="90" t="str">
        <f t="shared" si="41"/>
        <v>00</v>
      </c>
      <c r="BK77" s="4" cm="1">
        <f t="array" ref="BK77">_xlfn.IFS(BP77="N/P",0,BL77="",0,BP77&gt;0,BK76+1)</f>
        <v>0</v>
      </c>
      <c r="BL77" t="str">
        <v/>
      </c>
      <c r="BM77" s="4">
        <v>0</v>
      </c>
      <c r="BN77" s="4">
        <v>0</v>
      </c>
      <c r="BO77" s="4">
        <v>0</v>
      </c>
      <c r="BP77" s="55" t="str">
        <v/>
      </c>
      <c r="BQ77" s="50" t="e" cm="1">
        <f t="array" ref="BQ77">IFERROR(IF(BP77="N/P",0,_xlfn.IFS(BK77&gt;8,"0",BK77=1,"9",BK77=2,"7",BK77=3,"6",BK77=4,"5",BK77=5,"4",BK77=6,"3",BK77=7,"2",BK77=8,"1")),"")+0</f>
        <v>#VALUE!</v>
      </c>
    </row>
    <row r="78" spans="1:100" x14ac:dyDescent="0.3">
      <c r="I78" t="str">
        <f>N78&amp;COUNTIF($N$15:N78,N78)</f>
        <v>37</v>
      </c>
      <c r="AB78" t="str">
        <f>AG78&amp;COUNTIF($AG$15:AG78,AG78)</f>
        <v>37</v>
      </c>
      <c r="AD78" s="77"/>
      <c r="AE78" s="77"/>
      <c r="AF78" s="77"/>
      <c r="AG78" s="77"/>
      <c r="AH78" s="77"/>
      <c r="AM78" s="4">
        <v>12</v>
      </c>
      <c r="AN78" t="str" cm="1">
        <f t="array" ref="AN78">_xlfn.XLOOKUP($AO$64&amp;AM78,$I$15:$I$201,$K$15:$N$201,"")</f>
        <v/>
      </c>
      <c r="AO78" s="55"/>
      <c r="AP78" s="50"/>
      <c r="AQ78" s="55"/>
      <c r="AR78" s="55" t="str">
        <f t="shared" si="52"/>
        <v/>
      </c>
      <c r="AS78" s="50" cm="1">
        <f t="array" ref="AS78">IFERROR(IF(AR78="N/P",0,_xlfn.IFS(AM78&gt;8,"0",AM78=1,"9",AM78=2,"7",AM78=3,"6",AM78=4,"5",AM78=5,"4",AM78=6,"3",AM78=7,"2",AM78=8,"1")),"")+0</f>
        <v>0</v>
      </c>
      <c r="AT78" s="87" t="str">
        <f t="shared" si="44"/>
        <v>00</v>
      </c>
      <c r="AU78" s="4" cm="1">
        <f t="array" ref="AU78">_xlfn.IFS(AZ78="N/P",0,AV78="",0,AZ78&gt;0,AU77+1)</f>
        <v>0</v>
      </c>
      <c r="AV78" t="str">
        <v/>
      </c>
      <c r="AW78" s="4">
        <v>0</v>
      </c>
      <c r="AX78" s="4">
        <v>0</v>
      </c>
      <c r="AY78" s="4">
        <v>0</v>
      </c>
      <c r="AZ78" t="str">
        <v/>
      </c>
      <c r="BA78" s="50" t="e" cm="1">
        <f t="array" ref="BA78">IFERROR(IF(AZ78="N/P",0,_xlfn.IFS(AU78&gt;8,"0",AU78=1,"9",AU78=2,"7",AU78=3,"6",AU78=4,"5",AU78=5,"4",AU78=6,"3",AU78=7,"2",AU78=8,"1")),"")+0</f>
        <v>#VALUE!</v>
      </c>
      <c r="BC78" s="4"/>
      <c r="BD78" s="42" t="str">
        <f>BD63</f>
        <v>MASCULINO</v>
      </c>
      <c r="BE78" s="18">
        <f>AO79</f>
        <v>0</v>
      </c>
      <c r="BG78" s="42" t="str">
        <f>BG63</f>
        <v>50 M</v>
      </c>
      <c r="BH78" s="18" t="str">
        <f>BH63</f>
        <v>PULL</v>
      </c>
      <c r="BJ78" s="90" t="str">
        <f t="shared" si="41"/>
        <v>50 M</v>
      </c>
      <c r="BL78" s="48" t="str">
        <f>BD78</f>
        <v>MASCULINO</v>
      </c>
      <c r="BM78" s="17">
        <f>BE78</f>
        <v>0</v>
      </c>
      <c r="BO78" s="48" t="str">
        <f>BG78</f>
        <v>50 M</v>
      </c>
      <c r="BP78" s="17" t="str">
        <f>BH78</f>
        <v>PULL</v>
      </c>
    </row>
    <row r="79" spans="1:100" x14ac:dyDescent="0.3">
      <c r="A79" s="3" t="s">
        <v>96</v>
      </c>
      <c r="B79" s="42" t="str">
        <f>$B$13</f>
        <v xml:space="preserve">PRUEBA </v>
      </c>
      <c r="C79" s="18">
        <f>$C$13</f>
        <v>1</v>
      </c>
      <c r="D79" s="18"/>
      <c r="E79" s="78" t="str">
        <f>$E$12</f>
        <v>50 M</v>
      </c>
      <c r="F79" s="79" t="str">
        <f>$F$12</f>
        <v>PULL</v>
      </c>
      <c r="I79" t="str">
        <f>N79&amp;COUNTIF($N$15:N79,N79)</f>
        <v>50 M6</v>
      </c>
      <c r="J79" s="3" t="s">
        <v>96</v>
      </c>
      <c r="K79" s="42" t="str">
        <f>$B$13</f>
        <v xml:space="preserve">PRUEBA </v>
      </c>
      <c r="L79" s="79">
        <f>$C$13</f>
        <v>1</v>
      </c>
      <c r="M79" s="79"/>
      <c r="N79" s="78" t="str">
        <f>$E$12</f>
        <v>50 M</v>
      </c>
      <c r="O79" s="79" t="str">
        <f>$F$12</f>
        <v>PULL</v>
      </c>
      <c r="P79" s="5"/>
      <c r="Q79" s="5"/>
      <c r="R79" s="5"/>
      <c r="T79" s="3" t="s">
        <v>96</v>
      </c>
      <c r="U79" s="42" t="str">
        <f>$B$13</f>
        <v xml:space="preserve">PRUEBA </v>
      </c>
      <c r="V79" s="18">
        <f>$V$13</f>
        <v>2</v>
      </c>
      <c r="W79" s="18"/>
      <c r="X79" s="78" t="str">
        <f>$E$12</f>
        <v>50 M</v>
      </c>
      <c r="Y79" s="79" t="str">
        <f>$F$12</f>
        <v>PULL</v>
      </c>
      <c r="Z79" s="85"/>
      <c r="AB79" t="str">
        <f>AG79&amp;COUNTIF($AG$15:AG79,AG79)</f>
        <v>50 M6</v>
      </c>
      <c r="AC79" s="3" t="s">
        <v>96</v>
      </c>
      <c r="AD79" s="42" t="str">
        <f>$B$13</f>
        <v xml:space="preserve">PRUEBA </v>
      </c>
      <c r="AE79" s="18">
        <f>$V$13</f>
        <v>2</v>
      </c>
      <c r="AF79" s="79"/>
      <c r="AG79" s="78" t="str">
        <f>$E$12</f>
        <v>50 M</v>
      </c>
      <c r="AH79" s="79" t="str">
        <f>$F$12</f>
        <v>PULL</v>
      </c>
      <c r="AI79" s="5"/>
      <c r="AJ79" s="5"/>
      <c r="AK79" s="5"/>
      <c r="AN79" s="42" t="str">
        <f>AN64</f>
        <v>FEMENINO</v>
      </c>
      <c r="AO79" s="18"/>
      <c r="AQ79" s="42" t="str">
        <f>AQ64</f>
        <v>50 M</v>
      </c>
      <c r="AR79" s="18" t="str">
        <f>AR64</f>
        <v>PULL</v>
      </c>
      <c r="AT79" s="87" t="str">
        <f t="shared" si="44"/>
        <v>50 M</v>
      </c>
      <c r="AU79" s="4"/>
      <c r="AV79" s="48" t="str">
        <f>AN79</f>
        <v>FEMENINO</v>
      </c>
      <c r="AW79" s="17">
        <f>AO79</f>
        <v>0</v>
      </c>
      <c r="AY79" s="48" t="str">
        <f>AQ79</f>
        <v>50 M</v>
      </c>
      <c r="AZ79" s="17" t="str">
        <f>AR79</f>
        <v>PULL</v>
      </c>
      <c r="BC79" s="4"/>
      <c r="BD79" s="42" t="str">
        <f>BD64</f>
        <v xml:space="preserve">PRUEBA </v>
      </c>
      <c r="BE79" s="18">
        <f>BE64</f>
        <v>2</v>
      </c>
      <c r="BJ79" s="90" t="str">
        <f t="shared" si="41"/>
        <v/>
      </c>
      <c r="BL79" s="48" t="str">
        <f>AV80</f>
        <v xml:space="preserve">PRUEBA </v>
      </c>
      <c r="BM79" s="17">
        <f>BE79</f>
        <v>2</v>
      </c>
    </row>
    <row r="80" spans="1:100" x14ac:dyDescent="0.3">
      <c r="A80" s="3" t="s">
        <v>79</v>
      </c>
      <c r="B80" s="49" t="s">
        <v>7</v>
      </c>
      <c r="C80" s="49" t="s">
        <v>8</v>
      </c>
      <c r="D80" s="49" t="s">
        <v>61</v>
      </c>
      <c r="E80" s="49" t="s">
        <v>10</v>
      </c>
      <c r="F80" s="49" t="s">
        <v>80</v>
      </c>
      <c r="I80" t="str">
        <f>N80&amp;COUNTIF($N$15:N80,N80)</f>
        <v>CAT.6</v>
      </c>
      <c r="J80" s="3" t="s">
        <v>79</v>
      </c>
      <c r="K80" s="50" t="s">
        <v>7</v>
      </c>
      <c r="L80" s="50" t="s">
        <v>8</v>
      </c>
      <c r="M80" s="50" t="s">
        <v>61</v>
      </c>
      <c r="N80" s="50" t="s">
        <v>10</v>
      </c>
      <c r="O80" s="50" t="s">
        <v>80</v>
      </c>
      <c r="P80" s="49" t="s">
        <v>81</v>
      </c>
      <c r="Q80" s="49" t="s">
        <v>82</v>
      </c>
      <c r="R80" s="49" t="s">
        <v>30</v>
      </c>
      <c r="T80" s="3" t="s">
        <v>79</v>
      </c>
      <c r="U80" s="49" t="s">
        <v>7</v>
      </c>
      <c r="V80" s="49" t="s">
        <v>8</v>
      </c>
      <c r="W80" s="49" t="s">
        <v>61</v>
      </c>
      <c r="X80" s="49" t="s">
        <v>10</v>
      </c>
      <c r="Y80" s="49" t="s">
        <v>80</v>
      </c>
      <c r="Z80" s="83"/>
      <c r="AB80" t="str">
        <f>AG80&amp;COUNTIF($AG$15:AG80,AG80)</f>
        <v>CAT.6</v>
      </c>
      <c r="AC80" s="3" t="s">
        <v>79</v>
      </c>
      <c r="AD80" s="50" t="s">
        <v>7</v>
      </c>
      <c r="AE80" s="50" t="s">
        <v>8</v>
      </c>
      <c r="AF80" s="50" t="s">
        <v>61</v>
      </c>
      <c r="AG80" s="50" t="s">
        <v>10</v>
      </c>
      <c r="AH80" s="50" t="s">
        <v>80</v>
      </c>
      <c r="AI80" s="49" t="s">
        <v>81</v>
      </c>
      <c r="AJ80" s="49" t="s">
        <v>82</v>
      </c>
      <c r="AK80" s="49" t="s">
        <v>30</v>
      </c>
      <c r="AN80" s="42" t="str">
        <f>AN65</f>
        <v xml:space="preserve">PRUEBA </v>
      </c>
      <c r="AO80" s="18">
        <f>AO65</f>
        <v>1</v>
      </c>
      <c r="AT80" s="87" t="str">
        <f t="shared" si="44"/>
        <v/>
      </c>
      <c r="AU80" s="4"/>
      <c r="AV80" s="48" t="str">
        <f>AN80</f>
        <v xml:space="preserve">PRUEBA </v>
      </c>
      <c r="AW80" s="17">
        <f>AO80</f>
        <v>1</v>
      </c>
      <c r="BC80" s="49" t="s">
        <v>83</v>
      </c>
      <c r="BD80" s="49" t="s">
        <v>7</v>
      </c>
      <c r="BE80" s="49" t="s">
        <v>8</v>
      </c>
      <c r="BF80" s="49" t="s">
        <v>61</v>
      </c>
      <c r="BG80" s="49" t="s">
        <v>10</v>
      </c>
      <c r="BH80" s="49" t="s">
        <v>81</v>
      </c>
      <c r="BI80" s="50" t="s">
        <v>15</v>
      </c>
      <c r="BJ80" s="90" t="str">
        <f t="shared" si="41"/>
        <v>CAT.Lugar</v>
      </c>
      <c r="BK80" s="4" t="s">
        <v>83</v>
      </c>
      <c r="BL80" s="4" t="s">
        <v>7</v>
      </c>
      <c r="BM80" s="4" t="s">
        <v>8</v>
      </c>
      <c r="BN80" s="4" t="s">
        <v>61</v>
      </c>
      <c r="BO80" s="4" t="s">
        <v>10</v>
      </c>
      <c r="BP80" s="4" t="s">
        <v>81</v>
      </c>
      <c r="BQ80" s="4" t="s">
        <v>15</v>
      </c>
    </row>
    <row r="81" spans="1:69" x14ac:dyDescent="0.3">
      <c r="A81">
        <v>8</v>
      </c>
      <c r="C81" s="3">
        <f>_xlfn.XLOOKUP(B81,Tabla1[NOMBRE Y APELLIDO],Tabla1[EQUIPO])</f>
        <v>0</v>
      </c>
      <c r="D81" s="3">
        <f>_xlfn.XLOOKUP(B81,Tabla1[NOMBRE Y APELLIDO],Tabla1[EDAD])</f>
        <v>0</v>
      </c>
      <c r="E81" s="3">
        <f>_xlfn.XLOOKUP(B81,Tabla1[NOMBRE Y APELLIDO],Tabla1[CAT.])</f>
        <v>0</v>
      </c>
      <c r="F81" s="81">
        <f>_xlfn.XLOOKUP(B81,Tabla1[NOMBRE Y APELLIDO],Tabla1[50m Pull])</f>
        <v>0</v>
      </c>
      <c r="H81" t="str">
        <f>$J$79&amp;"-"&amp;J81</f>
        <v>SERIE 7-1</v>
      </c>
      <c r="I81" t="str">
        <f>N81&amp;COUNTIF($N$15:N81,N81)</f>
        <v>038</v>
      </c>
      <c r="J81" s="3" cm="1">
        <f t="array" ref="J81:O88">_xlfn._xlws.SORT(A81:F88,1,1,FALSE)</f>
        <v>1</v>
      </c>
      <c r="K81" s="80">
        <v>0</v>
      </c>
      <c r="L81" s="50">
        <v>0</v>
      </c>
      <c r="M81" s="50">
        <v>0</v>
      </c>
      <c r="N81" s="50">
        <v>0</v>
      </c>
      <c r="O81" s="55">
        <v>0</v>
      </c>
      <c r="P81" s="55" t="s">
        <v>89</v>
      </c>
      <c r="Q81" s="50">
        <f t="shared" ref="Q81:Q88" si="57">$L$13</f>
        <v>1</v>
      </c>
      <c r="R81" s="50">
        <v>7</v>
      </c>
      <c r="T81">
        <v>8</v>
      </c>
      <c r="V81" s="3">
        <f>_xlfn.XLOOKUP(U81,Tabla1[NOMBRE Y APELLIDO],Tabla1[EQUIPO])</f>
        <v>0</v>
      </c>
      <c r="W81" s="3">
        <f>_xlfn.XLOOKUP(U81,Tabla1[NOMBRE Y APELLIDO],Tabla1[EDAD])</f>
        <v>0</v>
      </c>
      <c r="X81" s="3">
        <f>_xlfn.XLOOKUP(U81,Tabla1[NOMBRE Y APELLIDO],Tabla1[CAT.])</f>
        <v>0</v>
      </c>
      <c r="Y81" s="81">
        <f>_xlfn.XLOOKUP(U81,Tabla1[NOMBRE Y APELLIDO],Tabla1[50m Pull])</f>
        <v>0</v>
      </c>
      <c r="Z81" s="84"/>
      <c r="AA81" t="str">
        <f>$AC$79&amp;"-"&amp;AC81</f>
        <v>SERIE 7-1</v>
      </c>
      <c r="AB81" t="str">
        <f>AG81&amp;COUNTIF($AG$15:AG81,AG81)</f>
        <v>038</v>
      </c>
      <c r="AC81" s="3" cm="1">
        <f t="array" ref="AC81:AH88">_xlfn._xlws.SORT(T81:Y88,1,1,FALSE)</f>
        <v>1</v>
      </c>
      <c r="AD81" s="80">
        <v>0</v>
      </c>
      <c r="AE81" s="50">
        <v>0</v>
      </c>
      <c r="AF81" s="50">
        <v>0</v>
      </c>
      <c r="AG81" s="50">
        <v>0</v>
      </c>
      <c r="AH81" s="55">
        <v>0</v>
      </c>
      <c r="AI81" s="55" t="s">
        <v>89</v>
      </c>
      <c r="AJ81" s="50">
        <f t="shared" ref="AJ81:AJ88" si="58">$AE$13</f>
        <v>2</v>
      </c>
      <c r="AK81" s="50">
        <v>7</v>
      </c>
      <c r="AM81" s="49" t="s">
        <v>83</v>
      </c>
      <c r="AN81" s="49" t="s">
        <v>7</v>
      </c>
      <c r="AO81" s="49" t="s">
        <v>8</v>
      </c>
      <c r="AP81" s="49" t="s">
        <v>61</v>
      </c>
      <c r="AQ81" s="49" t="s">
        <v>10</v>
      </c>
      <c r="AR81" s="49" t="s">
        <v>81</v>
      </c>
      <c r="AS81" s="50" t="s">
        <v>15</v>
      </c>
      <c r="AT81" s="87" t="str">
        <f t="shared" si="44"/>
        <v>CAT.Lugar</v>
      </c>
      <c r="AU81" s="49" t="s">
        <v>83</v>
      </c>
      <c r="AV81" s="49" t="s">
        <v>7</v>
      </c>
      <c r="AW81" s="49" t="s">
        <v>8</v>
      </c>
      <c r="AX81" s="49" t="s">
        <v>61</v>
      </c>
      <c r="AY81" s="49" t="s">
        <v>10</v>
      </c>
      <c r="AZ81" s="49" t="s">
        <v>81</v>
      </c>
      <c r="BA81" s="4" t="s">
        <v>15</v>
      </c>
      <c r="BC81" s="4">
        <v>1</v>
      </c>
      <c r="BD81" cm="1">
        <f t="array" ref="BD81:BG81">_xlfn.XLOOKUP($BE$78&amp;BC81,$AB$15:$AB$201,$AD$15:$AG$201,"")</f>
        <v>0</v>
      </c>
      <c r="BE81" s="55">
        <v>0</v>
      </c>
      <c r="BF81" s="50">
        <v>0</v>
      </c>
      <c r="BG81" s="55">
        <v>0</v>
      </c>
      <c r="BH81" s="55" t="str">
        <f t="shared" ref="BH81:BH92" si="59">_xlfn.XLOOKUP($BE$78&amp;BC81,$AB$15:$AB$201,$AI$15:$AI$201,"")</f>
        <v>:        :</v>
      </c>
      <c r="BI81" s="50" cm="1">
        <f t="array" ref="BI81">IFERROR(IF(BH81="N/P",0,_xlfn.IFS(BC81&gt;8,"0",BC81=1,"9",BC81=2,"7",BC81=3,"6",BC81=4,"5",BC81=5,"4",BC81=6,"3",BC81=7,"2",BC81=8,"1")),"")+0</f>
        <v>9</v>
      </c>
      <c r="BJ81" s="90" t="e">
        <f t="shared" si="41"/>
        <v>#N/A</v>
      </c>
      <c r="BK81" s="4" t="e" cm="1">
        <f t="array" ref="BK81">_xlfn.IFS(BP81="N/P",0,BL81="",0,BL81&gt;0,1)</f>
        <v>#N/A</v>
      </c>
      <c r="BL81" cm="1">
        <f t="array" ref="BL81:BP92">_xlfn._xlws.SORT(BD81:BH92,5,1,FALSE)</f>
        <v>0</v>
      </c>
      <c r="BM81" s="4">
        <v>0</v>
      </c>
      <c r="BN81" s="4">
        <v>0</v>
      </c>
      <c r="BO81" s="4">
        <v>0</v>
      </c>
      <c r="BP81" s="55" t="str">
        <v>:        :</v>
      </c>
      <c r="BQ81" s="50" t="e" cm="1">
        <f t="array" ref="BQ81">IFERROR(IF(BP81="N/P",0,_xlfn.IFS(BK81&gt;8,"0",BK81=1,"9",BK81=2,"7",BK81=3,"6",BK81=4,"5",BK81=5,"4",BK81=6,"3",BK81=7,"2",BK81=8,"1")),"")+0</f>
        <v>#VALUE!</v>
      </c>
    </row>
    <row r="82" spans="1:69" x14ac:dyDescent="0.3">
      <c r="A82">
        <v>1</v>
      </c>
      <c r="C82" s="3">
        <f>_xlfn.XLOOKUP(B82,Tabla1[NOMBRE Y APELLIDO],Tabla1[EQUIPO])</f>
        <v>0</v>
      </c>
      <c r="D82" s="3">
        <f>_xlfn.XLOOKUP(B82,Tabla1[NOMBRE Y APELLIDO],Tabla1[EDAD])</f>
        <v>0</v>
      </c>
      <c r="E82" s="3">
        <f>_xlfn.XLOOKUP(B82,Tabla1[NOMBRE Y APELLIDO],Tabla1[CAT.])</f>
        <v>0</v>
      </c>
      <c r="F82" s="81">
        <f>_xlfn.XLOOKUP(B82,Tabla1[NOMBRE Y APELLIDO],Tabla1[50m Pull])</f>
        <v>0</v>
      </c>
      <c r="H82" t="str">
        <f t="shared" ref="H82:H88" si="60">$J$79&amp;"-"&amp;J82</f>
        <v>SERIE 7-2</v>
      </c>
      <c r="I82" t="str">
        <f>N82&amp;COUNTIF($N$15:N82,N82)</f>
        <v>039</v>
      </c>
      <c r="J82" s="3">
        <v>2</v>
      </c>
      <c r="K82" s="80">
        <v>0</v>
      </c>
      <c r="L82" s="50">
        <v>0</v>
      </c>
      <c r="M82" s="50">
        <v>0</v>
      </c>
      <c r="N82" s="50">
        <v>0</v>
      </c>
      <c r="O82" s="55">
        <v>0</v>
      </c>
      <c r="P82" s="55" t="s">
        <v>89</v>
      </c>
      <c r="Q82" s="50">
        <f t="shared" si="57"/>
        <v>1</v>
      </c>
      <c r="R82" s="50">
        <v>7</v>
      </c>
      <c r="T82">
        <v>1</v>
      </c>
      <c r="V82" s="3">
        <f>_xlfn.XLOOKUP(U82,Tabla1[NOMBRE Y APELLIDO],Tabla1[EQUIPO])</f>
        <v>0</v>
      </c>
      <c r="W82" s="3">
        <f>_xlfn.XLOOKUP(U82,Tabla1[NOMBRE Y APELLIDO],Tabla1[EDAD])</f>
        <v>0</v>
      </c>
      <c r="X82" s="3">
        <f>_xlfn.XLOOKUP(U82,Tabla1[NOMBRE Y APELLIDO],Tabla1[CAT.])</f>
        <v>0</v>
      </c>
      <c r="Y82" s="81">
        <f>_xlfn.XLOOKUP(U82,Tabla1[NOMBRE Y APELLIDO],Tabla1[50m Pull])</f>
        <v>0</v>
      </c>
      <c r="Z82" s="84"/>
      <c r="AA82" t="str">
        <f t="shared" ref="AA82:AA88" si="61">$AC$79&amp;"-"&amp;AC82</f>
        <v>SERIE 7-2</v>
      </c>
      <c r="AB82" t="str">
        <f>AG82&amp;COUNTIF($AG$15:AG82,AG82)</f>
        <v>039</v>
      </c>
      <c r="AC82" s="3">
        <v>2</v>
      </c>
      <c r="AD82" s="80">
        <v>0</v>
      </c>
      <c r="AE82" s="50">
        <v>0</v>
      </c>
      <c r="AF82" s="50">
        <v>0</v>
      </c>
      <c r="AG82" s="50">
        <v>0</v>
      </c>
      <c r="AH82" s="55">
        <v>0</v>
      </c>
      <c r="AI82" s="55" t="s">
        <v>89</v>
      </c>
      <c r="AJ82" s="50">
        <f t="shared" si="58"/>
        <v>2</v>
      </c>
      <c r="AK82" s="50">
        <v>7</v>
      </c>
      <c r="AM82" s="4">
        <v>1</v>
      </c>
      <c r="AN82" t="str" cm="1">
        <f t="array" ref="AN82">_xlfn.XLOOKUP($AO$79&amp;AM82,$I$15:$I$201,$K$15:$N$201,"")</f>
        <v/>
      </c>
      <c r="AO82" s="55"/>
      <c r="AP82" s="50"/>
      <c r="AQ82" s="55"/>
      <c r="AR82" s="55" t="str">
        <f t="shared" ref="AR82:AR93" si="62">_xlfn.XLOOKUP($AO$79&amp;AM82,$I$15:$I$201,$P$15:$P$201,"")</f>
        <v/>
      </c>
      <c r="AS82" s="50" cm="1">
        <f t="array" ref="AS82">IFERROR(IF(AR82="N/P",0,_xlfn.IFS(AM82&gt;8,"0",AM82=1,"9",AM82=2,"7",AM82=3,"6",AM82=4,"5",AM82=5,"4",AM82=6,"3",AM82=7,"2",AM82=8,"1")),"")+0</f>
        <v>9</v>
      </c>
      <c r="AT82" s="87" t="e">
        <f t="shared" si="44"/>
        <v>#N/A</v>
      </c>
      <c r="AU82" s="4" t="e" cm="1">
        <f t="array" ref="AU82">_xlfn.IFS(AZ82="N/P",0,AV82="",0,AV82&gt;0,1)</f>
        <v>#N/A</v>
      </c>
      <c r="AV82" cm="1">
        <f t="array" ref="AV82:AZ93">_xlfn._xlws.SORT(AN82:AR93,5,1,FALSE)</f>
        <v>0</v>
      </c>
      <c r="AW82" s="4">
        <v>0</v>
      </c>
      <c r="AX82" s="4">
        <v>0</v>
      </c>
      <c r="AY82" s="4">
        <v>0</v>
      </c>
      <c r="AZ82" s="55">
        <v>0</v>
      </c>
      <c r="BA82" s="50" t="e" cm="1">
        <f t="array" ref="BA82">IFERROR(IF(AZ82="N/P",0,_xlfn.IFS(AU82&gt;8,"0",AU82=1,"9",AU82=2,"7",AU82=3,"6",AU82=4,"5",AU82=5,"4",AU82=6,"3",AU82=7,"2",AU82=8,"1")),"")+0</f>
        <v>#VALUE!</v>
      </c>
      <c r="BC82" s="4">
        <v>2</v>
      </c>
      <c r="BD82" cm="1">
        <f t="array" ref="BD82:BG82">_xlfn.XLOOKUP($BE$78&amp;BC82,$AB$15:$AB$201,$AD$15:$AG$201,"")</f>
        <v>0</v>
      </c>
      <c r="BE82" s="55">
        <v>0</v>
      </c>
      <c r="BF82" s="50">
        <v>0</v>
      </c>
      <c r="BG82" s="55">
        <v>0</v>
      </c>
      <c r="BH82" s="55" t="str">
        <f t="shared" si="59"/>
        <v>:        :</v>
      </c>
      <c r="BI82" s="50" cm="1">
        <f t="array" ref="BI82">IFERROR(IF(BH82="N/P",0,_xlfn.IFS(BC82&gt;8,"0",BC82=1,"9",BC82=2,"7",BC82=3,"6",BC82=4,"5",BC82=5,"4",BC82=6,"3",BC82=7,"2",BC82=8,"1")),"")+0</f>
        <v>7</v>
      </c>
      <c r="BJ82" s="90" t="e">
        <f t="shared" si="41"/>
        <v>#N/A</v>
      </c>
      <c r="BK82" s="4" t="e" cm="1">
        <f t="array" ref="BK82">_xlfn.IFS(BP82="N/P",0,BL82="",0,BP82&gt;0,BK81+1)</f>
        <v>#N/A</v>
      </c>
      <c r="BL82">
        <v>0</v>
      </c>
      <c r="BM82" s="4">
        <v>0</v>
      </c>
      <c r="BN82" s="4">
        <v>0</v>
      </c>
      <c r="BO82" s="4">
        <v>0</v>
      </c>
      <c r="BP82" s="55" t="str">
        <v>:        :</v>
      </c>
      <c r="BQ82" s="50" t="e" cm="1">
        <f t="array" ref="BQ82">IFERROR(IF(BP82="N/P",0,_xlfn.IFS(BK82&gt;8,"0",BK82=1,"9",BK82=2,"7",BK82=3,"6",BK82=4,"5",BK82=5,"4",BK82=6,"3",BK82=7,"2",BK82=8,"1")),"")+0</f>
        <v>#VALUE!</v>
      </c>
    </row>
    <row r="83" spans="1:69" x14ac:dyDescent="0.3">
      <c r="A83">
        <v>7</v>
      </c>
      <c r="C83" s="3">
        <f>_xlfn.XLOOKUP(B83,Tabla1[NOMBRE Y APELLIDO],Tabla1[EQUIPO])</f>
        <v>0</v>
      </c>
      <c r="D83" s="3">
        <f>_xlfn.XLOOKUP(B83,Tabla1[NOMBRE Y APELLIDO],Tabla1[EDAD])</f>
        <v>0</v>
      </c>
      <c r="E83" s="3">
        <f>_xlfn.XLOOKUP(B83,Tabla1[NOMBRE Y APELLIDO],Tabla1[CAT.])</f>
        <v>0</v>
      </c>
      <c r="F83" s="81">
        <f>_xlfn.XLOOKUP(B83,Tabla1[NOMBRE Y APELLIDO],Tabla1[50m Pull])</f>
        <v>0</v>
      </c>
      <c r="H83" t="str">
        <f t="shared" si="60"/>
        <v>SERIE 7-3</v>
      </c>
      <c r="I83" t="str">
        <f>N83&amp;COUNTIF($N$15:N83,N83)</f>
        <v>040</v>
      </c>
      <c r="J83" s="3">
        <v>3</v>
      </c>
      <c r="K83" s="80">
        <v>0</v>
      </c>
      <c r="L83" s="50">
        <v>0</v>
      </c>
      <c r="M83" s="50">
        <v>0</v>
      </c>
      <c r="N83" s="50">
        <v>0</v>
      </c>
      <c r="O83" s="55">
        <v>0</v>
      </c>
      <c r="P83" s="55" t="s">
        <v>89</v>
      </c>
      <c r="Q83" s="50">
        <f t="shared" si="57"/>
        <v>1</v>
      </c>
      <c r="R83" s="50">
        <v>7</v>
      </c>
      <c r="T83">
        <v>7</v>
      </c>
      <c r="V83" s="3">
        <f>_xlfn.XLOOKUP(U83,Tabla1[NOMBRE Y APELLIDO],Tabla1[EQUIPO])</f>
        <v>0</v>
      </c>
      <c r="W83" s="3">
        <f>_xlfn.XLOOKUP(U83,Tabla1[NOMBRE Y APELLIDO],Tabla1[EDAD])</f>
        <v>0</v>
      </c>
      <c r="X83" s="3">
        <f>_xlfn.XLOOKUP(U83,Tabla1[NOMBRE Y APELLIDO],Tabla1[CAT.])</f>
        <v>0</v>
      </c>
      <c r="Y83" s="81">
        <f>_xlfn.XLOOKUP(U83,Tabla1[NOMBRE Y APELLIDO],Tabla1[50m Pull])</f>
        <v>0</v>
      </c>
      <c r="Z83" s="84"/>
      <c r="AA83" t="str">
        <f t="shared" si="61"/>
        <v>SERIE 7-3</v>
      </c>
      <c r="AB83" t="str">
        <f>AG83&amp;COUNTIF($AG$15:AG83,AG83)</f>
        <v>040</v>
      </c>
      <c r="AC83" s="3">
        <v>3</v>
      </c>
      <c r="AD83" s="80">
        <v>0</v>
      </c>
      <c r="AE83" s="50">
        <v>0</v>
      </c>
      <c r="AF83" s="50">
        <v>0</v>
      </c>
      <c r="AG83" s="50">
        <v>0</v>
      </c>
      <c r="AH83" s="55">
        <v>0</v>
      </c>
      <c r="AI83" s="55" t="s">
        <v>89</v>
      </c>
      <c r="AJ83" s="50">
        <f t="shared" si="58"/>
        <v>2</v>
      </c>
      <c r="AK83" s="50">
        <v>7</v>
      </c>
      <c r="AM83" s="4">
        <v>2</v>
      </c>
      <c r="AN83" t="str" cm="1">
        <f t="array" ref="AN83">_xlfn.XLOOKUP($AO$79&amp;AM83,$I$15:$I$201,$K$15:$N$201,"")</f>
        <v/>
      </c>
      <c r="AO83" s="55"/>
      <c r="AP83" s="50"/>
      <c r="AQ83" s="55"/>
      <c r="AR83" s="55" t="str">
        <f t="shared" si="62"/>
        <v/>
      </c>
      <c r="AS83" s="50" cm="1">
        <f t="array" ref="AS83">IFERROR(IF(AR83="N/P",0,_xlfn.IFS(AM83&gt;8,"0",AM83=1,"9",AM83=2,"7",AM83=3,"6",AM83=4,"5",AM83=5,"4",AM83=6,"3",AM83=7,"2",AM83=8,"1")),"")+0</f>
        <v>7</v>
      </c>
      <c r="AT83" s="87" t="e">
        <f t="shared" si="44"/>
        <v>#N/A</v>
      </c>
      <c r="AU83" s="4" t="e" cm="1">
        <f t="array" ref="AU83">_xlfn.IFS(AZ83="N/P",0,AV83="",0,AZ83&gt;0,AU82+1)</f>
        <v>#N/A</v>
      </c>
      <c r="AV83">
        <v>0</v>
      </c>
      <c r="AW83" s="4">
        <v>0</v>
      </c>
      <c r="AX83" s="4">
        <v>0</v>
      </c>
      <c r="AY83" s="4">
        <v>0</v>
      </c>
      <c r="AZ83" s="55">
        <v>0</v>
      </c>
      <c r="BA83" s="50" t="e" cm="1">
        <f t="array" ref="BA83">IFERROR(IF(AZ83="N/P",0,_xlfn.IFS(AU83&gt;8,"0",AU83=1,"9",AU83=2,"7",AU83=3,"6",AU83=4,"5",AU83=5,"4",AU83=6,"3",AU83=7,"2",AU83=8,"1")),"")+0</f>
        <v>#VALUE!</v>
      </c>
      <c r="BC83" s="4">
        <v>3</v>
      </c>
      <c r="BD83" cm="1">
        <f t="array" ref="BD83:BG83">_xlfn.XLOOKUP($BE$78&amp;BC83,$AB$15:$AB$201,$AD$15:$AG$201,"")</f>
        <v>0</v>
      </c>
      <c r="BE83" s="55">
        <v>0</v>
      </c>
      <c r="BF83" s="50">
        <v>0</v>
      </c>
      <c r="BG83" s="55">
        <v>0</v>
      </c>
      <c r="BH83" s="55" t="str">
        <f t="shared" si="59"/>
        <v>:        :</v>
      </c>
      <c r="BI83" s="50" cm="1">
        <f t="array" ref="BI83">IFERROR(IF(BH83="N/P",0,_xlfn.IFS(BC83&gt;8,"0",BC83=1,"9",BC83=2,"7",BC83=3,"6",BC83=4,"5",BC83=5,"4",BC83=6,"3",BC83=7,"2",BC83=8,"1")),"")+0</f>
        <v>6</v>
      </c>
      <c r="BJ83" s="90" t="e">
        <f t="shared" si="41"/>
        <v>#N/A</v>
      </c>
      <c r="BK83" s="4" t="e" cm="1">
        <f t="array" ref="BK83">_xlfn.IFS(BP83="N/P",0,BL83="",0,BP83&gt;0,BK82+1)</f>
        <v>#N/A</v>
      </c>
      <c r="BL83">
        <v>0</v>
      </c>
      <c r="BM83" s="4">
        <v>0</v>
      </c>
      <c r="BN83" s="4">
        <v>0</v>
      </c>
      <c r="BO83" s="4">
        <v>0</v>
      </c>
      <c r="BP83" s="55" t="str">
        <v>:        :</v>
      </c>
      <c r="BQ83" s="50" t="e" cm="1">
        <f t="array" ref="BQ83">IFERROR(IF(BP83="N/P",0,_xlfn.IFS(BK83&gt;8,"0",BK83=1,"9",BK83=2,"7",BK83=3,"6",BK83=4,"5",BK83=5,"4",BK83=6,"3",BK83=7,"2",BK83=8,"1")),"")+0</f>
        <v>#VALUE!</v>
      </c>
    </row>
    <row r="84" spans="1:69" x14ac:dyDescent="0.3">
      <c r="A84">
        <v>2</v>
      </c>
      <c r="C84" s="3">
        <f>_xlfn.XLOOKUP(B84,Tabla1[NOMBRE Y APELLIDO],Tabla1[EQUIPO])</f>
        <v>0</v>
      </c>
      <c r="D84" s="3">
        <f>_xlfn.XLOOKUP(B84,Tabla1[NOMBRE Y APELLIDO],Tabla1[EDAD])</f>
        <v>0</v>
      </c>
      <c r="E84" s="3">
        <f>_xlfn.XLOOKUP(B84,Tabla1[NOMBRE Y APELLIDO],Tabla1[CAT.])</f>
        <v>0</v>
      </c>
      <c r="F84" s="81">
        <f>_xlfn.XLOOKUP(B84,Tabla1[NOMBRE Y APELLIDO],Tabla1[50m Pull])</f>
        <v>0</v>
      </c>
      <c r="H84" t="str">
        <f t="shared" si="60"/>
        <v>SERIE 7-4</v>
      </c>
      <c r="I84" t="str">
        <f>N84&amp;COUNTIF($N$15:N84,N84)</f>
        <v>041</v>
      </c>
      <c r="J84" s="3">
        <v>4</v>
      </c>
      <c r="K84" s="80">
        <v>0</v>
      </c>
      <c r="L84" s="50">
        <v>0</v>
      </c>
      <c r="M84" s="50">
        <v>0</v>
      </c>
      <c r="N84" s="50">
        <v>0</v>
      </c>
      <c r="O84" s="55">
        <v>0</v>
      </c>
      <c r="P84" s="55" t="s">
        <v>89</v>
      </c>
      <c r="Q84" s="50">
        <f t="shared" si="57"/>
        <v>1</v>
      </c>
      <c r="R84" s="50">
        <v>7</v>
      </c>
      <c r="T84">
        <v>2</v>
      </c>
      <c r="V84" s="3">
        <f>_xlfn.XLOOKUP(U84,Tabla1[NOMBRE Y APELLIDO],Tabla1[EQUIPO])</f>
        <v>0</v>
      </c>
      <c r="W84" s="3">
        <f>_xlfn.XLOOKUP(U84,Tabla1[NOMBRE Y APELLIDO],Tabla1[EDAD])</f>
        <v>0</v>
      </c>
      <c r="X84" s="3">
        <f>_xlfn.XLOOKUP(U84,Tabla1[NOMBRE Y APELLIDO],Tabla1[CAT.])</f>
        <v>0</v>
      </c>
      <c r="Y84" s="81">
        <f>_xlfn.XLOOKUP(U84,Tabla1[NOMBRE Y APELLIDO],Tabla1[50m Pull])</f>
        <v>0</v>
      </c>
      <c r="Z84" s="84"/>
      <c r="AA84" t="str">
        <f t="shared" si="61"/>
        <v>SERIE 7-4</v>
      </c>
      <c r="AB84" t="str">
        <f>AG84&amp;COUNTIF($AG$15:AG84,AG84)</f>
        <v>041</v>
      </c>
      <c r="AC84" s="3">
        <v>4</v>
      </c>
      <c r="AD84" s="80">
        <v>0</v>
      </c>
      <c r="AE84" s="50">
        <v>0</v>
      </c>
      <c r="AF84" s="50">
        <v>0</v>
      </c>
      <c r="AG84" s="50">
        <v>0</v>
      </c>
      <c r="AH84" s="55">
        <v>0</v>
      </c>
      <c r="AI84" s="55" t="s">
        <v>89</v>
      </c>
      <c r="AJ84" s="50">
        <f t="shared" si="58"/>
        <v>2</v>
      </c>
      <c r="AK84" s="50">
        <v>7</v>
      </c>
      <c r="AM84" s="4">
        <v>3</v>
      </c>
      <c r="AN84" t="str" cm="1">
        <f t="array" ref="AN84">_xlfn.XLOOKUP($AO$79&amp;AM84,$I$15:$I$201,$K$15:$N$201,"")</f>
        <v/>
      </c>
      <c r="AO84" s="55"/>
      <c r="AP84" s="50"/>
      <c r="AQ84" s="55"/>
      <c r="AR84" s="55" t="str">
        <f t="shared" si="62"/>
        <v/>
      </c>
      <c r="AS84" s="50" cm="1">
        <f t="array" ref="AS84">IFERROR(IF(AR84="N/P",0,_xlfn.IFS(AM84&gt;8,"0",AM84=1,"9",AM84=2,"7",AM84=3,"6",AM84=4,"5",AM84=5,"4",AM84=6,"3",AM84=7,"2",AM84=8,"1")),"")+0</f>
        <v>6</v>
      </c>
      <c r="AT84" s="87" t="str">
        <f t="shared" si="44"/>
        <v>00</v>
      </c>
      <c r="AU84" s="4" cm="1">
        <f t="array" ref="AU84">_xlfn.IFS(AZ84="N/P",0,AV84="",0,AZ84&gt;0,AU83+1)</f>
        <v>0</v>
      </c>
      <c r="AV84" t="str">
        <v/>
      </c>
      <c r="AW84" s="4">
        <v>0</v>
      </c>
      <c r="AX84" s="4">
        <v>0</v>
      </c>
      <c r="AY84" s="4">
        <v>0</v>
      </c>
      <c r="AZ84" s="55" t="str">
        <v/>
      </c>
      <c r="BA84" s="50" t="e" cm="1">
        <f t="array" ref="BA84">IFERROR(IF(AZ84="N/P",0,_xlfn.IFS(AU84&gt;8,"0",AU84=1,"9",AU84=2,"7",AU84=3,"6",AU84=4,"5",AU84=5,"4",AU84=6,"3",AU84=7,"2",AU84=8,"1")),"")+0</f>
        <v>#VALUE!</v>
      </c>
      <c r="BC84" s="4">
        <v>4</v>
      </c>
      <c r="BD84" cm="1">
        <f t="array" ref="BD84:BG84">_xlfn.XLOOKUP($BE$78&amp;BC84,$AB$15:$AB$201,$AD$15:$AG$201,"")</f>
        <v>0</v>
      </c>
      <c r="BE84" s="55">
        <v>0</v>
      </c>
      <c r="BF84" s="50">
        <v>0</v>
      </c>
      <c r="BG84" s="55">
        <v>0</v>
      </c>
      <c r="BH84" s="55" t="str">
        <f t="shared" si="59"/>
        <v>:        :</v>
      </c>
      <c r="BI84" s="50" cm="1">
        <f t="array" ref="BI84">IFERROR(IF(BH84="N/P",0,_xlfn.IFS(BC84&gt;8,"0",BC84=1,"9",BC84=2,"7",BC84=3,"6",BC84=4,"5",BC84=5,"4",BC84=6,"3",BC84=7,"2",BC84=8,"1")),"")+0</f>
        <v>5</v>
      </c>
      <c r="BJ84" s="90" t="e">
        <f t="shared" si="41"/>
        <v>#N/A</v>
      </c>
      <c r="BK84" s="4" t="e" cm="1">
        <f t="array" ref="BK84">_xlfn.IFS(BP84="N/P",0,BL84="",0,BP84&gt;0,BK83+1)</f>
        <v>#N/A</v>
      </c>
      <c r="BL84">
        <v>0</v>
      </c>
      <c r="BM84" s="4">
        <v>0</v>
      </c>
      <c r="BN84" s="4">
        <v>0</v>
      </c>
      <c r="BO84" s="4">
        <v>0</v>
      </c>
      <c r="BP84" s="55" t="str">
        <v>:        :</v>
      </c>
      <c r="BQ84" s="50" t="e" cm="1">
        <f t="array" ref="BQ84">IFERROR(IF(BP84="N/P",0,_xlfn.IFS(BK84&gt;8,"0",BK84=1,"9",BK84=2,"7",BK84=3,"6",BK84=4,"5",BK84=5,"4",BK84=6,"3",BK84=7,"2",BK84=8,"1")),"")+0</f>
        <v>#VALUE!</v>
      </c>
    </row>
    <row r="85" spans="1:69" x14ac:dyDescent="0.3">
      <c r="A85">
        <v>6</v>
      </c>
      <c r="C85" s="3">
        <f>_xlfn.XLOOKUP(B85,Tabla1[NOMBRE Y APELLIDO],Tabla1[EQUIPO])</f>
        <v>0</v>
      </c>
      <c r="D85" s="3">
        <f>_xlfn.XLOOKUP(B85,Tabla1[NOMBRE Y APELLIDO],Tabla1[EDAD])</f>
        <v>0</v>
      </c>
      <c r="E85" s="3">
        <f>_xlfn.XLOOKUP(B85,Tabla1[NOMBRE Y APELLIDO],Tabla1[CAT.])</f>
        <v>0</v>
      </c>
      <c r="F85" s="81">
        <f>_xlfn.XLOOKUP(B85,Tabla1[NOMBRE Y APELLIDO],Tabla1[50m Pull])</f>
        <v>0</v>
      </c>
      <c r="H85" t="str">
        <f t="shared" si="60"/>
        <v>SERIE 7-5</v>
      </c>
      <c r="I85" t="str">
        <f>N85&amp;COUNTIF($N$15:N85,N85)</f>
        <v>042</v>
      </c>
      <c r="J85" s="3">
        <v>5</v>
      </c>
      <c r="K85" s="80">
        <v>0</v>
      </c>
      <c r="L85" s="50">
        <v>0</v>
      </c>
      <c r="M85" s="50">
        <v>0</v>
      </c>
      <c r="N85" s="50">
        <v>0</v>
      </c>
      <c r="O85" s="55">
        <v>0</v>
      </c>
      <c r="P85" s="55" t="s">
        <v>89</v>
      </c>
      <c r="Q85" s="50">
        <f t="shared" si="57"/>
        <v>1</v>
      </c>
      <c r="R85" s="50">
        <v>7</v>
      </c>
      <c r="T85">
        <v>6</v>
      </c>
      <c r="V85" s="3">
        <f>_xlfn.XLOOKUP(U85,Tabla1[NOMBRE Y APELLIDO],Tabla1[EQUIPO])</f>
        <v>0</v>
      </c>
      <c r="W85" s="3">
        <f>_xlfn.XLOOKUP(U85,Tabla1[NOMBRE Y APELLIDO],Tabla1[EDAD])</f>
        <v>0</v>
      </c>
      <c r="X85" s="3">
        <f>_xlfn.XLOOKUP(U85,Tabla1[NOMBRE Y APELLIDO],Tabla1[CAT.])</f>
        <v>0</v>
      </c>
      <c r="Y85" s="81">
        <f>_xlfn.XLOOKUP(U85,Tabla1[NOMBRE Y APELLIDO],Tabla1[50m Pull])</f>
        <v>0</v>
      </c>
      <c r="Z85" s="84"/>
      <c r="AA85" t="str">
        <f t="shared" si="61"/>
        <v>SERIE 7-5</v>
      </c>
      <c r="AB85" t="str">
        <f>AG85&amp;COUNTIF($AG$15:AG85,AG85)</f>
        <v>042</v>
      </c>
      <c r="AC85" s="3">
        <v>5</v>
      </c>
      <c r="AD85" s="80">
        <v>0</v>
      </c>
      <c r="AE85" s="50">
        <v>0</v>
      </c>
      <c r="AF85" s="50">
        <v>0</v>
      </c>
      <c r="AG85" s="50">
        <v>0</v>
      </c>
      <c r="AH85" s="55">
        <v>0</v>
      </c>
      <c r="AI85" s="55" t="s">
        <v>89</v>
      </c>
      <c r="AJ85" s="50">
        <f t="shared" si="58"/>
        <v>2</v>
      </c>
      <c r="AK85" s="50">
        <v>7</v>
      </c>
      <c r="AM85" s="4">
        <v>4</v>
      </c>
      <c r="AN85" t="str" cm="1">
        <f t="array" ref="AN85">_xlfn.XLOOKUP($AO$79&amp;AM85,$I$15:$I$201,$K$15:$N$201,"")</f>
        <v/>
      </c>
      <c r="AO85" s="55"/>
      <c r="AP85" s="50"/>
      <c r="AQ85" s="55"/>
      <c r="AR85" s="55" t="str">
        <f t="shared" si="62"/>
        <v/>
      </c>
      <c r="AS85" s="50" cm="1">
        <f t="array" ref="AS85">IFERROR(IF(AR85="N/P",0,_xlfn.IFS(AM85&gt;8,"0",AM85=1,"9",AM85=2,"7",AM85=3,"6",AM85=4,"5",AM85=5,"4",AM85=6,"3",AM85=7,"2",AM85=8,"1")),"")+0</f>
        <v>5</v>
      </c>
      <c r="AT85" s="87" t="str">
        <f t="shared" si="44"/>
        <v>00</v>
      </c>
      <c r="AU85" s="4" cm="1">
        <f t="array" ref="AU85">_xlfn.IFS(AZ85="N/P",0,AV85="",0,AZ85&gt;0,AU84+1)</f>
        <v>0</v>
      </c>
      <c r="AV85" t="str">
        <v/>
      </c>
      <c r="AW85" s="4">
        <v>0</v>
      </c>
      <c r="AX85" s="4">
        <v>0</v>
      </c>
      <c r="AY85" s="4">
        <v>0</v>
      </c>
      <c r="AZ85" s="55" t="str">
        <v/>
      </c>
      <c r="BA85" s="50" t="e" cm="1">
        <f t="array" ref="BA85">IFERROR(IF(AZ85="N/P",0,_xlfn.IFS(AU85&gt;8,"0",AU85=1,"9",AU85=2,"7",AU85=3,"6",AU85=4,"5",AU85=5,"4",AU85=6,"3",AU85=7,"2",AU85=8,"1")),"")+0</f>
        <v>#VALUE!</v>
      </c>
      <c r="BC85" s="4">
        <v>5</v>
      </c>
      <c r="BD85" cm="1">
        <f t="array" ref="BD85:BG85">_xlfn.XLOOKUP($BE$78&amp;BC85,$AB$15:$AB$201,$AD$15:$AG$201,"")</f>
        <v>0</v>
      </c>
      <c r="BE85" s="55">
        <v>0</v>
      </c>
      <c r="BF85" s="50">
        <v>0</v>
      </c>
      <c r="BG85" s="55">
        <v>0</v>
      </c>
      <c r="BH85" s="55" t="str">
        <f t="shared" si="59"/>
        <v>:        :</v>
      </c>
      <c r="BI85" s="50" cm="1">
        <f t="array" ref="BI85">IFERROR(IF(BH85="N/P",0,_xlfn.IFS(BC85&gt;8,"0",BC85=1,"9",BC85=2,"7",BC85=3,"6",BC85=4,"5",BC85=5,"4",BC85=6,"3",BC85=7,"2",BC85=8,"1")),"")+0</f>
        <v>4</v>
      </c>
      <c r="BJ85" s="90" t="e">
        <f t="shared" si="41"/>
        <v>#N/A</v>
      </c>
      <c r="BK85" s="4" t="e" cm="1">
        <f t="array" ref="BK85">_xlfn.IFS(BP85="N/P",0,BL85="",0,BP85&gt;0,BK84+1)</f>
        <v>#N/A</v>
      </c>
      <c r="BL85">
        <v>0</v>
      </c>
      <c r="BM85" s="4">
        <v>0</v>
      </c>
      <c r="BN85" s="4">
        <v>0</v>
      </c>
      <c r="BO85" s="4">
        <v>0</v>
      </c>
      <c r="BP85" s="55" t="str">
        <v>:        :</v>
      </c>
      <c r="BQ85" s="50" t="e" cm="1">
        <f t="array" ref="BQ85">IFERROR(IF(BP85="N/P",0,_xlfn.IFS(BK85&gt;8,"0",BK85=1,"9",BK85=2,"7",BK85=3,"6",BK85=4,"5",BK85=5,"4",BK85=6,"3",BK85=7,"2",BK85=8,"1")),"")+0</f>
        <v>#VALUE!</v>
      </c>
    </row>
    <row r="86" spans="1:69" x14ac:dyDescent="0.3">
      <c r="A86">
        <v>3</v>
      </c>
      <c r="C86" s="3">
        <f>_xlfn.XLOOKUP(B86,Tabla1[NOMBRE Y APELLIDO],Tabla1[EQUIPO])</f>
        <v>0</v>
      </c>
      <c r="D86" s="3">
        <f>_xlfn.XLOOKUP(B86,Tabla1[NOMBRE Y APELLIDO],Tabla1[EDAD])</f>
        <v>0</v>
      </c>
      <c r="E86" s="3">
        <f>_xlfn.XLOOKUP(B86,Tabla1[NOMBRE Y APELLIDO],Tabla1[CAT.])</f>
        <v>0</v>
      </c>
      <c r="F86" s="81">
        <f>_xlfn.XLOOKUP(B86,Tabla1[NOMBRE Y APELLIDO],Tabla1[50m Pull])</f>
        <v>0</v>
      </c>
      <c r="H86" t="str">
        <f t="shared" si="60"/>
        <v>SERIE 7-6</v>
      </c>
      <c r="I86" t="str">
        <f>N86&amp;COUNTIF($N$15:N86,N86)</f>
        <v>043</v>
      </c>
      <c r="J86" s="3">
        <v>6</v>
      </c>
      <c r="K86" s="80">
        <v>0</v>
      </c>
      <c r="L86" s="50">
        <v>0</v>
      </c>
      <c r="M86" s="50">
        <v>0</v>
      </c>
      <c r="N86" s="50">
        <v>0</v>
      </c>
      <c r="O86" s="55">
        <v>0</v>
      </c>
      <c r="P86" s="55" t="s">
        <v>89</v>
      </c>
      <c r="Q86" s="50">
        <f t="shared" si="57"/>
        <v>1</v>
      </c>
      <c r="R86" s="50">
        <v>7</v>
      </c>
      <c r="T86">
        <v>3</v>
      </c>
      <c r="V86" s="3">
        <f>_xlfn.XLOOKUP(U86,Tabla1[NOMBRE Y APELLIDO],Tabla1[EQUIPO])</f>
        <v>0</v>
      </c>
      <c r="W86" s="3">
        <f>_xlfn.XLOOKUP(U86,Tabla1[NOMBRE Y APELLIDO],Tabla1[EDAD])</f>
        <v>0</v>
      </c>
      <c r="X86" s="3">
        <f>_xlfn.XLOOKUP(U86,Tabla1[NOMBRE Y APELLIDO],Tabla1[CAT.])</f>
        <v>0</v>
      </c>
      <c r="Y86" s="81">
        <f>_xlfn.XLOOKUP(U86,Tabla1[NOMBRE Y APELLIDO],Tabla1[50m Pull])</f>
        <v>0</v>
      </c>
      <c r="Z86" s="84"/>
      <c r="AA86" t="str">
        <f t="shared" si="61"/>
        <v>SERIE 7-6</v>
      </c>
      <c r="AB86" t="str">
        <f>AG86&amp;COUNTIF($AG$15:AG86,AG86)</f>
        <v>043</v>
      </c>
      <c r="AC86" s="3">
        <v>6</v>
      </c>
      <c r="AD86" s="80">
        <v>0</v>
      </c>
      <c r="AE86" s="50">
        <v>0</v>
      </c>
      <c r="AF86" s="50">
        <v>0</v>
      </c>
      <c r="AG86" s="50">
        <v>0</v>
      </c>
      <c r="AH86" s="55">
        <v>0</v>
      </c>
      <c r="AI86" s="55" t="s">
        <v>89</v>
      </c>
      <c r="AJ86" s="50">
        <f t="shared" si="58"/>
        <v>2</v>
      </c>
      <c r="AK86" s="50">
        <v>7</v>
      </c>
      <c r="AM86" s="4">
        <v>5</v>
      </c>
      <c r="AN86" cm="1">
        <f t="array" ref="AN86:AQ86">_xlfn.XLOOKUP($AO$79&amp;AM86,$I$15:$I$201,$K$15:$N$201,"")</f>
        <v>0</v>
      </c>
      <c r="AO86" s="55">
        <v>0</v>
      </c>
      <c r="AP86" s="50">
        <v>0</v>
      </c>
      <c r="AQ86" s="55">
        <v>0</v>
      </c>
      <c r="AR86" s="55">
        <f t="shared" si="62"/>
        <v>0</v>
      </c>
      <c r="AS86" s="50" cm="1">
        <f t="array" ref="AS86">IFERROR(IF(AR86="N/P",0,_xlfn.IFS(AM86&gt;8,"0",AM86=1,"9",AM86=2,"7",AM86=3,"6",AM86=4,"5",AM86=5,"4",AM86=6,"3",AM86=7,"2",AM86=8,"1")),"")+0</f>
        <v>4</v>
      </c>
      <c r="AT86" s="87" t="str">
        <f t="shared" si="44"/>
        <v>00</v>
      </c>
      <c r="AU86" s="4" cm="1">
        <f t="array" ref="AU86">_xlfn.IFS(AZ86="N/P",0,AV86="",0,AZ86&gt;0,AU85+1)</f>
        <v>0</v>
      </c>
      <c r="AV86" t="str">
        <v/>
      </c>
      <c r="AW86" s="4">
        <v>0</v>
      </c>
      <c r="AX86" s="4">
        <v>0</v>
      </c>
      <c r="AY86" s="4">
        <v>0</v>
      </c>
      <c r="AZ86" s="55" t="str">
        <v/>
      </c>
      <c r="BA86" s="50" t="e" cm="1">
        <f t="array" ref="BA86">IFERROR(IF(AZ86="N/P",0,_xlfn.IFS(AU86&gt;8,"0",AU86=1,"9",AU86=2,"7",AU86=3,"6",AU86=4,"5",AU86=5,"4",AU86=6,"3",AU86=7,"2",AU86=8,"1")),"")+0</f>
        <v>#VALUE!</v>
      </c>
      <c r="BC86" s="4">
        <v>6</v>
      </c>
      <c r="BD86" cm="1">
        <f t="array" ref="BD86:BG86">_xlfn.XLOOKUP($BE$78&amp;BC86,$AB$15:$AB$201,$AD$15:$AG$201,"")</f>
        <v>0</v>
      </c>
      <c r="BE86" s="55">
        <v>0</v>
      </c>
      <c r="BF86" s="50">
        <v>0</v>
      </c>
      <c r="BG86" s="55">
        <v>0</v>
      </c>
      <c r="BH86" s="55" t="str">
        <f t="shared" si="59"/>
        <v>:        :</v>
      </c>
      <c r="BI86" s="50" cm="1">
        <f t="array" ref="BI86">IFERROR(IF(BH86="N/P",0,_xlfn.IFS(BC86&gt;8,"0",BC86=1,"9",BC86=2,"7",BC86=3,"6",BC86=4,"5",BC86=5,"4",BC86=6,"3",BC86=7,"2",BC86=8,"1")),"")+0</f>
        <v>3</v>
      </c>
      <c r="BJ86" s="90" t="e">
        <f t="shared" si="41"/>
        <v>#N/A</v>
      </c>
      <c r="BK86" s="4" t="e" cm="1">
        <f t="array" ref="BK86">_xlfn.IFS(BP86="N/P",0,BL86="",0,BP86&gt;0,BK85+1)</f>
        <v>#N/A</v>
      </c>
      <c r="BL86">
        <v>0</v>
      </c>
      <c r="BM86" s="4">
        <v>0</v>
      </c>
      <c r="BN86" s="4">
        <v>0</v>
      </c>
      <c r="BO86" s="4">
        <v>0</v>
      </c>
      <c r="BP86" s="55" t="str">
        <v>:        :</v>
      </c>
      <c r="BQ86" s="50" t="e" cm="1">
        <f t="array" ref="BQ86">IFERROR(IF(BP86="N/P",0,_xlfn.IFS(BK86&gt;8,"0",BK86=1,"9",BK86=2,"7",BK86=3,"6",BK86=4,"5",BK86=5,"4",BK86=6,"3",BK86=7,"2",BK86=8,"1")),"")+0</f>
        <v>#VALUE!</v>
      </c>
    </row>
    <row r="87" spans="1:69" x14ac:dyDescent="0.3">
      <c r="A87">
        <v>5</v>
      </c>
      <c r="C87" s="3">
        <f>_xlfn.XLOOKUP(B87,Tabla1[NOMBRE Y APELLIDO],Tabla1[EQUIPO])</f>
        <v>0</v>
      </c>
      <c r="D87" s="3">
        <f>_xlfn.XLOOKUP(B87,Tabla1[NOMBRE Y APELLIDO],Tabla1[EDAD])</f>
        <v>0</v>
      </c>
      <c r="E87" s="3">
        <f>_xlfn.XLOOKUP(B87,Tabla1[NOMBRE Y APELLIDO],Tabla1[CAT.])</f>
        <v>0</v>
      </c>
      <c r="F87" s="81">
        <f>_xlfn.XLOOKUP(B87,Tabla1[NOMBRE Y APELLIDO],Tabla1[50m Pull])</f>
        <v>0</v>
      </c>
      <c r="H87" t="str">
        <f t="shared" si="60"/>
        <v>SERIE 7-7</v>
      </c>
      <c r="I87" t="str">
        <f>N87&amp;COUNTIF($N$15:N87,N87)</f>
        <v>044</v>
      </c>
      <c r="J87" s="3">
        <v>7</v>
      </c>
      <c r="K87" s="80">
        <v>0</v>
      </c>
      <c r="L87" s="50">
        <v>0</v>
      </c>
      <c r="M87" s="50">
        <v>0</v>
      </c>
      <c r="N87" s="50">
        <v>0</v>
      </c>
      <c r="O87" s="55">
        <v>0</v>
      </c>
      <c r="P87" s="55" t="s">
        <v>89</v>
      </c>
      <c r="Q87" s="50">
        <f t="shared" si="57"/>
        <v>1</v>
      </c>
      <c r="R87" s="50">
        <v>7</v>
      </c>
      <c r="T87">
        <v>5</v>
      </c>
      <c r="V87" s="3">
        <f>_xlfn.XLOOKUP(U87,Tabla1[NOMBRE Y APELLIDO],Tabla1[EQUIPO])</f>
        <v>0</v>
      </c>
      <c r="W87" s="3">
        <f>_xlfn.XLOOKUP(U87,Tabla1[NOMBRE Y APELLIDO],Tabla1[EDAD])</f>
        <v>0</v>
      </c>
      <c r="X87" s="3">
        <f>_xlfn.XLOOKUP(U87,Tabla1[NOMBRE Y APELLIDO],Tabla1[CAT.])</f>
        <v>0</v>
      </c>
      <c r="Y87" s="81">
        <f>_xlfn.XLOOKUP(U87,Tabla1[NOMBRE Y APELLIDO],Tabla1[50m Pull])</f>
        <v>0</v>
      </c>
      <c r="Z87" s="84"/>
      <c r="AA87" t="str">
        <f t="shared" si="61"/>
        <v>SERIE 7-7</v>
      </c>
      <c r="AB87" t="str">
        <f>AG87&amp;COUNTIF($AG$15:AG87,AG87)</f>
        <v>044</v>
      </c>
      <c r="AC87" s="3">
        <v>7</v>
      </c>
      <c r="AD87" s="80">
        <v>0</v>
      </c>
      <c r="AE87" s="50">
        <v>0</v>
      </c>
      <c r="AF87" s="50">
        <v>0</v>
      </c>
      <c r="AG87" s="50">
        <v>0</v>
      </c>
      <c r="AH87" s="55">
        <v>0</v>
      </c>
      <c r="AI87" s="55" t="s">
        <v>89</v>
      </c>
      <c r="AJ87" s="50">
        <f t="shared" si="58"/>
        <v>2</v>
      </c>
      <c r="AK87" s="50">
        <v>7</v>
      </c>
      <c r="AM87" s="4">
        <v>6</v>
      </c>
      <c r="AN87" t="str" cm="1">
        <f t="array" ref="AN87">_xlfn.XLOOKUP($AO$79&amp;AM87,$I$15:$I$201,$K$15:$N$201,"")</f>
        <v/>
      </c>
      <c r="AO87" s="55"/>
      <c r="AP87" s="50"/>
      <c r="AQ87" s="55"/>
      <c r="AR87" s="55" t="str">
        <f t="shared" si="62"/>
        <v/>
      </c>
      <c r="AS87" s="50" cm="1">
        <f t="array" ref="AS87">IFERROR(IF(AR87="N/P",0,_xlfn.IFS(AM87&gt;8,"0",AM87=1,"9",AM87=2,"7",AM87=3,"6",AM87=4,"5",AM87=5,"4",AM87=6,"3",AM87=7,"2",AM87=8,"1")),"")+0</f>
        <v>3</v>
      </c>
      <c r="AT87" s="87" t="str">
        <f t="shared" si="44"/>
        <v>00</v>
      </c>
      <c r="AU87" s="4" cm="1">
        <f t="array" ref="AU87">_xlfn.IFS(AZ87="N/P",0,AV87="",0,AZ87&gt;0,AU86+1)</f>
        <v>0</v>
      </c>
      <c r="AV87" t="str">
        <v/>
      </c>
      <c r="AW87" s="4">
        <v>0</v>
      </c>
      <c r="AX87" s="4">
        <v>0</v>
      </c>
      <c r="AY87" s="4">
        <v>0</v>
      </c>
      <c r="AZ87" s="55" t="str">
        <v/>
      </c>
      <c r="BA87" s="50" t="e" cm="1">
        <f t="array" ref="BA87">IFERROR(IF(AZ87="N/P",0,_xlfn.IFS(AU87&gt;8,"0",AU87=1,"9",AU87=2,"7",AU87=3,"6",AU87=4,"5",AU87=5,"4",AU87=6,"3",AU87=7,"2",AU87=8,"1")),"")+0</f>
        <v>#VALUE!</v>
      </c>
      <c r="BC87" s="4">
        <v>7</v>
      </c>
      <c r="BD87" cm="1">
        <f t="array" ref="BD87:BG87">_xlfn.XLOOKUP($BE$78&amp;BC87,$AB$15:$AB$201,$AD$15:$AG$201,"")</f>
        <v>0</v>
      </c>
      <c r="BE87" s="55">
        <v>0</v>
      </c>
      <c r="BF87" s="50">
        <v>0</v>
      </c>
      <c r="BG87" s="55">
        <v>0</v>
      </c>
      <c r="BH87" s="55" t="str">
        <f t="shared" si="59"/>
        <v>:        :</v>
      </c>
      <c r="BI87" s="50" cm="1">
        <f t="array" ref="BI87">IFERROR(IF(BH87="N/P",0,_xlfn.IFS(BC87&gt;8,"0",BC87=1,"9",BC87=2,"7",BC87=3,"6",BC87=4,"5",BC87=5,"4",BC87=6,"3",BC87=7,"2",BC87=8,"1")),"")+0</f>
        <v>2</v>
      </c>
      <c r="BJ87" s="90" t="e">
        <f t="shared" si="41"/>
        <v>#N/A</v>
      </c>
      <c r="BK87" s="4" t="e" cm="1">
        <f t="array" ref="BK87">_xlfn.IFS(BP87="N/P",0,BL87="",0,BP87&gt;0,BK86+1)</f>
        <v>#N/A</v>
      </c>
      <c r="BL87">
        <v>0</v>
      </c>
      <c r="BM87" s="4">
        <v>0</v>
      </c>
      <c r="BN87" s="4">
        <v>0</v>
      </c>
      <c r="BO87" s="4">
        <v>0</v>
      </c>
      <c r="BP87" s="55" t="str">
        <v>:        :</v>
      </c>
      <c r="BQ87" s="50" t="e" cm="1">
        <f t="array" ref="BQ87">IFERROR(IF(BP87="N/P",0,_xlfn.IFS(BK87&gt;8,"0",BK87=1,"9",BK87=2,"7",BK87=3,"6",BK87=4,"5",BK87=5,"4",BK87=6,"3",BK87=7,"2",BK87=8,"1")),"")+0</f>
        <v>#VALUE!</v>
      </c>
    </row>
    <row r="88" spans="1:69" x14ac:dyDescent="0.3">
      <c r="A88">
        <v>4</v>
      </c>
      <c r="C88" s="3">
        <f>_xlfn.XLOOKUP(B88,Tabla1[NOMBRE Y APELLIDO],Tabla1[EQUIPO])</f>
        <v>0</v>
      </c>
      <c r="D88" s="3">
        <f>_xlfn.XLOOKUP(B88,Tabla1[NOMBRE Y APELLIDO],Tabla1[EDAD])</f>
        <v>0</v>
      </c>
      <c r="E88" s="3">
        <f>_xlfn.XLOOKUP(B88,Tabla1[NOMBRE Y APELLIDO],Tabla1[CAT.])</f>
        <v>0</v>
      </c>
      <c r="F88" s="81">
        <f>_xlfn.XLOOKUP(B88,Tabla1[NOMBRE Y APELLIDO],Tabla1[50m Pull])</f>
        <v>0</v>
      </c>
      <c r="H88" t="str">
        <f t="shared" si="60"/>
        <v>SERIE 7-8</v>
      </c>
      <c r="I88" t="str">
        <f>N88&amp;COUNTIF($N$15:N88,N88)</f>
        <v>045</v>
      </c>
      <c r="J88" s="3">
        <v>8</v>
      </c>
      <c r="K88" s="80">
        <v>0</v>
      </c>
      <c r="L88" s="50">
        <v>0</v>
      </c>
      <c r="M88" s="50">
        <v>0</v>
      </c>
      <c r="N88" s="50">
        <v>0</v>
      </c>
      <c r="O88" s="55">
        <v>0</v>
      </c>
      <c r="P88" s="55" t="s">
        <v>89</v>
      </c>
      <c r="Q88" s="50">
        <f t="shared" si="57"/>
        <v>1</v>
      </c>
      <c r="R88" s="50">
        <v>7</v>
      </c>
      <c r="T88">
        <v>4</v>
      </c>
      <c r="V88" s="3">
        <f>_xlfn.XLOOKUP(U88,Tabla1[NOMBRE Y APELLIDO],Tabla1[EQUIPO])</f>
        <v>0</v>
      </c>
      <c r="W88" s="3">
        <f>_xlfn.XLOOKUP(U88,Tabla1[NOMBRE Y APELLIDO],Tabla1[EDAD])</f>
        <v>0</v>
      </c>
      <c r="X88" s="3">
        <f>_xlfn.XLOOKUP(U88,Tabla1[NOMBRE Y APELLIDO],Tabla1[CAT.])</f>
        <v>0</v>
      </c>
      <c r="Y88" s="81">
        <f>_xlfn.XLOOKUP(U88,Tabla1[NOMBRE Y APELLIDO],Tabla1[50m Pull])</f>
        <v>0</v>
      </c>
      <c r="Z88" s="84"/>
      <c r="AA88" t="str">
        <f t="shared" si="61"/>
        <v>SERIE 7-8</v>
      </c>
      <c r="AB88" t="str">
        <f>AG88&amp;COUNTIF($AG$15:AG88,AG88)</f>
        <v>045</v>
      </c>
      <c r="AC88" s="3">
        <v>8</v>
      </c>
      <c r="AD88" s="80">
        <v>0</v>
      </c>
      <c r="AE88" s="50">
        <v>0</v>
      </c>
      <c r="AF88" s="50">
        <v>0</v>
      </c>
      <c r="AG88" s="50">
        <v>0</v>
      </c>
      <c r="AH88" s="55">
        <v>0</v>
      </c>
      <c r="AI88" s="55" t="s">
        <v>89</v>
      </c>
      <c r="AJ88" s="50">
        <f t="shared" si="58"/>
        <v>2</v>
      </c>
      <c r="AK88" s="50">
        <v>7</v>
      </c>
      <c r="AM88" s="4">
        <v>7</v>
      </c>
      <c r="AN88" t="str" cm="1">
        <f t="array" ref="AN88">_xlfn.XLOOKUP($AO$79&amp;AM88,$I$15:$I$201,$K$15:$N$201,"")</f>
        <v/>
      </c>
      <c r="AO88" s="55"/>
      <c r="AP88" s="50"/>
      <c r="AQ88" s="55"/>
      <c r="AR88" s="55" t="str">
        <f t="shared" si="62"/>
        <v/>
      </c>
      <c r="AS88" s="50" cm="1">
        <f t="array" ref="AS88">IFERROR(IF(AR88="N/P",0,_xlfn.IFS(AM88&gt;8,"0",AM88=1,"9",AM88=2,"7",AM88=3,"6",AM88=4,"5",AM88=5,"4",AM88=6,"3",AM88=7,"2",AM88=8,"1")),"")+0</f>
        <v>2</v>
      </c>
      <c r="AT88" s="87" t="str">
        <f t="shared" si="44"/>
        <v>00</v>
      </c>
      <c r="AU88" s="4" cm="1">
        <f t="array" ref="AU88">_xlfn.IFS(AZ88="N/P",0,AV88="",0,AZ88&gt;0,AU87+1)</f>
        <v>0</v>
      </c>
      <c r="AV88" t="str">
        <v/>
      </c>
      <c r="AW88" s="4">
        <v>0</v>
      </c>
      <c r="AX88" s="4">
        <v>0</v>
      </c>
      <c r="AY88" s="4">
        <v>0</v>
      </c>
      <c r="AZ88" s="55" t="str">
        <v/>
      </c>
      <c r="BA88" s="50" t="e" cm="1">
        <f t="array" ref="BA88">IFERROR(IF(AZ88="N/P",0,_xlfn.IFS(AU88&gt;8,"0",AU88=1,"9",AU88=2,"7",AU88=3,"6",AU88=4,"5",AU88=5,"4",AU88=6,"3",AU88=7,"2",AU88=8,"1")),"")+0</f>
        <v>#VALUE!</v>
      </c>
      <c r="BC88" s="4">
        <v>8</v>
      </c>
      <c r="BD88" cm="1">
        <f t="array" ref="BD88:BG88">_xlfn.XLOOKUP($BE$78&amp;BC88,$AB$15:$AB$201,$AD$15:$AG$201,"")</f>
        <v>0</v>
      </c>
      <c r="BE88" s="55">
        <v>0</v>
      </c>
      <c r="BF88" s="50">
        <v>0</v>
      </c>
      <c r="BG88" s="55">
        <v>0</v>
      </c>
      <c r="BH88" s="55" t="str">
        <f t="shared" si="59"/>
        <v>:        :</v>
      </c>
      <c r="BI88" s="50" cm="1">
        <f t="array" ref="BI88">IFERROR(IF(BH88="N/P",0,_xlfn.IFS(BC88&gt;8,"0",BC88=1,"9",BC88=2,"7",BC88=3,"6",BC88=4,"5",BC88=5,"4",BC88=6,"3",BC88=7,"2",BC88=8,"1")),"")+0</f>
        <v>1</v>
      </c>
      <c r="BJ88" s="90" t="e">
        <f t="shared" si="41"/>
        <v>#N/A</v>
      </c>
      <c r="BK88" s="4" t="e" cm="1">
        <f t="array" ref="BK88">_xlfn.IFS(BP88="N/P",0,BL88="",0,BP88&gt;0,BK87+1)</f>
        <v>#N/A</v>
      </c>
      <c r="BL88">
        <v>0</v>
      </c>
      <c r="BM88" s="4">
        <v>0</v>
      </c>
      <c r="BN88" s="4">
        <v>0</v>
      </c>
      <c r="BO88" s="4">
        <v>0</v>
      </c>
      <c r="BP88" s="55" t="str">
        <v>:        :</v>
      </c>
      <c r="BQ88" s="50" t="e" cm="1">
        <f t="array" ref="BQ88">IFERROR(IF(BP88="N/P",0,_xlfn.IFS(BK88&gt;8,"0",BK88=1,"9",BK88=2,"7",BK88=3,"6",BK88=4,"5",BK88=5,"4",BK88=6,"3",BK88=7,"2",BK88=8,"1")),"")+0</f>
        <v>#VALUE!</v>
      </c>
    </row>
    <row r="89" spans="1:69" x14ac:dyDescent="0.3">
      <c r="I89" t="str">
        <f>N89&amp;COUNTIF($N$15:N89,N89)</f>
        <v>45</v>
      </c>
      <c r="AB89" t="str">
        <f>AG89&amp;COUNTIF($AG$15:AG89,AG89)</f>
        <v>45</v>
      </c>
      <c r="AD89" s="77"/>
      <c r="AE89" s="77"/>
      <c r="AF89" s="77"/>
      <c r="AG89" s="77"/>
      <c r="AH89" s="77"/>
      <c r="AM89" s="4">
        <v>8</v>
      </c>
      <c r="AN89" t="str" cm="1">
        <f t="array" ref="AN89">_xlfn.XLOOKUP($AO$79&amp;AM89,$I$15:$I$201,$K$15:$N$201,"")</f>
        <v/>
      </c>
      <c r="AO89" s="55"/>
      <c r="AP89" s="50"/>
      <c r="AQ89" s="55"/>
      <c r="AR89" s="55" t="str">
        <f t="shared" si="62"/>
        <v/>
      </c>
      <c r="AS89" s="50" cm="1">
        <f t="array" ref="AS89">IFERROR(IF(AR89="N/P",0,_xlfn.IFS(AM89&gt;8,"0",AM89=1,"9",AM89=2,"7",AM89=3,"6",AM89=4,"5",AM89=5,"4",AM89=6,"3",AM89=7,"2",AM89=8,"1")),"")+0</f>
        <v>1</v>
      </c>
      <c r="AT89" s="87" t="str">
        <f t="shared" si="44"/>
        <v>00</v>
      </c>
      <c r="AU89" s="4" cm="1">
        <f t="array" ref="AU89">_xlfn.IFS(AZ89="N/P",0,AV89="",0,AZ89&gt;0,AU88+1)</f>
        <v>0</v>
      </c>
      <c r="AV89" t="str">
        <v/>
      </c>
      <c r="AW89" s="4">
        <v>0</v>
      </c>
      <c r="AX89" s="4">
        <v>0</v>
      </c>
      <c r="AY89" s="4">
        <v>0</v>
      </c>
      <c r="AZ89" t="str">
        <v/>
      </c>
      <c r="BA89" s="50" t="e" cm="1">
        <f t="array" ref="BA89">IFERROR(IF(AZ89="N/P",0,_xlfn.IFS(AU89&gt;8,"0",AU89=1,"9",AU89=2,"7",AU89=3,"6",AU89=4,"5",AU89=5,"4",AU89=6,"3",AU89=7,"2",AU89=8,"1")),"")+0</f>
        <v>#VALUE!</v>
      </c>
      <c r="BC89" s="4">
        <v>9</v>
      </c>
      <c r="BD89" cm="1">
        <f t="array" ref="BD89:BG89">_xlfn.XLOOKUP($BE$78&amp;BC89,$AB$15:$AB$201,$AD$15:$AG$201,"")</f>
        <v>0</v>
      </c>
      <c r="BE89" s="55">
        <v>0</v>
      </c>
      <c r="BF89" s="50">
        <v>0</v>
      </c>
      <c r="BG89" s="55">
        <v>0</v>
      </c>
      <c r="BH89" s="55" t="str">
        <f t="shared" si="59"/>
        <v>:        :</v>
      </c>
      <c r="BI89" s="50" cm="1">
        <f t="array" ref="BI89">IFERROR(IF(BH89="N/P",0,_xlfn.IFS(BC89&gt;8,"0",BC89=1,"9",BC89=2,"7",BC89=3,"6",BC89=4,"5",BC89=5,"4",BC89=6,"3",BC89=7,"2",BC89=8,"1")),"")+0</f>
        <v>0</v>
      </c>
      <c r="BJ89" s="90" t="e">
        <f t="shared" si="41"/>
        <v>#N/A</v>
      </c>
      <c r="BK89" s="4" t="e" cm="1">
        <f t="array" ref="BK89">_xlfn.IFS(BP89="N/P",0,BL89="",0,BP89&gt;0,BK88+1)</f>
        <v>#N/A</v>
      </c>
      <c r="BL89">
        <v>0</v>
      </c>
      <c r="BM89" s="4">
        <v>0</v>
      </c>
      <c r="BN89" s="4">
        <v>0</v>
      </c>
      <c r="BO89" s="4">
        <v>0</v>
      </c>
      <c r="BP89" s="55" t="str">
        <v>:        :</v>
      </c>
      <c r="BQ89" s="50" t="e" cm="1">
        <f t="array" ref="BQ89">IFERROR(IF(BP89="N/P",0,_xlfn.IFS(BK89&gt;8,"0",BK89=1,"9",BK89=2,"7",BK89=3,"6",BK89=4,"5",BK89=5,"4",BK89=6,"3",BK89=7,"2",BK89=8,"1")),"")+0</f>
        <v>#VALUE!</v>
      </c>
    </row>
    <row r="90" spans="1:69" x14ac:dyDescent="0.3">
      <c r="A90" s="3" t="s">
        <v>97</v>
      </c>
      <c r="B90" s="42" t="s">
        <v>78</v>
      </c>
      <c r="C90" s="18">
        <f>$C$13</f>
        <v>1</v>
      </c>
      <c r="D90" s="18"/>
      <c r="E90" s="78" t="str">
        <f>$E$12</f>
        <v>50 M</v>
      </c>
      <c r="F90" s="79" t="str">
        <f>$F$12</f>
        <v>PULL</v>
      </c>
      <c r="I90" t="str">
        <f>N90&amp;COUNTIF($N$15:N90,N90)</f>
        <v>45</v>
      </c>
      <c r="J90" s="3" t="s">
        <v>97</v>
      </c>
      <c r="K90" s="42" t="str">
        <f>$B$13</f>
        <v xml:space="preserve">PRUEBA </v>
      </c>
      <c r="L90" s="79">
        <f>$C$13</f>
        <v>1</v>
      </c>
      <c r="M90" s="79"/>
      <c r="N90" s="79"/>
      <c r="O90" s="78" t="str">
        <f>$E$12</f>
        <v>50 M</v>
      </c>
      <c r="P90" s="79" t="str">
        <f>$F$12</f>
        <v>PULL</v>
      </c>
      <c r="Q90" s="5"/>
      <c r="R90" s="5"/>
      <c r="T90" s="3" t="s">
        <v>97</v>
      </c>
      <c r="U90" s="42" t="s">
        <v>78</v>
      </c>
      <c r="V90" s="18">
        <f>$V$13</f>
        <v>2</v>
      </c>
      <c r="W90" s="18"/>
      <c r="X90" s="78" t="str">
        <f>$E$12</f>
        <v>50 M</v>
      </c>
      <c r="Y90" s="79" t="str">
        <f>$F$12</f>
        <v>PULL</v>
      </c>
      <c r="Z90" s="85"/>
      <c r="AB90" t="str">
        <f>AG90&amp;COUNTIF($AG$15:AG90,AG90)</f>
        <v>45</v>
      </c>
      <c r="AC90" s="3" t="s">
        <v>97</v>
      </c>
      <c r="AD90" s="42" t="str">
        <f>$B$13</f>
        <v xml:space="preserve">PRUEBA </v>
      </c>
      <c r="AE90" s="18">
        <f>$V$13</f>
        <v>2</v>
      </c>
      <c r="AF90" s="79"/>
      <c r="AG90" s="79"/>
      <c r="AH90" s="78" t="str">
        <f>$E$12</f>
        <v>50 M</v>
      </c>
      <c r="AI90" s="79" t="str">
        <f>$F$12</f>
        <v>PULL</v>
      </c>
      <c r="AJ90" s="5"/>
      <c r="AK90" s="5"/>
      <c r="AM90" s="4">
        <v>9</v>
      </c>
      <c r="AN90" cm="1">
        <f t="array" ref="AN90:AQ90">_xlfn.XLOOKUP($AO$79&amp;AM90,$I$15:$I$201,$K$15:$N$201,"")</f>
        <v>0</v>
      </c>
      <c r="AO90" s="55">
        <v>0</v>
      </c>
      <c r="AP90" s="50">
        <v>0</v>
      </c>
      <c r="AQ90" s="55">
        <v>0</v>
      </c>
      <c r="AR90" s="55">
        <f t="shared" si="62"/>
        <v>0</v>
      </c>
      <c r="AS90" s="50" cm="1">
        <f t="array" ref="AS90">IFERROR(IF(AR90="N/P",0,_xlfn.IFS(AM90&gt;8,"0",AM90=1,"9",AM90=2,"7",AM90=3,"6",AM90=4,"5",AM90=5,"4",AM90=6,"3",AM90=7,"2",AM90=8,"1")),"")+0</f>
        <v>0</v>
      </c>
      <c r="AT90" s="87" t="str">
        <f t="shared" si="44"/>
        <v>00</v>
      </c>
      <c r="AU90" s="4" cm="1">
        <f t="array" ref="AU90">_xlfn.IFS(AZ90="N/P",0,AV90="",0,AZ90&gt;0,AU89+1)</f>
        <v>0</v>
      </c>
      <c r="AV90" t="str">
        <v/>
      </c>
      <c r="AW90" s="4">
        <v>0</v>
      </c>
      <c r="AX90" s="4">
        <v>0</v>
      </c>
      <c r="AY90" s="4">
        <v>0</v>
      </c>
      <c r="AZ90" t="str">
        <v/>
      </c>
      <c r="BA90" s="50" t="e" cm="1">
        <f t="array" ref="BA90">IFERROR(IF(AZ90="N/P",0,_xlfn.IFS(AU90&gt;8,"0",AU90=1,"9",AU90=2,"7",AU90=3,"6",AU90=4,"5",AU90=5,"4",AU90=6,"3",AU90=7,"2",AU90=8,"1")),"")+0</f>
        <v>#VALUE!</v>
      </c>
      <c r="BC90" s="4">
        <v>10</v>
      </c>
      <c r="BD90" cm="1">
        <f t="array" ref="BD90:BG90">_xlfn.XLOOKUP($BE$78&amp;BC90,$AB$15:$AB$201,$AD$15:$AG$201,"")</f>
        <v>0</v>
      </c>
      <c r="BE90" s="55">
        <v>0</v>
      </c>
      <c r="BF90" s="50">
        <v>0</v>
      </c>
      <c r="BG90" s="55">
        <v>0</v>
      </c>
      <c r="BH90" s="55" t="str">
        <f t="shared" si="59"/>
        <v>:        :</v>
      </c>
      <c r="BI90" s="50" cm="1">
        <f t="array" ref="BI90">IFERROR(IF(BH90="N/P",0,_xlfn.IFS(BC90&gt;8,"0",BC90=1,"9",BC90=2,"7",BC90=3,"6",BC90=4,"5",BC90=5,"4",BC90=6,"3",BC90=7,"2",BC90=8,"1")),"")+0</f>
        <v>0</v>
      </c>
      <c r="BJ90" s="90" t="e">
        <f t="shared" si="41"/>
        <v>#N/A</v>
      </c>
      <c r="BK90" s="4" t="e" cm="1">
        <f t="array" ref="BK90">_xlfn.IFS(BP90="N/P",0,BL90="",0,BP90&gt;0,BK89+1)</f>
        <v>#N/A</v>
      </c>
      <c r="BL90">
        <v>0</v>
      </c>
      <c r="BM90" s="4">
        <v>0</v>
      </c>
      <c r="BN90" s="4">
        <v>0</v>
      </c>
      <c r="BO90" s="4">
        <v>0</v>
      </c>
      <c r="BP90" s="55" t="str">
        <v>:        :</v>
      </c>
      <c r="BQ90" s="50" t="e" cm="1">
        <f t="array" ref="BQ90">IFERROR(IF(BP90="N/P",0,_xlfn.IFS(BK90&gt;8,"0",BK90=1,"9",BK90=2,"7",BK90=3,"6",BK90=4,"5",BK90=5,"4",BK90=6,"3",BK90=7,"2",BK90=8,"1")),"")+0</f>
        <v>#VALUE!</v>
      </c>
    </row>
    <row r="91" spans="1:69" x14ac:dyDescent="0.3">
      <c r="A91" s="3" t="s">
        <v>79</v>
      </c>
      <c r="B91" s="49" t="s">
        <v>7</v>
      </c>
      <c r="C91" s="49" t="s">
        <v>8</v>
      </c>
      <c r="D91" s="49" t="s">
        <v>61</v>
      </c>
      <c r="E91" s="49" t="s">
        <v>10</v>
      </c>
      <c r="F91" s="49" t="s">
        <v>80</v>
      </c>
      <c r="I91" t="str">
        <f>N91&amp;COUNTIF($N$15:N91,N91)</f>
        <v>CAT.7</v>
      </c>
      <c r="J91" s="3" t="s">
        <v>79</v>
      </c>
      <c r="K91" s="50" t="s">
        <v>7</v>
      </c>
      <c r="L91" s="50" t="s">
        <v>8</v>
      </c>
      <c r="M91" s="50" t="s">
        <v>61</v>
      </c>
      <c r="N91" s="50" t="s">
        <v>10</v>
      </c>
      <c r="O91" s="50" t="s">
        <v>80</v>
      </c>
      <c r="P91" s="49" t="s">
        <v>81</v>
      </c>
      <c r="Q91" s="49" t="s">
        <v>82</v>
      </c>
      <c r="R91" s="49" t="s">
        <v>30</v>
      </c>
      <c r="T91" s="3" t="s">
        <v>79</v>
      </c>
      <c r="U91" s="49" t="s">
        <v>7</v>
      </c>
      <c r="V91" s="49" t="s">
        <v>8</v>
      </c>
      <c r="W91" s="49" t="s">
        <v>61</v>
      </c>
      <c r="X91" s="49" t="s">
        <v>10</v>
      </c>
      <c r="Y91" s="49" t="s">
        <v>80</v>
      </c>
      <c r="Z91" s="83"/>
      <c r="AB91" t="str">
        <f>AG91&amp;COUNTIF($AG$15:AG91,AG91)</f>
        <v>CAT.7</v>
      </c>
      <c r="AC91" s="3" t="s">
        <v>79</v>
      </c>
      <c r="AD91" s="50" t="s">
        <v>7</v>
      </c>
      <c r="AE91" s="50" t="s">
        <v>8</v>
      </c>
      <c r="AF91" s="50" t="s">
        <v>61</v>
      </c>
      <c r="AG91" s="50" t="s">
        <v>10</v>
      </c>
      <c r="AH91" s="50" t="s">
        <v>80</v>
      </c>
      <c r="AI91" s="49" t="s">
        <v>81</v>
      </c>
      <c r="AJ91" s="49" t="s">
        <v>82</v>
      </c>
      <c r="AK91" s="49" t="s">
        <v>30</v>
      </c>
      <c r="AM91" s="4">
        <v>10</v>
      </c>
      <c r="AN91" t="str" cm="1">
        <f t="array" ref="AN91">_xlfn.XLOOKUP($AO$79&amp;AM91,$I$15:$I$201,$K$15:$N$201,"")</f>
        <v/>
      </c>
      <c r="AO91" s="55"/>
      <c r="AP91" s="50"/>
      <c r="AQ91" s="55"/>
      <c r="AR91" s="55" t="str">
        <f t="shared" si="62"/>
        <v/>
      </c>
      <c r="AS91" s="50" cm="1">
        <f t="array" ref="AS91">IFERROR(IF(AR91="N/P",0,_xlfn.IFS(AM91&gt;8,"0",AM91=1,"9",AM91=2,"7",AM91=3,"6",AM91=4,"5",AM91=5,"4",AM91=6,"3",AM91=7,"2",AM91=8,"1")),"")+0</f>
        <v>0</v>
      </c>
      <c r="AT91" s="87" t="str">
        <f t="shared" si="44"/>
        <v>00</v>
      </c>
      <c r="AU91" s="4" cm="1">
        <f t="array" ref="AU91">_xlfn.IFS(AZ91="N/P",0,AV91="",0,AZ91&gt;0,AU90+1)</f>
        <v>0</v>
      </c>
      <c r="AV91" t="str">
        <v/>
      </c>
      <c r="AW91" s="4">
        <v>0</v>
      </c>
      <c r="AX91" s="4">
        <v>0</v>
      </c>
      <c r="AY91" s="4">
        <v>0</v>
      </c>
      <c r="AZ91" t="str">
        <v/>
      </c>
      <c r="BA91" s="50" t="e" cm="1">
        <f t="array" ref="BA91">IFERROR(IF(AZ91="N/P",0,_xlfn.IFS(AU91&gt;8,"0",AU91=1,"9",AU91=2,"7",AU91=3,"6",AU91=4,"5",AU91=5,"4",AU91=6,"3",AU91=7,"2",AU91=8,"1")),"")+0</f>
        <v>#VALUE!</v>
      </c>
      <c r="BC91" s="4">
        <v>11</v>
      </c>
      <c r="BD91" cm="1">
        <f t="array" ref="BD91:BG91">_xlfn.XLOOKUP($BE$78&amp;BC91,$AB$15:$AB$201,$AD$15:$AG$201,"")</f>
        <v>0</v>
      </c>
      <c r="BE91" s="55">
        <v>0</v>
      </c>
      <c r="BF91" s="50">
        <v>0</v>
      </c>
      <c r="BG91" s="55">
        <v>0</v>
      </c>
      <c r="BH91" s="55" t="str">
        <f t="shared" si="59"/>
        <v>:        :</v>
      </c>
      <c r="BI91" s="50" cm="1">
        <f t="array" ref="BI91">IFERROR(IF(BH91="N/P",0,_xlfn.IFS(BC91&gt;8,"0",BC91=1,"9",BC91=2,"7",BC91=3,"6",BC91=4,"5",BC91=5,"4",BC91=6,"3",BC91=7,"2",BC91=8,"1")),"")+0</f>
        <v>0</v>
      </c>
      <c r="BJ91" s="90" t="e">
        <f t="shared" si="41"/>
        <v>#N/A</v>
      </c>
      <c r="BK91" s="4" t="e" cm="1">
        <f t="array" ref="BK91">_xlfn.IFS(BP91="N/P",0,BL91="",0,BP91&gt;0,BK90+1)</f>
        <v>#N/A</v>
      </c>
      <c r="BL91">
        <v>0</v>
      </c>
      <c r="BM91" s="4">
        <v>0</v>
      </c>
      <c r="BN91" s="4">
        <v>0</v>
      </c>
      <c r="BO91" s="4">
        <v>0</v>
      </c>
      <c r="BP91" s="55" t="str">
        <v>:        :</v>
      </c>
      <c r="BQ91" s="50" t="e" cm="1">
        <f t="array" ref="BQ91">IFERROR(IF(BP91="N/P",0,_xlfn.IFS(BK91&gt;8,"0",BK91=1,"9",BK91=2,"7",BK91=3,"6",BK91=4,"5",BK91=5,"4",BK91=6,"3",BK91=7,"2",BK91=8,"1")),"")+0</f>
        <v>#VALUE!</v>
      </c>
    </row>
    <row r="92" spans="1:69" x14ac:dyDescent="0.3">
      <c r="A92">
        <v>8</v>
      </c>
      <c r="C92" s="3">
        <f>_xlfn.XLOOKUP(B92,Tabla1[NOMBRE Y APELLIDO],Tabla1[EQUIPO])</f>
        <v>0</v>
      </c>
      <c r="D92" s="3">
        <f>_xlfn.XLOOKUP(B92,Tabla1[NOMBRE Y APELLIDO],Tabla1[EDAD])</f>
        <v>0</v>
      </c>
      <c r="E92" s="3">
        <f>_xlfn.XLOOKUP(B92,Tabla1[NOMBRE Y APELLIDO],Tabla1[CAT.])</f>
        <v>0</v>
      </c>
      <c r="F92" s="81">
        <f>_xlfn.XLOOKUP(B92,Tabla1[NOMBRE Y APELLIDO],Tabla1[50m Pull])</f>
        <v>0</v>
      </c>
      <c r="H92" t="str">
        <f>$J$90&amp;"-"&amp;J92</f>
        <v>SERIE 8-1</v>
      </c>
      <c r="I92" t="str">
        <f>N92&amp;COUNTIF($N$15:N92,N92)</f>
        <v>046</v>
      </c>
      <c r="J92" s="3" cm="1">
        <f t="array" ref="J92:O99">_xlfn._xlws.SORT(A92:F99,1,1,FALSE)</f>
        <v>1</v>
      </c>
      <c r="K92" s="80">
        <v>0</v>
      </c>
      <c r="L92" s="50">
        <v>0</v>
      </c>
      <c r="M92" s="50">
        <v>0</v>
      </c>
      <c r="N92" s="50">
        <v>0</v>
      </c>
      <c r="O92" s="55">
        <v>0</v>
      </c>
      <c r="P92" s="55" t="s">
        <v>89</v>
      </c>
      <c r="Q92" s="50">
        <f t="shared" ref="Q92:Q99" si="63">$L$13</f>
        <v>1</v>
      </c>
      <c r="R92" s="50">
        <v>8</v>
      </c>
      <c r="T92">
        <v>8</v>
      </c>
      <c r="V92" s="3">
        <f>_xlfn.XLOOKUP(U92,Tabla1[NOMBRE Y APELLIDO],Tabla1[EQUIPO])</f>
        <v>0</v>
      </c>
      <c r="W92" s="3">
        <f>_xlfn.XLOOKUP(U92,Tabla1[NOMBRE Y APELLIDO],Tabla1[EDAD])</f>
        <v>0</v>
      </c>
      <c r="X92" s="3">
        <f>_xlfn.XLOOKUP(U92,Tabla1[NOMBRE Y APELLIDO],Tabla1[CAT.])</f>
        <v>0</v>
      </c>
      <c r="Y92" s="81">
        <f>_xlfn.XLOOKUP(U92,Tabla1[NOMBRE Y APELLIDO],Tabla1[50m Pull])</f>
        <v>0</v>
      </c>
      <c r="Z92" s="84"/>
      <c r="AA92" t="str">
        <f>$AC$90&amp;"-"&amp;AC92</f>
        <v>SERIE 8-1</v>
      </c>
      <c r="AB92" t="str">
        <f>AG92&amp;COUNTIF($AG$15:AG92,AG92)</f>
        <v>046</v>
      </c>
      <c r="AC92" s="3" cm="1">
        <f t="array" ref="AC92:AH99">_xlfn._xlws.SORT(T92:Y99,1,1,FALSE)</f>
        <v>1</v>
      </c>
      <c r="AD92" s="80">
        <v>0</v>
      </c>
      <c r="AE92" s="50">
        <v>0</v>
      </c>
      <c r="AF92" s="50">
        <v>0</v>
      </c>
      <c r="AG92" s="50">
        <v>0</v>
      </c>
      <c r="AH92" s="55">
        <v>0</v>
      </c>
      <c r="AI92" s="55" t="s">
        <v>89</v>
      </c>
      <c r="AJ92" s="50">
        <f t="shared" ref="AJ92:AJ99" si="64">$AE$13</f>
        <v>2</v>
      </c>
      <c r="AK92" s="50">
        <v>8</v>
      </c>
      <c r="AM92" s="4">
        <v>11</v>
      </c>
      <c r="AN92" t="str" cm="1">
        <f t="array" ref="AN92">_xlfn.XLOOKUP($AO$79&amp;AM92,$I$15:$I$201,$K$15:$N$201,"")</f>
        <v/>
      </c>
      <c r="AO92" s="55"/>
      <c r="AP92" s="50"/>
      <c r="AQ92" s="55"/>
      <c r="AR92" s="55" t="str">
        <f t="shared" si="62"/>
        <v/>
      </c>
      <c r="AS92" s="50" cm="1">
        <f t="array" ref="AS92">IFERROR(IF(AR92="N/P",0,_xlfn.IFS(AM92&gt;8,"0",AM92=1,"9",AM92=2,"7",AM92=3,"6",AM92=4,"5",AM92=5,"4",AM92=6,"3",AM92=7,"2",AM92=8,"1")),"")+0</f>
        <v>0</v>
      </c>
      <c r="AT92" s="87" t="str">
        <f t="shared" si="44"/>
        <v>00</v>
      </c>
      <c r="AU92" s="4" cm="1">
        <f t="array" ref="AU92">_xlfn.IFS(AZ92="N/P",0,AV92="",0,AZ92&gt;0,AU91+1)</f>
        <v>0</v>
      </c>
      <c r="AV92" t="str">
        <v/>
      </c>
      <c r="AW92" s="4">
        <v>0</v>
      </c>
      <c r="AX92" s="4">
        <v>0</v>
      </c>
      <c r="AY92" s="4">
        <v>0</v>
      </c>
      <c r="AZ92" t="str">
        <v/>
      </c>
      <c r="BA92" s="50" t="e" cm="1">
        <f t="array" ref="BA92">IFERROR(IF(AZ92="N/P",0,_xlfn.IFS(AU92&gt;8,"0",AU92=1,"9",AU92=2,"7",AU92=3,"6",AU92=4,"5",AU92=5,"4",AU92=6,"3",AU92=7,"2",AU92=8,"1")),"")+0</f>
        <v>#VALUE!</v>
      </c>
      <c r="BC92" s="4">
        <v>12</v>
      </c>
      <c r="BD92" cm="1">
        <f t="array" ref="BD92:BG92">_xlfn.XLOOKUP($BE$78&amp;BC92,$AB$15:$AB$201,$AD$15:$AG$201,"")</f>
        <v>0</v>
      </c>
      <c r="BE92" s="55">
        <v>0</v>
      </c>
      <c r="BF92" s="50">
        <v>0</v>
      </c>
      <c r="BG92" s="55">
        <v>0</v>
      </c>
      <c r="BH92" s="55" t="str">
        <f t="shared" si="59"/>
        <v>:        :</v>
      </c>
      <c r="BI92" s="50" cm="1">
        <f t="array" ref="BI92">IFERROR(IF(BH92="N/P",0,_xlfn.IFS(BC92&gt;8,"0",BC92=1,"9",BC92=2,"7",BC92=3,"6",BC92=4,"5",BC92=5,"4",BC92=6,"3",BC92=7,"2",BC92=8,"1")),"")+0</f>
        <v>0</v>
      </c>
      <c r="BJ92" s="90" t="e">
        <f t="shared" si="41"/>
        <v>#N/A</v>
      </c>
      <c r="BK92" s="4" t="e" cm="1">
        <f t="array" ref="BK92">_xlfn.IFS(BP92="N/P",0,BL92="",0,BP92&gt;0,BK91+1)</f>
        <v>#N/A</v>
      </c>
      <c r="BL92">
        <v>0</v>
      </c>
      <c r="BM92" s="4">
        <v>0</v>
      </c>
      <c r="BN92" s="4">
        <v>0</v>
      </c>
      <c r="BO92" s="4">
        <v>0</v>
      </c>
      <c r="BP92" s="55" t="str">
        <v>:        :</v>
      </c>
      <c r="BQ92" s="50" t="e" cm="1">
        <f t="array" ref="BQ92">IFERROR(IF(BP92="N/P",0,_xlfn.IFS(BK92&gt;8,"0",BK92=1,"9",BK92=2,"7",BK92=3,"6",BK92=4,"5",BK92=5,"4",BK92=6,"3",BK92=7,"2",BK92=8,"1")),"")+0</f>
        <v>#VALUE!</v>
      </c>
    </row>
    <row r="93" spans="1:69" x14ac:dyDescent="0.3">
      <c r="A93">
        <v>1</v>
      </c>
      <c r="C93" s="3">
        <f>_xlfn.XLOOKUP(B93,Tabla1[NOMBRE Y APELLIDO],Tabla1[EQUIPO])</f>
        <v>0</v>
      </c>
      <c r="D93" s="3">
        <f>_xlfn.XLOOKUP(B93,Tabla1[NOMBRE Y APELLIDO],Tabla1[EDAD])</f>
        <v>0</v>
      </c>
      <c r="E93" s="3">
        <f>_xlfn.XLOOKUP(B93,Tabla1[NOMBRE Y APELLIDO],Tabla1[CAT.])</f>
        <v>0</v>
      </c>
      <c r="F93" s="81">
        <f>_xlfn.XLOOKUP(B93,Tabla1[NOMBRE Y APELLIDO],Tabla1[50m Pull])</f>
        <v>0</v>
      </c>
      <c r="H93" t="str">
        <f t="shared" ref="H93:H99" si="65">$J$90&amp;"-"&amp;J93</f>
        <v>SERIE 8-2</v>
      </c>
      <c r="I93" t="str">
        <f>N93&amp;COUNTIF($N$15:N93,N93)</f>
        <v>047</v>
      </c>
      <c r="J93" s="3">
        <v>2</v>
      </c>
      <c r="K93" s="80">
        <v>0</v>
      </c>
      <c r="L93" s="50">
        <v>0</v>
      </c>
      <c r="M93" s="50">
        <v>0</v>
      </c>
      <c r="N93" s="50">
        <v>0</v>
      </c>
      <c r="O93" s="55">
        <v>0</v>
      </c>
      <c r="P93" s="55" t="s">
        <v>89</v>
      </c>
      <c r="Q93" s="50">
        <f t="shared" si="63"/>
        <v>1</v>
      </c>
      <c r="R93" s="50">
        <v>8</v>
      </c>
      <c r="T93">
        <v>1</v>
      </c>
      <c r="V93" s="3">
        <f>_xlfn.XLOOKUP(U93,Tabla1[NOMBRE Y APELLIDO],Tabla1[EQUIPO])</f>
        <v>0</v>
      </c>
      <c r="W93" s="3">
        <f>_xlfn.XLOOKUP(U93,Tabla1[NOMBRE Y APELLIDO],Tabla1[EDAD])</f>
        <v>0</v>
      </c>
      <c r="X93" s="3">
        <f>_xlfn.XLOOKUP(U93,Tabla1[NOMBRE Y APELLIDO],Tabla1[CAT.])</f>
        <v>0</v>
      </c>
      <c r="Y93" s="81">
        <f>_xlfn.XLOOKUP(U93,Tabla1[NOMBRE Y APELLIDO],Tabla1[50m Pull])</f>
        <v>0</v>
      </c>
      <c r="Z93" s="84"/>
      <c r="AA93" t="str">
        <f t="shared" ref="AA93:AA99" si="66">$AC$90&amp;"-"&amp;AC93</f>
        <v>SERIE 8-2</v>
      </c>
      <c r="AB93" t="str">
        <f>AG93&amp;COUNTIF($AG$15:AG93,AG93)</f>
        <v>047</v>
      </c>
      <c r="AC93" s="3">
        <v>2</v>
      </c>
      <c r="AD93" s="80">
        <v>0</v>
      </c>
      <c r="AE93" s="50">
        <v>0</v>
      </c>
      <c r="AF93" s="50">
        <v>0</v>
      </c>
      <c r="AG93" s="50">
        <v>0</v>
      </c>
      <c r="AH93" s="55">
        <v>0</v>
      </c>
      <c r="AI93" s="55" t="s">
        <v>89</v>
      </c>
      <c r="AJ93" s="50">
        <f t="shared" si="64"/>
        <v>2</v>
      </c>
      <c r="AK93" s="50">
        <v>8</v>
      </c>
      <c r="AM93" s="4">
        <v>12</v>
      </c>
      <c r="AN93" t="str" cm="1">
        <f t="array" ref="AN93">_xlfn.XLOOKUP($AO$79&amp;AM93,$I$15:$I$201,$K$15:$N$201,"")</f>
        <v/>
      </c>
      <c r="AO93" s="55"/>
      <c r="AP93" s="50"/>
      <c r="AQ93" s="55"/>
      <c r="AR93" s="55" t="str">
        <f t="shared" si="62"/>
        <v/>
      </c>
      <c r="AS93" s="50" cm="1">
        <f t="array" ref="AS93">IFERROR(IF(AR93="N/P",0,_xlfn.IFS(AM93&gt;8,"0",AM93=1,"9",AM93=2,"7",AM93=3,"6",AM93=4,"5",AM93=5,"4",AM93=6,"3",AM93=7,"2",AM93=8,"1")),"")+0</f>
        <v>0</v>
      </c>
      <c r="AT93" s="87" t="str">
        <f t="shared" si="44"/>
        <v>00</v>
      </c>
      <c r="AU93" s="4" cm="1">
        <f t="array" ref="AU93">_xlfn.IFS(AZ93="N/P",0,AV93="",0,AZ93&gt;0,AU92+1)</f>
        <v>0</v>
      </c>
      <c r="AV93" t="str">
        <v/>
      </c>
      <c r="AW93" s="4">
        <v>0</v>
      </c>
      <c r="AX93" s="4">
        <v>0</v>
      </c>
      <c r="AY93" s="4">
        <v>0</v>
      </c>
      <c r="AZ93" t="str">
        <v/>
      </c>
      <c r="BA93" s="50" t="e" cm="1">
        <f t="array" ref="BA93">IFERROR(IF(AZ93="N/P",0,_xlfn.IFS(AU93&gt;8,"0",AU93=1,"9",AU93=2,"7",AU93=3,"6",AU93=4,"5",AU93=5,"4",AU93=6,"3",AU93=7,"2",AU93=8,"1")),"")+0</f>
        <v>#VALUE!</v>
      </c>
      <c r="BC93" s="4"/>
      <c r="BD93" s="42" t="str">
        <f>BD78</f>
        <v>MASCULINO</v>
      </c>
      <c r="BE93" s="18">
        <f>AO94</f>
        <v>0</v>
      </c>
      <c r="BG93" s="42" t="str">
        <f>BG78</f>
        <v>50 M</v>
      </c>
      <c r="BH93" s="18" t="str">
        <f>BH78</f>
        <v>PULL</v>
      </c>
      <c r="BJ93" s="90" t="str">
        <f t="shared" si="41"/>
        <v>50 M</v>
      </c>
      <c r="BL93" s="48" t="str">
        <f>BD93</f>
        <v>MASCULINO</v>
      </c>
      <c r="BM93" s="17">
        <f>BE93</f>
        <v>0</v>
      </c>
      <c r="BO93" s="48" t="str">
        <f>BG93</f>
        <v>50 M</v>
      </c>
      <c r="BP93" s="17" t="str">
        <f>BH93</f>
        <v>PULL</v>
      </c>
    </row>
    <row r="94" spans="1:69" x14ac:dyDescent="0.3">
      <c r="A94">
        <v>7</v>
      </c>
      <c r="C94" s="3">
        <f>_xlfn.XLOOKUP(B94,Tabla1[NOMBRE Y APELLIDO],Tabla1[EQUIPO])</f>
        <v>0</v>
      </c>
      <c r="D94" s="3">
        <f>_xlfn.XLOOKUP(B94,Tabla1[NOMBRE Y APELLIDO],Tabla1[EDAD])</f>
        <v>0</v>
      </c>
      <c r="E94" s="3">
        <f>_xlfn.XLOOKUP(B94,Tabla1[NOMBRE Y APELLIDO],Tabla1[CAT.])</f>
        <v>0</v>
      </c>
      <c r="F94" s="81">
        <f>_xlfn.XLOOKUP(B94,Tabla1[NOMBRE Y APELLIDO],Tabla1[50m Pull])</f>
        <v>0</v>
      </c>
      <c r="H94" t="str">
        <f t="shared" si="65"/>
        <v>SERIE 8-3</v>
      </c>
      <c r="I94" t="str">
        <f>N94&amp;COUNTIF($N$15:N94,N94)</f>
        <v>048</v>
      </c>
      <c r="J94" s="3">
        <v>3</v>
      </c>
      <c r="K94" s="80">
        <v>0</v>
      </c>
      <c r="L94" s="50">
        <v>0</v>
      </c>
      <c r="M94" s="50">
        <v>0</v>
      </c>
      <c r="N94" s="50">
        <v>0</v>
      </c>
      <c r="O94" s="55">
        <v>0</v>
      </c>
      <c r="P94" s="55" t="s">
        <v>89</v>
      </c>
      <c r="Q94" s="50">
        <f t="shared" si="63"/>
        <v>1</v>
      </c>
      <c r="R94" s="50">
        <v>8</v>
      </c>
      <c r="T94">
        <v>7</v>
      </c>
      <c r="V94" s="3">
        <f>_xlfn.XLOOKUP(U94,Tabla1[NOMBRE Y APELLIDO],Tabla1[EQUIPO])</f>
        <v>0</v>
      </c>
      <c r="W94" s="3">
        <f>_xlfn.XLOOKUP(U94,Tabla1[NOMBRE Y APELLIDO],Tabla1[EDAD])</f>
        <v>0</v>
      </c>
      <c r="X94" s="3">
        <f>_xlfn.XLOOKUP(U94,Tabla1[NOMBRE Y APELLIDO],Tabla1[CAT.])</f>
        <v>0</v>
      </c>
      <c r="Y94" s="81">
        <f>_xlfn.XLOOKUP(U94,Tabla1[NOMBRE Y APELLIDO],Tabla1[50m Pull])</f>
        <v>0</v>
      </c>
      <c r="Z94" s="84"/>
      <c r="AA94" t="str">
        <f t="shared" si="66"/>
        <v>SERIE 8-3</v>
      </c>
      <c r="AB94" t="str">
        <f>AG94&amp;COUNTIF($AG$15:AG94,AG94)</f>
        <v>048</v>
      </c>
      <c r="AC94" s="3">
        <v>3</v>
      </c>
      <c r="AD94" s="80">
        <v>0</v>
      </c>
      <c r="AE94" s="50">
        <v>0</v>
      </c>
      <c r="AF94" s="50">
        <v>0</v>
      </c>
      <c r="AG94" s="50">
        <v>0</v>
      </c>
      <c r="AH94" s="55">
        <v>0</v>
      </c>
      <c r="AI94" s="55" t="s">
        <v>89</v>
      </c>
      <c r="AJ94" s="50">
        <f t="shared" si="64"/>
        <v>2</v>
      </c>
      <c r="AK94" s="50">
        <v>8</v>
      </c>
      <c r="AN94" s="42" t="str">
        <f>AN79</f>
        <v>FEMENINO</v>
      </c>
      <c r="AO94" s="18"/>
      <c r="AQ94" s="42" t="str">
        <f>AQ79</f>
        <v>50 M</v>
      </c>
      <c r="AR94" s="18" t="str">
        <f>AR79</f>
        <v>PULL</v>
      </c>
      <c r="AT94" s="87" t="str">
        <f t="shared" si="44"/>
        <v>50 M</v>
      </c>
      <c r="AU94" s="4"/>
      <c r="AV94" s="48" t="str">
        <f>AN94</f>
        <v>FEMENINO</v>
      </c>
      <c r="AW94" s="17">
        <f>AO94</f>
        <v>0</v>
      </c>
      <c r="AY94" s="48" t="str">
        <f>AQ94</f>
        <v>50 M</v>
      </c>
      <c r="AZ94" s="17" t="str">
        <f>AR94</f>
        <v>PULL</v>
      </c>
      <c r="BC94" s="4"/>
      <c r="BD94" s="42" t="str">
        <f>BD79</f>
        <v xml:space="preserve">PRUEBA </v>
      </c>
      <c r="BE94" s="18">
        <f>BE79</f>
        <v>2</v>
      </c>
      <c r="BJ94" s="90" t="str">
        <f t="shared" si="41"/>
        <v/>
      </c>
      <c r="BL94" s="48" t="str">
        <f>AV95</f>
        <v xml:space="preserve">PRUEBA </v>
      </c>
      <c r="BM94" s="17">
        <f>BE94</f>
        <v>2</v>
      </c>
    </row>
    <row r="95" spans="1:69" x14ac:dyDescent="0.3">
      <c r="A95">
        <v>2</v>
      </c>
      <c r="C95" s="3">
        <f>_xlfn.XLOOKUP(B95,Tabla1[NOMBRE Y APELLIDO],Tabla1[EQUIPO])</f>
        <v>0</v>
      </c>
      <c r="D95" s="3">
        <f>_xlfn.XLOOKUP(B95,Tabla1[NOMBRE Y APELLIDO],Tabla1[EDAD])</f>
        <v>0</v>
      </c>
      <c r="E95" s="3">
        <f>_xlfn.XLOOKUP(B95,Tabla1[NOMBRE Y APELLIDO],Tabla1[CAT.])</f>
        <v>0</v>
      </c>
      <c r="F95" s="81">
        <f>_xlfn.XLOOKUP(B95,Tabla1[NOMBRE Y APELLIDO],Tabla1[50m Pull])</f>
        <v>0</v>
      </c>
      <c r="H95" t="str">
        <f t="shared" si="65"/>
        <v>SERIE 8-4</v>
      </c>
      <c r="I95" t="str">
        <f>N95&amp;COUNTIF($N$15:N95,N95)</f>
        <v>049</v>
      </c>
      <c r="J95" s="3">
        <v>4</v>
      </c>
      <c r="K95" s="80">
        <v>0</v>
      </c>
      <c r="L95" s="50">
        <v>0</v>
      </c>
      <c r="M95" s="50">
        <v>0</v>
      </c>
      <c r="N95" s="50">
        <v>0</v>
      </c>
      <c r="O95" s="55">
        <v>0</v>
      </c>
      <c r="P95" s="55" t="s">
        <v>89</v>
      </c>
      <c r="Q95" s="50">
        <f t="shared" si="63"/>
        <v>1</v>
      </c>
      <c r="R95" s="50">
        <v>8</v>
      </c>
      <c r="T95">
        <v>2</v>
      </c>
      <c r="V95" s="3">
        <f>_xlfn.XLOOKUP(U95,Tabla1[NOMBRE Y APELLIDO],Tabla1[EQUIPO])</f>
        <v>0</v>
      </c>
      <c r="W95" s="3">
        <f>_xlfn.XLOOKUP(U95,Tabla1[NOMBRE Y APELLIDO],Tabla1[EDAD])</f>
        <v>0</v>
      </c>
      <c r="X95" s="3">
        <f>_xlfn.XLOOKUP(U95,Tabla1[NOMBRE Y APELLIDO],Tabla1[CAT.])</f>
        <v>0</v>
      </c>
      <c r="Y95" s="81">
        <f>_xlfn.XLOOKUP(U95,Tabla1[NOMBRE Y APELLIDO],Tabla1[50m Pull])</f>
        <v>0</v>
      </c>
      <c r="Z95" s="84"/>
      <c r="AA95" t="str">
        <f t="shared" si="66"/>
        <v>SERIE 8-4</v>
      </c>
      <c r="AB95" t="str">
        <f>AG95&amp;COUNTIF($AG$15:AG95,AG95)</f>
        <v>049</v>
      </c>
      <c r="AC95" s="3">
        <v>4</v>
      </c>
      <c r="AD95" s="80">
        <v>0</v>
      </c>
      <c r="AE95" s="50">
        <v>0</v>
      </c>
      <c r="AF95" s="50">
        <v>0</v>
      </c>
      <c r="AG95" s="50">
        <v>0</v>
      </c>
      <c r="AH95" s="55">
        <v>0</v>
      </c>
      <c r="AI95" s="55" t="s">
        <v>89</v>
      </c>
      <c r="AJ95" s="50">
        <f t="shared" si="64"/>
        <v>2</v>
      </c>
      <c r="AK95" s="50">
        <v>8</v>
      </c>
      <c r="AN95" s="42" t="str">
        <f>AN80</f>
        <v xml:space="preserve">PRUEBA </v>
      </c>
      <c r="AO95" s="18">
        <f>AO80</f>
        <v>1</v>
      </c>
      <c r="AT95" s="87" t="str">
        <f t="shared" si="44"/>
        <v/>
      </c>
      <c r="AU95" s="4"/>
      <c r="AV95" s="48" t="str">
        <f>AN95</f>
        <v xml:space="preserve">PRUEBA </v>
      </c>
      <c r="AW95" s="17">
        <f>AO95</f>
        <v>1</v>
      </c>
      <c r="BC95" s="49" t="s">
        <v>83</v>
      </c>
      <c r="BD95" s="49" t="s">
        <v>7</v>
      </c>
      <c r="BE95" s="49" t="s">
        <v>8</v>
      </c>
      <c r="BF95" s="49" t="s">
        <v>61</v>
      </c>
      <c r="BG95" s="49" t="s">
        <v>10</v>
      </c>
      <c r="BH95" s="49" t="s">
        <v>81</v>
      </c>
      <c r="BI95" s="50" t="s">
        <v>15</v>
      </c>
      <c r="BJ95" s="90" t="str">
        <f t="shared" si="41"/>
        <v>CAT.Lugar</v>
      </c>
      <c r="BK95" s="4" t="s">
        <v>83</v>
      </c>
      <c r="BL95" s="4" t="s">
        <v>7</v>
      </c>
      <c r="BM95" s="4" t="s">
        <v>8</v>
      </c>
      <c r="BN95" s="4" t="s">
        <v>61</v>
      </c>
      <c r="BO95" s="4" t="s">
        <v>10</v>
      </c>
      <c r="BP95" s="4" t="s">
        <v>81</v>
      </c>
      <c r="BQ95" s="4" t="s">
        <v>15</v>
      </c>
    </row>
    <row r="96" spans="1:69" x14ac:dyDescent="0.3">
      <c r="A96">
        <v>6</v>
      </c>
      <c r="C96" s="3">
        <f>_xlfn.XLOOKUP(B96,Tabla1[NOMBRE Y APELLIDO],Tabla1[EQUIPO])</f>
        <v>0</v>
      </c>
      <c r="D96" s="3">
        <f>_xlfn.XLOOKUP(B96,Tabla1[NOMBRE Y APELLIDO],Tabla1[EDAD])</f>
        <v>0</v>
      </c>
      <c r="E96" s="3">
        <f>_xlfn.XLOOKUP(B96,Tabla1[NOMBRE Y APELLIDO],Tabla1[CAT.])</f>
        <v>0</v>
      </c>
      <c r="F96" s="81">
        <f>_xlfn.XLOOKUP(B96,Tabla1[NOMBRE Y APELLIDO],Tabla1[50m Pull])</f>
        <v>0</v>
      </c>
      <c r="H96" t="str">
        <f t="shared" si="65"/>
        <v>SERIE 8-5</v>
      </c>
      <c r="I96" t="str">
        <f>N96&amp;COUNTIF($N$15:N96,N96)</f>
        <v>050</v>
      </c>
      <c r="J96" s="3">
        <v>5</v>
      </c>
      <c r="K96" s="80">
        <v>0</v>
      </c>
      <c r="L96" s="50">
        <v>0</v>
      </c>
      <c r="M96" s="50">
        <v>0</v>
      </c>
      <c r="N96" s="50">
        <v>0</v>
      </c>
      <c r="O96" s="55">
        <v>0</v>
      </c>
      <c r="P96" s="55" t="s">
        <v>89</v>
      </c>
      <c r="Q96" s="50">
        <f t="shared" si="63"/>
        <v>1</v>
      </c>
      <c r="R96" s="50">
        <v>8</v>
      </c>
      <c r="T96">
        <v>6</v>
      </c>
      <c r="V96" s="3">
        <f>_xlfn.XLOOKUP(U96,Tabla1[NOMBRE Y APELLIDO],Tabla1[EQUIPO])</f>
        <v>0</v>
      </c>
      <c r="W96" s="3">
        <f>_xlfn.XLOOKUP(U96,Tabla1[NOMBRE Y APELLIDO],Tabla1[EDAD])</f>
        <v>0</v>
      </c>
      <c r="X96" s="3">
        <f>_xlfn.XLOOKUP(U96,Tabla1[NOMBRE Y APELLIDO],Tabla1[CAT.])</f>
        <v>0</v>
      </c>
      <c r="Y96" s="81">
        <f>_xlfn.XLOOKUP(U96,Tabla1[NOMBRE Y APELLIDO],Tabla1[50m Pull])</f>
        <v>0</v>
      </c>
      <c r="Z96" s="84"/>
      <c r="AA96" t="str">
        <f t="shared" si="66"/>
        <v>SERIE 8-5</v>
      </c>
      <c r="AB96" t="str">
        <f>AG96&amp;COUNTIF($AG$15:AG96,AG96)</f>
        <v>050</v>
      </c>
      <c r="AC96" s="3">
        <v>5</v>
      </c>
      <c r="AD96" s="80">
        <v>0</v>
      </c>
      <c r="AE96" s="50">
        <v>0</v>
      </c>
      <c r="AF96" s="50">
        <v>0</v>
      </c>
      <c r="AG96" s="50">
        <v>0</v>
      </c>
      <c r="AH96" s="55">
        <v>0</v>
      </c>
      <c r="AI96" s="55" t="s">
        <v>89</v>
      </c>
      <c r="AJ96" s="50">
        <f t="shared" si="64"/>
        <v>2</v>
      </c>
      <c r="AK96" s="50">
        <v>8</v>
      </c>
      <c r="AM96" s="49" t="s">
        <v>83</v>
      </c>
      <c r="AN96" s="49" t="s">
        <v>7</v>
      </c>
      <c r="AO96" s="49" t="s">
        <v>8</v>
      </c>
      <c r="AP96" s="49" t="s">
        <v>61</v>
      </c>
      <c r="AQ96" s="49" t="s">
        <v>10</v>
      </c>
      <c r="AR96" s="49" t="s">
        <v>81</v>
      </c>
      <c r="AS96" s="50" t="s">
        <v>15</v>
      </c>
      <c r="AT96" s="87" t="str">
        <f t="shared" si="44"/>
        <v>CAT.Lugar</v>
      </c>
      <c r="AU96" s="49" t="s">
        <v>83</v>
      </c>
      <c r="AV96" s="49" t="s">
        <v>7</v>
      </c>
      <c r="AW96" s="49" t="s">
        <v>8</v>
      </c>
      <c r="AX96" s="49" t="s">
        <v>61</v>
      </c>
      <c r="AY96" s="49" t="s">
        <v>10</v>
      </c>
      <c r="AZ96" s="49" t="s">
        <v>81</v>
      </c>
      <c r="BA96" s="4" t="s">
        <v>15</v>
      </c>
      <c r="BC96" s="4">
        <v>1</v>
      </c>
      <c r="BD96" cm="1">
        <f t="array" ref="BD96:BG96">_xlfn.XLOOKUP($BE$93&amp;BC96,$AB$15:$AB$201,$AD$15:$AG$201,"")</f>
        <v>0</v>
      </c>
      <c r="BE96" s="55">
        <v>0</v>
      </c>
      <c r="BF96" s="50">
        <v>0</v>
      </c>
      <c r="BG96" s="55">
        <v>0</v>
      </c>
      <c r="BH96" s="55" t="str">
        <f t="shared" ref="BH96:BH107" si="67">_xlfn.XLOOKUP($BE$93&amp;BC96,$AB$15:$AB$201,$AI$15:$AI$201,"")</f>
        <v>:        :</v>
      </c>
      <c r="BI96" s="50" cm="1">
        <f t="array" ref="BI96">IFERROR(IF(BH96="N/P",0,_xlfn.IFS(BC96&gt;8,"0",BC96=1,"9",BC96=2,"7",BC96=3,"6",BC96=4,"5",BC96=5,"4",BC96=6,"3",BC96=7,"2",BC96=8,"1")),"")+0</f>
        <v>9</v>
      </c>
      <c r="BJ96" s="90" t="e">
        <f t="shared" si="41"/>
        <v>#N/A</v>
      </c>
      <c r="BK96" s="4" t="e" cm="1">
        <f t="array" ref="BK96">_xlfn.IFS(BP96="N/P",0,BL96="",0,BL96&gt;0,1)</f>
        <v>#N/A</v>
      </c>
      <c r="BL96" cm="1">
        <f t="array" ref="BL96:BP107">_xlfn._xlws.SORT(BD96:BH107,5,1,FALSE)</f>
        <v>0</v>
      </c>
      <c r="BM96" s="4">
        <v>0</v>
      </c>
      <c r="BN96" s="4">
        <v>0</v>
      </c>
      <c r="BO96" s="4">
        <v>0</v>
      </c>
      <c r="BP96" s="55" t="str">
        <v>:        :</v>
      </c>
      <c r="BQ96" s="50" t="e" cm="1">
        <f t="array" ref="BQ96">IFERROR(IF(BP96="N/P",0,_xlfn.IFS(BK96&gt;8,"0",BK96=1,"9",BK96=2,"7",BK96=3,"6",BK96=4,"5",BK96=5,"4",BK96=6,"3",BK96=7,"2",BK96=8,"1")),"")+0</f>
        <v>#VALUE!</v>
      </c>
    </row>
    <row r="97" spans="1:69" x14ac:dyDescent="0.3">
      <c r="A97">
        <v>3</v>
      </c>
      <c r="C97" s="3">
        <f>_xlfn.XLOOKUP(B97,Tabla1[NOMBRE Y APELLIDO],Tabla1[EQUIPO])</f>
        <v>0</v>
      </c>
      <c r="D97" s="3">
        <f>_xlfn.XLOOKUP(B97,Tabla1[NOMBRE Y APELLIDO],Tabla1[EDAD])</f>
        <v>0</v>
      </c>
      <c r="E97" s="3">
        <f>_xlfn.XLOOKUP(B97,Tabla1[NOMBRE Y APELLIDO],Tabla1[CAT.])</f>
        <v>0</v>
      </c>
      <c r="F97" s="81">
        <f>_xlfn.XLOOKUP(B97,Tabla1[NOMBRE Y APELLIDO],Tabla1[50m Pull])</f>
        <v>0</v>
      </c>
      <c r="H97" t="str">
        <f t="shared" si="65"/>
        <v>SERIE 8-6</v>
      </c>
      <c r="I97" t="str">
        <f>N97&amp;COUNTIF($N$15:N97,N97)</f>
        <v>051</v>
      </c>
      <c r="J97" s="3">
        <v>6</v>
      </c>
      <c r="K97" s="80">
        <v>0</v>
      </c>
      <c r="L97" s="50">
        <v>0</v>
      </c>
      <c r="M97" s="50">
        <v>0</v>
      </c>
      <c r="N97" s="50">
        <v>0</v>
      </c>
      <c r="O97" s="55">
        <v>0</v>
      </c>
      <c r="P97" s="55" t="s">
        <v>89</v>
      </c>
      <c r="Q97" s="50">
        <f t="shared" si="63"/>
        <v>1</v>
      </c>
      <c r="R97" s="50">
        <v>8</v>
      </c>
      <c r="T97">
        <v>3</v>
      </c>
      <c r="V97" s="3">
        <f>_xlfn.XLOOKUP(U97,Tabla1[NOMBRE Y APELLIDO],Tabla1[EQUIPO])</f>
        <v>0</v>
      </c>
      <c r="W97" s="3">
        <f>_xlfn.XLOOKUP(U97,Tabla1[NOMBRE Y APELLIDO],Tabla1[EDAD])</f>
        <v>0</v>
      </c>
      <c r="X97" s="3">
        <f>_xlfn.XLOOKUP(U97,Tabla1[NOMBRE Y APELLIDO],Tabla1[CAT.])</f>
        <v>0</v>
      </c>
      <c r="Y97" s="81">
        <f>_xlfn.XLOOKUP(U97,Tabla1[NOMBRE Y APELLIDO],Tabla1[50m Pull])</f>
        <v>0</v>
      </c>
      <c r="Z97" s="84"/>
      <c r="AA97" t="str">
        <f t="shared" si="66"/>
        <v>SERIE 8-6</v>
      </c>
      <c r="AB97" t="str">
        <f>AG97&amp;COUNTIF($AG$15:AG97,AG97)</f>
        <v>051</v>
      </c>
      <c r="AC97" s="3">
        <v>6</v>
      </c>
      <c r="AD97" s="80">
        <v>0</v>
      </c>
      <c r="AE97" s="50">
        <v>0</v>
      </c>
      <c r="AF97" s="50">
        <v>0</v>
      </c>
      <c r="AG97" s="50">
        <v>0</v>
      </c>
      <c r="AH97" s="55">
        <v>0</v>
      </c>
      <c r="AI97" s="55" t="s">
        <v>89</v>
      </c>
      <c r="AJ97" s="50">
        <f t="shared" si="64"/>
        <v>2</v>
      </c>
      <c r="AK97" s="50">
        <v>8</v>
      </c>
      <c r="AM97" s="4">
        <v>1</v>
      </c>
      <c r="AN97" t="str" cm="1">
        <f t="array" ref="AN97">_xlfn.XLOOKUP($AO$94&amp;AM97,$I$15:$I$201,$K$15:$N$201,"")</f>
        <v/>
      </c>
      <c r="AO97" s="55"/>
      <c r="AP97" s="50"/>
      <c r="AQ97" s="55"/>
      <c r="AR97" s="55" t="str">
        <f t="shared" ref="AR97:AR108" si="68">_xlfn.XLOOKUP($AO$94&amp;AM97,$I$15:$I$201,$P$15:$P$201,"")</f>
        <v/>
      </c>
      <c r="AS97" s="50" cm="1">
        <f t="array" ref="AS97">IFERROR(IF(AR97="N/P",0,_xlfn.IFS(AM97&gt;8,"0",AM97=1,"9",AM97=2,"7",AM97=3,"6",AM97=4,"5",AM97=5,"4",AM97=6,"3",AM97=7,"2",AM97=8,"1")),"")+0</f>
        <v>9</v>
      </c>
      <c r="AT97" s="87" t="e">
        <f t="shared" si="44"/>
        <v>#N/A</v>
      </c>
      <c r="AU97" s="4" t="e" cm="1">
        <f t="array" ref="AU97">_xlfn.IFS(AZ97="N/P",0,AV97="",0,AV97&gt;0,1)</f>
        <v>#N/A</v>
      </c>
      <c r="AV97" cm="1">
        <f t="array" ref="AV97:AZ108">_xlfn._xlws.SORT(AN97:AR108,5,1,FALSE)</f>
        <v>0</v>
      </c>
      <c r="AW97" s="4">
        <v>0</v>
      </c>
      <c r="AX97" s="4">
        <v>0</v>
      </c>
      <c r="AY97" s="4">
        <v>0</v>
      </c>
      <c r="AZ97" s="55">
        <v>0</v>
      </c>
      <c r="BA97" s="50" t="e" cm="1">
        <f t="array" ref="BA97">IFERROR(IF(AZ97="N/P",0,_xlfn.IFS(AU97&gt;8,"0",AU97=1,"9",AU97=2,"7",AU97=3,"6",AU97=4,"5",AU97=5,"4",AU97=6,"3",AU97=7,"2",AU97=8,"1")),"")+0</f>
        <v>#VALUE!</v>
      </c>
      <c r="BC97" s="4">
        <v>2</v>
      </c>
      <c r="BD97" cm="1">
        <f t="array" ref="BD97:BG97">_xlfn.XLOOKUP($BE$93&amp;BC97,$AB$15:$AB$201,$AD$15:$AG$201,"")</f>
        <v>0</v>
      </c>
      <c r="BE97" s="55">
        <v>0</v>
      </c>
      <c r="BF97" s="50">
        <v>0</v>
      </c>
      <c r="BG97" s="55">
        <v>0</v>
      </c>
      <c r="BH97" s="55" t="str">
        <f t="shared" si="67"/>
        <v>:        :</v>
      </c>
      <c r="BI97" s="50" cm="1">
        <f t="array" ref="BI97">IFERROR(IF(BH97="N/P",0,_xlfn.IFS(BC97&gt;8,"0",BC97=1,"9",BC97=2,"7",BC97=3,"6",BC97=4,"5",BC97=5,"4",BC97=6,"3",BC97=7,"2",BC97=8,"1")),"")+0</f>
        <v>7</v>
      </c>
      <c r="BJ97" s="90" t="e">
        <f t="shared" si="41"/>
        <v>#N/A</v>
      </c>
      <c r="BK97" s="4" t="e" cm="1">
        <f t="array" ref="BK97">_xlfn.IFS(BP97="N/P",0,BL97="",0,BP97&gt;0,BK96+1)</f>
        <v>#N/A</v>
      </c>
      <c r="BL97">
        <v>0</v>
      </c>
      <c r="BM97" s="4">
        <v>0</v>
      </c>
      <c r="BN97" s="4">
        <v>0</v>
      </c>
      <c r="BO97" s="4">
        <v>0</v>
      </c>
      <c r="BP97" s="55" t="str">
        <v>:        :</v>
      </c>
      <c r="BQ97" s="50" t="e" cm="1">
        <f t="array" ref="BQ97">IFERROR(IF(BP97="N/P",0,_xlfn.IFS(BK97&gt;8,"0",BK97=1,"9",BK97=2,"7",BK97=3,"6",BK97=4,"5",BK97=5,"4",BK97=6,"3",BK97=7,"2",BK97=8,"1")),"")+0</f>
        <v>#VALUE!</v>
      </c>
    </row>
    <row r="98" spans="1:69" x14ac:dyDescent="0.3">
      <c r="A98">
        <v>5</v>
      </c>
      <c r="C98" s="3">
        <f>_xlfn.XLOOKUP(B98,Tabla1[NOMBRE Y APELLIDO],Tabla1[EQUIPO])</f>
        <v>0</v>
      </c>
      <c r="D98" s="3">
        <f>_xlfn.XLOOKUP(B98,Tabla1[NOMBRE Y APELLIDO],Tabla1[EDAD])</f>
        <v>0</v>
      </c>
      <c r="E98" s="3">
        <f>_xlfn.XLOOKUP(B98,Tabla1[NOMBRE Y APELLIDO],Tabla1[CAT.])</f>
        <v>0</v>
      </c>
      <c r="F98" s="81">
        <f>_xlfn.XLOOKUP(B98,Tabla1[NOMBRE Y APELLIDO],Tabla1[50m Pull])</f>
        <v>0</v>
      </c>
      <c r="H98" t="str">
        <f t="shared" si="65"/>
        <v>SERIE 8-7</v>
      </c>
      <c r="I98" t="str">
        <f>N98&amp;COUNTIF($N$15:N98,N98)</f>
        <v>052</v>
      </c>
      <c r="J98" s="3">
        <v>7</v>
      </c>
      <c r="K98" s="80">
        <v>0</v>
      </c>
      <c r="L98" s="50">
        <v>0</v>
      </c>
      <c r="M98" s="50">
        <v>0</v>
      </c>
      <c r="N98" s="50">
        <v>0</v>
      </c>
      <c r="O98" s="55">
        <v>0</v>
      </c>
      <c r="P98" s="55" t="s">
        <v>89</v>
      </c>
      <c r="Q98" s="50">
        <f t="shared" si="63"/>
        <v>1</v>
      </c>
      <c r="R98" s="50">
        <v>8</v>
      </c>
      <c r="T98">
        <v>5</v>
      </c>
      <c r="V98" s="3">
        <f>_xlfn.XLOOKUP(U98,Tabla1[NOMBRE Y APELLIDO],Tabla1[EQUIPO])</f>
        <v>0</v>
      </c>
      <c r="W98" s="3">
        <f>_xlfn.XLOOKUP(U98,Tabla1[NOMBRE Y APELLIDO],Tabla1[EDAD])</f>
        <v>0</v>
      </c>
      <c r="X98" s="3">
        <f>_xlfn.XLOOKUP(U98,Tabla1[NOMBRE Y APELLIDO],Tabla1[CAT.])</f>
        <v>0</v>
      </c>
      <c r="Y98" s="81">
        <f>_xlfn.XLOOKUP(U98,Tabla1[NOMBRE Y APELLIDO],Tabla1[50m Pull])</f>
        <v>0</v>
      </c>
      <c r="Z98" s="84"/>
      <c r="AA98" t="str">
        <f t="shared" si="66"/>
        <v>SERIE 8-7</v>
      </c>
      <c r="AB98" t="str">
        <f>AG98&amp;COUNTIF($AG$15:AG98,AG98)</f>
        <v>052</v>
      </c>
      <c r="AC98" s="3">
        <v>7</v>
      </c>
      <c r="AD98" s="80">
        <v>0</v>
      </c>
      <c r="AE98" s="50">
        <v>0</v>
      </c>
      <c r="AF98" s="50">
        <v>0</v>
      </c>
      <c r="AG98" s="50">
        <v>0</v>
      </c>
      <c r="AH98" s="55">
        <v>0</v>
      </c>
      <c r="AI98" s="55" t="s">
        <v>89</v>
      </c>
      <c r="AJ98" s="50">
        <f t="shared" si="64"/>
        <v>2</v>
      </c>
      <c r="AK98" s="50">
        <v>8</v>
      </c>
      <c r="AM98" s="4">
        <v>2</v>
      </c>
      <c r="AN98" t="str" cm="1">
        <f t="array" ref="AN98">_xlfn.XLOOKUP($AO$94&amp;AM98,$I$15:$I$201,$K$15:$N$201,"")</f>
        <v/>
      </c>
      <c r="AO98" s="55"/>
      <c r="AP98" s="50"/>
      <c r="AQ98" s="55"/>
      <c r="AR98" s="55" t="str">
        <f t="shared" si="68"/>
        <v/>
      </c>
      <c r="AS98" s="50" cm="1">
        <f t="array" ref="AS98">IFERROR(IF(AR98="N/P",0,_xlfn.IFS(AM98&gt;8,"0",AM98=1,"9",AM98=2,"7",AM98=3,"6",AM98=4,"5",AM98=5,"4",AM98=6,"3",AM98=7,"2",AM98=8,"1")),"")+0</f>
        <v>7</v>
      </c>
      <c r="AT98" s="87" t="e">
        <f t="shared" si="44"/>
        <v>#N/A</v>
      </c>
      <c r="AU98" s="4" t="e" cm="1">
        <f t="array" ref="AU98">_xlfn.IFS(AZ98="N/P",0,AV98="",0,AZ98&gt;0,AU97+1)</f>
        <v>#N/A</v>
      </c>
      <c r="AV98">
        <v>0</v>
      </c>
      <c r="AW98" s="4">
        <v>0</v>
      </c>
      <c r="AX98" s="4">
        <v>0</v>
      </c>
      <c r="AY98" s="4">
        <v>0</v>
      </c>
      <c r="AZ98" s="55">
        <v>0</v>
      </c>
      <c r="BA98" s="50" t="e" cm="1">
        <f t="array" ref="BA98">IFERROR(IF(AZ98="N/P",0,_xlfn.IFS(AU98&gt;8,"0",AU98=1,"9",AU98=2,"7",AU98=3,"6",AU98=4,"5",AU98=5,"4",AU98=6,"3",AU98=7,"2",AU98=8,"1")),"")+0</f>
        <v>#VALUE!</v>
      </c>
      <c r="BC98" s="4">
        <v>3</v>
      </c>
      <c r="BD98" cm="1">
        <f t="array" ref="BD98:BG98">_xlfn.XLOOKUP($BE$93&amp;BC98,$AB$15:$AB$201,$AD$15:$AG$201,"")</f>
        <v>0</v>
      </c>
      <c r="BE98" s="55">
        <v>0</v>
      </c>
      <c r="BF98" s="50">
        <v>0</v>
      </c>
      <c r="BG98" s="55">
        <v>0</v>
      </c>
      <c r="BH98" s="55" t="str">
        <f t="shared" si="67"/>
        <v>:        :</v>
      </c>
      <c r="BI98" s="50" cm="1">
        <f t="array" ref="BI98">IFERROR(IF(BH98="N/P",0,_xlfn.IFS(BC98&gt;8,"0",BC98=1,"9",BC98=2,"7",BC98=3,"6",BC98=4,"5",BC98=5,"4",BC98=6,"3",BC98=7,"2",BC98=8,"1")),"")+0</f>
        <v>6</v>
      </c>
      <c r="BJ98" s="90" t="e">
        <f t="shared" si="41"/>
        <v>#N/A</v>
      </c>
      <c r="BK98" s="4" t="e" cm="1">
        <f t="array" ref="BK98">_xlfn.IFS(BP98="N/P",0,BL98="",0,BP98&gt;0,BK97+1)</f>
        <v>#N/A</v>
      </c>
      <c r="BL98">
        <v>0</v>
      </c>
      <c r="BM98" s="4">
        <v>0</v>
      </c>
      <c r="BN98" s="4">
        <v>0</v>
      </c>
      <c r="BO98" s="4">
        <v>0</v>
      </c>
      <c r="BP98" s="55" t="str">
        <v>:        :</v>
      </c>
      <c r="BQ98" s="50" t="e" cm="1">
        <f t="array" ref="BQ98">IFERROR(IF(BP98="N/P",0,_xlfn.IFS(BK98&gt;8,"0",BK98=1,"9",BK98=2,"7",BK98=3,"6",BK98=4,"5",BK98=5,"4",BK98=6,"3",BK98=7,"2",BK98=8,"1")),"")+0</f>
        <v>#VALUE!</v>
      </c>
    </row>
    <row r="99" spans="1:69" x14ac:dyDescent="0.3">
      <c r="A99">
        <v>4</v>
      </c>
      <c r="C99" s="3">
        <f>_xlfn.XLOOKUP(B99,Tabla1[NOMBRE Y APELLIDO],Tabla1[EQUIPO])</f>
        <v>0</v>
      </c>
      <c r="D99" s="3">
        <f>_xlfn.XLOOKUP(B99,Tabla1[NOMBRE Y APELLIDO],Tabla1[EDAD])</f>
        <v>0</v>
      </c>
      <c r="E99" s="3">
        <f>_xlfn.XLOOKUP(B99,Tabla1[NOMBRE Y APELLIDO],Tabla1[CAT.])</f>
        <v>0</v>
      </c>
      <c r="F99" s="81">
        <f>_xlfn.XLOOKUP(B99,Tabla1[NOMBRE Y APELLIDO],Tabla1[50m Pull])</f>
        <v>0</v>
      </c>
      <c r="H99" t="str">
        <f t="shared" si="65"/>
        <v>SERIE 8-8</v>
      </c>
      <c r="I99" t="str">
        <f>N99&amp;COUNTIF($N$15:N99,N99)</f>
        <v>053</v>
      </c>
      <c r="J99" s="3">
        <v>8</v>
      </c>
      <c r="K99" s="80">
        <v>0</v>
      </c>
      <c r="L99" s="50">
        <v>0</v>
      </c>
      <c r="M99" s="50">
        <v>0</v>
      </c>
      <c r="N99" s="50">
        <v>0</v>
      </c>
      <c r="O99" s="55">
        <v>0</v>
      </c>
      <c r="P99" s="55" t="s">
        <v>89</v>
      </c>
      <c r="Q99" s="50">
        <f t="shared" si="63"/>
        <v>1</v>
      </c>
      <c r="R99" s="50">
        <v>8</v>
      </c>
      <c r="T99">
        <v>4</v>
      </c>
      <c r="V99" s="3">
        <f>_xlfn.XLOOKUP(U99,Tabla1[NOMBRE Y APELLIDO],Tabla1[EQUIPO])</f>
        <v>0</v>
      </c>
      <c r="W99" s="3">
        <f>_xlfn.XLOOKUP(U99,Tabla1[NOMBRE Y APELLIDO],Tabla1[EDAD])</f>
        <v>0</v>
      </c>
      <c r="X99" s="3">
        <f>_xlfn.XLOOKUP(U99,Tabla1[NOMBRE Y APELLIDO],Tabla1[CAT.])</f>
        <v>0</v>
      </c>
      <c r="Y99" s="81">
        <f>_xlfn.XLOOKUP(U99,Tabla1[NOMBRE Y APELLIDO],Tabla1[50m Pull])</f>
        <v>0</v>
      </c>
      <c r="Z99" s="84"/>
      <c r="AA99" t="str">
        <f t="shared" si="66"/>
        <v>SERIE 8-8</v>
      </c>
      <c r="AB99" t="str">
        <f>AG99&amp;COUNTIF($AG$15:AG99,AG99)</f>
        <v>053</v>
      </c>
      <c r="AC99" s="3">
        <v>8</v>
      </c>
      <c r="AD99" s="80">
        <v>0</v>
      </c>
      <c r="AE99" s="50">
        <v>0</v>
      </c>
      <c r="AF99" s="50">
        <v>0</v>
      </c>
      <c r="AG99" s="50">
        <v>0</v>
      </c>
      <c r="AH99" s="55">
        <v>0</v>
      </c>
      <c r="AI99" s="55" t="s">
        <v>89</v>
      </c>
      <c r="AJ99" s="50">
        <f t="shared" si="64"/>
        <v>2</v>
      </c>
      <c r="AK99" s="50">
        <v>8</v>
      </c>
      <c r="AM99" s="4">
        <v>3</v>
      </c>
      <c r="AN99" t="str" cm="1">
        <f t="array" ref="AN99">_xlfn.XLOOKUP($AO$94&amp;AM99,$I$15:$I$201,$K$15:$N$201,"")</f>
        <v/>
      </c>
      <c r="AO99" s="55"/>
      <c r="AP99" s="50"/>
      <c r="AQ99" s="55"/>
      <c r="AR99" s="55" t="str">
        <f t="shared" si="68"/>
        <v/>
      </c>
      <c r="AS99" s="50" cm="1">
        <f t="array" ref="AS99">IFERROR(IF(AR99="N/P",0,_xlfn.IFS(AM99&gt;8,"0",AM99=1,"9",AM99=2,"7",AM99=3,"6",AM99=4,"5",AM99=5,"4",AM99=6,"3",AM99=7,"2",AM99=8,"1")),"")+0</f>
        <v>6</v>
      </c>
      <c r="AT99" s="87" t="str">
        <f t="shared" si="44"/>
        <v>00</v>
      </c>
      <c r="AU99" s="4" cm="1">
        <f t="array" ref="AU99">_xlfn.IFS(AZ99="N/P",0,AV99="",0,AZ99&gt;0,AU98+1)</f>
        <v>0</v>
      </c>
      <c r="AV99" t="str">
        <v/>
      </c>
      <c r="AW99" s="4">
        <v>0</v>
      </c>
      <c r="AX99" s="4">
        <v>0</v>
      </c>
      <c r="AY99" s="4">
        <v>0</v>
      </c>
      <c r="AZ99" s="55" t="str">
        <v/>
      </c>
      <c r="BA99" s="50" t="e" cm="1">
        <f t="array" ref="BA99">IFERROR(IF(AZ99="N/P",0,_xlfn.IFS(AU99&gt;8,"0",AU99=1,"9",AU99=2,"7",AU99=3,"6",AU99=4,"5",AU99=5,"4",AU99=6,"3",AU99=7,"2",AU99=8,"1")),"")+0</f>
        <v>#VALUE!</v>
      </c>
      <c r="BC99" s="4">
        <v>4</v>
      </c>
      <c r="BD99" cm="1">
        <f t="array" ref="BD99:BG99">_xlfn.XLOOKUP($BE$93&amp;BC99,$AB$15:$AB$201,$AD$15:$AG$201,"")</f>
        <v>0</v>
      </c>
      <c r="BE99" s="55">
        <v>0</v>
      </c>
      <c r="BF99" s="50">
        <v>0</v>
      </c>
      <c r="BG99" s="55">
        <v>0</v>
      </c>
      <c r="BH99" s="55" t="str">
        <f t="shared" si="67"/>
        <v>:        :</v>
      </c>
      <c r="BI99" s="50" cm="1">
        <f t="array" ref="BI99">IFERROR(IF(BH99="N/P",0,_xlfn.IFS(BC99&gt;8,"0",BC99=1,"9",BC99=2,"7",BC99=3,"6",BC99=4,"5",BC99=5,"4",BC99=6,"3",BC99=7,"2",BC99=8,"1")),"")+0</f>
        <v>5</v>
      </c>
      <c r="BJ99" s="90" t="e">
        <f t="shared" si="41"/>
        <v>#N/A</v>
      </c>
      <c r="BK99" s="4" t="e" cm="1">
        <f t="array" ref="BK99">_xlfn.IFS(BP99="N/P",0,BL99="",0,BP99&gt;0,BK98+1)</f>
        <v>#N/A</v>
      </c>
      <c r="BL99">
        <v>0</v>
      </c>
      <c r="BM99" s="4">
        <v>0</v>
      </c>
      <c r="BN99" s="4">
        <v>0</v>
      </c>
      <c r="BO99" s="4">
        <v>0</v>
      </c>
      <c r="BP99" s="55" t="str">
        <v>:        :</v>
      </c>
      <c r="BQ99" s="50" t="e" cm="1">
        <f t="array" ref="BQ99">IFERROR(IF(BP99="N/P",0,_xlfn.IFS(BK99&gt;8,"0",BK99=1,"9",BK99=2,"7",BK99=3,"6",BK99=4,"5",BK99=5,"4",BK99=6,"3",BK99=7,"2",BK99=8,"1")),"")+0</f>
        <v>#VALUE!</v>
      </c>
    </row>
    <row r="100" spans="1:69" x14ac:dyDescent="0.3">
      <c r="I100" t="str">
        <f>N100&amp;COUNTIF($N$15:N100,N100)</f>
        <v>53</v>
      </c>
      <c r="AB100" t="str">
        <f>AG100&amp;COUNTIF($AG$15:AG100,AG100)</f>
        <v>53</v>
      </c>
      <c r="AD100" s="77"/>
      <c r="AE100" s="77"/>
      <c r="AF100" s="77"/>
      <c r="AG100" s="77"/>
      <c r="AH100" s="77"/>
      <c r="AM100" s="4">
        <v>4</v>
      </c>
      <c r="AN100" t="str" cm="1">
        <f t="array" ref="AN100">_xlfn.XLOOKUP($AO$94&amp;AM100,$I$15:$I$201,$K$15:$N$201,"")</f>
        <v/>
      </c>
      <c r="AO100" s="55"/>
      <c r="AP100" s="50"/>
      <c r="AQ100" s="55"/>
      <c r="AR100" s="55" t="str">
        <f t="shared" si="68"/>
        <v/>
      </c>
      <c r="AS100" s="50" cm="1">
        <f t="array" ref="AS100">IFERROR(IF(AR100="N/P",0,_xlfn.IFS(AM100&gt;8,"0",AM100=1,"9",AM100=2,"7",AM100=3,"6",AM100=4,"5",AM100=5,"4",AM100=6,"3",AM100=7,"2",AM100=8,"1")),"")+0</f>
        <v>5</v>
      </c>
      <c r="AT100" s="87" t="str">
        <f t="shared" si="44"/>
        <v>00</v>
      </c>
      <c r="AU100" s="4" cm="1">
        <f t="array" ref="AU100">_xlfn.IFS(AZ100="N/P",0,AV100="",0,AZ100&gt;0,AU99+1)</f>
        <v>0</v>
      </c>
      <c r="AV100" t="str">
        <v/>
      </c>
      <c r="AW100" s="4">
        <v>0</v>
      </c>
      <c r="AX100" s="4">
        <v>0</v>
      </c>
      <c r="AY100" s="4">
        <v>0</v>
      </c>
      <c r="AZ100" s="55" t="str">
        <v/>
      </c>
      <c r="BA100" s="50" t="e" cm="1">
        <f t="array" ref="BA100">IFERROR(IF(AZ100="N/P",0,_xlfn.IFS(AU100&gt;8,"0",AU100=1,"9",AU100=2,"7",AU100=3,"6",AU100=4,"5",AU100=5,"4",AU100=6,"3",AU100=7,"2",AU100=8,"1")),"")+0</f>
        <v>#VALUE!</v>
      </c>
      <c r="BC100" s="4">
        <v>5</v>
      </c>
      <c r="BD100" cm="1">
        <f t="array" ref="BD100:BG100">_xlfn.XLOOKUP($BE$93&amp;BC100,$AB$15:$AB$201,$AD$15:$AG$201,"")</f>
        <v>0</v>
      </c>
      <c r="BE100" s="55">
        <v>0</v>
      </c>
      <c r="BF100" s="50">
        <v>0</v>
      </c>
      <c r="BG100" s="55">
        <v>0</v>
      </c>
      <c r="BH100" s="55" t="str">
        <f t="shared" si="67"/>
        <v>:        :</v>
      </c>
      <c r="BI100" s="50" cm="1">
        <f t="array" ref="BI100">IFERROR(IF(BH100="N/P",0,_xlfn.IFS(BC100&gt;8,"0",BC100=1,"9",BC100=2,"7",BC100=3,"6",BC100=4,"5",BC100=5,"4",BC100=6,"3",BC100=7,"2",BC100=8,"1")),"")+0</f>
        <v>4</v>
      </c>
      <c r="BJ100" s="90" t="e">
        <f t="shared" si="41"/>
        <v>#N/A</v>
      </c>
      <c r="BK100" s="4" t="e" cm="1">
        <f t="array" ref="BK100">_xlfn.IFS(BP100="N/P",0,BL100="",0,BP100&gt;0,BK99+1)</f>
        <v>#N/A</v>
      </c>
      <c r="BL100">
        <v>0</v>
      </c>
      <c r="BM100" s="4">
        <v>0</v>
      </c>
      <c r="BN100" s="4">
        <v>0</v>
      </c>
      <c r="BO100" s="4">
        <v>0</v>
      </c>
      <c r="BP100" s="55" t="str">
        <v>:        :</v>
      </c>
      <c r="BQ100" s="50" t="e" cm="1">
        <f t="array" ref="BQ100">IFERROR(IF(BP100="N/P",0,_xlfn.IFS(BK100&gt;8,"0",BK100=1,"9",BK100=2,"7",BK100=3,"6",BK100=4,"5",BK100=5,"4",BK100=6,"3",BK100=7,"2",BK100=8,"1")),"")+0</f>
        <v>#VALUE!</v>
      </c>
    </row>
    <row r="101" spans="1:69" x14ac:dyDescent="0.3">
      <c r="A101" s="3" t="s">
        <v>98</v>
      </c>
      <c r="B101" s="42" t="str">
        <f>$B$13</f>
        <v xml:space="preserve">PRUEBA </v>
      </c>
      <c r="C101" s="18">
        <f>$C$13</f>
        <v>1</v>
      </c>
      <c r="D101" s="18"/>
      <c r="E101" s="78" t="str">
        <f>$E$12</f>
        <v>50 M</v>
      </c>
      <c r="F101" s="79" t="str">
        <f>$F$12</f>
        <v>PULL</v>
      </c>
      <c r="I101" t="str">
        <f>N101&amp;COUNTIF($N$15:N101,N101)</f>
        <v>53</v>
      </c>
      <c r="J101" s="3" t="s">
        <v>98</v>
      </c>
      <c r="K101" s="42" t="str">
        <f>$B$13</f>
        <v xml:space="preserve">PRUEBA </v>
      </c>
      <c r="L101" s="79">
        <f>$C$13</f>
        <v>1</v>
      </c>
      <c r="M101" s="79"/>
      <c r="N101" s="79"/>
      <c r="O101" s="78" t="str">
        <f>$E$12</f>
        <v>50 M</v>
      </c>
      <c r="P101" s="79" t="str">
        <f>$F$12</f>
        <v>PULL</v>
      </c>
      <c r="Q101" s="5"/>
      <c r="R101" s="5"/>
      <c r="T101" s="3" t="s">
        <v>98</v>
      </c>
      <c r="U101" s="42" t="str">
        <f>$B$13</f>
        <v xml:space="preserve">PRUEBA </v>
      </c>
      <c r="V101" s="18">
        <f>$V$13</f>
        <v>2</v>
      </c>
      <c r="W101" s="18"/>
      <c r="X101" s="78" t="str">
        <f>$E$12</f>
        <v>50 M</v>
      </c>
      <c r="Y101" s="79" t="str">
        <f>$F$12</f>
        <v>PULL</v>
      </c>
      <c r="Z101" s="85"/>
      <c r="AB101" t="str">
        <f>AG101&amp;COUNTIF($AG$15:AG101,AG101)</f>
        <v>53</v>
      </c>
      <c r="AC101" s="3" t="s">
        <v>98</v>
      </c>
      <c r="AD101" s="42" t="str">
        <f>$B$13</f>
        <v xml:space="preserve">PRUEBA </v>
      </c>
      <c r="AE101" s="18">
        <f>$V$13</f>
        <v>2</v>
      </c>
      <c r="AF101" s="79"/>
      <c r="AG101" s="79"/>
      <c r="AH101" s="78" t="str">
        <f>$E$12</f>
        <v>50 M</v>
      </c>
      <c r="AI101" s="79" t="str">
        <f>$F$12</f>
        <v>PULL</v>
      </c>
      <c r="AJ101" s="5"/>
      <c r="AK101" s="5"/>
      <c r="AM101" s="4">
        <v>5</v>
      </c>
      <c r="AN101" cm="1">
        <f t="array" ref="AN101:AQ101">_xlfn.XLOOKUP($AO$94&amp;AM101,$I$15:$I$201,$K$15:$N$201,"")</f>
        <v>0</v>
      </c>
      <c r="AO101" s="55">
        <v>0</v>
      </c>
      <c r="AP101" s="50">
        <v>0</v>
      </c>
      <c r="AQ101" s="55">
        <v>0</v>
      </c>
      <c r="AR101" s="55">
        <f t="shared" si="68"/>
        <v>0</v>
      </c>
      <c r="AS101" s="50" cm="1">
        <f t="array" ref="AS101">IFERROR(IF(AR101="N/P",0,_xlfn.IFS(AM101&gt;8,"0",AM101=1,"9",AM101=2,"7",AM101=3,"6",AM101=4,"5",AM101=5,"4",AM101=6,"3",AM101=7,"2",AM101=8,"1")),"")+0</f>
        <v>4</v>
      </c>
      <c r="AT101" s="87" t="str">
        <f t="shared" si="44"/>
        <v>00</v>
      </c>
      <c r="AU101" s="4" cm="1">
        <f t="array" ref="AU101">_xlfn.IFS(AZ101="N/P",0,AV101="",0,AZ101&gt;0,AU100+1)</f>
        <v>0</v>
      </c>
      <c r="AV101" t="str">
        <v/>
      </c>
      <c r="AW101" s="4">
        <v>0</v>
      </c>
      <c r="AX101" s="4">
        <v>0</v>
      </c>
      <c r="AY101" s="4">
        <v>0</v>
      </c>
      <c r="AZ101" s="55" t="str">
        <v/>
      </c>
      <c r="BA101" s="50" t="e" cm="1">
        <f t="array" ref="BA101">IFERROR(IF(AZ101="N/P",0,_xlfn.IFS(AU101&gt;8,"0",AU101=1,"9",AU101=2,"7",AU101=3,"6",AU101=4,"5",AU101=5,"4",AU101=6,"3",AU101=7,"2",AU101=8,"1")),"")+0</f>
        <v>#VALUE!</v>
      </c>
      <c r="BC101" s="4">
        <v>6</v>
      </c>
      <c r="BD101" cm="1">
        <f t="array" ref="BD101:BG101">_xlfn.XLOOKUP($BE$93&amp;BC101,$AB$15:$AB$201,$AD$15:$AG$201,"")</f>
        <v>0</v>
      </c>
      <c r="BE101" s="55">
        <v>0</v>
      </c>
      <c r="BF101" s="50">
        <v>0</v>
      </c>
      <c r="BG101" s="55">
        <v>0</v>
      </c>
      <c r="BH101" s="55" t="str">
        <f t="shared" si="67"/>
        <v>:        :</v>
      </c>
      <c r="BI101" s="50" cm="1">
        <f t="array" ref="BI101">IFERROR(IF(BH101="N/P",0,_xlfn.IFS(BC101&gt;8,"0",BC101=1,"9",BC101=2,"7",BC101=3,"6",BC101=4,"5",BC101=5,"4",BC101=6,"3",BC101=7,"2",BC101=8,"1")),"")+0</f>
        <v>3</v>
      </c>
      <c r="BJ101" s="90" t="e">
        <f t="shared" si="41"/>
        <v>#N/A</v>
      </c>
      <c r="BK101" s="4" t="e" cm="1">
        <f t="array" ref="BK101">_xlfn.IFS(BP101="N/P",0,BL101="",0,BP101&gt;0,BK100+1)</f>
        <v>#N/A</v>
      </c>
      <c r="BL101">
        <v>0</v>
      </c>
      <c r="BM101" s="4">
        <v>0</v>
      </c>
      <c r="BN101" s="4">
        <v>0</v>
      </c>
      <c r="BO101" s="4">
        <v>0</v>
      </c>
      <c r="BP101" s="55" t="str">
        <v>:        :</v>
      </c>
      <c r="BQ101" s="50" t="e" cm="1">
        <f t="array" ref="BQ101">IFERROR(IF(BP101="N/P",0,_xlfn.IFS(BK101&gt;8,"0",BK101=1,"9",BK101=2,"7",BK101=3,"6",BK101=4,"5",BK101=5,"4",BK101=6,"3",BK101=7,"2",BK101=8,"1")),"")+0</f>
        <v>#VALUE!</v>
      </c>
    </row>
    <row r="102" spans="1:69" x14ac:dyDescent="0.3">
      <c r="A102" s="3" t="s">
        <v>79</v>
      </c>
      <c r="B102" s="49" t="s">
        <v>7</v>
      </c>
      <c r="C102" s="49" t="s">
        <v>8</v>
      </c>
      <c r="D102" s="49" t="s">
        <v>61</v>
      </c>
      <c r="E102" s="49" t="s">
        <v>10</v>
      </c>
      <c r="F102" s="49" t="s">
        <v>80</v>
      </c>
      <c r="I102" t="str">
        <f>N102&amp;COUNTIF($N$15:N102,N102)</f>
        <v>CAT.8</v>
      </c>
      <c r="J102" s="3" t="s">
        <v>79</v>
      </c>
      <c r="K102" s="50" t="s">
        <v>7</v>
      </c>
      <c r="L102" s="50" t="s">
        <v>8</v>
      </c>
      <c r="M102" s="50" t="s">
        <v>61</v>
      </c>
      <c r="N102" s="50" t="s">
        <v>10</v>
      </c>
      <c r="O102" s="50" t="s">
        <v>80</v>
      </c>
      <c r="P102" s="49" t="s">
        <v>81</v>
      </c>
      <c r="Q102" s="49" t="s">
        <v>82</v>
      </c>
      <c r="R102" s="49" t="s">
        <v>30</v>
      </c>
      <c r="T102" s="3" t="s">
        <v>79</v>
      </c>
      <c r="U102" s="49" t="s">
        <v>7</v>
      </c>
      <c r="V102" s="49" t="s">
        <v>8</v>
      </c>
      <c r="W102" s="49" t="s">
        <v>61</v>
      </c>
      <c r="X102" s="49" t="s">
        <v>10</v>
      </c>
      <c r="Y102" s="49" t="s">
        <v>80</v>
      </c>
      <c r="Z102" s="83"/>
      <c r="AB102" t="str">
        <f>AG102&amp;COUNTIF($AG$15:AG102,AG102)</f>
        <v>CAT.8</v>
      </c>
      <c r="AC102" s="3" t="s">
        <v>79</v>
      </c>
      <c r="AD102" s="50" t="s">
        <v>7</v>
      </c>
      <c r="AE102" s="50" t="s">
        <v>8</v>
      </c>
      <c r="AF102" s="50" t="s">
        <v>61</v>
      </c>
      <c r="AG102" s="50" t="s">
        <v>10</v>
      </c>
      <c r="AH102" s="50" t="s">
        <v>80</v>
      </c>
      <c r="AI102" s="49" t="s">
        <v>81</v>
      </c>
      <c r="AJ102" s="49" t="s">
        <v>82</v>
      </c>
      <c r="AK102" s="49" t="s">
        <v>30</v>
      </c>
      <c r="AM102" s="4">
        <v>6</v>
      </c>
      <c r="AN102" t="str" cm="1">
        <f t="array" ref="AN102">_xlfn.XLOOKUP($AO$94&amp;AM102,$I$15:$I$201,$K$15:$N$201,"")</f>
        <v/>
      </c>
      <c r="AO102" s="55"/>
      <c r="AP102" s="50"/>
      <c r="AQ102" s="55"/>
      <c r="AR102" s="55" t="str">
        <f t="shared" si="68"/>
        <v/>
      </c>
      <c r="AS102" s="50" cm="1">
        <f t="array" ref="AS102">IFERROR(IF(AR102="N/P",0,_xlfn.IFS(AM102&gt;8,"0",AM102=1,"9",AM102=2,"7",AM102=3,"6",AM102=4,"5",AM102=5,"4",AM102=6,"3",AM102=7,"2",AM102=8,"1")),"")+0</f>
        <v>3</v>
      </c>
      <c r="AT102" s="87" t="str">
        <f t="shared" si="44"/>
        <v>00</v>
      </c>
      <c r="AU102" s="4" cm="1">
        <f t="array" ref="AU102">_xlfn.IFS(AZ102="N/P",0,AV102="",0,AZ102&gt;0,AU101+1)</f>
        <v>0</v>
      </c>
      <c r="AV102" t="str">
        <v/>
      </c>
      <c r="AW102" s="4">
        <v>0</v>
      </c>
      <c r="AX102" s="4">
        <v>0</v>
      </c>
      <c r="AY102" s="4">
        <v>0</v>
      </c>
      <c r="AZ102" s="55" t="str">
        <v/>
      </c>
      <c r="BA102" s="50" t="e" cm="1">
        <f t="array" ref="BA102">IFERROR(IF(AZ102="N/P",0,_xlfn.IFS(AU102&gt;8,"0",AU102=1,"9",AU102=2,"7",AU102=3,"6",AU102=4,"5",AU102=5,"4",AU102=6,"3",AU102=7,"2",AU102=8,"1")),"")+0</f>
        <v>#VALUE!</v>
      </c>
      <c r="BC102" s="4">
        <v>7</v>
      </c>
      <c r="BD102" cm="1">
        <f t="array" ref="BD102:BG102">_xlfn.XLOOKUP($BE$93&amp;BC102,$AB$15:$AB$201,$AD$15:$AG$201,"")</f>
        <v>0</v>
      </c>
      <c r="BE102" s="55">
        <v>0</v>
      </c>
      <c r="BF102" s="50">
        <v>0</v>
      </c>
      <c r="BG102" s="55">
        <v>0</v>
      </c>
      <c r="BH102" s="55" t="str">
        <f t="shared" si="67"/>
        <v>:        :</v>
      </c>
      <c r="BI102" s="50" cm="1">
        <f t="array" ref="BI102">IFERROR(IF(BH102="N/P",0,_xlfn.IFS(BC102&gt;8,"0",BC102=1,"9",BC102=2,"7",BC102=3,"6",BC102=4,"5",BC102=5,"4",BC102=6,"3",BC102=7,"2",BC102=8,"1")),"")+0</f>
        <v>2</v>
      </c>
      <c r="BJ102" s="90" t="e">
        <f t="shared" si="41"/>
        <v>#N/A</v>
      </c>
      <c r="BK102" s="4" t="e" cm="1">
        <f t="array" ref="BK102">_xlfn.IFS(BP102="N/P",0,BL102="",0,BP102&gt;0,BK101+1)</f>
        <v>#N/A</v>
      </c>
      <c r="BL102">
        <v>0</v>
      </c>
      <c r="BM102" s="4">
        <v>0</v>
      </c>
      <c r="BN102" s="4">
        <v>0</v>
      </c>
      <c r="BO102" s="4">
        <v>0</v>
      </c>
      <c r="BP102" s="55" t="str">
        <v>:        :</v>
      </c>
      <c r="BQ102" s="50" t="e" cm="1">
        <f t="array" ref="BQ102">IFERROR(IF(BP102="N/P",0,_xlfn.IFS(BK102&gt;8,"0",BK102=1,"9",BK102=2,"7",BK102=3,"6",BK102=4,"5",BK102=5,"4",BK102=6,"3",BK102=7,"2",BK102=8,"1")),"")+0</f>
        <v>#VALUE!</v>
      </c>
    </row>
    <row r="103" spans="1:69" x14ac:dyDescent="0.3">
      <c r="A103">
        <v>8</v>
      </c>
      <c r="C103" s="3">
        <f>_xlfn.XLOOKUP(B103,Tabla1[NOMBRE Y APELLIDO],Tabla1[EQUIPO])</f>
        <v>0</v>
      </c>
      <c r="D103" s="3">
        <f>_xlfn.XLOOKUP(B103,Tabla1[NOMBRE Y APELLIDO],Tabla1[EDAD])</f>
        <v>0</v>
      </c>
      <c r="E103" s="3">
        <f>_xlfn.XLOOKUP(B103,Tabla1[NOMBRE Y APELLIDO],Tabla1[CAT.])</f>
        <v>0</v>
      </c>
      <c r="F103" s="81">
        <f>_xlfn.XLOOKUP(B103,Tabla1[NOMBRE Y APELLIDO],Tabla1[50m Pull])</f>
        <v>0</v>
      </c>
      <c r="H103" t="str">
        <f>$J$101&amp;"-"&amp;J103</f>
        <v>SERIE 9-1</v>
      </c>
      <c r="I103" t="str">
        <f>N103&amp;COUNTIF($N$15:N103,N103)</f>
        <v>054</v>
      </c>
      <c r="J103" s="3" cm="1">
        <f t="array" ref="J103:O110">_xlfn._xlws.SORT(A103:F110,1,1,FALSE)</f>
        <v>1</v>
      </c>
      <c r="K103" s="80">
        <v>0</v>
      </c>
      <c r="L103" s="50">
        <v>0</v>
      </c>
      <c r="M103" s="50">
        <v>0</v>
      </c>
      <c r="N103" s="50">
        <v>0</v>
      </c>
      <c r="O103" s="55">
        <v>0</v>
      </c>
      <c r="P103" s="55" t="s">
        <v>89</v>
      </c>
      <c r="Q103" s="50">
        <f t="shared" ref="Q103:Q110" si="69">$L$13</f>
        <v>1</v>
      </c>
      <c r="R103" s="50">
        <v>9</v>
      </c>
      <c r="T103">
        <v>8</v>
      </c>
      <c r="V103" s="3">
        <f>_xlfn.XLOOKUP(U103,Tabla1[NOMBRE Y APELLIDO],Tabla1[EQUIPO])</f>
        <v>0</v>
      </c>
      <c r="W103" s="3">
        <f>_xlfn.XLOOKUP(U103,Tabla1[NOMBRE Y APELLIDO],Tabla1[EDAD])</f>
        <v>0</v>
      </c>
      <c r="X103" s="3">
        <f>_xlfn.XLOOKUP(U103,Tabla1[NOMBRE Y APELLIDO],Tabla1[CAT.])</f>
        <v>0</v>
      </c>
      <c r="Y103" s="81">
        <f>_xlfn.XLOOKUP(U103,Tabla1[NOMBRE Y APELLIDO],Tabla1[50m Pull])</f>
        <v>0</v>
      </c>
      <c r="Z103" s="84"/>
      <c r="AA103" t="str">
        <f>$AC$101&amp;"-"&amp;AC103</f>
        <v>SERIE 9-1</v>
      </c>
      <c r="AB103" t="str">
        <f>AG103&amp;COUNTIF($AG$15:AG103,AG103)</f>
        <v>054</v>
      </c>
      <c r="AC103" s="3" cm="1">
        <f t="array" ref="AC103:AH110">_xlfn._xlws.SORT(T103:Y110,1,1,FALSE)</f>
        <v>1</v>
      </c>
      <c r="AD103" s="80">
        <v>0</v>
      </c>
      <c r="AE103" s="50">
        <v>0</v>
      </c>
      <c r="AF103" s="50">
        <v>0</v>
      </c>
      <c r="AG103" s="50">
        <v>0</v>
      </c>
      <c r="AH103" s="55">
        <v>0</v>
      </c>
      <c r="AI103" s="55" t="s">
        <v>89</v>
      </c>
      <c r="AJ103" s="50">
        <f t="shared" ref="AJ103:AJ110" si="70">$AE$13</f>
        <v>2</v>
      </c>
      <c r="AK103" s="50">
        <v>9</v>
      </c>
      <c r="AM103" s="4">
        <v>7</v>
      </c>
      <c r="AN103" t="str" cm="1">
        <f t="array" ref="AN103">_xlfn.XLOOKUP($AO$94&amp;AM103,$I$15:$I$201,$K$15:$N$201,"")</f>
        <v/>
      </c>
      <c r="AO103" s="55"/>
      <c r="AP103" s="50"/>
      <c r="AQ103" s="55"/>
      <c r="AR103" s="55" t="str">
        <f t="shared" si="68"/>
        <v/>
      </c>
      <c r="AS103" s="50" cm="1">
        <f t="array" ref="AS103">IFERROR(IF(AR103="N/P",0,_xlfn.IFS(AM103&gt;8,"0",AM103=1,"9",AM103=2,"7",AM103=3,"6",AM103=4,"5",AM103=5,"4",AM103=6,"3",AM103=7,"2",AM103=8,"1")),"")+0</f>
        <v>2</v>
      </c>
      <c r="AT103" s="87" t="str">
        <f t="shared" si="44"/>
        <v>00</v>
      </c>
      <c r="AU103" s="4" cm="1">
        <f t="array" ref="AU103">_xlfn.IFS(AZ103="N/P",0,AV103="",0,AZ103&gt;0,AU102+1)</f>
        <v>0</v>
      </c>
      <c r="AV103" t="str">
        <v/>
      </c>
      <c r="AW103" s="4">
        <v>0</v>
      </c>
      <c r="AX103" s="4">
        <v>0</v>
      </c>
      <c r="AY103" s="4">
        <v>0</v>
      </c>
      <c r="AZ103" s="55" t="str">
        <v/>
      </c>
      <c r="BA103" s="50" t="e" cm="1">
        <f t="array" ref="BA103">IFERROR(IF(AZ103="N/P",0,_xlfn.IFS(AU103&gt;8,"0",AU103=1,"9",AU103=2,"7",AU103=3,"6",AU103=4,"5",AU103=5,"4",AU103=6,"3",AU103=7,"2",AU103=8,"1")),"")+0</f>
        <v>#VALUE!</v>
      </c>
      <c r="BC103" s="4">
        <v>8</v>
      </c>
      <c r="BD103" cm="1">
        <f t="array" ref="BD103:BG103">_xlfn.XLOOKUP($BE$93&amp;BC103,$AB$15:$AB$201,$AD$15:$AG$201,"")</f>
        <v>0</v>
      </c>
      <c r="BE103" s="55">
        <v>0</v>
      </c>
      <c r="BF103" s="50">
        <v>0</v>
      </c>
      <c r="BG103" s="55">
        <v>0</v>
      </c>
      <c r="BH103" s="55" t="str">
        <f t="shared" si="67"/>
        <v>:        :</v>
      </c>
      <c r="BI103" s="50" cm="1">
        <f t="array" ref="BI103">IFERROR(IF(BH103="N/P",0,_xlfn.IFS(BC103&gt;8,"0",BC103=1,"9",BC103=2,"7",BC103=3,"6",BC103=4,"5",BC103=5,"4",BC103=6,"3",BC103=7,"2",BC103=8,"1")),"")+0</f>
        <v>1</v>
      </c>
      <c r="BJ103" s="90" t="e">
        <f t="shared" si="41"/>
        <v>#N/A</v>
      </c>
      <c r="BK103" s="4" t="e" cm="1">
        <f t="array" ref="BK103">_xlfn.IFS(BP103="N/P",0,BL103="",0,BP103&gt;0,BK102+1)</f>
        <v>#N/A</v>
      </c>
      <c r="BL103">
        <v>0</v>
      </c>
      <c r="BM103" s="4">
        <v>0</v>
      </c>
      <c r="BN103" s="4">
        <v>0</v>
      </c>
      <c r="BO103" s="4">
        <v>0</v>
      </c>
      <c r="BP103" s="55" t="str">
        <v>:        :</v>
      </c>
      <c r="BQ103" s="50" t="e" cm="1">
        <f t="array" ref="BQ103">IFERROR(IF(BP103="N/P",0,_xlfn.IFS(BK103&gt;8,"0",BK103=1,"9",BK103=2,"7",BK103=3,"6",BK103=4,"5",BK103=5,"4",BK103=6,"3",BK103=7,"2",BK103=8,"1")),"")+0</f>
        <v>#VALUE!</v>
      </c>
    </row>
    <row r="104" spans="1:69" x14ac:dyDescent="0.3">
      <c r="A104">
        <v>1</v>
      </c>
      <c r="C104" s="3">
        <f>_xlfn.XLOOKUP(B104,Tabla1[NOMBRE Y APELLIDO],Tabla1[EQUIPO])</f>
        <v>0</v>
      </c>
      <c r="D104" s="3">
        <f>_xlfn.XLOOKUP(B104,Tabla1[NOMBRE Y APELLIDO],Tabla1[EDAD])</f>
        <v>0</v>
      </c>
      <c r="E104" s="3">
        <f>_xlfn.XLOOKUP(B104,Tabla1[NOMBRE Y APELLIDO],Tabla1[CAT.])</f>
        <v>0</v>
      </c>
      <c r="F104" s="81">
        <f>_xlfn.XLOOKUP(B104,Tabla1[NOMBRE Y APELLIDO],Tabla1[50m Pull])</f>
        <v>0</v>
      </c>
      <c r="H104" t="str">
        <f t="shared" ref="H104:H110" si="71">$J$101&amp;"-"&amp;J104</f>
        <v>SERIE 9-2</v>
      </c>
      <c r="I104" t="str">
        <f>N104&amp;COUNTIF($N$15:N104,N104)</f>
        <v>055</v>
      </c>
      <c r="J104" s="3">
        <v>2</v>
      </c>
      <c r="K104" s="80">
        <v>0</v>
      </c>
      <c r="L104" s="50">
        <v>0</v>
      </c>
      <c r="M104" s="50">
        <v>0</v>
      </c>
      <c r="N104" s="50">
        <v>0</v>
      </c>
      <c r="O104" s="55">
        <v>0</v>
      </c>
      <c r="P104" s="55" t="s">
        <v>89</v>
      </c>
      <c r="Q104" s="50">
        <f t="shared" si="69"/>
        <v>1</v>
      </c>
      <c r="R104" s="50">
        <v>9</v>
      </c>
      <c r="T104">
        <v>1</v>
      </c>
      <c r="V104" s="3">
        <f>_xlfn.XLOOKUP(U104,Tabla1[NOMBRE Y APELLIDO],Tabla1[EQUIPO])</f>
        <v>0</v>
      </c>
      <c r="W104" s="3">
        <f>_xlfn.XLOOKUP(U104,Tabla1[NOMBRE Y APELLIDO],Tabla1[EDAD])</f>
        <v>0</v>
      </c>
      <c r="X104" s="3">
        <f>_xlfn.XLOOKUP(U104,Tabla1[NOMBRE Y APELLIDO],Tabla1[CAT.])</f>
        <v>0</v>
      </c>
      <c r="Y104" s="81">
        <f>_xlfn.XLOOKUP(U104,Tabla1[NOMBRE Y APELLIDO],Tabla1[50m Pull])</f>
        <v>0</v>
      </c>
      <c r="Z104" s="84"/>
      <c r="AA104" t="str">
        <f t="shared" ref="AA104:AA110" si="72">$AC$101&amp;"-"&amp;AC104</f>
        <v>SERIE 9-2</v>
      </c>
      <c r="AB104" t="str">
        <f>AG104&amp;COUNTIF($AG$15:AG104,AG104)</f>
        <v>055</v>
      </c>
      <c r="AC104" s="3">
        <v>2</v>
      </c>
      <c r="AD104" s="80">
        <v>0</v>
      </c>
      <c r="AE104" s="50">
        <v>0</v>
      </c>
      <c r="AF104" s="50">
        <v>0</v>
      </c>
      <c r="AG104" s="50">
        <v>0</v>
      </c>
      <c r="AH104" s="55">
        <v>0</v>
      </c>
      <c r="AI104" s="55" t="s">
        <v>89</v>
      </c>
      <c r="AJ104" s="50">
        <f t="shared" si="70"/>
        <v>2</v>
      </c>
      <c r="AK104" s="50">
        <v>9</v>
      </c>
      <c r="AM104" s="4">
        <v>8</v>
      </c>
      <c r="AN104" t="str" cm="1">
        <f t="array" ref="AN104">_xlfn.XLOOKUP($AO$94&amp;AM104,$I$15:$I$201,$K$15:$N$201,"")</f>
        <v/>
      </c>
      <c r="AO104" s="55"/>
      <c r="AP104" s="50"/>
      <c r="AQ104" s="55"/>
      <c r="AR104" s="55" t="str">
        <f t="shared" si="68"/>
        <v/>
      </c>
      <c r="AS104" s="50" cm="1">
        <f t="array" ref="AS104">IFERROR(IF(AR104="N/P",0,_xlfn.IFS(AM104&gt;8,"0",AM104=1,"9",AM104=2,"7",AM104=3,"6",AM104=4,"5",AM104=5,"4",AM104=6,"3",AM104=7,"2",AM104=8,"1")),"")+0</f>
        <v>1</v>
      </c>
      <c r="AT104" s="87" t="str">
        <f t="shared" si="44"/>
        <v>00</v>
      </c>
      <c r="AU104" s="4" cm="1">
        <f t="array" ref="AU104">_xlfn.IFS(AZ104="N/P",0,AV104="",0,AZ104&gt;0,AU103+1)</f>
        <v>0</v>
      </c>
      <c r="AV104" t="str">
        <v/>
      </c>
      <c r="AW104" s="4">
        <v>0</v>
      </c>
      <c r="AX104" s="4">
        <v>0</v>
      </c>
      <c r="AY104" s="4">
        <v>0</v>
      </c>
      <c r="AZ104" t="str">
        <v/>
      </c>
      <c r="BA104" s="50" t="e" cm="1">
        <f t="array" ref="BA104">IFERROR(IF(AZ104="N/P",0,_xlfn.IFS(AU104&gt;8,"0",AU104=1,"9",AU104=2,"7",AU104=3,"6",AU104=4,"5",AU104=5,"4",AU104=6,"3",AU104=7,"2",AU104=8,"1")),"")+0</f>
        <v>#VALUE!</v>
      </c>
      <c r="BC104" s="4">
        <v>9</v>
      </c>
      <c r="BD104" cm="1">
        <f t="array" ref="BD104:BG104">_xlfn.XLOOKUP($BE$93&amp;BC104,$AB$15:$AB$201,$AD$15:$AG$201,"")</f>
        <v>0</v>
      </c>
      <c r="BE104" s="55">
        <v>0</v>
      </c>
      <c r="BF104" s="50">
        <v>0</v>
      </c>
      <c r="BG104" s="55">
        <v>0</v>
      </c>
      <c r="BH104" s="55" t="str">
        <f t="shared" si="67"/>
        <v>:        :</v>
      </c>
      <c r="BI104" s="50" cm="1">
        <f t="array" ref="BI104">IFERROR(IF(BH104="N/P",0,_xlfn.IFS(BC104&gt;8,"0",BC104=1,"9",BC104=2,"7",BC104=3,"6",BC104=4,"5",BC104=5,"4",BC104=6,"3",BC104=7,"2",BC104=8,"1")),"")+0</f>
        <v>0</v>
      </c>
      <c r="BJ104" s="90" t="e">
        <f t="shared" ref="BJ104:BJ137" si="73">BO104&amp;BK104</f>
        <v>#N/A</v>
      </c>
      <c r="BK104" s="4" t="e" cm="1">
        <f t="array" ref="BK104">_xlfn.IFS(BP104="N/P",0,BL104="",0,BP104&gt;0,BK103+1)</f>
        <v>#N/A</v>
      </c>
      <c r="BL104">
        <v>0</v>
      </c>
      <c r="BM104" s="4">
        <v>0</v>
      </c>
      <c r="BN104" s="4">
        <v>0</v>
      </c>
      <c r="BO104" s="4">
        <v>0</v>
      </c>
      <c r="BP104" s="55" t="str">
        <v>:        :</v>
      </c>
      <c r="BQ104" s="50" t="e" cm="1">
        <f t="array" ref="BQ104">IFERROR(IF(BP104="N/P",0,_xlfn.IFS(BK104&gt;8,"0",BK104=1,"9",BK104=2,"7",BK104=3,"6",BK104=4,"5",BK104=5,"4",BK104=6,"3",BK104=7,"2",BK104=8,"1")),"")+0</f>
        <v>#VALUE!</v>
      </c>
    </row>
    <row r="105" spans="1:69" x14ac:dyDescent="0.3">
      <c r="A105">
        <v>7</v>
      </c>
      <c r="C105" s="3">
        <f>_xlfn.XLOOKUP(B105,Tabla1[NOMBRE Y APELLIDO],Tabla1[EQUIPO])</f>
        <v>0</v>
      </c>
      <c r="D105" s="3">
        <f>_xlfn.XLOOKUP(B105,Tabla1[NOMBRE Y APELLIDO],Tabla1[EDAD])</f>
        <v>0</v>
      </c>
      <c r="E105" s="3">
        <f>_xlfn.XLOOKUP(B105,Tabla1[NOMBRE Y APELLIDO],Tabla1[CAT.])</f>
        <v>0</v>
      </c>
      <c r="F105" s="81">
        <f>_xlfn.XLOOKUP(B105,Tabla1[NOMBRE Y APELLIDO],Tabla1[50m Pull])</f>
        <v>0</v>
      </c>
      <c r="H105" t="str">
        <f t="shared" si="71"/>
        <v>SERIE 9-3</v>
      </c>
      <c r="I105" t="str">
        <f>N105&amp;COUNTIF($N$15:N105,N105)</f>
        <v>056</v>
      </c>
      <c r="J105" s="3">
        <v>3</v>
      </c>
      <c r="K105" s="80">
        <v>0</v>
      </c>
      <c r="L105" s="50">
        <v>0</v>
      </c>
      <c r="M105" s="50">
        <v>0</v>
      </c>
      <c r="N105" s="50">
        <v>0</v>
      </c>
      <c r="O105" s="55">
        <v>0</v>
      </c>
      <c r="P105" s="55" t="s">
        <v>89</v>
      </c>
      <c r="Q105" s="50">
        <f t="shared" si="69"/>
        <v>1</v>
      </c>
      <c r="R105" s="50">
        <v>9</v>
      </c>
      <c r="T105">
        <v>7</v>
      </c>
      <c r="V105" s="3">
        <f>_xlfn.XLOOKUP(U105,Tabla1[NOMBRE Y APELLIDO],Tabla1[EQUIPO])</f>
        <v>0</v>
      </c>
      <c r="W105" s="3">
        <f>_xlfn.XLOOKUP(U105,Tabla1[NOMBRE Y APELLIDO],Tabla1[EDAD])</f>
        <v>0</v>
      </c>
      <c r="X105" s="3">
        <f>_xlfn.XLOOKUP(U105,Tabla1[NOMBRE Y APELLIDO],Tabla1[CAT.])</f>
        <v>0</v>
      </c>
      <c r="Y105" s="81">
        <f>_xlfn.XLOOKUP(U105,Tabla1[NOMBRE Y APELLIDO],Tabla1[50m Pull])</f>
        <v>0</v>
      </c>
      <c r="Z105" s="84"/>
      <c r="AA105" t="str">
        <f t="shared" si="72"/>
        <v>SERIE 9-3</v>
      </c>
      <c r="AB105" t="str">
        <f>AG105&amp;COUNTIF($AG$15:AG105,AG105)</f>
        <v>056</v>
      </c>
      <c r="AC105" s="3">
        <v>3</v>
      </c>
      <c r="AD105" s="80">
        <v>0</v>
      </c>
      <c r="AE105" s="50">
        <v>0</v>
      </c>
      <c r="AF105" s="50">
        <v>0</v>
      </c>
      <c r="AG105" s="50">
        <v>0</v>
      </c>
      <c r="AH105" s="55">
        <v>0</v>
      </c>
      <c r="AI105" s="55" t="s">
        <v>89</v>
      </c>
      <c r="AJ105" s="50">
        <f t="shared" si="70"/>
        <v>2</v>
      </c>
      <c r="AK105" s="50">
        <v>9</v>
      </c>
      <c r="AM105" s="4">
        <v>9</v>
      </c>
      <c r="AN105" cm="1">
        <f t="array" ref="AN105:AQ105">_xlfn.XLOOKUP($AO$94&amp;AM105,$I$15:$I$201,$K$15:$N$201,"")</f>
        <v>0</v>
      </c>
      <c r="AO105" s="55">
        <v>0</v>
      </c>
      <c r="AP105" s="50">
        <v>0</v>
      </c>
      <c r="AQ105" s="55">
        <v>0</v>
      </c>
      <c r="AR105" s="55">
        <f t="shared" si="68"/>
        <v>0</v>
      </c>
      <c r="AS105" s="50" cm="1">
        <f t="array" ref="AS105">IFERROR(IF(AR105="N/P",0,_xlfn.IFS(AM105&gt;8,"0",AM105=1,"9",AM105=2,"7",AM105=3,"6",AM105=4,"5",AM105=5,"4",AM105=6,"3",AM105=7,"2",AM105=8,"1")),"")+0</f>
        <v>0</v>
      </c>
      <c r="AT105" s="87" t="str">
        <f t="shared" ref="AT105:AT138" si="74">AY105&amp;AU105</f>
        <v>00</v>
      </c>
      <c r="AU105" s="4" cm="1">
        <f t="array" ref="AU105">_xlfn.IFS(AZ105="N/P",0,AV105="",0,AZ105&gt;0,AU104+1)</f>
        <v>0</v>
      </c>
      <c r="AV105" t="str">
        <v/>
      </c>
      <c r="AW105" s="4">
        <v>0</v>
      </c>
      <c r="AX105" s="4">
        <v>0</v>
      </c>
      <c r="AY105" s="4">
        <v>0</v>
      </c>
      <c r="AZ105" t="str">
        <v/>
      </c>
      <c r="BA105" s="50" t="e" cm="1">
        <f t="array" ref="BA105">IFERROR(IF(AZ105="N/P",0,_xlfn.IFS(AU105&gt;8,"0",AU105=1,"9",AU105=2,"7",AU105=3,"6",AU105=4,"5",AU105=5,"4",AU105=6,"3",AU105=7,"2",AU105=8,"1")),"")+0</f>
        <v>#VALUE!</v>
      </c>
      <c r="BC105" s="4">
        <v>10</v>
      </c>
      <c r="BD105" cm="1">
        <f t="array" ref="BD105:BG105">_xlfn.XLOOKUP($BE$93&amp;BC105,$AB$15:$AB$201,$AD$15:$AG$201,"")</f>
        <v>0</v>
      </c>
      <c r="BE105" s="55">
        <v>0</v>
      </c>
      <c r="BF105" s="50">
        <v>0</v>
      </c>
      <c r="BG105" s="55">
        <v>0</v>
      </c>
      <c r="BH105" s="55" t="str">
        <f t="shared" si="67"/>
        <v>:        :</v>
      </c>
      <c r="BI105" s="50" cm="1">
        <f t="array" ref="BI105">IFERROR(IF(BH105="N/P",0,_xlfn.IFS(BC105&gt;8,"0",BC105=1,"9",BC105=2,"7",BC105=3,"6",BC105=4,"5",BC105=5,"4",BC105=6,"3",BC105=7,"2",BC105=8,"1")),"")+0</f>
        <v>0</v>
      </c>
      <c r="BJ105" s="90" t="e">
        <f t="shared" si="73"/>
        <v>#N/A</v>
      </c>
      <c r="BK105" s="4" t="e" cm="1">
        <f t="array" ref="BK105">_xlfn.IFS(BP105="N/P",0,BL105="",0,BP105&gt;0,BK104+1)</f>
        <v>#N/A</v>
      </c>
      <c r="BL105">
        <v>0</v>
      </c>
      <c r="BM105" s="4">
        <v>0</v>
      </c>
      <c r="BN105" s="4">
        <v>0</v>
      </c>
      <c r="BO105" s="4">
        <v>0</v>
      </c>
      <c r="BP105" s="55" t="str">
        <v>:        :</v>
      </c>
      <c r="BQ105" s="50" t="e" cm="1">
        <f t="array" ref="BQ105">IFERROR(IF(BP105="N/P",0,_xlfn.IFS(BK105&gt;8,"0",BK105=1,"9",BK105=2,"7",BK105=3,"6",BK105=4,"5",BK105=5,"4",BK105=6,"3",BK105=7,"2",BK105=8,"1")),"")+0</f>
        <v>#VALUE!</v>
      </c>
    </row>
    <row r="106" spans="1:69" x14ac:dyDescent="0.3">
      <c r="A106">
        <v>2</v>
      </c>
      <c r="C106" s="3">
        <f>_xlfn.XLOOKUP(B106,Tabla1[NOMBRE Y APELLIDO],Tabla1[EQUIPO])</f>
        <v>0</v>
      </c>
      <c r="D106" s="3">
        <f>_xlfn.XLOOKUP(B106,Tabla1[NOMBRE Y APELLIDO],Tabla1[EDAD])</f>
        <v>0</v>
      </c>
      <c r="E106" s="3">
        <f>_xlfn.XLOOKUP(B106,Tabla1[NOMBRE Y APELLIDO],Tabla1[CAT.])</f>
        <v>0</v>
      </c>
      <c r="F106" s="81">
        <f>_xlfn.XLOOKUP(B106,Tabla1[NOMBRE Y APELLIDO],Tabla1[50m Pull])</f>
        <v>0</v>
      </c>
      <c r="H106" t="str">
        <f t="shared" si="71"/>
        <v>SERIE 9-4</v>
      </c>
      <c r="I106" t="str">
        <f>N106&amp;COUNTIF($N$15:N106,N106)</f>
        <v>057</v>
      </c>
      <c r="J106" s="3">
        <v>4</v>
      </c>
      <c r="K106" s="80">
        <v>0</v>
      </c>
      <c r="L106" s="50">
        <v>0</v>
      </c>
      <c r="M106" s="50">
        <v>0</v>
      </c>
      <c r="N106" s="50">
        <v>0</v>
      </c>
      <c r="O106" s="55">
        <v>0</v>
      </c>
      <c r="P106" s="55" t="s">
        <v>89</v>
      </c>
      <c r="Q106" s="50">
        <f t="shared" si="69"/>
        <v>1</v>
      </c>
      <c r="R106" s="50">
        <v>9</v>
      </c>
      <c r="T106">
        <v>2</v>
      </c>
      <c r="V106" s="3">
        <f>_xlfn.XLOOKUP(U106,Tabla1[NOMBRE Y APELLIDO],Tabla1[EQUIPO])</f>
        <v>0</v>
      </c>
      <c r="W106" s="3">
        <f>_xlfn.XLOOKUP(U106,Tabla1[NOMBRE Y APELLIDO],Tabla1[EDAD])</f>
        <v>0</v>
      </c>
      <c r="X106" s="3">
        <f>_xlfn.XLOOKUP(U106,Tabla1[NOMBRE Y APELLIDO],Tabla1[CAT.])</f>
        <v>0</v>
      </c>
      <c r="Y106" s="81">
        <f>_xlfn.XLOOKUP(U106,Tabla1[NOMBRE Y APELLIDO],Tabla1[50m Pull])</f>
        <v>0</v>
      </c>
      <c r="Z106" s="84"/>
      <c r="AA106" t="str">
        <f t="shared" si="72"/>
        <v>SERIE 9-4</v>
      </c>
      <c r="AB106" t="str">
        <f>AG106&amp;COUNTIF($AG$15:AG106,AG106)</f>
        <v>057</v>
      </c>
      <c r="AC106" s="3">
        <v>4</v>
      </c>
      <c r="AD106" s="80">
        <v>0</v>
      </c>
      <c r="AE106" s="50">
        <v>0</v>
      </c>
      <c r="AF106" s="50">
        <v>0</v>
      </c>
      <c r="AG106" s="50">
        <v>0</v>
      </c>
      <c r="AH106" s="55">
        <v>0</v>
      </c>
      <c r="AI106" s="55" t="s">
        <v>89</v>
      </c>
      <c r="AJ106" s="50">
        <f t="shared" si="70"/>
        <v>2</v>
      </c>
      <c r="AK106" s="50">
        <v>9</v>
      </c>
      <c r="AM106" s="4">
        <v>10</v>
      </c>
      <c r="AN106" t="str" cm="1">
        <f t="array" ref="AN106">_xlfn.XLOOKUP($AO$94&amp;AM106,$I$15:$I$201,$K$15:$N$201,"")</f>
        <v/>
      </c>
      <c r="AO106" s="55"/>
      <c r="AP106" s="50"/>
      <c r="AQ106" s="55"/>
      <c r="AR106" s="55" t="str">
        <f t="shared" si="68"/>
        <v/>
      </c>
      <c r="AS106" s="50" cm="1">
        <f t="array" ref="AS106">IFERROR(IF(AR106="N/P",0,_xlfn.IFS(AM106&gt;8,"0",AM106=1,"9",AM106=2,"7",AM106=3,"6",AM106=4,"5",AM106=5,"4",AM106=6,"3",AM106=7,"2",AM106=8,"1")),"")+0</f>
        <v>0</v>
      </c>
      <c r="AT106" s="87" t="str">
        <f t="shared" si="74"/>
        <v>00</v>
      </c>
      <c r="AU106" s="4" cm="1">
        <f t="array" ref="AU106">_xlfn.IFS(AZ106="N/P",0,AV106="",0,AZ106&gt;0,AU105+1)</f>
        <v>0</v>
      </c>
      <c r="AV106" t="str">
        <v/>
      </c>
      <c r="AW106" s="4">
        <v>0</v>
      </c>
      <c r="AX106" s="4">
        <v>0</v>
      </c>
      <c r="AY106" s="4">
        <v>0</v>
      </c>
      <c r="AZ106" t="str">
        <v/>
      </c>
      <c r="BA106" s="50" t="e" cm="1">
        <f t="array" ref="BA106">IFERROR(IF(AZ106="N/P",0,_xlfn.IFS(AU106&gt;8,"0",AU106=1,"9",AU106=2,"7",AU106=3,"6",AU106=4,"5",AU106=5,"4",AU106=6,"3",AU106=7,"2",AU106=8,"1")),"")+0</f>
        <v>#VALUE!</v>
      </c>
      <c r="BC106" s="4">
        <v>11</v>
      </c>
      <c r="BD106" cm="1">
        <f t="array" ref="BD106:BG106">_xlfn.XLOOKUP($BE$93&amp;BC106,$AB$15:$AB$201,$AD$15:$AG$201,"")</f>
        <v>0</v>
      </c>
      <c r="BE106" s="55">
        <v>0</v>
      </c>
      <c r="BF106" s="50">
        <v>0</v>
      </c>
      <c r="BG106" s="55">
        <v>0</v>
      </c>
      <c r="BH106" s="55" t="str">
        <f t="shared" si="67"/>
        <v>:        :</v>
      </c>
      <c r="BI106" s="50" cm="1">
        <f t="array" ref="BI106">IFERROR(IF(BH106="N/P",0,_xlfn.IFS(BC106&gt;8,"0",BC106=1,"9",BC106=2,"7",BC106=3,"6",BC106=4,"5",BC106=5,"4",BC106=6,"3",BC106=7,"2",BC106=8,"1")),"")+0</f>
        <v>0</v>
      </c>
      <c r="BJ106" s="90" t="e">
        <f t="shared" si="73"/>
        <v>#N/A</v>
      </c>
      <c r="BK106" s="4" t="e" cm="1">
        <f t="array" ref="BK106">_xlfn.IFS(BP106="N/P",0,BL106="",0,BP106&gt;0,BK105+1)</f>
        <v>#N/A</v>
      </c>
      <c r="BL106">
        <v>0</v>
      </c>
      <c r="BM106" s="4">
        <v>0</v>
      </c>
      <c r="BN106" s="4">
        <v>0</v>
      </c>
      <c r="BO106" s="4">
        <v>0</v>
      </c>
      <c r="BP106" s="55" t="str">
        <v>:        :</v>
      </c>
      <c r="BQ106" s="50" t="e" cm="1">
        <f t="array" ref="BQ106">IFERROR(IF(BP106="N/P",0,_xlfn.IFS(BK106&gt;8,"0",BK106=1,"9",BK106=2,"7",BK106=3,"6",BK106=4,"5",BK106=5,"4",BK106=6,"3",BK106=7,"2",BK106=8,"1")),"")+0</f>
        <v>#VALUE!</v>
      </c>
    </row>
    <row r="107" spans="1:69" x14ac:dyDescent="0.3">
      <c r="A107">
        <v>6</v>
      </c>
      <c r="C107" s="3">
        <f>_xlfn.XLOOKUP(B107,Tabla1[NOMBRE Y APELLIDO],Tabla1[EQUIPO])</f>
        <v>0</v>
      </c>
      <c r="D107" s="3">
        <f>_xlfn.XLOOKUP(B107,Tabla1[NOMBRE Y APELLIDO],Tabla1[EDAD])</f>
        <v>0</v>
      </c>
      <c r="E107" s="3">
        <f>_xlfn.XLOOKUP(B107,Tabla1[NOMBRE Y APELLIDO],Tabla1[CAT.])</f>
        <v>0</v>
      </c>
      <c r="F107" s="81">
        <f>_xlfn.XLOOKUP(B107,Tabla1[NOMBRE Y APELLIDO],Tabla1[50m Pull])</f>
        <v>0</v>
      </c>
      <c r="H107" t="str">
        <f t="shared" si="71"/>
        <v>SERIE 9-5</v>
      </c>
      <c r="I107" t="str">
        <f>N107&amp;COUNTIF($N$15:N107,N107)</f>
        <v>058</v>
      </c>
      <c r="J107" s="3">
        <v>5</v>
      </c>
      <c r="K107" s="80">
        <v>0</v>
      </c>
      <c r="L107" s="50">
        <v>0</v>
      </c>
      <c r="M107" s="50">
        <v>0</v>
      </c>
      <c r="N107" s="50">
        <v>0</v>
      </c>
      <c r="O107" s="55">
        <v>0</v>
      </c>
      <c r="P107" s="55" t="s">
        <v>89</v>
      </c>
      <c r="Q107" s="50">
        <f t="shared" si="69"/>
        <v>1</v>
      </c>
      <c r="R107" s="50">
        <v>9</v>
      </c>
      <c r="T107">
        <v>6</v>
      </c>
      <c r="V107" s="3">
        <f>_xlfn.XLOOKUP(U107,Tabla1[NOMBRE Y APELLIDO],Tabla1[EQUIPO])</f>
        <v>0</v>
      </c>
      <c r="W107" s="3">
        <f>_xlfn.XLOOKUP(U107,Tabla1[NOMBRE Y APELLIDO],Tabla1[EDAD])</f>
        <v>0</v>
      </c>
      <c r="X107" s="3">
        <f>_xlfn.XLOOKUP(U107,Tabla1[NOMBRE Y APELLIDO],Tabla1[CAT.])</f>
        <v>0</v>
      </c>
      <c r="Y107" s="81">
        <f>_xlfn.XLOOKUP(U107,Tabla1[NOMBRE Y APELLIDO],Tabla1[50m Pull])</f>
        <v>0</v>
      </c>
      <c r="Z107" s="84"/>
      <c r="AA107" t="str">
        <f t="shared" si="72"/>
        <v>SERIE 9-5</v>
      </c>
      <c r="AB107" t="str">
        <f>AG107&amp;COUNTIF($AG$15:AG107,AG107)</f>
        <v>058</v>
      </c>
      <c r="AC107" s="3">
        <v>5</v>
      </c>
      <c r="AD107" s="80">
        <v>0</v>
      </c>
      <c r="AE107" s="50">
        <v>0</v>
      </c>
      <c r="AF107" s="50">
        <v>0</v>
      </c>
      <c r="AG107" s="50">
        <v>0</v>
      </c>
      <c r="AH107" s="55">
        <v>0</v>
      </c>
      <c r="AI107" s="55" t="s">
        <v>89</v>
      </c>
      <c r="AJ107" s="50">
        <f t="shared" si="70"/>
        <v>2</v>
      </c>
      <c r="AK107" s="50">
        <v>9</v>
      </c>
      <c r="AM107" s="4">
        <v>11</v>
      </c>
      <c r="AN107" t="str" cm="1">
        <f t="array" ref="AN107">_xlfn.XLOOKUP($AO$94&amp;AM107,$I$15:$I$201,$K$15:$N$201,"")</f>
        <v/>
      </c>
      <c r="AO107" s="55"/>
      <c r="AP107" s="50"/>
      <c r="AQ107" s="55"/>
      <c r="AR107" s="55" t="str">
        <f t="shared" si="68"/>
        <v/>
      </c>
      <c r="AS107" s="50" cm="1">
        <f t="array" ref="AS107">IFERROR(IF(AR107="N/P",0,_xlfn.IFS(AM107&gt;8,"0",AM107=1,"9",AM107=2,"7",AM107=3,"6",AM107=4,"5",AM107=5,"4",AM107=6,"3",AM107=7,"2",AM107=8,"1")),"")+0</f>
        <v>0</v>
      </c>
      <c r="AT107" s="87" t="str">
        <f t="shared" si="74"/>
        <v>00</v>
      </c>
      <c r="AU107" s="4" cm="1">
        <f t="array" ref="AU107">_xlfn.IFS(AZ107="N/P",0,AV107="",0,AZ107&gt;0,AU106+1)</f>
        <v>0</v>
      </c>
      <c r="AV107" t="str">
        <v/>
      </c>
      <c r="AW107" s="4">
        <v>0</v>
      </c>
      <c r="AX107" s="4">
        <v>0</v>
      </c>
      <c r="AY107" s="4">
        <v>0</v>
      </c>
      <c r="AZ107" t="str">
        <v/>
      </c>
      <c r="BA107" s="50" t="e" cm="1">
        <f t="array" ref="BA107">IFERROR(IF(AZ107="N/P",0,_xlfn.IFS(AU107&gt;8,"0",AU107=1,"9",AU107=2,"7",AU107=3,"6",AU107=4,"5",AU107=5,"4",AU107=6,"3",AU107=7,"2",AU107=8,"1")),"")+0</f>
        <v>#VALUE!</v>
      </c>
      <c r="BC107" s="4">
        <v>12</v>
      </c>
      <c r="BD107" cm="1">
        <f t="array" ref="BD107:BG107">_xlfn.XLOOKUP($BE$93&amp;BC107,$AB$15:$AB$201,$AD$15:$AG$201,"")</f>
        <v>0</v>
      </c>
      <c r="BE107" s="55">
        <v>0</v>
      </c>
      <c r="BF107" s="50">
        <v>0</v>
      </c>
      <c r="BG107" s="55">
        <v>0</v>
      </c>
      <c r="BH107" s="55" t="str">
        <f t="shared" si="67"/>
        <v>:        :</v>
      </c>
      <c r="BI107" s="50" cm="1">
        <f t="array" ref="BI107">IFERROR(IF(BH107="N/P",0,_xlfn.IFS(BC107&gt;8,"0",BC107=1,"9",BC107=2,"7",BC107=3,"6",BC107=4,"5",BC107=5,"4",BC107=6,"3",BC107=7,"2",BC107=8,"1")),"")+0</f>
        <v>0</v>
      </c>
      <c r="BJ107" s="90" t="e">
        <f t="shared" si="73"/>
        <v>#N/A</v>
      </c>
      <c r="BK107" s="4" t="e" cm="1">
        <f t="array" ref="BK107">_xlfn.IFS(BP107="N/P",0,BL107="",0,BP107&gt;0,BK106+1)</f>
        <v>#N/A</v>
      </c>
      <c r="BL107">
        <v>0</v>
      </c>
      <c r="BM107" s="4">
        <v>0</v>
      </c>
      <c r="BN107" s="4">
        <v>0</v>
      </c>
      <c r="BO107" s="4">
        <v>0</v>
      </c>
      <c r="BP107" s="55" t="str">
        <v>:        :</v>
      </c>
      <c r="BQ107" s="50" t="e" cm="1">
        <f t="array" ref="BQ107">IFERROR(IF(BP107="N/P",0,_xlfn.IFS(BK107&gt;8,"0",BK107=1,"9",BK107=2,"7",BK107=3,"6",BK107=4,"5",BK107=5,"4",BK107=6,"3",BK107=7,"2",BK107=8,"1")),"")+0</f>
        <v>#VALUE!</v>
      </c>
    </row>
    <row r="108" spans="1:69" x14ac:dyDescent="0.3">
      <c r="A108">
        <v>3</v>
      </c>
      <c r="C108" s="3">
        <f>_xlfn.XLOOKUP(B108,Tabla1[NOMBRE Y APELLIDO],Tabla1[EQUIPO])</f>
        <v>0</v>
      </c>
      <c r="D108" s="3">
        <f>_xlfn.XLOOKUP(B108,Tabla1[NOMBRE Y APELLIDO],Tabla1[EDAD])</f>
        <v>0</v>
      </c>
      <c r="E108" s="3">
        <f>_xlfn.XLOOKUP(B108,Tabla1[NOMBRE Y APELLIDO],Tabla1[CAT.])</f>
        <v>0</v>
      </c>
      <c r="F108" s="81">
        <f>_xlfn.XLOOKUP(B108,Tabla1[NOMBRE Y APELLIDO],Tabla1[50m Pull])</f>
        <v>0</v>
      </c>
      <c r="H108" t="str">
        <f t="shared" si="71"/>
        <v>SERIE 9-6</v>
      </c>
      <c r="I108" t="str">
        <f>N108&amp;COUNTIF($N$15:N108,N108)</f>
        <v>059</v>
      </c>
      <c r="J108" s="3">
        <v>6</v>
      </c>
      <c r="K108" s="80">
        <v>0</v>
      </c>
      <c r="L108" s="50">
        <v>0</v>
      </c>
      <c r="M108" s="50">
        <v>0</v>
      </c>
      <c r="N108" s="50">
        <v>0</v>
      </c>
      <c r="O108" s="55">
        <v>0</v>
      </c>
      <c r="P108" s="55" t="s">
        <v>89</v>
      </c>
      <c r="Q108" s="50">
        <f t="shared" si="69"/>
        <v>1</v>
      </c>
      <c r="R108" s="50">
        <v>9</v>
      </c>
      <c r="T108">
        <v>3</v>
      </c>
      <c r="V108" s="3">
        <f>_xlfn.XLOOKUP(U108,Tabla1[NOMBRE Y APELLIDO],Tabla1[EQUIPO])</f>
        <v>0</v>
      </c>
      <c r="W108" s="3">
        <f>_xlfn.XLOOKUP(U108,Tabla1[NOMBRE Y APELLIDO],Tabla1[EDAD])</f>
        <v>0</v>
      </c>
      <c r="X108" s="3">
        <f>_xlfn.XLOOKUP(U108,Tabla1[NOMBRE Y APELLIDO],Tabla1[CAT.])</f>
        <v>0</v>
      </c>
      <c r="Y108" s="81">
        <f>_xlfn.XLOOKUP(U108,Tabla1[NOMBRE Y APELLIDO],Tabla1[50m Pull])</f>
        <v>0</v>
      </c>
      <c r="Z108" s="84"/>
      <c r="AA108" t="str">
        <f t="shared" si="72"/>
        <v>SERIE 9-6</v>
      </c>
      <c r="AB108" t="str">
        <f>AG108&amp;COUNTIF($AG$15:AG108,AG108)</f>
        <v>059</v>
      </c>
      <c r="AC108" s="3">
        <v>6</v>
      </c>
      <c r="AD108" s="80">
        <v>0</v>
      </c>
      <c r="AE108" s="50">
        <v>0</v>
      </c>
      <c r="AF108" s="50">
        <v>0</v>
      </c>
      <c r="AG108" s="50">
        <v>0</v>
      </c>
      <c r="AH108" s="55">
        <v>0</v>
      </c>
      <c r="AI108" s="55" t="s">
        <v>89</v>
      </c>
      <c r="AJ108" s="50">
        <f t="shared" si="70"/>
        <v>2</v>
      </c>
      <c r="AK108" s="50">
        <v>9</v>
      </c>
      <c r="AM108" s="4">
        <v>12</v>
      </c>
      <c r="AN108" t="str" cm="1">
        <f t="array" ref="AN108">_xlfn.XLOOKUP($AO$94&amp;AM108,$I$15:$I$201,$K$15:$N$201,"")</f>
        <v/>
      </c>
      <c r="AO108" s="55"/>
      <c r="AP108" s="50"/>
      <c r="AQ108" s="55"/>
      <c r="AR108" s="55" t="str">
        <f t="shared" si="68"/>
        <v/>
      </c>
      <c r="AS108" s="50" cm="1">
        <f t="array" ref="AS108">IFERROR(IF(AR108="N/P",0,_xlfn.IFS(AM108&gt;8,"0",AM108=1,"9",AM108=2,"7",AM108=3,"6",AM108=4,"5",AM108=5,"4",AM108=6,"3",AM108=7,"2",AM108=8,"1")),"")+0</f>
        <v>0</v>
      </c>
      <c r="AT108" s="87" t="str">
        <f t="shared" si="74"/>
        <v>00</v>
      </c>
      <c r="AU108" s="4" cm="1">
        <f t="array" ref="AU108">_xlfn.IFS(AZ108="N/P",0,AV108="",0,AZ108&gt;0,AU107+1)</f>
        <v>0</v>
      </c>
      <c r="AV108" t="str">
        <v/>
      </c>
      <c r="AW108" s="4">
        <v>0</v>
      </c>
      <c r="AX108" s="4">
        <v>0</v>
      </c>
      <c r="AY108" s="4">
        <v>0</v>
      </c>
      <c r="AZ108" t="str">
        <v/>
      </c>
      <c r="BA108" s="50" t="e" cm="1">
        <f t="array" ref="BA108">IFERROR(IF(AZ108="N/P",0,_xlfn.IFS(AU108&gt;8,"0",AU108=1,"9",AU108=2,"7",AU108=3,"6",AU108=4,"5",AU108=5,"4",AU108=6,"3",AU108=7,"2",AU108=8,"1")),"")+0</f>
        <v>#VALUE!</v>
      </c>
      <c r="BC108" s="4"/>
      <c r="BD108" s="42" t="str">
        <f>BD93</f>
        <v>MASCULINO</v>
      </c>
      <c r="BE108" s="18">
        <f>AO109</f>
        <v>0</v>
      </c>
      <c r="BG108" s="42" t="str">
        <f>BG93</f>
        <v>50 M</v>
      </c>
      <c r="BH108" s="18" t="str">
        <f>BH93</f>
        <v>PULL</v>
      </c>
      <c r="BJ108" s="90" t="str">
        <f t="shared" si="73"/>
        <v>50 M</v>
      </c>
      <c r="BL108" s="48" t="str">
        <f>BD108</f>
        <v>MASCULINO</v>
      </c>
      <c r="BM108" s="17">
        <f>BE108</f>
        <v>0</v>
      </c>
      <c r="BO108" s="48" t="str">
        <f>BG108</f>
        <v>50 M</v>
      </c>
      <c r="BP108" s="17" t="str">
        <f>BH108</f>
        <v>PULL</v>
      </c>
    </row>
    <row r="109" spans="1:69" x14ac:dyDescent="0.3">
      <c r="A109">
        <v>5</v>
      </c>
      <c r="C109" s="3">
        <f>_xlfn.XLOOKUP(B109,Tabla1[NOMBRE Y APELLIDO],Tabla1[EQUIPO])</f>
        <v>0</v>
      </c>
      <c r="D109" s="3">
        <f>_xlfn.XLOOKUP(B109,Tabla1[NOMBRE Y APELLIDO],Tabla1[EDAD])</f>
        <v>0</v>
      </c>
      <c r="E109" s="3">
        <f>_xlfn.XLOOKUP(B109,Tabla1[NOMBRE Y APELLIDO],Tabla1[CAT.])</f>
        <v>0</v>
      </c>
      <c r="F109" s="81">
        <f>_xlfn.XLOOKUP(B109,Tabla1[NOMBRE Y APELLIDO],Tabla1[50m Pull])</f>
        <v>0</v>
      </c>
      <c r="H109" t="str">
        <f t="shared" si="71"/>
        <v>SERIE 9-7</v>
      </c>
      <c r="I109" t="str">
        <f>N109&amp;COUNTIF($N$15:N109,N109)</f>
        <v>060</v>
      </c>
      <c r="J109" s="3">
        <v>7</v>
      </c>
      <c r="K109" s="80">
        <v>0</v>
      </c>
      <c r="L109" s="50">
        <v>0</v>
      </c>
      <c r="M109" s="50">
        <v>0</v>
      </c>
      <c r="N109" s="50">
        <v>0</v>
      </c>
      <c r="O109" s="55">
        <v>0</v>
      </c>
      <c r="P109" s="55" t="s">
        <v>89</v>
      </c>
      <c r="Q109" s="50">
        <f t="shared" si="69"/>
        <v>1</v>
      </c>
      <c r="R109" s="50">
        <v>9</v>
      </c>
      <c r="T109">
        <v>5</v>
      </c>
      <c r="V109" s="3">
        <f>_xlfn.XLOOKUP(U109,Tabla1[NOMBRE Y APELLIDO],Tabla1[EQUIPO])</f>
        <v>0</v>
      </c>
      <c r="W109" s="3">
        <f>_xlfn.XLOOKUP(U109,Tabla1[NOMBRE Y APELLIDO],Tabla1[EDAD])</f>
        <v>0</v>
      </c>
      <c r="X109" s="3">
        <f>_xlfn.XLOOKUP(U109,Tabla1[NOMBRE Y APELLIDO],Tabla1[CAT.])</f>
        <v>0</v>
      </c>
      <c r="Y109" s="81">
        <f>_xlfn.XLOOKUP(U109,Tabla1[NOMBRE Y APELLIDO],Tabla1[50m Pull])</f>
        <v>0</v>
      </c>
      <c r="Z109" s="84"/>
      <c r="AA109" t="str">
        <f t="shared" si="72"/>
        <v>SERIE 9-7</v>
      </c>
      <c r="AB109" t="str">
        <f>AG109&amp;COUNTIF($AG$15:AG109,AG109)</f>
        <v>060</v>
      </c>
      <c r="AC109" s="3">
        <v>7</v>
      </c>
      <c r="AD109" s="80">
        <v>0</v>
      </c>
      <c r="AE109" s="50">
        <v>0</v>
      </c>
      <c r="AF109" s="50">
        <v>0</v>
      </c>
      <c r="AG109" s="50">
        <v>0</v>
      </c>
      <c r="AH109" s="55">
        <v>0</v>
      </c>
      <c r="AI109" s="55" t="s">
        <v>89</v>
      </c>
      <c r="AJ109" s="50">
        <f t="shared" si="70"/>
        <v>2</v>
      </c>
      <c r="AK109" s="50">
        <v>9</v>
      </c>
      <c r="AN109" s="42" t="str">
        <f>AN94</f>
        <v>FEMENINO</v>
      </c>
      <c r="AO109" s="18"/>
      <c r="AQ109" s="42" t="str">
        <f>AQ94</f>
        <v>50 M</v>
      </c>
      <c r="AR109" s="18" t="str">
        <f>AR94</f>
        <v>PULL</v>
      </c>
      <c r="AT109" s="87" t="str">
        <f t="shared" si="74"/>
        <v>50 M</v>
      </c>
      <c r="AU109" s="4"/>
      <c r="AV109" s="48" t="str">
        <f>AN109</f>
        <v>FEMENINO</v>
      </c>
      <c r="AW109" s="17">
        <f>AO109</f>
        <v>0</v>
      </c>
      <c r="AY109" s="48" t="str">
        <f>AQ109</f>
        <v>50 M</v>
      </c>
      <c r="AZ109" s="17" t="str">
        <f>AR109</f>
        <v>PULL</v>
      </c>
      <c r="BC109" s="4"/>
      <c r="BD109" s="42" t="str">
        <f>BD94</f>
        <v xml:space="preserve">PRUEBA </v>
      </c>
      <c r="BE109" s="18">
        <f>BE94</f>
        <v>2</v>
      </c>
      <c r="BJ109" s="90" t="str">
        <f t="shared" si="73"/>
        <v/>
      </c>
      <c r="BL109" s="48" t="str">
        <f>BD109</f>
        <v xml:space="preserve">PRUEBA </v>
      </c>
      <c r="BM109" s="17">
        <f>BE109</f>
        <v>2</v>
      </c>
    </row>
    <row r="110" spans="1:69" x14ac:dyDescent="0.3">
      <c r="A110">
        <v>4</v>
      </c>
      <c r="C110" s="3">
        <f>_xlfn.XLOOKUP(B110,Tabla1[NOMBRE Y APELLIDO],Tabla1[EQUIPO])</f>
        <v>0</v>
      </c>
      <c r="D110" s="3">
        <f>_xlfn.XLOOKUP(B110,Tabla1[NOMBRE Y APELLIDO],Tabla1[EDAD])</f>
        <v>0</v>
      </c>
      <c r="E110" s="3">
        <f>_xlfn.XLOOKUP(B110,Tabla1[NOMBRE Y APELLIDO],Tabla1[CAT.])</f>
        <v>0</v>
      </c>
      <c r="F110" s="81">
        <f>_xlfn.XLOOKUP(B110,Tabla1[NOMBRE Y APELLIDO],Tabla1[50m Pull])</f>
        <v>0</v>
      </c>
      <c r="H110" t="str">
        <f t="shared" si="71"/>
        <v>SERIE 9-8</v>
      </c>
      <c r="I110" t="str">
        <f>N110&amp;COUNTIF($N$15:N110,N110)</f>
        <v>061</v>
      </c>
      <c r="J110" s="3">
        <v>8</v>
      </c>
      <c r="K110" s="80">
        <v>0</v>
      </c>
      <c r="L110" s="50">
        <v>0</v>
      </c>
      <c r="M110" s="50">
        <v>0</v>
      </c>
      <c r="N110" s="50">
        <v>0</v>
      </c>
      <c r="O110" s="55">
        <v>0</v>
      </c>
      <c r="P110" s="55" t="s">
        <v>89</v>
      </c>
      <c r="Q110" s="50">
        <f t="shared" si="69"/>
        <v>1</v>
      </c>
      <c r="R110" s="50">
        <v>9</v>
      </c>
      <c r="T110">
        <v>4</v>
      </c>
      <c r="V110" s="3">
        <f>_xlfn.XLOOKUP(U110,Tabla1[NOMBRE Y APELLIDO],Tabla1[EQUIPO])</f>
        <v>0</v>
      </c>
      <c r="W110" s="3">
        <f>_xlfn.XLOOKUP(U110,Tabla1[NOMBRE Y APELLIDO],Tabla1[EDAD])</f>
        <v>0</v>
      </c>
      <c r="X110" s="3">
        <f>_xlfn.XLOOKUP(U110,Tabla1[NOMBRE Y APELLIDO],Tabla1[CAT.])</f>
        <v>0</v>
      </c>
      <c r="Y110" s="81">
        <f>_xlfn.XLOOKUP(U110,Tabla1[NOMBRE Y APELLIDO],Tabla1[50m Pull])</f>
        <v>0</v>
      </c>
      <c r="Z110" s="84"/>
      <c r="AA110" t="str">
        <f t="shared" si="72"/>
        <v>SERIE 9-8</v>
      </c>
      <c r="AB110" t="str">
        <f>AG110&amp;COUNTIF($AG$15:AG110,AG110)</f>
        <v>061</v>
      </c>
      <c r="AC110" s="3">
        <v>8</v>
      </c>
      <c r="AD110" s="80">
        <v>0</v>
      </c>
      <c r="AE110" s="50">
        <v>0</v>
      </c>
      <c r="AF110" s="50">
        <v>0</v>
      </c>
      <c r="AG110" s="50">
        <v>0</v>
      </c>
      <c r="AH110" s="55">
        <v>0</v>
      </c>
      <c r="AI110" s="55" t="s">
        <v>89</v>
      </c>
      <c r="AJ110" s="50">
        <f t="shared" si="70"/>
        <v>2</v>
      </c>
      <c r="AK110" s="50">
        <v>9</v>
      </c>
      <c r="AN110" s="42" t="str">
        <f>AN95</f>
        <v xml:space="preserve">PRUEBA </v>
      </c>
      <c r="AO110" s="18">
        <f>AO95</f>
        <v>1</v>
      </c>
      <c r="AT110" s="87" t="str">
        <f t="shared" si="74"/>
        <v/>
      </c>
      <c r="AU110" s="4"/>
      <c r="AV110" s="48" t="str">
        <f>AN110</f>
        <v xml:space="preserve">PRUEBA </v>
      </c>
      <c r="AW110" s="17">
        <f>AO110</f>
        <v>1</v>
      </c>
      <c r="BC110" s="49" t="s">
        <v>83</v>
      </c>
      <c r="BD110" s="49" t="s">
        <v>7</v>
      </c>
      <c r="BE110" s="49" t="s">
        <v>8</v>
      </c>
      <c r="BF110" s="49" t="s">
        <v>61</v>
      </c>
      <c r="BG110" s="49" t="s">
        <v>10</v>
      </c>
      <c r="BH110" s="49" t="s">
        <v>81</v>
      </c>
      <c r="BI110" s="50" t="s">
        <v>15</v>
      </c>
      <c r="BJ110" s="90" t="str">
        <f t="shared" si="73"/>
        <v>CAT.Lugar</v>
      </c>
      <c r="BK110" s="4" t="s">
        <v>83</v>
      </c>
      <c r="BL110" s="4" t="s">
        <v>7</v>
      </c>
      <c r="BM110" s="4" t="s">
        <v>8</v>
      </c>
      <c r="BN110" s="4" t="s">
        <v>61</v>
      </c>
      <c r="BO110" s="4" t="s">
        <v>10</v>
      </c>
      <c r="BP110" s="4" t="s">
        <v>81</v>
      </c>
      <c r="BQ110" s="4" t="s">
        <v>15</v>
      </c>
    </row>
    <row r="111" spans="1:69" x14ac:dyDescent="0.3">
      <c r="I111" t="str">
        <f>N111&amp;COUNTIF($N$15:N111,N111)</f>
        <v>61</v>
      </c>
      <c r="AB111" t="str">
        <f>AG111&amp;COUNTIF($AG$15:AG111,AG111)</f>
        <v>61</v>
      </c>
      <c r="AD111" s="77"/>
      <c r="AE111" s="77"/>
      <c r="AF111" s="77"/>
      <c r="AG111" s="77"/>
      <c r="AH111" s="77"/>
      <c r="AM111" s="49" t="s">
        <v>83</v>
      </c>
      <c r="AN111" s="49" t="s">
        <v>7</v>
      </c>
      <c r="AO111" s="49" t="s">
        <v>8</v>
      </c>
      <c r="AP111" s="49" t="s">
        <v>61</v>
      </c>
      <c r="AQ111" s="49" t="s">
        <v>10</v>
      </c>
      <c r="AR111" s="49" t="s">
        <v>81</v>
      </c>
      <c r="AS111" s="50" t="s">
        <v>15</v>
      </c>
      <c r="AT111" s="87" t="str">
        <f t="shared" si="74"/>
        <v>CAT.Lugar</v>
      </c>
      <c r="AU111" s="49" t="s">
        <v>83</v>
      </c>
      <c r="AV111" s="49" t="s">
        <v>7</v>
      </c>
      <c r="AW111" s="49" t="s">
        <v>8</v>
      </c>
      <c r="AX111" s="49" t="s">
        <v>61</v>
      </c>
      <c r="AY111" s="49" t="s">
        <v>10</v>
      </c>
      <c r="AZ111" s="49" t="s">
        <v>81</v>
      </c>
      <c r="BA111" s="4" t="s">
        <v>15</v>
      </c>
      <c r="BC111" s="4">
        <v>1</v>
      </c>
      <c r="BD111" cm="1">
        <f t="array" ref="BD111:BG111">_xlfn.XLOOKUP($BE$108&amp;BC111,$AB$15:$AB$201,$AD$15:$AG$201,"")</f>
        <v>0</v>
      </c>
      <c r="BE111" s="55">
        <v>0</v>
      </c>
      <c r="BF111" s="50">
        <v>0</v>
      </c>
      <c r="BG111" s="55">
        <v>0</v>
      </c>
      <c r="BH111" s="55">
        <f t="shared" ref="BH111:BH122" si="75">_xlfn.XLOOKUP($BE$63&amp;BC111,$AB$15:$AB$201,$AI$15:$AI$201,"")</f>
        <v>5.9641203703703701E-4</v>
      </c>
      <c r="BI111" s="50" cm="1">
        <f t="array" ref="BI111">IFERROR(IF(BH111="N/P",0,_xlfn.IFS(BC111&gt;8,"0",BC111=1,"9",BC111=2,"7",BC111=3,"6",BC111=4,"5",BC111=5,"4",BC111=6,"3",BC111=7,"2",BC111=8,"1")),"")+0</f>
        <v>9</v>
      </c>
      <c r="BJ111" s="90" t="e">
        <f t="shared" si="73"/>
        <v>#N/A</v>
      </c>
      <c r="BK111" s="4" t="e" cm="1">
        <f t="array" ref="BK111">_xlfn.IFS(BP111="N/P",0,BL111="",0,BL111&gt;0,1)</f>
        <v>#N/A</v>
      </c>
      <c r="BL111" cm="1">
        <f t="array" ref="BL111:BP122">_xlfn._xlws.SORT(BD111:BH122,5,1,FALSE)</f>
        <v>0</v>
      </c>
      <c r="BM111" s="4">
        <v>0</v>
      </c>
      <c r="BN111" s="4">
        <v>0</v>
      </c>
      <c r="BO111" s="4">
        <v>0</v>
      </c>
      <c r="BP111" s="55">
        <v>5.9641203703703701E-4</v>
      </c>
      <c r="BQ111" s="50" t="e" cm="1">
        <f t="array" ref="BQ111">IFERROR(IF(BP111="N/P",0,_xlfn.IFS(BK111&gt;8,"0",BK111=1,"9",BK111=2,"7",BK111=3,"6",BK111=4,"5",BK111=5,"4",BK111=6,"3",BK111=7,"2",BK111=8,"1")),"")+0</f>
        <v>#VALUE!</v>
      </c>
    </row>
    <row r="112" spans="1:69" x14ac:dyDescent="0.3">
      <c r="A112" s="3" t="s">
        <v>99</v>
      </c>
      <c r="B112" s="42" t="str">
        <f>$B$13</f>
        <v xml:space="preserve">PRUEBA </v>
      </c>
      <c r="C112" s="18">
        <f>$C$13</f>
        <v>1</v>
      </c>
      <c r="D112" s="18"/>
      <c r="E112" s="78" t="str">
        <f>$E$12</f>
        <v>50 M</v>
      </c>
      <c r="F112" s="79" t="str">
        <f>$F$12</f>
        <v>PULL</v>
      </c>
      <c r="I112" t="str">
        <f>N112&amp;COUNTIF($N$15:N112,N112)</f>
        <v>61</v>
      </c>
      <c r="J112" s="3" t="s">
        <v>99</v>
      </c>
      <c r="K112" s="42" t="str">
        <f>$B$13</f>
        <v xml:space="preserve">PRUEBA </v>
      </c>
      <c r="L112" s="79">
        <f>$C$13</f>
        <v>1</v>
      </c>
      <c r="M112" s="79"/>
      <c r="N112" s="79"/>
      <c r="O112" s="78" t="str">
        <f>$E$12</f>
        <v>50 M</v>
      </c>
      <c r="P112" s="79" t="str">
        <f>$F$12</f>
        <v>PULL</v>
      </c>
      <c r="Q112" s="5"/>
      <c r="R112" s="5"/>
      <c r="T112" s="3" t="s">
        <v>99</v>
      </c>
      <c r="U112" s="42" t="str">
        <f>$B$13</f>
        <v xml:space="preserve">PRUEBA </v>
      </c>
      <c r="V112" s="18">
        <f>$V$13</f>
        <v>2</v>
      </c>
      <c r="W112" s="18"/>
      <c r="X112" s="78" t="str">
        <f>$E$12</f>
        <v>50 M</v>
      </c>
      <c r="Y112" s="79" t="str">
        <f>$F$12</f>
        <v>PULL</v>
      </c>
      <c r="Z112" s="85"/>
      <c r="AB112" t="str">
        <f>AG112&amp;COUNTIF($AG$15:AG112,AG112)</f>
        <v>61</v>
      </c>
      <c r="AC112" s="3" t="s">
        <v>99</v>
      </c>
      <c r="AD112" s="42" t="str">
        <f>$B$13</f>
        <v xml:space="preserve">PRUEBA </v>
      </c>
      <c r="AE112" s="18">
        <f>$V$13</f>
        <v>2</v>
      </c>
      <c r="AF112" s="79"/>
      <c r="AG112" s="79"/>
      <c r="AH112" s="78" t="str">
        <f>$E$12</f>
        <v>50 M</v>
      </c>
      <c r="AI112" s="79" t="str">
        <f>$F$12</f>
        <v>PULL</v>
      </c>
      <c r="AJ112" s="5"/>
      <c r="AK112" s="5"/>
      <c r="AM112" s="4">
        <v>1</v>
      </c>
      <c r="AN112" t="str" cm="1">
        <f t="array" ref="AN112">_xlfn.XLOOKUP($AO$109&amp;AM112,$I$15:$I$201,$K$15:$N$201,"")</f>
        <v/>
      </c>
      <c r="AO112" s="55"/>
      <c r="AP112" s="50"/>
      <c r="AQ112" s="55"/>
      <c r="AR112" s="55" t="str">
        <f>_xlfn.XLOOKUP($AO$64&amp;AM112,$I$15:$I$201,$P$15:$P$201,"")</f>
        <v/>
      </c>
      <c r="AS112" s="50" cm="1">
        <f t="array" ref="AS112">IFERROR(IF(AR112="N/P",0,_xlfn.IFS(AM112&gt;8,"0",AM112=1,"9",AM112=2,"7",AM112=3,"6",AM112=4,"5",AM112=5,"4",AM112=6,"3",AM112=7,"2",AM112=8,"1")),"")+0</f>
        <v>9</v>
      </c>
      <c r="AT112" s="87" t="str">
        <f t="shared" si="74"/>
        <v>00</v>
      </c>
      <c r="AU112" s="4" cm="1">
        <f t="array" ref="AU112">_xlfn.IFS(AZ112="N/P",0,AV112="",0,AV112&gt;0,1)</f>
        <v>0</v>
      </c>
      <c r="AV112" t="str" cm="1">
        <f t="array" ref="AV112:AZ123">_xlfn._xlws.SORT(AN112:AR123,5,1,FALSE)</f>
        <v/>
      </c>
      <c r="AW112" s="4">
        <v>0</v>
      </c>
      <c r="AX112" s="4">
        <v>0</v>
      </c>
      <c r="AY112" s="4">
        <v>0</v>
      </c>
      <c r="AZ112" s="55" t="str">
        <v/>
      </c>
      <c r="BA112" s="50" t="e" cm="1">
        <f t="array" ref="BA112">IFERROR(IF(AZ112="N/P",0,_xlfn.IFS(AU112&gt;8,"0",AU112=1,"9",AU112=2,"7",AU112=3,"6",AU112=4,"5",AU112=5,"4",AU112=6,"3",AU112=7,"2",AU112=8,"1")),"")+0</f>
        <v>#VALUE!</v>
      </c>
      <c r="BC112" s="4">
        <v>2</v>
      </c>
      <c r="BD112" cm="1">
        <f t="array" ref="BD112:BG112">_xlfn.XLOOKUP($BE$108&amp;BC112,$AB$15:$AB$201,$AD$15:$AG$201,"")</f>
        <v>0</v>
      </c>
      <c r="BE112" s="55">
        <v>0</v>
      </c>
      <c r="BF112" s="50">
        <v>0</v>
      </c>
      <c r="BG112" s="55">
        <v>0</v>
      </c>
      <c r="BH112" s="55" t="str">
        <f t="shared" si="75"/>
        <v/>
      </c>
      <c r="BI112" s="50" cm="1">
        <f t="array" ref="BI112">IFERROR(IF(BH112="N/P",0,_xlfn.IFS(BC112&gt;8,"0",BC112=1,"9",BC112=2,"7",BC112=3,"6",BC112=4,"5",BC112=5,"4",BC112=6,"3",BC112=7,"2",BC112=8,"1")),"")+0</f>
        <v>7</v>
      </c>
      <c r="BJ112" s="90" t="e">
        <f t="shared" si="73"/>
        <v>#N/A</v>
      </c>
      <c r="BK112" s="4" t="e" cm="1">
        <f t="array" ref="BK112">_xlfn.IFS(BP112="N/P",0,BL112="",0,BP112&gt;0,BK111+1)</f>
        <v>#N/A</v>
      </c>
      <c r="BL112">
        <v>0</v>
      </c>
      <c r="BM112" s="4">
        <v>0</v>
      </c>
      <c r="BN112" s="4">
        <v>0</v>
      </c>
      <c r="BO112" s="4">
        <v>0</v>
      </c>
      <c r="BP112" s="55" t="str">
        <v/>
      </c>
      <c r="BQ112" s="50" t="e" cm="1">
        <f t="array" ref="BQ112">IFERROR(IF(BP112="N/P",0,_xlfn.IFS(BK112&gt;8,"0",BK112=1,"9",BK112=2,"7",BK112=3,"6",BK112=4,"5",BK112=5,"4",BK112=6,"3",BK112=7,"2",BK112=8,"1")),"")+0</f>
        <v>#VALUE!</v>
      </c>
    </row>
    <row r="113" spans="1:69" x14ac:dyDescent="0.3">
      <c r="A113" s="3" t="s">
        <v>79</v>
      </c>
      <c r="B113" s="49" t="s">
        <v>7</v>
      </c>
      <c r="C113" s="49" t="s">
        <v>8</v>
      </c>
      <c r="D113" s="49" t="s">
        <v>61</v>
      </c>
      <c r="E113" s="49" t="s">
        <v>10</v>
      </c>
      <c r="F113" s="49" t="s">
        <v>80</v>
      </c>
      <c r="I113" t="str">
        <f>N113&amp;COUNTIF($N$15:N113,N113)</f>
        <v>CAT.9</v>
      </c>
      <c r="J113" s="3" t="s">
        <v>79</v>
      </c>
      <c r="K113" s="50" t="s">
        <v>7</v>
      </c>
      <c r="L113" s="50" t="s">
        <v>8</v>
      </c>
      <c r="M113" s="50" t="s">
        <v>61</v>
      </c>
      <c r="N113" s="50" t="s">
        <v>10</v>
      </c>
      <c r="O113" s="50" t="s">
        <v>80</v>
      </c>
      <c r="P113" s="49" t="s">
        <v>81</v>
      </c>
      <c r="Q113" s="49" t="s">
        <v>82</v>
      </c>
      <c r="R113" s="49" t="s">
        <v>30</v>
      </c>
      <c r="T113" s="3" t="s">
        <v>79</v>
      </c>
      <c r="U113" s="49" t="s">
        <v>7</v>
      </c>
      <c r="V113" s="49" t="s">
        <v>8</v>
      </c>
      <c r="W113" s="49" t="s">
        <v>61</v>
      </c>
      <c r="X113" s="49" t="s">
        <v>10</v>
      </c>
      <c r="Y113" s="49" t="s">
        <v>80</v>
      </c>
      <c r="Z113" s="83"/>
      <c r="AB113" t="str">
        <f>AG113&amp;COUNTIF($AG$15:AG113,AG113)</f>
        <v>CAT.9</v>
      </c>
      <c r="AC113" s="3" t="s">
        <v>79</v>
      </c>
      <c r="AD113" s="50" t="s">
        <v>7</v>
      </c>
      <c r="AE113" s="50" t="s">
        <v>8</v>
      </c>
      <c r="AF113" s="50" t="s">
        <v>61</v>
      </c>
      <c r="AG113" s="50" t="s">
        <v>10</v>
      </c>
      <c r="AH113" s="50" t="s">
        <v>80</v>
      </c>
      <c r="AI113" s="49" t="s">
        <v>81</v>
      </c>
      <c r="AJ113" s="49" t="s">
        <v>82</v>
      </c>
      <c r="AK113" s="49" t="s">
        <v>30</v>
      </c>
      <c r="AM113" s="4">
        <v>2</v>
      </c>
      <c r="AN113" t="str" cm="1">
        <f t="array" ref="AN113">_xlfn.XLOOKUP($AO$109&amp;AM113,$I$15:$I$201,$K$15:$N$201,"")</f>
        <v/>
      </c>
      <c r="AO113" s="55"/>
      <c r="AP113" s="50"/>
      <c r="AQ113" s="55"/>
      <c r="AR113" s="55"/>
      <c r="AS113" s="50" cm="1">
        <f t="array" ref="AS113">IFERROR(IF(AR113="N/P",0,_xlfn.IFS(AM113&gt;8,"0",AM113=1,"9",AM113=2,"7",AM113=3,"6",AM113=4,"5",AM113=5,"4",AM113=6,"3",AM113=7,"2",AM113=8,"1")),"")+0</f>
        <v>7</v>
      </c>
      <c r="AT113" s="87" t="str">
        <f t="shared" si="74"/>
        <v>00</v>
      </c>
      <c r="AU113" s="4" cm="1">
        <f t="array" ref="AU113">_xlfn.IFS(AZ113="N/P",0,AV113="",0,AZ113&gt;0,AU112+1)</f>
        <v>0</v>
      </c>
      <c r="AV113" t="str">
        <v/>
      </c>
      <c r="AW113" s="4">
        <v>0</v>
      </c>
      <c r="AX113" s="4">
        <v>0</v>
      </c>
      <c r="AY113" s="4">
        <v>0</v>
      </c>
      <c r="AZ113" s="55" t="str">
        <v/>
      </c>
      <c r="BA113" s="50" t="e" cm="1">
        <f t="array" ref="BA113">IFERROR(IF(AZ113="N/P",0,_xlfn.IFS(AU113&gt;8,"0",AU113=1,"9",AU113=2,"7",AU113=3,"6",AU113=4,"5",AU113=5,"4",AU113=6,"3",AU113=7,"2",AU113=8,"1")),"")+0</f>
        <v>#VALUE!</v>
      </c>
      <c r="BC113" s="4">
        <v>3</v>
      </c>
      <c r="BD113" cm="1">
        <f t="array" ref="BD113:BG113">_xlfn.XLOOKUP($BE$108&amp;BC113,$AB$15:$AB$201,$AD$15:$AG$201,"")</f>
        <v>0</v>
      </c>
      <c r="BE113" s="55">
        <v>0</v>
      </c>
      <c r="BF113" s="50">
        <v>0</v>
      </c>
      <c r="BG113" s="55">
        <v>0</v>
      </c>
      <c r="BH113" s="55" t="str">
        <f t="shared" si="75"/>
        <v/>
      </c>
      <c r="BI113" s="50" cm="1">
        <f t="array" ref="BI113">IFERROR(IF(BH113="N/P",0,_xlfn.IFS(BC113&gt;8,"0",BC113=1,"9",BC113=2,"7",BC113=3,"6",BC113=4,"5",BC113=5,"4",BC113=6,"3",BC113=7,"2",BC113=8,"1")),"")+0</f>
        <v>6</v>
      </c>
      <c r="BJ113" s="90" t="e">
        <f t="shared" si="73"/>
        <v>#N/A</v>
      </c>
      <c r="BK113" s="4" t="e" cm="1">
        <f t="array" ref="BK113">_xlfn.IFS(BP113="N/P",0,BL113="",0,BP113&gt;0,BK112+1)</f>
        <v>#N/A</v>
      </c>
      <c r="BL113">
        <v>0</v>
      </c>
      <c r="BM113" s="4">
        <v>0</v>
      </c>
      <c r="BN113" s="4">
        <v>0</v>
      </c>
      <c r="BO113" s="4">
        <v>0</v>
      </c>
      <c r="BP113" s="55" t="str">
        <v/>
      </c>
      <c r="BQ113" s="50" t="e" cm="1">
        <f t="array" ref="BQ113">IFERROR(IF(BP113="N/P",0,_xlfn.IFS(BK113&gt;8,"0",BK113=1,"9",BK113=2,"7",BK113=3,"6",BK113=4,"5",BK113=5,"4",BK113=6,"3",BK113=7,"2",BK113=8,"1")),"")+0</f>
        <v>#VALUE!</v>
      </c>
    </row>
    <row r="114" spans="1:69" x14ac:dyDescent="0.3">
      <c r="A114">
        <v>8</v>
      </c>
      <c r="C114" s="3">
        <f>_xlfn.XLOOKUP(B114,Tabla1[NOMBRE Y APELLIDO],Tabla1[EQUIPO])</f>
        <v>0</v>
      </c>
      <c r="D114" s="3">
        <f>_xlfn.XLOOKUP(B114,Tabla1[NOMBRE Y APELLIDO],Tabla1[EDAD])</f>
        <v>0</v>
      </c>
      <c r="E114" s="3">
        <f>_xlfn.XLOOKUP(B114,Tabla1[NOMBRE Y APELLIDO],Tabla1[CAT.])</f>
        <v>0</v>
      </c>
      <c r="F114" s="81">
        <f>_xlfn.XLOOKUP(B114,Tabla1[NOMBRE Y APELLIDO],Tabla1[50m Pull])</f>
        <v>0</v>
      </c>
      <c r="H114" t="str">
        <f>$J$112&amp;"-"&amp;J114</f>
        <v>SERIE 10-1</v>
      </c>
      <c r="I114" t="str">
        <f>N114&amp;COUNTIF($N$15:N114,N114)</f>
        <v>062</v>
      </c>
      <c r="J114" s="3" cm="1">
        <f t="array" ref="J114:O121">_xlfn._xlws.SORT(A114:F121,1,1,FALSE)</f>
        <v>1</v>
      </c>
      <c r="K114" s="80">
        <v>0</v>
      </c>
      <c r="L114" s="50">
        <v>0</v>
      </c>
      <c r="M114" s="50">
        <v>0</v>
      </c>
      <c r="N114" s="50">
        <v>0</v>
      </c>
      <c r="O114" s="55">
        <v>0</v>
      </c>
      <c r="P114" s="55" t="s">
        <v>89</v>
      </c>
      <c r="Q114" s="50">
        <f t="shared" ref="Q114:Q121" si="76">$L$13</f>
        <v>1</v>
      </c>
      <c r="R114" s="50">
        <v>10</v>
      </c>
      <c r="T114">
        <v>8</v>
      </c>
      <c r="V114" s="3">
        <f>_xlfn.XLOOKUP(U114,Tabla1[NOMBRE Y APELLIDO],Tabla1[EQUIPO])</f>
        <v>0</v>
      </c>
      <c r="W114" s="3">
        <f>_xlfn.XLOOKUP(U114,Tabla1[NOMBRE Y APELLIDO],Tabla1[EDAD])</f>
        <v>0</v>
      </c>
      <c r="X114" s="3">
        <f>_xlfn.XLOOKUP(U114,Tabla1[NOMBRE Y APELLIDO],Tabla1[CAT.])</f>
        <v>0</v>
      </c>
      <c r="Y114" s="81">
        <f>_xlfn.XLOOKUP(U114,Tabla1[NOMBRE Y APELLIDO],Tabla1[50m Pull])</f>
        <v>0</v>
      </c>
      <c r="Z114" s="84"/>
      <c r="AA114" t="str">
        <f>$AC$112&amp;"-"&amp;AC114</f>
        <v>SERIE 10-1</v>
      </c>
      <c r="AB114" t="str">
        <f>AG114&amp;COUNTIF($AG$15:AG114,AG114)</f>
        <v>062</v>
      </c>
      <c r="AC114" s="3" cm="1">
        <f t="array" ref="AC114:AH121">_xlfn._xlws.SORT(T114:Y121,1,1,FALSE)</f>
        <v>1</v>
      </c>
      <c r="AD114" s="80">
        <v>0</v>
      </c>
      <c r="AE114" s="50">
        <v>0</v>
      </c>
      <c r="AF114" s="50">
        <v>0</v>
      </c>
      <c r="AG114" s="50">
        <v>0</v>
      </c>
      <c r="AH114" s="55">
        <v>0</v>
      </c>
      <c r="AI114" s="55" t="s">
        <v>89</v>
      </c>
      <c r="AJ114" s="50">
        <f t="shared" ref="AJ114:AJ121" si="77">$AE$13</f>
        <v>2</v>
      </c>
      <c r="AK114" s="50">
        <v>10</v>
      </c>
      <c r="AM114" s="4">
        <v>3</v>
      </c>
      <c r="AN114" t="str" cm="1">
        <f t="array" ref="AN114">_xlfn.XLOOKUP($AO$109&amp;AM114,$I$15:$I$201,$K$15:$N$201,"")</f>
        <v/>
      </c>
      <c r="AO114" s="55"/>
      <c r="AP114" s="50"/>
      <c r="AQ114" s="55"/>
      <c r="AR114" s="55" t="str">
        <f t="shared" ref="AR114:AR123" si="78">_xlfn.XLOOKUP($AO$64&amp;AM114,$I$15:$I$201,$P$15:$P$201,"")</f>
        <v/>
      </c>
      <c r="AS114" s="50" cm="1">
        <f t="array" ref="AS114">IFERROR(IF(AR114="N/P",0,_xlfn.IFS(AM114&gt;8,"0",AM114=1,"9",AM114=2,"7",AM114=3,"6",AM114=4,"5",AM114=5,"4",AM114=6,"3",AM114=7,"2",AM114=8,"1")),"")+0</f>
        <v>6</v>
      </c>
      <c r="AT114" s="87" t="str">
        <f t="shared" si="74"/>
        <v>00</v>
      </c>
      <c r="AU114" s="4" cm="1">
        <f t="array" ref="AU114">_xlfn.IFS(AZ114="N/P",0,AV114="",0,AZ114&gt;0,AU113+1)</f>
        <v>0</v>
      </c>
      <c r="AV114" t="str">
        <v/>
      </c>
      <c r="AW114" s="4">
        <v>0</v>
      </c>
      <c r="AX114" s="4">
        <v>0</v>
      </c>
      <c r="AY114" s="4">
        <v>0</v>
      </c>
      <c r="AZ114" s="55" t="str">
        <v/>
      </c>
      <c r="BA114" s="50" t="e" cm="1">
        <f t="array" ref="BA114">IFERROR(IF(AZ114="N/P",0,_xlfn.IFS(AU114&gt;8,"0",AU114=1,"9",AU114=2,"7",AU114=3,"6",AU114=4,"5",AU114=5,"4",AU114=6,"3",AU114=7,"2",AU114=8,"1")),"")+0</f>
        <v>#VALUE!</v>
      </c>
      <c r="BC114" s="4">
        <v>4</v>
      </c>
      <c r="BD114" cm="1">
        <f t="array" ref="BD114:BG114">_xlfn.XLOOKUP($BE$108&amp;BC114,$AB$15:$AB$201,$AD$15:$AG$201,"")</f>
        <v>0</v>
      </c>
      <c r="BE114" s="55">
        <v>0</v>
      </c>
      <c r="BF114" s="50">
        <v>0</v>
      </c>
      <c r="BG114" s="55">
        <v>0</v>
      </c>
      <c r="BH114" s="55" t="str">
        <f t="shared" si="75"/>
        <v/>
      </c>
      <c r="BI114" s="50" cm="1">
        <f t="array" ref="BI114">IFERROR(IF(BH114="N/P",0,_xlfn.IFS(BC114&gt;8,"0",BC114=1,"9",BC114=2,"7",BC114=3,"6",BC114=4,"5",BC114=5,"4",BC114=6,"3",BC114=7,"2",BC114=8,"1")),"")+0</f>
        <v>5</v>
      </c>
      <c r="BJ114" s="90" t="e">
        <f t="shared" si="73"/>
        <v>#N/A</v>
      </c>
      <c r="BK114" s="4" t="e" cm="1">
        <f t="array" ref="BK114">_xlfn.IFS(BP114="N/P",0,BL114="",0,BP114&gt;0,BK113+1)</f>
        <v>#N/A</v>
      </c>
      <c r="BL114">
        <v>0</v>
      </c>
      <c r="BM114" s="4">
        <v>0</v>
      </c>
      <c r="BN114" s="4">
        <v>0</v>
      </c>
      <c r="BO114" s="4">
        <v>0</v>
      </c>
      <c r="BP114" s="55" t="str">
        <v/>
      </c>
      <c r="BQ114" s="50" t="e" cm="1">
        <f t="array" ref="BQ114">IFERROR(IF(BP114="N/P",0,_xlfn.IFS(BK114&gt;8,"0",BK114=1,"9",BK114=2,"7",BK114=3,"6",BK114=4,"5",BK114=5,"4",BK114=6,"3",BK114=7,"2",BK114=8,"1")),"")+0</f>
        <v>#VALUE!</v>
      </c>
    </row>
    <row r="115" spans="1:69" x14ac:dyDescent="0.3">
      <c r="A115">
        <v>1</v>
      </c>
      <c r="C115" s="3">
        <f>_xlfn.XLOOKUP(B115,Tabla1[NOMBRE Y APELLIDO],Tabla1[EQUIPO])</f>
        <v>0</v>
      </c>
      <c r="D115" s="3">
        <f>_xlfn.XLOOKUP(B115,Tabla1[NOMBRE Y APELLIDO],Tabla1[EDAD])</f>
        <v>0</v>
      </c>
      <c r="E115" s="3">
        <f>_xlfn.XLOOKUP(B115,Tabla1[NOMBRE Y APELLIDO],Tabla1[CAT.])</f>
        <v>0</v>
      </c>
      <c r="F115" s="81">
        <f>_xlfn.XLOOKUP(B115,Tabla1[NOMBRE Y APELLIDO],Tabla1[50m Pull])</f>
        <v>0</v>
      </c>
      <c r="H115" t="str">
        <f t="shared" ref="H115:H121" si="79">$J$112&amp;"-"&amp;J115</f>
        <v>SERIE 10-2</v>
      </c>
      <c r="I115" t="str">
        <f>N115&amp;COUNTIF($N$15:N115,N115)</f>
        <v>063</v>
      </c>
      <c r="J115" s="3">
        <v>2</v>
      </c>
      <c r="K115" s="80">
        <v>0</v>
      </c>
      <c r="L115" s="50">
        <v>0</v>
      </c>
      <c r="M115" s="50">
        <v>0</v>
      </c>
      <c r="N115" s="50">
        <v>0</v>
      </c>
      <c r="O115" s="55">
        <v>0</v>
      </c>
      <c r="P115" s="55" t="s">
        <v>89</v>
      </c>
      <c r="Q115" s="50">
        <f t="shared" si="76"/>
        <v>1</v>
      </c>
      <c r="R115" s="50">
        <v>10</v>
      </c>
      <c r="T115">
        <v>1</v>
      </c>
      <c r="V115" s="3">
        <f>_xlfn.XLOOKUP(U115,Tabla1[NOMBRE Y APELLIDO],Tabla1[EQUIPO])</f>
        <v>0</v>
      </c>
      <c r="W115" s="3">
        <f>_xlfn.XLOOKUP(U115,Tabla1[NOMBRE Y APELLIDO],Tabla1[EDAD])</f>
        <v>0</v>
      </c>
      <c r="X115" s="3">
        <f>_xlfn.XLOOKUP(U115,Tabla1[NOMBRE Y APELLIDO],Tabla1[CAT.])</f>
        <v>0</v>
      </c>
      <c r="Y115" s="81">
        <f>_xlfn.XLOOKUP(U115,Tabla1[NOMBRE Y APELLIDO],Tabla1[50m Pull])</f>
        <v>0</v>
      </c>
      <c r="Z115" s="84"/>
      <c r="AA115" t="str">
        <f t="shared" ref="AA115:AA121" si="80">$AC$112&amp;"-"&amp;AC115</f>
        <v>SERIE 10-2</v>
      </c>
      <c r="AB115" t="str">
        <f>AG115&amp;COUNTIF($AG$15:AG115,AG115)</f>
        <v>063</v>
      </c>
      <c r="AC115" s="3">
        <v>2</v>
      </c>
      <c r="AD115" s="80">
        <v>0</v>
      </c>
      <c r="AE115" s="50">
        <v>0</v>
      </c>
      <c r="AF115" s="50">
        <v>0</v>
      </c>
      <c r="AG115" s="50">
        <v>0</v>
      </c>
      <c r="AH115" s="55">
        <v>0</v>
      </c>
      <c r="AI115" s="55" t="s">
        <v>89</v>
      </c>
      <c r="AJ115" s="50">
        <f t="shared" si="77"/>
        <v>2</v>
      </c>
      <c r="AK115" s="50">
        <v>10</v>
      </c>
      <c r="AM115" s="4">
        <v>4</v>
      </c>
      <c r="AN115" t="str" cm="1">
        <f t="array" ref="AN115">_xlfn.XLOOKUP($AO$109&amp;AM115,$I$15:$I$201,$K$15:$N$201,"")</f>
        <v/>
      </c>
      <c r="AO115" s="55"/>
      <c r="AP115" s="50"/>
      <c r="AQ115" s="55"/>
      <c r="AR115" s="55" t="str">
        <f t="shared" si="78"/>
        <v/>
      </c>
      <c r="AS115" s="50" cm="1">
        <f t="array" ref="AS115">IFERROR(IF(AR115="N/P",0,_xlfn.IFS(AM115&gt;8,"0",AM115=1,"9",AM115=2,"7",AM115=3,"6",AM115=4,"5",AM115=5,"4",AM115=6,"3",AM115=7,"2",AM115=8,"1")),"")+0</f>
        <v>5</v>
      </c>
      <c r="AT115" s="87" t="str">
        <f t="shared" si="74"/>
        <v>01</v>
      </c>
      <c r="AU115" s="4" cm="1">
        <f t="array" ref="AU115">_xlfn.IFS(AZ115="N/P",0,AV115="",0,AZ115&gt;0,AU114+1)</f>
        <v>1</v>
      </c>
      <c r="AV115">
        <v>0</v>
      </c>
      <c r="AW115" s="4">
        <v>0</v>
      </c>
      <c r="AX115" s="4">
        <v>0</v>
      </c>
      <c r="AY115" s="4">
        <v>0</v>
      </c>
      <c r="AZ115" s="55" t="str">
        <v/>
      </c>
      <c r="BA115" s="50" cm="1">
        <f t="array" ref="BA115">IFERROR(IF(AZ115="N/P",0,_xlfn.IFS(AU115&gt;8,"0",AU115=1,"9",AU115=2,"7",AU115=3,"6",AU115=4,"5",AU115=5,"4",AU115=6,"3",AU115=7,"2",AU115=8,"1")),"")+0</f>
        <v>9</v>
      </c>
      <c r="BC115" s="4">
        <v>5</v>
      </c>
      <c r="BD115" cm="1">
        <f t="array" ref="BD115:BG115">_xlfn.XLOOKUP($BE$108&amp;BC115,$AB$15:$AB$201,$AD$15:$AG$201,"")</f>
        <v>0</v>
      </c>
      <c r="BE115" s="55">
        <v>0</v>
      </c>
      <c r="BF115" s="50">
        <v>0</v>
      </c>
      <c r="BG115" s="55">
        <v>0</v>
      </c>
      <c r="BH115" s="55" t="str">
        <f t="shared" si="75"/>
        <v/>
      </c>
      <c r="BI115" s="50" cm="1">
        <f t="array" ref="BI115">IFERROR(IF(BH115="N/P",0,_xlfn.IFS(BC115&gt;8,"0",BC115=1,"9",BC115=2,"7",BC115=3,"6",BC115=4,"5",BC115=5,"4",BC115=6,"3",BC115=7,"2",BC115=8,"1")),"")+0</f>
        <v>4</v>
      </c>
      <c r="BJ115" s="90" t="e">
        <f t="shared" si="73"/>
        <v>#N/A</v>
      </c>
      <c r="BK115" s="4" t="e" cm="1">
        <f t="array" ref="BK115">_xlfn.IFS(BP115="N/P",0,BL115="",0,BP115&gt;0,BK114+1)</f>
        <v>#N/A</v>
      </c>
      <c r="BL115">
        <v>0</v>
      </c>
      <c r="BM115" s="4">
        <v>0</v>
      </c>
      <c r="BN115" s="4">
        <v>0</v>
      </c>
      <c r="BO115" s="4">
        <v>0</v>
      </c>
      <c r="BP115" s="55" t="str">
        <v/>
      </c>
      <c r="BQ115" s="50" t="e" cm="1">
        <f t="array" ref="BQ115">IFERROR(IF(BP115="N/P",0,_xlfn.IFS(BK115&gt;8,"0",BK115=1,"9",BK115=2,"7",BK115=3,"6",BK115=4,"5",BK115=5,"4",BK115=6,"3",BK115=7,"2",BK115=8,"1")),"")+0</f>
        <v>#VALUE!</v>
      </c>
    </row>
    <row r="116" spans="1:69" x14ac:dyDescent="0.3">
      <c r="A116">
        <v>7</v>
      </c>
      <c r="C116" s="3">
        <f>_xlfn.XLOOKUP(B116,Tabla1[NOMBRE Y APELLIDO],Tabla1[EQUIPO])</f>
        <v>0</v>
      </c>
      <c r="D116" s="3">
        <f>_xlfn.XLOOKUP(B116,Tabla1[NOMBRE Y APELLIDO],Tabla1[EDAD])</f>
        <v>0</v>
      </c>
      <c r="E116" s="3">
        <f>_xlfn.XLOOKUP(B116,Tabla1[NOMBRE Y APELLIDO],Tabla1[CAT.])</f>
        <v>0</v>
      </c>
      <c r="F116" s="81">
        <f>_xlfn.XLOOKUP(B116,Tabla1[NOMBRE Y APELLIDO],Tabla1[50m Pull])</f>
        <v>0</v>
      </c>
      <c r="H116" t="str">
        <f t="shared" si="79"/>
        <v>SERIE 10-3</v>
      </c>
      <c r="I116" t="str">
        <f>N116&amp;COUNTIF($N$15:N116,N116)</f>
        <v>064</v>
      </c>
      <c r="J116" s="3">
        <v>3</v>
      </c>
      <c r="K116" s="80">
        <v>0</v>
      </c>
      <c r="L116" s="50">
        <v>0</v>
      </c>
      <c r="M116" s="50">
        <v>0</v>
      </c>
      <c r="N116" s="50">
        <v>0</v>
      </c>
      <c r="O116" s="55">
        <v>0</v>
      </c>
      <c r="P116" s="55" t="s">
        <v>89</v>
      </c>
      <c r="Q116" s="50">
        <f t="shared" si="76"/>
        <v>1</v>
      </c>
      <c r="R116" s="50">
        <v>10</v>
      </c>
      <c r="T116">
        <v>7</v>
      </c>
      <c r="V116" s="3">
        <f>_xlfn.XLOOKUP(U116,Tabla1[NOMBRE Y APELLIDO],Tabla1[EQUIPO])</f>
        <v>0</v>
      </c>
      <c r="W116" s="3">
        <f>_xlfn.XLOOKUP(U116,Tabla1[NOMBRE Y APELLIDO],Tabla1[EDAD])</f>
        <v>0</v>
      </c>
      <c r="X116" s="3">
        <f>_xlfn.XLOOKUP(U116,Tabla1[NOMBRE Y APELLIDO],Tabla1[CAT.])</f>
        <v>0</v>
      </c>
      <c r="Y116" s="81">
        <f>_xlfn.XLOOKUP(U116,Tabla1[NOMBRE Y APELLIDO],Tabla1[50m Pull])</f>
        <v>0</v>
      </c>
      <c r="Z116" s="84"/>
      <c r="AA116" t="str">
        <f t="shared" si="80"/>
        <v>SERIE 10-3</v>
      </c>
      <c r="AB116" t="str">
        <f>AG116&amp;COUNTIF($AG$15:AG116,AG116)</f>
        <v>064</v>
      </c>
      <c r="AC116" s="3">
        <v>3</v>
      </c>
      <c r="AD116" s="80">
        <v>0</v>
      </c>
      <c r="AE116" s="50">
        <v>0</v>
      </c>
      <c r="AF116" s="50">
        <v>0</v>
      </c>
      <c r="AG116" s="50">
        <v>0</v>
      </c>
      <c r="AH116" s="55">
        <v>0</v>
      </c>
      <c r="AI116" s="55" t="s">
        <v>89</v>
      </c>
      <c r="AJ116" s="50">
        <f t="shared" si="77"/>
        <v>2</v>
      </c>
      <c r="AK116" s="50">
        <v>10</v>
      </c>
      <c r="AM116" s="4">
        <v>5</v>
      </c>
      <c r="AN116" cm="1">
        <f t="array" ref="AN116:AQ116">_xlfn.XLOOKUP($AO$109&amp;AM116,$I$15:$I$201,$K$15:$N$201,"")</f>
        <v>0</v>
      </c>
      <c r="AO116" s="55">
        <v>0</v>
      </c>
      <c r="AP116" s="50">
        <v>0</v>
      </c>
      <c r="AQ116" s="55">
        <v>0</v>
      </c>
      <c r="AR116" s="55" t="str">
        <f t="shared" si="78"/>
        <v/>
      </c>
      <c r="AS116" s="50" cm="1">
        <f t="array" ref="AS116">IFERROR(IF(AR116="N/P",0,_xlfn.IFS(AM116&gt;8,"0",AM116=1,"9",AM116=2,"7",AM116=3,"6",AM116=4,"5",AM116=5,"4",AM116=6,"3",AM116=7,"2",AM116=8,"1")),"")+0</f>
        <v>4</v>
      </c>
      <c r="AT116" s="87" t="str">
        <f t="shared" si="74"/>
        <v>00</v>
      </c>
      <c r="AU116" s="4" cm="1">
        <f t="array" ref="AU116">_xlfn.IFS(AZ116="N/P",0,AV116="",0,AZ116&gt;0,AU115+1)</f>
        <v>0</v>
      </c>
      <c r="AV116" t="str">
        <v/>
      </c>
      <c r="AW116" s="4">
        <v>0</v>
      </c>
      <c r="AX116" s="4">
        <v>0</v>
      </c>
      <c r="AY116" s="4">
        <v>0</v>
      </c>
      <c r="AZ116" s="55" t="str">
        <v/>
      </c>
      <c r="BA116" s="50" t="e" cm="1">
        <f t="array" ref="BA116">IFERROR(IF(AZ116="N/P",0,_xlfn.IFS(AU116&gt;8,"0",AU116=1,"9",AU116=2,"7",AU116=3,"6",AU116=4,"5",AU116=5,"4",AU116=6,"3",AU116=7,"2",AU116=8,"1")),"")+0</f>
        <v>#VALUE!</v>
      </c>
      <c r="BC116" s="4">
        <v>6</v>
      </c>
      <c r="BD116" cm="1">
        <f t="array" ref="BD116:BG116">_xlfn.XLOOKUP($BE$108&amp;BC116,$AB$15:$AB$201,$AD$15:$AG$201,"")</f>
        <v>0</v>
      </c>
      <c r="BE116" s="55">
        <v>0</v>
      </c>
      <c r="BF116" s="50">
        <v>0</v>
      </c>
      <c r="BG116" s="55">
        <v>0</v>
      </c>
      <c r="BH116" s="55" t="str">
        <f t="shared" si="75"/>
        <v/>
      </c>
      <c r="BI116" s="50" cm="1">
        <f t="array" ref="BI116">IFERROR(IF(BH116="N/P",0,_xlfn.IFS(BC116&gt;8,"0",BC116=1,"9",BC116=2,"7",BC116=3,"6",BC116=4,"5",BC116=5,"4",BC116=6,"3",BC116=7,"2",BC116=8,"1")),"")+0</f>
        <v>3</v>
      </c>
      <c r="BJ116" s="90" t="e">
        <f t="shared" si="73"/>
        <v>#N/A</v>
      </c>
      <c r="BK116" s="4" t="e" cm="1">
        <f t="array" ref="BK116">_xlfn.IFS(BP116="N/P",0,BL116="",0,BP116&gt;0,BK115+1)</f>
        <v>#N/A</v>
      </c>
      <c r="BL116">
        <v>0</v>
      </c>
      <c r="BM116" s="4">
        <v>0</v>
      </c>
      <c r="BN116" s="4">
        <v>0</v>
      </c>
      <c r="BO116" s="4">
        <v>0</v>
      </c>
      <c r="BP116" s="55" t="str">
        <v/>
      </c>
      <c r="BQ116" s="50" t="e" cm="1">
        <f t="array" ref="BQ116">IFERROR(IF(BP116="N/P",0,_xlfn.IFS(BK116&gt;8,"0",BK116=1,"9",BK116=2,"7",BK116=3,"6",BK116=4,"5",BK116=5,"4",BK116=6,"3",BK116=7,"2",BK116=8,"1")),"")+0</f>
        <v>#VALUE!</v>
      </c>
    </row>
    <row r="117" spans="1:69" x14ac:dyDescent="0.3">
      <c r="A117">
        <v>2</v>
      </c>
      <c r="C117" s="3">
        <f>_xlfn.XLOOKUP(B117,Tabla1[NOMBRE Y APELLIDO],Tabla1[EQUIPO])</f>
        <v>0</v>
      </c>
      <c r="D117" s="3">
        <f>_xlfn.XLOOKUP(B117,Tabla1[NOMBRE Y APELLIDO],Tabla1[EDAD])</f>
        <v>0</v>
      </c>
      <c r="E117" s="3">
        <f>_xlfn.XLOOKUP(B117,Tabla1[NOMBRE Y APELLIDO],Tabla1[CAT.])</f>
        <v>0</v>
      </c>
      <c r="F117" s="81">
        <f>_xlfn.XLOOKUP(B117,Tabla1[NOMBRE Y APELLIDO],Tabla1[50m Pull])</f>
        <v>0</v>
      </c>
      <c r="H117" t="str">
        <f t="shared" si="79"/>
        <v>SERIE 10-4</v>
      </c>
      <c r="I117" t="str">
        <f>N117&amp;COUNTIF($N$15:N117,N117)</f>
        <v>065</v>
      </c>
      <c r="J117" s="3">
        <v>4</v>
      </c>
      <c r="K117" s="80">
        <v>0</v>
      </c>
      <c r="L117" s="50">
        <v>0</v>
      </c>
      <c r="M117" s="50">
        <v>0</v>
      </c>
      <c r="N117" s="50">
        <v>0</v>
      </c>
      <c r="O117" s="55">
        <v>0</v>
      </c>
      <c r="P117" s="55" t="s">
        <v>89</v>
      </c>
      <c r="Q117" s="50">
        <f t="shared" si="76"/>
        <v>1</v>
      </c>
      <c r="R117" s="50">
        <v>10</v>
      </c>
      <c r="T117">
        <v>2</v>
      </c>
      <c r="V117" s="3">
        <f>_xlfn.XLOOKUP(U117,Tabla1[NOMBRE Y APELLIDO],Tabla1[EQUIPO])</f>
        <v>0</v>
      </c>
      <c r="W117" s="3">
        <f>_xlfn.XLOOKUP(U117,Tabla1[NOMBRE Y APELLIDO],Tabla1[EDAD])</f>
        <v>0</v>
      </c>
      <c r="X117" s="3">
        <f>_xlfn.XLOOKUP(U117,Tabla1[NOMBRE Y APELLIDO],Tabla1[CAT.])</f>
        <v>0</v>
      </c>
      <c r="Y117" s="81">
        <f>_xlfn.XLOOKUP(U117,Tabla1[NOMBRE Y APELLIDO],Tabla1[50m Pull])</f>
        <v>0</v>
      </c>
      <c r="Z117" s="84"/>
      <c r="AA117" t="str">
        <f t="shared" si="80"/>
        <v>SERIE 10-4</v>
      </c>
      <c r="AB117" t="str">
        <f>AG117&amp;COUNTIF($AG$15:AG117,AG117)</f>
        <v>065</v>
      </c>
      <c r="AC117" s="3">
        <v>4</v>
      </c>
      <c r="AD117" s="80">
        <v>0</v>
      </c>
      <c r="AE117" s="50">
        <v>0</v>
      </c>
      <c r="AF117" s="50">
        <v>0</v>
      </c>
      <c r="AG117" s="50">
        <v>0</v>
      </c>
      <c r="AH117" s="55">
        <v>0</v>
      </c>
      <c r="AI117" s="55" t="s">
        <v>89</v>
      </c>
      <c r="AJ117" s="50">
        <f t="shared" si="77"/>
        <v>2</v>
      </c>
      <c r="AK117" s="50">
        <v>10</v>
      </c>
      <c r="AM117" s="4">
        <v>6</v>
      </c>
      <c r="AN117" t="str" cm="1">
        <f t="array" ref="AN117">_xlfn.XLOOKUP($AO$109&amp;AM117,$I$15:$I$201,$K$15:$N$201,"")</f>
        <v/>
      </c>
      <c r="AO117" s="55"/>
      <c r="AP117" s="50"/>
      <c r="AQ117" s="55"/>
      <c r="AR117" s="55" t="str">
        <f t="shared" si="78"/>
        <v/>
      </c>
      <c r="AS117" s="50" cm="1">
        <f t="array" ref="AS117">IFERROR(IF(AR117="N/P",0,_xlfn.IFS(AM117&gt;8,"0",AM117=1,"9",AM117=2,"7",AM117=3,"6",AM117=4,"5",AM117=5,"4",AM117=6,"3",AM117=7,"2",AM117=8,"1")),"")+0</f>
        <v>3</v>
      </c>
      <c r="AT117" s="87" t="str">
        <f t="shared" si="74"/>
        <v>00</v>
      </c>
      <c r="AU117" s="4" cm="1">
        <f t="array" ref="AU117">_xlfn.IFS(AZ117="N/P",0,AV117="",0,AZ117&gt;0,AU116+1)</f>
        <v>0</v>
      </c>
      <c r="AV117" t="str">
        <v/>
      </c>
      <c r="AW117" s="4">
        <v>0</v>
      </c>
      <c r="AX117" s="4">
        <v>0</v>
      </c>
      <c r="AY117" s="4">
        <v>0</v>
      </c>
      <c r="AZ117" s="55" t="str">
        <v/>
      </c>
      <c r="BA117" s="50" t="e" cm="1">
        <f t="array" ref="BA117">IFERROR(IF(AZ117="N/P",0,_xlfn.IFS(AU117&gt;8,"0",AU117=1,"9",AU117=2,"7",AU117=3,"6",AU117=4,"5",AU117=5,"4",AU117=6,"3",AU117=7,"2",AU117=8,"1")),"")+0</f>
        <v>#VALUE!</v>
      </c>
      <c r="BC117" s="4">
        <v>7</v>
      </c>
      <c r="BD117" cm="1">
        <f t="array" ref="BD117:BG117">_xlfn.XLOOKUP($BE$108&amp;BC117,$AB$15:$AB$201,$AD$15:$AG$201,"")</f>
        <v>0</v>
      </c>
      <c r="BE117" s="55">
        <v>0</v>
      </c>
      <c r="BF117" s="50">
        <v>0</v>
      </c>
      <c r="BG117" s="55">
        <v>0</v>
      </c>
      <c r="BH117" s="55" t="str">
        <f t="shared" si="75"/>
        <v/>
      </c>
      <c r="BI117" s="50" cm="1">
        <f t="array" ref="BI117">IFERROR(IF(BH117="N/P",0,_xlfn.IFS(BC117&gt;8,"0",BC117=1,"9",BC117=2,"7",BC117=3,"6",BC117=4,"5",BC117=5,"4",BC117=6,"3",BC117=7,"2",BC117=8,"1")),"")+0</f>
        <v>2</v>
      </c>
      <c r="BJ117" s="90" t="e">
        <f t="shared" si="73"/>
        <v>#N/A</v>
      </c>
      <c r="BK117" s="4" t="e" cm="1">
        <f t="array" ref="BK117">_xlfn.IFS(BP117="N/P",0,BL117="",0,BP117&gt;0,BK116+1)</f>
        <v>#N/A</v>
      </c>
      <c r="BL117">
        <v>0</v>
      </c>
      <c r="BM117" s="4">
        <v>0</v>
      </c>
      <c r="BN117" s="4">
        <v>0</v>
      </c>
      <c r="BO117" s="4">
        <v>0</v>
      </c>
      <c r="BP117" s="55" t="str">
        <v/>
      </c>
      <c r="BQ117" s="50" t="e" cm="1">
        <f t="array" ref="BQ117">IFERROR(IF(BP117="N/P",0,_xlfn.IFS(BK117&gt;8,"0",BK117=1,"9",BK117=2,"7",BK117=3,"6",BK117=4,"5",BK117=5,"4",BK117=6,"3",BK117=7,"2",BK117=8,"1")),"")+0</f>
        <v>#VALUE!</v>
      </c>
    </row>
    <row r="118" spans="1:69" x14ac:dyDescent="0.3">
      <c r="A118">
        <v>6</v>
      </c>
      <c r="C118" s="3">
        <f>_xlfn.XLOOKUP(B118,Tabla1[NOMBRE Y APELLIDO],Tabla1[EQUIPO])</f>
        <v>0</v>
      </c>
      <c r="D118" s="3">
        <f>_xlfn.XLOOKUP(B118,Tabla1[NOMBRE Y APELLIDO],Tabla1[EDAD])</f>
        <v>0</v>
      </c>
      <c r="E118" s="3">
        <f>_xlfn.XLOOKUP(B118,Tabla1[NOMBRE Y APELLIDO],Tabla1[CAT.])</f>
        <v>0</v>
      </c>
      <c r="F118" s="81">
        <f>_xlfn.XLOOKUP(B118,Tabla1[NOMBRE Y APELLIDO],Tabla1[50m Pull])</f>
        <v>0</v>
      </c>
      <c r="H118" t="str">
        <f t="shared" si="79"/>
        <v>SERIE 10-5</v>
      </c>
      <c r="I118" t="str">
        <f>N118&amp;COUNTIF($N$15:N118,N118)</f>
        <v>066</v>
      </c>
      <c r="J118" s="3">
        <v>5</v>
      </c>
      <c r="K118" s="80">
        <v>0</v>
      </c>
      <c r="L118" s="50">
        <v>0</v>
      </c>
      <c r="M118" s="50">
        <v>0</v>
      </c>
      <c r="N118" s="50">
        <v>0</v>
      </c>
      <c r="O118" s="55">
        <v>0</v>
      </c>
      <c r="P118" s="55" t="s">
        <v>89</v>
      </c>
      <c r="Q118" s="50">
        <f t="shared" si="76"/>
        <v>1</v>
      </c>
      <c r="R118" s="50">
        <v>10</v>
      </c>
      <c r="T118">
        <v>6</v>
      </c>
      <c r="V118" s="3">
        <f>_xlfn.XLOOKUP(U118,Tabla1[NOMBRE Y APELLIDO],Tabla1[EQUIPO])</f>
        <v>0</v>
      </c>
      <c r="W118" s="3">
        <f>_xlfn.XLOOKUP(U118,Tabla1[NOMBRE Y APELLIDO],Tabla1[EDAD])</f>
        <v>0</v>
      </c>
      <c r="X118" s="3">
        <f>_xlfn.XLOOKUP(U118,Tabla1[NOMBRE Y APELLIDO],Tabla1[CAT.])</f>
        <v>0</v>
      </c>
      <c r="Y118" s="81">
        <f>_xlfn.XLOOKUP(U118,Tabla1[NOMBRE Y APELLIDO],Tabla1[50m Pull])</f>
        <v>0</v>
      </c>
      <c r="Z118" s="84"/>
      <c r="AA118" t="str">
        <f t="shared" si="80"/>
        <v>SERIE 10-5</v>
      </c>
      <c r="AB118" t="str">
        <f>AG118&amp;COUNTIF($AG$15:AG118,AG118)</f>
        <v>066</v>
      </c>
      <c r="AC118" s="3">
        <v>5</v>
      </c>
      <c r="AD118" s="80">
        <v>0</v>
      </c>
      <c r="AE118" s="50">
        <v>0</v>
      </c>
      <c r="AF118" s="50">
        <v>0</v>
      </c>
      <c r="AG118" s="50">
        <v>0</v>
      </c>
      <c r="AH118" s="55">
        <v>0</v>
      </c>
      <c r="AI118" s="55" t="s">
        <v>89</v>
      </c>
      <c r="AJ118" s="50">
        <f t="shared" si="77"/>
        <v>2</v>
      </c>
      <c r="AK118" s="50">
        <v>10</v>
      </c>
      <c r="AM118" s="4">
        <v>7</v>
      </c>
      <c r="AN118" t="str" cm="1">
        <f t="array" ref="AN118">_xlfn.XLOOKUP($AO$109&amp;AM118,$I$15:$I$201,$K$15:$N$201,"")</f>
        <v/>
      </c>
      <c r="AO118" s="55"/>
      <c r="AP118" s="50"/>
      <c r="AQ118" s="55"/>
      <c r="AR118" s="55" t="str">
        <f t="shared" si="78"/>
        <v/>
      </c>
      <c r="AS118" s="50" cm="1">
        <f t="array" ref="AS118">IFERROR(IF(AR118="N/P",0,_xlfn.IFS(AM118&gt;8,"0",AM118=1,"9",AM118=2,"7",AM118=3,"6",AM118=4,"5",AM118=5,"4",AM118=6,"3",AM118=7,"2",AM118=8,"1")),"")+0</f>
        <v>2</v>
      </c>
      <c r="AT118" s="87" t="str">
        <f t="shared" si="74"/>
        <v>00</v>
      </c>
      <c r="AU118" s="4" cm="1">
        <f t="array" ref="AU118">_xlfn.IFS(AZ118="N/P",0,AV118="",0,AZ118&gt;0,AU117+1)</f>
        <v>0</v>
      </c>
      <c r="AV118" t="str">
        <v/>
      </c>
      <c r="AW118" s="4">
        <v>0</v>
      </c>
      <c r="AX118" s="4">
        <v>0</v>
      </c>
      <c r="AY118" s="4">
        <v>0</v>
      </c>
      <c r="AZ118" s="55" t="str">
        <v/>
      </c>
      <c r="BA118" s="50" t="e" cm="1">
        <f t="array" ref="BA118">IFERROR(IF(AZ118="N/P",0,_xlfn.IFS(AU118&gt;8,"0",AU118=1,"9",AU118=2,"7",AU118=3,"6",AU118=4,"5",AU118=5,"4",AU118=6,"3",AU118=7,"2",AU118=8,"1")),"")+0</f>
        <v>#VALUE!</v>
      </c>
      <c r="BC118" s="4">
        <v>8</v>
      </c>
      <c r="BD118" cm="1">
        <f t="array" ref="BD118:BG118">_xlfn.XLOOKUP($BE$108&amp;BC118,$AB$15:$AB$201,$AD$15:$AG$201,"")</f>
        <v>0</v>
      </c>
      <c r="BE118" s="55">
        <v>0</v>
      </c>
      <c r="BF118" s="50">
        <v>0</v>
      </c>
      <c r="BG118" s="55">
        <v>0</v>
      </c>
      <c r="BH118" s="55" t="str">
        <f t="shared" si="75"/>
        <v/>
      </c>
      <c r="BI118" s="50" cm="1">
        <f t="array" ref="BI118">IFERROR(IF(BH118="N/P",0,_xlfn.IFS(BC118&gt;8,"0",BC118=1,"9",BC118=2,"7",BC118=3,"6",BC118=4,"5",BC118=5,"4",BC118=6,"3",BC118=7,"2",BC118=8,"1")),"")+0</f>
        <v>1</v>
      </c>
      <c r="BJ118" s="90" t="e">
        <f t="shared" si="73"/>
        <v>#N/A</v>
      </c>
      <c r="BK118" s="4" t="e" cm="1">
        <f t="array" ref="BK118">_xlfn.IFS(BP118="N/P",0,BL118="",0,BP118&gt;0,BK117+1)</f>
        <v>#N/A</v>
      </c>
      <c r="BL118">
        <v>0</v>
      </c>
      <c r="BM118" s="4">
        <v>0</v>
      </c>
      <c r="BN118" s="4">
        <v>0</v>
      </c>
      <c r="BO118" s="4">
        <v>0</v>
      </c>
      <c r="BP118" s="55" t="str">
        <v/>
      </c>
      <c r="BQ118" s="50" t="e" cm="1">
        <f t="array" ref="BQ118">IFERROR(IF(BP118="N/P",0,_xlfn.IFS(BK118&gt;8,"0",BK118=1,"9",BK118=2,"7",BK118=3,"6",BK118=4,"5",BK118=5,"4",BK118=6,"3",BK118=7,"2",BK118=8,"1")),"")+0</f>
        <v>#VALUE!</v>
      </c>
    </row>
    <row r="119" spans="1:69" x14ac:dyDescent="0.3">
      <c r="A119">
        <v>3</v>
      </c>
      <c r="C119" s="3">
        <f>_xlfn.XLOOKUP(B119,Tabla1[NOMBRE Y APELLIDO],Tabla1[EQUIPO])</f>
        <v>0</v>
      </c>
      <c r="D119" s="3">
        <f>_xlfn.XLOOKUP(B119,Tabla1[NOMBRE Y APELLIDO],Tabla1[EDAD])</f>
        <v>0</v>
      </c>
      <c r="E119" s="3">
        <f>_xlfn.XLOOKUP(B119,Tabla1[NOMBRE Y APELLIDO],Tabla1[CAT.])</f>
        <v>0</v>
      </c>
      <c r="F119" s="81">
        <f>_xlfn.XLOOKUP(B119,Tabla1[NOMBRE Y APELLIDO],Tabla1[50m Pull])</f>
        <v>0</v>
      </c>
      <c r="H119" t="str">
        <f t="shared" si="79"/>
        <v>SERIE 10-6</v>
      </c>
      <c r="I119" t="str">
        <f>N119&amp;COUNTIF($N$15:N119,N119)</f>
        <v>067</v>
      </c>
      <c r="J119" s="3">
        <v>6</v>
      </c>
      <c r="K119" s="80">
        <v>0</v>
      </c>
      <c r="L119" s="50">
        <v>0</v>
      </c>
      <c r="M119" s="50">
        <v>0</v>
      </c>
      <c r="N119" s="50">
        <v>0</v>
      </c>
      <c r="O119" s="55">
        <v>0</v>
      </c>
      <c r="P119" s="55" t="s">
        <v>89</v>
      </c>
      <c r="Q119" s="50">
        <f t="shared" si="76"/>
        <v>1</v>
      </c>
      <c r="R119" s="50">
        <v>10</v>
      </c>
      <c r="T119">
        <v>3</v>
      </c>
      <c r="V119" s="3">
        <f>_xlfn.XLOOKUP(U119,Tabla1[NOMBRE Y APELLIDO],Tabla1[EQUIPO])</f>
        <v>0</v>
      </c>
      <c r="W119" s="3">
        <f>_xlfn.XLOOKUP(U119,Tabla1[NOMBRE Y APELLIDO],Tabla1[EDAD])</f>
        <v>0</v>
      </c>
      <c r="X119" s="3">
        <f>_xlfn.XLOOKUP(U119,Tabla1[NOMBRE Y APELLIDO],Tabla1[CAT.])</f>
        <v>0</v>
      </c>
      <c r="Y119" s="81">
        <f>_xlfn.XLOOKUP(U119,Tabla1[NOMBRE Y APELLIDO],Tabla1[50m Pull])</f>
        <v>0</v>
      </c>
      <c r="Z119" s="84"/>
      <c r="AA119" t="str">
        <f t="shared" si="80"/>
        <v>SERIE 10-6</v>
      </c>
      <c r="AB119" t="str">
        <f>AG119&amp;COUNTIF($AG$15:AG119,AG119)</f>
        <v>067</v>
      </c>
      <c r="AC119" s="3">
        <v>6</v>
      </c>
      <c r="AD119" s="80">
        <v>0</v>
      </c>
      <c r="AE119" s="50">
        <v>0</v>
      </c>
      <c r="AF119" s="50">
        <v>0</v>
      </c>
      <c r="AG119" s="50">
        <v>0</v>
      </c>
      <c r="AH119" s="55">
        <v>0</v>
      </c>
      <c r="AI119" s="55" t="s">
        <v>89</v>
      </c>
      <c r="AJ119" s="50">
        <f t="shared" si="77"/>
        <v>2</v>
      </c>
      <c r="AK119" s="50">
        <v>10</v>
      </c>
      <c r="AM119" s="4">
        <v>8</v>
      </c>
      <c r="AN119" t="str" cm="1">
        <f t="array" ref="AN119">_xlfn.XLOOKUP($AO$109&amp;AM119,$I$15:$I$201,$K$15:$N$201,"")</f>
        <v/>
      </c>
      <c r="AO119" s="55"/>
      <c r="AP119" s="50"/>
      <c r="AQ119" s="55"/>
      <c r="AR119" s="55" t="str">
        <f t="shared" si="78"/>
        <v/>
      </c>
      <c r="AS119" s="50" cm="1">
        <f t="array" ref="AS119">IFERROR(IF(AR119="N/P",0,_xlfn.IFS(AM119&gt;8,"0",AM119=1,"9",AM119=2,"7",AM119=3,"6",AM119=4,"5",AM119=5,"4",AM119=6,"3",AM119=7,"2",AM119=8,"1")),"")+0</f>
        <v>1</v>
      </c>
      <c r="AT119" s="87" t="str">
        <f t="shared" si="74"/>
        <v>01</v>
      </c>
      <c r="AU119" s="4" cm="1">
        <f t="array" ref="AU119">_xlfn.IFS(AZ119="N/P",0,AV119="",0,AZ119&gt;0,AU118+1)</f>
        <v>1</v>
      </c>
      <c r="AV119">
        <v>0</v>
      </c>
      <c r="AW119" s="4">
        <v>0</v>
      </c>
      <c r="AX119" s="4">
        <v>0</v>
      </c>
      <c r="AY119" s="4">
        <v>0</v>
      </c>
      <c r="AZ119" t="str">
        <v/>
      </c>
      <c r="BA119" s="50" cm="1">
        <f t="array" ref="BA119">IFERROR(IF(AZ119="N/P",0,_xlfn.IFS(AU119&gt;8,"0",AU119=1,"9",AU119=2,"7",AU119=3,"6",AU119=4,"5",AU119=5,"4",AU119=6,"3",AU119=7,"2",AU119=8,"1")),"")+0</f>
        <v>9</v>
      </c>
      <c r="BC119" s="4">
        <v>9</v>
      </c>
      <c r="BD119" cm="1">
        <f t="array" ref="BD119:BG119">_xlfn.XLOOKUP($BE$108&amp;BC119,$AB$15:$AB$201,$AD$15:$AG$201,"")</f>
        <v>0</v>
      </c>
      <c r="BE119" s="55">
        <v>0</v>
      </c>
      <c r="BF119" s="50">
        <v>0</v>
      </c>
      <c r="BG119" s="55">
        <v>0</v>
      </c>
      <c r="BH119" s="55" t="str">
        <f t="shared" si="75"/>
        <v/>
      </c>
      <c r="BI119" s="50" cm="1">
        <f t="array" ref="BI119">IFERROR(IF(BH119="N/P",0,_xlfn.IFS(BC119&gt;8,"0",BC119=1,"9",BC119=2,"7",BC119=3,"6",BC119=4,"5",BC119=5,"4",BC119=6,"3",BC119=7,"2",BC119=8,"1")),"")+0</f>
        <v>0</v>
      </c>
      <c r="BJ119" s="90" t="e">
        <f t="shared" si="73"/>
        <v>#N/A</v>
      </c>
      <c r="BK119" s="4" t="e" cm="1">
        <f t="array" ref="BK119">_xlfn.IFS(BP119="N/P",0,BL119="",0,BP119&gt;0,BK118+1)</f>
        <v>#N/A</v>
      </c>
      <c r="BL119">
        <v>0</v>
      </c>
      <c r="BM119" s="4">
        <v>0</v>
      </c>
      <c r="BN119" s="4">
        <v>0</v>
      </c>
      <c r="BO119" s="4">
        <v>0</v>
      </c>
      <c r="BP119" s="55" t="str">
        <v/>
      </c>
      <c r="BQ119" s="50" t="e" cm="1">
        <f t="array" ref="BQ119">IFERROR(IF(BP119="N/P",0,_xlfn.IFS(BK119&gt;8,"0",BK119=1,"9",BK119=2,"7",BK119=3,"6",BK119=4,"5",BK119=5,"4",BK119=6,"3",BK119=7,"2",BK119=8,"1")),"")+0</f>
        <v>#VALUE!</v>
      </c>
    </row>
    <row r="120" spans="1:69" x14ac:dyDescent="0.3">
      <c r="A120">
        <v>5</v>
      </c>
      <c r="C120" s="3">
        <f>_xlfn.XLOOKUP(B120,Tabla1[NOMBRE Y APELLIDO],Tabla1[EQUIPO])</f>
        <v>0</v>
      </c>
      <c r="D120" s="3">
        <f>_xlfn.XLOOKUP(B120,Tabla1[NOMBRE Y APELLIDO],Tabla1[EDAD])</f>
        <v>0</v>
      </c>
      <c r="E120" s="3">
        <f>_xlfn.XLOOKUP(B120,Tabla1[NOMBRE Y APELLIDO],Tabla1[CAT.])</f>
        <v>0</v>
      </c>
      <c r="F120" s="81">
        <f>_xlfn.XLOOKUP(B120,Tabla1[NOMBRE Y APELLIDO],Tabla1[50m Pull])</f>
        <v>0</v>
      </c>
      <c r="H120" t="str">
        <f t="shared" si="79"/>
        <v>SERIE 10-7</v>
      </c>
      <c r="I120" t="str">
        <f>N120&amp;COUNTIF($N$15:N120,N120)</f>
        <v>068</v>
      </c>
      <c r="J120" s="3">
        <v>7</v>
      </c>
      <c r="K120" s="80">
        <v>0</v>
      </c>
      <c r="L120" s="50">
        <v>0</v>
      </c>
      <c r="M120" s="50">
        <v>0</v>
      </c>
      <c r="N120" s="50">
        <v>0</v>
      </c>
      <c r="O120" s="55">
        <v>0</v>
      </c>
      <c r="P120" s="55" t="s">
        <v>89</v>
      </c>
      <c r="Q120" s="50">
        <f t="shared" si="76"/>
        <v>1</v>
      </c>
      <c r="R120" s="50">
        <v>10</v>
      </c>
      <c r="T120">
        <v>5</v>
      </c>
      <c r="V120" s="3">
        <f>_xlfn.XLOOKUP(U120,Tabla1[NOMBRE Y APELLIDO],Tabla1[EQUIPO])</f>
        <v>0</v>
      </c>
      <c r="W120" s="3">
        <f>_xlfn.XLOOKUP(U120,Tabla1[NOMBRE Y APELLIDO],Tabla1[EDAD])</f>
        <v>0</v>
      </c>
      <c r="X120" s="3">
        <f>_xlfn.XLOOKUP(U120,Tabla1[NOMBRE Y APELLIDO],Tabla1[CAT.])</f>
        <v>0</v>
      </c>
      <c r="Y120" s="81">
        <f>_xlfn.XLOOKUP(U120,Tabla1[NOMBRE Y APELLIDO],Tabla1[50m Pull])</f>
        <v>0</v>
      </c>
      <c r="Z120" s="84"/>
      <c r="AA120" t="str">
        <f t="shared" si="80"/>
        <v>SERIE 10-7</v>
      </c>
      <c r="AB120" t="str">
        <f>AG120&amp;COUNTIF($AG$15:AG120,AG120)</f>
        <v>068</v>
      </c>
      <c r="AC120" s="3">
        <v>7</v>
      </c>
      <c r="AD120" s="80">
        <v>0</v>
      </c>
      <c r="AE120" s="50">
        <v>0</v>
      </c>
      <c r="AF120" s="50">
        <v>0</v>
      </c>
      <c r="AG120" s="50">
        <v>0</v>
      </c>
      <c r="AH120" s="55">
        <v>0</v>
      </c>
      <c r="AI120" s="55" t="s">
        <v>89</v>
      </c>
      <c r="AJ120" s="50">
        <f t="shared" si="77"/>
        <v>2</v>
      </c>
      <c r="AK120" s="50">
        <v>10</v>
      </c>
      <c r="AM120" s="4">
        <v>9</v>
      </c>
      <c r="AN120" cm="1">
        <f t="array" ref="AN120:AQ120">_xlfn.XLOOKUP($AO$109&amp;AM120,$I$15:$I$201,$K$15:$N$201,"")</f>
        <v>0</v>
      </c>
      <c r="AO120" s="55">
        <v>0</v>
      </c>
      <c r="AP120" s="50">
        <v>0</v>
      </c>
      <c r="AQ120" s="55">
        <v>0</v>
      </c>
      <c r="AR120" s="55" t="str">
        <f t="shared" si="78"/>
        <v/>
      </c>
      <c r="AS120" s="50" cm="1">
        <f t="array" ref="AS120">IFERROR(IF(AR120="N/P",0,_xlfn.IFS(AM120&gt;8,"0",AM120=1,"9",AM120=2,"7",AM120=3,"6",AM120=4,"5",AM120=5,"4",AM120=6,"3",AM120=7,"2",AM120=8,"1")),"")+0</f>
        <v>0</v>
      </c>
      <c r="AT120" s="87" t="str">
        <f t="shared" si="74"/>
        <v>00</v>
      </c>
      <c r="AU120" s="4" cm="1">
        <f t="array" ref="AU120">_xlfn.IFS(AZ120="N/P",0,AV120="",0,AZ120&gt;0,AU119+1)</f>
        <v>0</v>
      </c>
      <c r="AV120" t="str">
        <v/>
      </c>
      <c r="AW120" s="4">
        <v>0</v>
      </c>
      <c r="AX120" s="4">
        <v>0</v>
      </c>
      <c r="AY120" s="4">
        <v>0</v>
      </c>
      <c r="AZ120" t="str">
        <v/>
      </c>
      <c r="BA120" s="50" t="e" cm="1">
        <f t="array" ref="BA120">IFERROR(IF(AZ120="N/P",0,_xlfn.IFS(AU120&gt;8,"0",AU120=1,"9",AU120=2,"7",AU120=3,"6",AU120=4,"5",AU120=5,"4",AU120=6,"3",AU120=7,"2",AU120=8,"1")),"")+0</f>
        <v>#VALUE!</v>
      </c>
      <c r="BC120" s="4">
        <v>10</v>
      </c>
      <c r="BD120" cm="1">
        <f t="array" ref="BD120:BG120">_xlfn.XLOOKUP($BE$108&amp;BC120,$AB$15:$AB$201,$AD$15:$AG$201,"")</f>
        <v>0</v>
      </c>
      <c r="BE120" s="55">
        <v>0</v>
      </c>
      <c r="BF120" s="50">
        <v>0</v>
      </c>
      <c r="BG120" s="55">
        <v>0</v>
      </c>
      <c r="BH120" s="55" t="str">
        <f t="shared" si="75"/>
        <v/>
      </c>
      <c r="BI120" s="50" cm="1">
        <f t="array" ref="BI120">IFERROR(IF(BH120="N/P",0,_xlfn.IFS(BC120&gt;8,"0",BC120=1,"9",BC120=2,"7",BC120=3,"6",BC120=4,"5",BC120=5,"4",BC120=6,"3",BC120=7,"2",BC120=8,"1")),"")+0</f>
        <v>0</v>
      </c>
      <c r="BJ120" s="90" t="e">
        <f t="shared" si="73"/>
        <v>#N/A</v>
      </c>
      <c r="BK120" s="4" t="e" cm="1">
        <f t="array" ref="BK120">_xlfn.IFS(BP120="N/P",0,BL120="",0,BP120&gt;0,BK119+1)</f>
        <v>#N/A</v>
      </c>
      <c r="BL120">
        <v>0</v>
      </c>
      <c r="BM120" s="4">
        <v>0</v>
      </c>
      <c r="BN120" s="4">
        <v>0</v>
      </c>
      <c r="BO120" s="4">
        <v>0</v>
      </c>
      <c r="BP120" s="55" t="str">
        <v/>
      </c>
      <c r="BQ120" s="50" t="e" cm="1">
        <f t="array" ref="BQ120">IFERROR(IF(BP120="N/P",0,_xlfn.IFS(BK120&gt;8,"0",BK120=1,"9",BK120=2,"7",BK120=3,"6",BK120=4,"5",BK120=5,"4",BK120=6,"3",BK120=7,"2",BK120=8,"1")),"")+0</f>
        <v>#VALUE!</v>
      </c>
    </row>
    <row r="121" spans="1:69" x14ac:dyDescent="0.3">
      <c r="A121">
        <v>4</v>
      </c>
      <c r="C121" s="3">
        <f>_xlfn.XLOOKUP(B121,Tabla1[NOMBRE Y APELLIDO],Tabla1[EQUIPO])</f>
        <v>0</v>
      </c>
      <c r="D121" s="3">
        <f>_xlfn.XLOOKUP(B121,Tabla1[NOMBRE Y APELLIDO],Tabla1[EDAD])</f>
        <v>0</v>
      </c>
      <c r="E121" s="3">
        <f>_xlfn.XLOOKUP(B121,Tabla1[NOMBRE Y APELLIDO],Tabla1[CAT.])</f>
        <v>0</v>
      </c>
      <c r="F121" s="81">
        <f>_xlfn.XLOOKUP(B121,Tabla1[NOMBRE Y APELLIDO],Tabla1[50m Pull])</f>
        <v>0</v>
      </c>
      <c r="H121" t="str">
        <f t="shared" si="79"/>
        <v>SERIE 10-8</v>
      </c>
      <c r="I121" t="str">
        <f>N121&amp;COUNTIF($N$15:N121,N121)</f>
        <v>069</v>
      </c>
      <c r="J121" s="3">
        <v>8</v>
      </c>
      <c r="K121" s="80">
        <v>0</v>
      </c>
      <c r="L121" s="50">
        <v>0</v>
      </c>
      <c r="M121" s="50">
        <v>0</v>
      </c>
      <c r="N121" s="50">
        <v>0</v>
      </c>
      <c r="O121" s="55">
        <v>0</v>
      </c>
      <c r="P121" s="55" t="s">
        <v>89</v>
      </c>
      <c r="Q121" s="50">
        <f t="shared" si="76"/>
        <v>1</v>
      </c>
      <c r="R121" s="50">
        <v>10</v>
      </c>
      <c r="T121">
        <v>4</v>
      </c>
      <c r="V121" s="3">
        <f>_xlfn.XLOOKUP(U121,Tabla1[NOMBRE Y APELLIDO],Tabla1[EQUIPO])</f>
        <v>0</v>
      </c>
      <c r="W121" s="3">
        <f>_xlfn.XLOOKUP(U121,Tabla1[NOMBRE Y APELLIDO],Tabla1[EDAD])</f>
        <v>0</v>
      </c>
      <c r="X121" s="3">
        <f>_xlfn.XLOOKUP(U121,Tabla1[NOMBRE Y APELLIDO],Tabla1[CAT.])</f>
        <v>0</v>
      </c>
      <c r="Y121" s="81">
        <f>_xlfn.XLOOKUP(U121,Tabla1[NOMBRE Y APELLIDO],Tabla1[50m Pull])</f>
        <v>0</v>
      </c>
      <c r="Z121" s="84"/>
      <c r="AA121" t="str">
        <f t="shared" si="80"/>
        <v>SERIE 10-8</v>
      </c>
      <c r="AB121" t="str">
        <f>AG121&amp;COUNTIF($AG$15:AG121,AG121)</f>
        <v>069</v>
      </c>
      <c r="AC121" s="3">
        <v>8</v>
      </c>
      <c r="AD121" s="80">
        <v>0</v>
      </c>
      <c r="AE121" s="50">
        <v>0</v>
      </c>
      <c r="AF121" s="50">
        <v>0</v>
      </c>
      <c r="AG121" s="50">
        <v>0</v>
      </c>
      <c r="AH121" s="55">
        <v>0</v>
      </c>
      <c r="AI121" s="55" t="s">
        <v>89</v>
      </c>
      <c r="AJ121" s="50">
        <f t="shared" si="77"/>
        <v>2</v>
      </c>
      <c r="AK121" s="50">
        <v>10</v>
      </c>
      <c r="AM121" s="4">
        <v>10</v>
      </c>
      <c r="AN121" t="str" cm="1">
        <f t="array" ref="AN121">_xlfn.XLOOKUP($AO$109&amp;AM121,$I$15:$I$201,$K$15:$N$201,"")</f>
        <v/>
      </c>
      <c r="AO121" s="55"/>
      <c r="AP121" s="50"/>
      <c r="AQ121" s="55"/>
      <c r="AR121" s="55" t="str">
        <f t="shared" si="78"/>
        <v/>
      </c>
      <c r="AS121" s="50" cm="1">
        <f t="array" ref="AS121">IFERROR(IF(AR121="N/P",0,_xlfn.IFS(AM121&gt;8,"0",AM121=1,"9",AM121=2,"7",AM121=3,"6",AM121=4,"5",AM121=5,"4",AM121=6,"3",AM121=7,"2",AM121=8,"1")),"")+0</f>
        <v>0</v>
      </c>
      <c r="AT121" s="87" t="str">
        <f t="shared" si="74"/>
        <v>00</v>
      </c>
      <c r="AU121" s="4" cm="1">
        <f t="array" ref="AU121">_xlfn.IFS(AZ121="N/P",0,AV121="",0,AZ121&gt;0,AU120+1)</f>
        <v>0</v>
      </c>
      <c r="AV121" t="str">
        <v/>
      </c>
      <c r="AW121" s="4">
        <v>0</v>
      </c>
      <c r="AX121" s="4">
        <v>0</v>
      </c>
      <c r="AY121" s="4">
        <v>0</v>
      </c>
      <c r="AZ121" t="str">
        <v/>
      </c>
      <c r="BA121" s="50" t="e" cm="1">
        <f t="array" ref="BA121">IFERROR(IF(AZ121="N/P",0,_xlfn.IFS(AU121&gt;8,"0",AU121=1,"9",AU121=2,"7",AU121=3,"6",AU121=4,"5",AU121=5,"4",AU121=6,"3",AU121=7,"2",AU121=8,"1")),"")+0</f>
        <v>#VALUE!</v>
      </c>
      <c r="BC121" s="4">
        <v>11</v>
      </c>
      <c r="BD121" cm="1">
        <f t="array" ref="BD121:BG121">_xlfn.XLOOKUP($BE$108&amp;BC121,$AB$15:$AB$201,$AD$15:$AG$201,"")</f>
        <v>0</v>
      </c>
      <c r="BE121" s="55">
        <v>0</v>
      </c>
      <c r="BF121" s="50">
        <v>0</v>
      </c>
      <c r="BG121" s="55">
        <v>0</v>
      </c>
      <c r="BH121" s="55" t="str">
        <f t="shared" si="75"/>
        <v/>
      </c>
      <c r="BI121" s="50" cm="1">
        <f t="array" ref="BI121">IFERROR(IF(BH121="N/P",0,_xlfn.IFS(BC121&gt;8,"0",BC121=1,"9",BC121=2,"7",BC121=3,"6",BC121=4,"5",BC121=5,"4",BC121=6,"3",BC121=7,"2",BC121=8,"1")),"")+0</f>
        <v>0</v>
      </c>
      <c r="BJ121" s="90" t="e">
        <f t="shared" si="73"/>
        <v>#N/A</v>
      </c>
      <c r="BK121" s="4" t="e" cm="1">
        <f t="array" ref="BK121">_xlfn.IFS(BP121="N/P",0,BL121="",0,BP121&gt;0,BK120+1)</f>
        <v>#N/A</v>
      </c>
      <c r="BL121">
        <v>0</v>
      </c>
      <c r="BM121" s="4">
        <v>0</v>
      </c>
      <c r="BN121" s="4">
        <v>0</v>
      </c>
      <c r="BO121" s="4">
        <v>0</v>
      </c>
      <c r="BP121" s="55" t="str">
        <v/>
      </c>
      <c r="BQ121" s="50" t="e" cm="1">
        <f t="array" ref="BQ121">IFERROR(IF(BP121="N/P",0,_xlfn.IFS(BK121&gt;8,"0",BK121=1,"9",BK121=2,"7",BK121=3,"6",BK121=4,"5",BK121=5,"4",BK121=6,"3",BK121=7,"2",BK121=8,"1")),"")+0</f>
        <v>#VALUE!</v>
      </c>
    </row>
    <row r="122" spans="1:69" x14ac:dyDescent="0.3">
      <c r="I122" t="str">
        <f>N122&amp;COUNTIF($N$15:N122,N122)</f>
        <v>69</v>
      </c>
      <c r="AB122" t="str">
        <f>AG122&amp;COUNTIF($AG$15:AG122,AG122)</f>
        <v>69</v>
      </c>
      <c r="AM122" s="4">
        <v>11</v>
      </c>
      <c r="AN122" t="str" cm="1">
        <f t="array" ref="AN122">_xlfn.XLOOKUP($AO$109&amp;AM122,$I$15:$I$201,$K$15:$N$201,"")</f>
        <v/>
      </c>
      <c r="AO122" s="55"/>
      <c r="AP122" s="50"/>
      <c r="AQ122" s="55"/>
      <c r="AR122" s="55" t="str">
        <f t="shared" si="78"/>
        <v/>
      </c>
      <c r="AS122" s="50" cm="1">
        <f t="array" ref="AS122">IFERROR(IF(AR122="N/P",0,_xlfn.IFS(AM122&gt;8,"0",AM122=1,"9",AM122=2,"7",AM122=3,"6",AM122=4,"5",AM122=5,"4",AM122=6,"3",AM122=7,"2",AM122=8,"1")),"")+0</f>
        <v>0</v>
      </c>
      <c r="AT122" s="87" t="str">
        <f t="shared" si="74"/>
        <v>00</v>
      </c>
      <c r="AU122" s="4" cm="1">
        <f t="array" ref="AU122">_xlfn.IFS(AZ122="N/P",0,AV122="",0,AZ122&gt;0,AU121+1)</f>
        <v>0</v>
      </c>
      <c r="AV122" t="str">
        <v/>
      </c>
      <c r="AW122" s="4">
        <v>0</v>
      </c>
      <c r="AX122" s="4">
        <v>0</v>
      </c>
      <c r="AY122" s="4">
        <v>0</v>
      </c>
      <c r="AZ122" t="str">
        <v/>
      </c>
      <c r="BA122" s="50" t="e" cm="1">
        <f t="array" ref="BA122">IFERROR(IF(AZ122="N/P",0,_xlfn.IFS(AU122&gt;8,"0",AU122=1,"9",AU122=2,"7",AU122=3,"6",AU122=4,"5",AU122=5,"4",AU122=6,"3",AU122=7,"2",AU122=8,"1")),"")+0</f>
        <v>#VALUE!</v>
      </c>
      <c r="BC122" s="4">
        <v>12</v>
      </c>
      <c r="BD122" cm="1">
        <f t="array" ref="BD122:BG122">_xlfn.XLOOKUP($BE$108&amp;BC122,$AB$15:$AB$201,$AD$15:$AG$201,"")</f>
        <v>0</v>
      </c>
      <c r="BE122" s="55">
        <v>0</v>
      </c>
      <c r="BF122" s="50">
        <v>0</v>
      </c>
      <c r="BG122" s="55">
        <v>0</v>
      </c>
      <c r="BH122" s="55" t="str">
        <f t="shared" si="75"/>
        <v/>
      </c>
      <c r="BI122" s="50" cm="1">
        <f t="array" ref="BI122">IFERROR(IF(BH122="N/P",0,_xlfn.IFS(BC122&gt;8,"0",BC122=1,"9",BC122=2,"7",BC122=3,"6",BC122=4,"5",BC122=5,"4",BC122=6,"3",BC122=7,"2",BC122=8,"1")),"")+0</f>
        <v>0</v>
      </c>
      <c r="BJ122" s="90" t="e">
        <f t="shared" si="73"/>
        <v>#N/A</v>
      </c>
      <c r="BK122" s="4" t="e" cm="1">
        <f t="array" ref="BK122">_xlfn.IFS(BP122="N/P",0,BL122="",0,BP122&gt;0,BK121+1)</f>
        <v>#N/A</v>
      </c>
      <c r="BL122">
        <v>0</v>
      </c>
      <c r="BM122" s="4">
        <v>0</v>
      </c>
      <c r="BN122" s="4">
        <v>0</v>
      </c>
      <c r="BO122" s="4">
        <v>0</v>
      </c>
      <c r="BP122" s="55" t="str">
        <v/>
      </c>
      <c r="BQ122" s="50" t="e" cm="1">
        <f t="array" ref="BQ122">IFERROR(IF(BP122="N/P",0,_xlfn.IFS(BK122&gt;8,"0",BK122=1,"9",BK122=2,"7",BK122=3,"6",BK122=4,"5",BK122=5,"4",BK122=6,"3",BK122=7,"2",BK122=8,"1")),"")+0</f>
        <v>#VALUE!</v>
      </c>
    </row>
    <row r="123" spans="1:69" x14ac:dyDescent="0.3">
      <c r="AM123" s="4">
        <v>12</v>
      </c>
      <c r="AN123" t="str" cm="1">
        <f t="array" ref="AN123">_xlfn.XLOOKUP($AO$109&amp;AM123,$I$15:$I$201,$K$15:$N$201,"")</f>
        <v/>
      </c>
      <c r="AO123" s="55"/>
      <c r="AP123" s="50"/>
      <c r="AQ123" s="55"/>
      <c r="AR123" s="55" t="str">
        <f t="shared" si="78"/>
        <v/>
      </c>
      <c r="AS123" s="50" cm="1">
        <f t="array" ref="AS123">IFERROR(IF(AR123="N/P",0,_xlfn.IFS(AM123&gt;8,"0",AM123=1,"9",AM123=2,"7",AM123=3,"6",AM123=4,"5",AM123=5,"4",AM123=6,"3",AM123=7,"2",AM123=8,"1")),"")+0</f>
        <v>0</v>
      </c>
      <c r="AT123" s="87" t="str">
        <f t="shared" si="74"/>
        <v>00</v>
      </c>
      <c r="AU123" s="4" cm="1">
        <f t="array" ref="AU123">_xlfn.IFS(AZ123="N/P",0,AV123="",0,AZ123&gt;0,AU122+1)</f>
        <v>0</v>
      </c>
      <c r="AV123" t="str">
        <v/>
      </c>
      <c r="AW123" s="4">
        <v>0</v>
      </c>
      <c r="AX123" s="4">
        <v>0</v>
      </c>
      <c r="AY123" s="4">
        <v>0</v>
      </c>
      <c r="AZ123">
        <v>0</v>
      </c>
      <c r="BA123" s="50" t="e" cm="1">
        <f t="array" ref="BA123">IFERROR(IF(AZ123="N/P",0,_xlfn.IFS(AU123&gt;8,"0",AU123=1,"9",AU123=2,"7",AU123=3,"6",AU123=4,"5",AU123=5,"4",AU123=6,"3",AU123=7,"2",AU123=8,"1")),"")+0</f>
        <v>#VALUE!</v>
      </c>
      <c r="BC123" s="4"/>
      <c r="BD123" s="42" t="str">
        <f>BD108</f>
        <v>MASCULINO</v>
      </c>
      <c r="BE123" s="18">
        <f>AO124</f>
        <v>0</v>
      </c>
      <c r="BG123" s="42" t="str">
        <f>BG108</f>
        <v>50 M</v>
      </c>
      <c r="BH123" s="18" t="str">
        <f>BH108</f>
        <v>PULL</v>
      </c>
      <c r="BJ123" s="90" t="str">
        <f t="shared" si="73"/>
        <v>50 M</v>
      </c>
      <c r="BL123" s="48" t="str">
        <f>BD123</f>
        <v>MASCULINO</v>
      </c>
      <c r="BM123" s="17">
        <f>BE123</f>
        <v>0</v>
      </c>
      <c r="BO123" s="48" t="str">
        <f>BG123</f>
        <v>50 M</v>
      </c>
      <c r="BP123" s="17" t="str">
        <f>BH123</f>
        <v>PULL</v>
      </c>
    </row>
    <row r="124" spans="1:69" x14ac:dyDescent="0.3">
      <c r="AN124" s="42" t="str">
        <f>AN109</f>
        <v>FEMENINO</v>
      </c>
      <c r="AO124" s="18"/>
      <c r="AQ124" s="42" t="str">
        <f>AQ109</f>
        <v>50 M</v>
      </c>
      <c r="AR124" s="18" t="str">
        <f>AR109</f>
        <v>PULL</v>
      </c>
      <c r="AT124" s="87" t="str">
        <f t="shared" si="74"/>
        <v>50 M</v>
      </c>
      <c r="AU124" s="4"/>
      <c r="AV124" s="48" t="str">
        <f>AN124</f>
        <v>FEMENINO</v>
      </c>
      <c r="AW124" s="17">
        <f>AO124</f>
        <v>0</v>
      </c>
      <c r="AY124" s="48" t="str">
        <f>AQ124</f>
        <v>50 M</v>
      </c>
      <c r="AZ124" s="17" t="str">
        <f>AR124</f>
        <v>PULL</v>
      </c>
      <c r="BC124" s="4"/>
      <c r="BD124" s="42" t="str">
        <f>BD109</f>
        <v xml:space="preserve">PRUEBA </v>
      </c>
      <c r="BE124" s="18">
        <f>BE109</f>
        <v>2</v>
      </c>
      <c r="BJ124" s="90" t="str">
        <f t="shared" si="73"/>
        <v/>
      </c>
      <c r="BL124" s="48" t="str">
        <f>BD124</f>
        <v xml:space="preserve">PRUEBA </v>
      </c>
      <c r="BM124" s="17">
        <f>BE124</f>
        <v>2</v>
      </c>
    </row>
    <row r="125" spans="1:69" x14ac:dyDescent="0.3">
      <c r="AN125" s="42" t="str">
        <f>AN110</f>
        <v xml:space="preserve">PRUEBA </v>
      </c>
      <c r="AO125" s="18">
        <f>AO110</f>
        <v>1</v>
      </c>
      <c r="AT125" s="87" t="str">
        <f t="shared" si="74"/>
        <v/>
      </c>
      <c r="AU125" s="4"/>
      <c r="AV125" s="48" t="str">
        <f>AN125</f>
        <v xml:space="preserve">PRUEBA </v>
      </c>
      <c r="AW125" s="17">
        <f>AO125</f>
        <v>1</v>
      </c>
      <c r="BC125" s="49" t="s">
        <v>83</v>
      </c>
      <c r="BD125" s="49" t="s">
        <v>7</v>
      </c>
      <c r="BE125" s="49" t="s">
        <v>8</v>
      </c>
      <c r="BF125" s="49" t="s">
        <v>61</v>
      </c>
      <c r="BG125" s="49" t="s">
        <v>10</v>
      </c>
      <c r="BH125" s="49" t="s">
        <v>81</v>
      </c>
      <c r="BI125" s="50" t="s">
        <v>15</v>
      </c>
      <c r="BJ125" s="90" t="str">
        <f t="shared" si="73"/>
        <v>CAT.Lugar</v>
      </c>
      <c r="BK125" s="4" t="s">
        <v>83</v>
      </c>
      <c r="BL125" s="4" t="s">
        <v>7</v>
      </c>
      <c r="BM125" s="4" t="s">
        <v>8</v>
      </c>
      <c r="BN125" s="4" t="s">
        <v>61</v>
      </c>
      <c r="BO125" s="4" t="s">
        <v>10</v>
      </c>
      <c r="BP125" s="4" t="s">
        <v>81</v>
      </c>
      <c r="BQ125" s="4" t="s">
        <v>15</v>
      </c>
    </row>
    <row r="126" spans="1:69" x14ac:dyDescent="0.3">
      <c r="AM126" s="49" t="s">
        <v>83</v>
      </c>
      <c r="AN126" s="49" t="s">
        <v>7</v>
      </c>
      <c r="AO126" s="49" t="s">
        <v>8</v>
      </c>
      <c r="AP126" s="49" t="s">
        <v>61</v>
      </c>
      <c r="AQ126" s="49" t="s">
        <v>10</v>
      </c>
      <c r="AR126" s="49" t="s">
        <v>81</v>
      </c>
      <c r="AS126" s="50" t="s">
        <v>15</v>
      </c>
      <c r="AT126" s="87" t="str">
        <f t="shared" si="74"/>
        <v>CAT.Lugar</v>
      </c>
      <c r="AU126" s="49" t="s">
        <v>83</v>
      </c>
      <c r="AV126" s="49" t="s">
        <v>7</v>
      </c>
      <c r="AW126" s="49" t="s">
        <v>8</v>
      </c>
      <c r="AX126" s="49" t="s">
        <v>61</v>
      </c>
      <c r="AY126" s="49" t="s">
        <v>10</v>
      </c>
      <c r="AZ126" s="49" t="s">
        <v>81</v>
      </c>
      <c r="BA126" s="4" t="s">
        <v>15</v>
      </c>
      <c r="BC126" s="4">
        <v>1</v>
      </c>
      <c r="BD126" cm="1">
        <f t="array" ref="BD126:BG126">_xlfn.XLOOKUP($BE$123&amp;BC126,$AB$15:$AB$201,$AD$15:$AG$201,"")</f>
        <v>0</v>
      </c>
      <c r="BE126" s="55">
        <v>0</v>
      </c>
      <c r="BF126" s="50">
        <v>0</v>
      </c>
      <c r="BG126" s="55">
        <v>0</v>
      </c>
      <c r="BH126" s="55">
        <f t="shared" ref="BH126:BH137" si="81">_xlfn.XLOOKUP($BE$63&amp;BC126,$AB$15:$AB$201,$AI$15:$AI$201,"")</f>
        <v>5.9641203703703701E-4</v>
      </c>
      <c r="BI126" s="50" cm="1">
        <f t="array" ref="BI126">IFERROR(IF(BH126="N/P",0,_xlfn.IFS(BC126&gt;8,"0",BC126=1,"9",BC126=2,"7",BC126=3,"6",BC126=4,"5",BC126=5,"4",BC126=6,"3",BC126=7,"2",BC126=8,"1")),"")+0</f>
        <v>9</v>
      </c>
      <c r="BJ126" s="90" t="e">
        <f t="shared" si="73"/>
        <v>#N/A</v>
      </c>
      <c r="BK126" s="4" t="e" cm="1">
        <f t="array" ref="BK126">_xlfn.IFS(BP126="N/P",0,BL126="",0,BL126&gt;0,1)</f>
        <v>#N/A</v>
      </c>
      <c r="BL126" cm="1">
        <f t="array" ref="BL126:BP137">_xlfn._xlws.SORT(BD126:BH137,5,1,FALSE)</f>
        <v>0</v>
      </c>
      <c r="BM126" s="4">
        <v>0</v>
      </c>
      <c r="BN126" s="4">
        <v>0</v>
      </c>
      <c r="BO126" s="4">
        <v>0</v>
      </c>
      <c r="BP126" s="55">
        <v>5.9641203703703701E-4</v>
      </c>
      <c r="BQ126" s="50" t="e" cm="1">
        <f t="array" ref="BQ126">IFERROR(IF(BP126="N/P",0,_xlfn.IFS(BK126&gt;8,"0",BK126=1,"9",BK126=2,"7",BK126=3,"6",BK126=4,"5",BK126=5,"4",BK126=6,"3",BK126=7,"2",BK126=8,"1")),"")+0</f>
        <v>#VALUE!</v>
      </c>
    </row>
    <row r="127" spans="1:69" x14ac:dyDescent="0.3">
      <c r="AM127" s="4">
        <v>1</v>
      </c>
      <c r="AN127" t="str" cm="1">
        <f t="array" ref="AN127">_xlfn.XLOOKUP($AO$124&amp;AM127,$I$15:$I$201,$K$15:$N$201,"")</f>
        <v/>
      </c>
      <c r="AO127" s="55"/>
      <c r="AP127" s="50"/>
      <c r="AQ127" s="55"/>
      <c r="AR127" s="55" t="str">
        <f t="shared" ref="AR127:AR138" si="82">_xlfn.XLOOKUP($AO$64&amp;AM127,$I$15:$I$201,$P$15:$P$201,"")</f>
        <v/>
      </c>
      <c r="AS127" s="50" cm="1">
        <f t="array" ref="AS127">IFERROR(IF(AR127="N/P",0,_xlfn.IFS(AM127&gt;8,"0",AM127=1,"9",AM127=2,"7",AM127=3,"6",AM127=4,"5",AM127=5,"4",AM127=6,"3",AM127=7,"2",AM127=8,"1")),"")+0</f>
        <v>9</v>
      </c>
      <c r="AT127" s="87" t="str">
        <f t="shared" si="74"/>
        <v>00</v>
      </c>
      <c r="AU127" s="4" cm="1">
        <f t="array" ref="AU127">_xlfn.IFS(AZ127="N/P",0,AV127="",0,AV127&gt;0,1)</f>
        <v>0</v>
      </c>
      <c r="AV127" t="str" cm="1">
        <f t="array" ref="AV127:AZ138">_xlfn._xlws.SORT(AN127:AR138,5,1,FALSE)</f>
        <v/>
      </c>
      <c r="AW127" s="4">
        <v>0</v>
      </c>
      <c r="AX127" s="4">
        <v>0</v>
      </c>
      <c r="AY127" s="4">
        <v>0</v>
      </c>
      <c r="AZ127" s="55" t="str">
        <v/>
      </c>
      <c r="BA127" s="50" t="e" cm="1">
        <f t="array" ref="BA127">IFERROR(IF(AZ127="N/P",0,_xlfn.IFS(AU127&gt;8,"0",AU127=1,"9",AU127=2,"7",AU127=3,"6",AU127=4,"5",AU127=5,"4",AU127=6,"3",AU127=7,"2",AU127=8,"1")),"")+0</f>
        <v>#VALUE!</v>
      </c>
      <c r="BC127" s="4">
        <v>2</v>
      </c>
      <c r="BD127" cm="1">
        <f t="array" ref="BD127:BG127">_xlfn.XLOOKUP($BE$123&amp;BC127,$AB$15:$AB$201,$AD$15:$AG$201,"")</f>
        <v>0</v>
      </c>
      <c r="BE127" s="55">
        <v>0</v>
      </c>
      <c r="BF127" s="50">
        <v>0</v>
      </c>
      <c r="BG127" s="55">
        <v>0</v>
      </c>
      <c r="BH127" s="55" t="str">
        <f t="shared" si="81"/>
        <v/>
      </c>
      <c r="BI127" s="50" cm="1">
        <f t="array" ref="BI127">IFERROR(IF(BH127="N/P",0,_xlfn.IFS(BC127&gt;8,"0",BC127=1,"9",BC127=2,"7",BC127=3,"6",BC127=4,"5",BC127=5,"4",BC127=6,"3",BC127=7,"2",BC127=8,"1")),"")+0</f>
        <v>7</v>
      </c>
      <c r="BJ127" s="90" t="e">
        <f t="shared" si="73"/>
        <v>#N/A</v>
      </c>
      <c r="BK127" s="4" t="e" cm="1">
        <f t="array" ref="BK127">_xlfn.IFS(BP127="N/P",0,BL127="",0,BP127&gt;0,BK126+1)</f>
        <v>#N/A</v>
      </c>
      <c r="BL127">
        <v>0</v>
      </c>
      <c r="BM127" s="4">
        <v>0</v>
      </c>
      <c r="BN127" s="4">
        <v>0</v>
      </c>
      <c r="BO127" s="4">
        <v>0</v>
      </c>
      <c r="BP127" s="55" t="str">
        <v/>
      </c>
      <c r="BQ127" s="50" t="e" cm="1">
        <f t="array" ref="BQ127">IFERROR(IF(BP127="N/P",0,_xlfn.IFS(BK127&gt;8,"0",BK127=1,"9",BK127=2,"7",BK127=3,"6",BK127=4,"5",BK127=5,"4",BK127=6,"3",BK127=7,"2",BK127=8,"1")),"")+0</f>
        <v>#VALUE!</v>
      </c>
    </row>
    <row r="128" spans="1:69" x14ac:dyDescent="0.3">
      <c r="AM128" s="4">
        <v>2</v>
      </c>
      <c r="AN128" t="str" cm="1">
        <f t="array" ref="AN128">_xlfn.XLOOKUP($AO$124&amp;AM128,$I$15:$I$201,$K$15:$N$201,"")</f>
        <v/>
      </c>
      <c r="AO128" s="55"/>
      <c r="AP128" s="50"/>
      <c r="AQ128" s="55"/>
      <c r="AR128" s="55" t="str">
        <f t="shared" si="82"/>
        <v/>
      </c>
      <c r="AS128" s="50" cm="1">
        <f t="array" ref="AS128">IFERROR(IF(AR128="N/P",0,_xlfn.IFS(AM128&gt;8,"0",AM128=1,"9",AM128=2,"7",AM128=3,"6",AM128=4,"5",AM128=5,"4",AM128=6,"3",AM128=7,"2",AM128=8,"1")),"")+0</f>
        <v>7</v>
      </c>
      <c r="AT128" s="87" t="str">
        <f t="shared" si="74"/>
        <v>00</v>
      </c>
      <c r="AU128" s="4" cm="1">
        <f t="array" ref="AU128">_xlfn.IFS(AZ128="N/P",0,AV128="",0,AZ128&gt;0,AU127+1)</f>
        <v>0</v>
      </c>
      <c r="AV128" t="str">
        <v/>
      </c>
      <c r="AW128" s="4">
        <v>0</v>
      </c>
      <c r="AX128" s="4">
        <v>0</v>
      </c>
      <c r="AY128" s="4">
        <v>0</v>
      </c>
      <c r="AZ128" s="55" t="str">
        <v/>
      </c>
      <c r="BA128" s="50" t="e" cm="1">
        <f t="array" ref="BA128">IFERROR(IF(AZ128="N/P",0,_xlfn.IFS(AU128&gt;8,"0",AU128=1,"9",AU128=2,"7",AU128=3,"6",AU128=4,"5",AU128=5,"4",AU128=6,"3",AU128=7,"2",AU128=8,"1")),"")+0</f>
        <v>#VALUE!</v>
      </c>
      <c r="BC128" s="4">
        <v>3</v>
      </c>
      <c r="BD128" cm="1">
        <f t="array" ref="BD128:BG128">_xlfn.XLOOKUP($BE$123&amp;BC128,$AB$15:$AB$201,$AD$15:$AG$201,"")</f>
        <v>0</v>
      </c>
      <c r="BE128" s="55">
        <v>0</v>
      </c>
      <c r="BF128" s="50">
        <v>0</v>
      </c>
      <c r="BG128" s="55">
        <v>0</v>
      </c>
      <c r="BH128" s="55" t="str">
        <f t="shared" si="81"/>
        <v/>
      </c>
      <c r="BI128" s="50" cm="1">
        <f t="array" ref="BI128">IFERROR(IF(BH128="N/P",0,_xlfn.IFS(BC128&gt;8,"0",BC128=1,"9",BC128=2,"7",BC128=3,"6",BC128=4,"5",BC128=5,"4",BC128=6,"3",BC128=7,"2",BC128=8,"1")),"")+0</f>
        <v>6</v>
      </c>
      <c r="BJ128" s="90" t="e">
        <f t="shared" si="73"/>
        <v>#N/A</v>
      </c>
      <c r="BK128" s="4" t="e" cm="1">
        <f t="array" ref="BK128">_xlfn.IFS(BP128="N/P",0,BL128="",0,BP128&gt;0,BK127+1)</f>
        <v>#N/A</v>
      </c>
      <c r="BL128">
        <v>0</v>
      </c>
      <c r="BM128" s="4">
        <v>0</v>
      </c>
      <c r="BN128" s="4">
        <v>0</v>
      </c>
      <c r="BO128" s="4">
        <v>0</v>
      </c>
      <c r="BP128" s="55" t="str">
        <v/>
      </c>
      <c r="BQ128" s="50" t="e" cm="1">
        <f t="array" ref="BQ128">IFERROR(IF(BP128="N/P",0,_xlfn.IFS(BK128&gt;8,"0",BK128=1,"9",BK128=2,"7",BK128=3,"6",BK128=4,"5",BK128=5,"4",BK128=6,"3",BK128=7,"2",BK128=8,"1")),"")+0</f>
        <v>#VALUE!</v>
      </c>
    </row>
    <row r="129" spans="39:69" x14ac:dyDescent="0.3">
      <c r="AM129" s="4">
        <v>3</v>
      </c>
      <c r="AN129" t="str" cm="1">
        <f t="array" ref="AN129">_xlfn.XLOOKUP($AO$124&amp;AM129,$I$15:$I$201,$K$15:$N$201,"")</f>
        <v/>
      </c>
      <c r="AO129" s="55"/>
      <c r="AP129" s="50"/>
      <c r="AQ129" s="55"/>
      <c r="AR129" s="55" t="str">
        <f t="shared" si="82"/>
        <v/>
      </c>
      <c r="AS129" s="50" cm="1">
        <f t="array" ref="AS129">IFERROR(IF(AR129="N/P",0,_xlfn.IFS(AM129&gt;8,"0",AM129=1,"9",AM129=2,"7",AM129=3,"6",AM129=4,"5",AM129=5,"4",AM129=6,"3",AM129=7,"2",AM129=8,"1")),"")+0</f>
        <v>6</v>
      </c>
      <c r="AT129" s="87" t="str">
        <f t="shared" si="74"/>
        <v>00</v>
      </c>
      <c r="AU129" s="4" cm="1">
        <f t="array" ref="AU129">_xlfn.IFS(AZ129="N/P",0,AV129="",0,AZ129&gt;0,AU128+1)</f>
        <v>0</v>
      </c>
      <c r="AV129" t="str">
        <v/>
      </c>
      <c r="AW129" s="4">
        <v>0</v>
      </c>
      <c r="AX129" s="4">
        <v>0</v>
      </c>
      <c r="AY129" s="4">
        <v>0</v>
      </c>
      <c r="AZ129" s="55" t="str">
        <v/>
      </c>
      <c r="BA129" s="50" t="e" cm="1">
        <f t="array" ref="BA129">IFERROR(IF(AZ129="N/P",0,_xlfn.IFS(AU129&gt;8,"0",AU129=1,"9",AU129=2,"7",AU129=3,"6",AU129=4,"5",AU129=5,"4",AU129=6,"3",AU129=7,"2",AU129=8,"1")),"")+0</f>
        <v>#VALUE!</v>
      </c>
      <c r="BC129" s="4">
        <v>4</v>
      </c>
      <c r="BD129" cm="1">
        <f t="array" ref="BD129:BG129">_xlfn.XLOOKUP($BE$123&amp;BC129,$AB$15:$AB$201,$AD$15:$AG$201,"")</f>
        <v>0</v>
      </c>
      <c r="BE129" s="55">
        <v>0</v>
      </c>
      <c r="BF129" s="50">
        <v>0</v>
      </c>
      <c r="BG129" s="55">
        <v>0</v>
      </c>
      <c r="BH129" s="55" t="str">
        <f t="shared" si="81"/>
        <v/>
      </c>
      <c r="BI129" s="50" cm="1">
        <f t="array" ref="BI129">IFERROR(IF(BH129="N/P",0,_xlfn.IFS(BC129&gt;8,"0",BC129=1,"9",BC129=2,"7",BC129=3,"6",BC129=4,"5",BC129=5,"4",BC129=6,"3",BC129=7,"2",BC129=8,"1")),"")+0</f>
        <v>5</v>
      </c>
      <c r="BJ129" s="90" t="e">
        <f t="shared" si="73"/>
        <v>#N/A</v>
      </c>
      <c r="BK129" s="4" t="e" cm="1">
        <f t="array" ref="BK129">_xlfn.IFS(BP129="N/P",0,BL129="",0,BP129&gt;0,BK128+1)</f>
        <v>#N/A</v>
      </c>
      <c r="BL129">
        <v>0</v>
      </c>
      <c r="BM129" s="4">
        <v>0</v>
      </c>
      <c r="BN129" s="4">
        <v>0</v>
      </c>
      <c r="BO129" s="4">
        <v>0</v>
      </c>
      <c r="BP129" s="55" t="str">
        <v/>
      </c>
      <c r="BQ129" s="50" t="e" cm="1">
        <f t="array" ref="BQ129">IFERROR(IF(BP129="N/P",0,_xlfn.IFS(BK129&gt;8,"0",BK129=1,"9",BK129=2,"7",BK129=3,"6",BK129=4,"5",BK129=5,"4",BK129=6,"3",BK129=7,"2",BK129=8,"1")),"")+0</f>
        <v>#VALUE!</v>
      </c>
    </row>
    <row r="130" spans="39:69" x14ac:dyDescent="0.3">
      <c r="AM130" s="4">
        <v>4</v>
      </c>
      <c r="AN130" t="str" cm="1">
        <f t="array" ref="AN130">_xlfn.XLOOKUP($AO$124&amp;AM130,$I$15:$I$201,$K$15:$N$201,"")</f>
        <v/>
      </c>
      <c r="AO130" s="55"/>
      <c r="AP130" s="50"/>
      <c r="AQ130" s="55"/>
      <c r="AR130" s="55" t="str">
        <f t="shared" si="82"/>
        <v/>
      </c>
      <c r="AS130" s="50" cm="1">
        <f t="array" ref="AS130">IFERROR(IF(AR130="N/P",0,_xlfn.IFS(AM130&gt;8,"0",AM130=1,"9",AM130=2,"7",AM130=3,"6",AM130=4,"5",AM130=5,"4",AM130=6,"3",AM130=7,"2",AM130=8,"1")),"")+0</f>
        <v>5</v>
      </c>
      <c r="AT130" s="87" t="str">
        <f t="shared" si="74"/>
        <v>00</v>
      </c>
      <c r="AU130" s="4" cm="1">
        <f t="array" ref="AU130">_xlfn.IFS(AZ130="N/P",0,AV130="",0,AZ130&gt;0,AU129+1)</f>
        <v>0</v>
      </c>
      <c r="AV130" t="str">
        <v/>
      </c>
      <c r="AW130" s="4">
        <v>0</v>
      </c>
      <c r="AX130" s="4">
        <v>0</v>
      </c>
      <c r="AY130" s="4">
        <v>0</v>
      </c>
      <c r="AZ130" s="55" t="str">
        <v/>
      </c>
      <c r="BA130" s="50" t="e" cm="1">
        <f t="array" ref="BA130">IFERROR(IF(AZ130="N/P",0,_xlfn.IFS(AU130&gt;8,"0",AU130=1,"9",AU130=2,"7",AU130=3,"6",AU130=4,"5",AU130=5,"4",AU130=6,"3",AU130=7,"2",AU130=8,"1")),"")+0</f>
        <v>#VALUE!</v>
      </c>
      <c r="BC130" s="4">
        <v>5</v>
      </c>
      <c r="BD130" cm="1">
        <f t="array" ref="BD130:BG130">_xlfn.XLOOKUP($BE$123&amp;BC130,$AB$15:$AB$201,$AD$15:$AG$201,"")</f>
        <v>0</v>
      </c>
      <c r="BE130" s="55">
        <v>0</v>
      </c>
      <c r="BF130" s="50">
        <v>0</v>
      </c>
      <c r="BG130" s="55">
        <v>0</v>
      </c>
      <c r="BH130" s="55" t="str">
        <f t="shared" si="81"/>
        <v/>
      </c>
      <c r="BI130" s="50" cm="1">
        <f t="array" ref="BI130">IFERROR(IF(BH130="N/P",0,_xlfn.IFS(BC130&gt;8,"0",BC130=1,"9",BC130=2,"7",BC130=3,"6",BC130=4,"5",BC130=5,"4",BC130=6,"3",BC130=7,"2",BC130=8,"1")),"")+0</f>
        <v>4</v>
      </c>
      <c r="BJ130" s="90" t="e">
        <f t="shared" si="73"/>
        <v>#N/A</v>
      </c>
      <c r="BK130" s="4" t="e" cm="1">
        <f t="array" ref="BK130">_xlfn.IFS(BP130="N/P",0,BL130="",0,BP130&gt;0,BK129+1)</f>
        <v>#N/A</v>
      </c>
      <c r="BL130">
        <v>0</v>
      </c>
      <c r="BM130" s="4">
        <v>0</v>
      </c>
      <c r="BN130" s="4">
        <v>0</v>
      </c>
      <c r="BO130" s="4">
        <v>0</v>
      </c>
      <c r="BP130" s="55" t="str">
        <v/>
      </c>
      <c r="BQ130" s="50" t="e" cm="1">
        <f t="array" ref="BQ130">IFERROR(IF(BP130="N/P",0,_xlfn.IFS(BK130&gt;8,"0",BK130=1,"9",BK130=2,"7",BK130=3,"6",BK130=4,"5",BK130=5,"4",BK130=6,"3",BK130=7,"2",BK130=8,"1")),"")+0</f>
        <v>#VALUE!</v>
      </c>
    </row>
    <row r="131" spans="39:69" x14ac:dyDescent="0.3">
      <c r="AM131" s="4">
        <v>5</v>
      </c>
      <c r="AN131" cm="1">
        <f t="array" ref="AN131:AQ131">_xlfn.XLOOKUP($AO$124&amp;AM131,$I$15:$I$201,$K$15:$N$201,"")</f>
        <v>0</v>
      </c>
      <c r="AO131" s="55">
        <v>0</v>
      </c>
      <c r="AP131" s="50">
        <v>0</v>
      </c>
      <c r="AQ131" s="55">
        <v>0</v>
      </c>
      <c r="AR131" s="55" t="str">
        <f t="shared" si="82"/>
        <v/>
      </c>
      <c r="AS131" s="50" cm="1">
        <f t="array" ref="AS131">IFERROR(IF(AR131="N/P",0,_xlfn.IFS(AM131&gt;8,"0",AM131=1,"9",AM131=2,"7",AM131=3,"6",AM131=4,"5",AM131=5,"4",AM131=6,"3",AM131=7,"2",AM131=8,"1")),"")+0</f>
        <v>4</v>
      </c>
      <c r="AT131" s="87" t="str">
        <f t="shared" si="74"/>
        <v>01</v>
      </c>
      <c r="AU131" s="4" cm="1">
        <f t="array" ref="AU131">_xlfn.IFS(AZ131="N/P",0,AV131="",0,AZ131&gt;0,AU130+1)</f>
        <v>1</v>
      </c>
      <c r="AV131">
        <v>0</v>
      </c>
      <c r="AW131" s="4">
        <v>0</v>
      </c>
      <c r="AX131" s="4">
        <v>0</v>
      </c>
      <c r="AY131" s="4">
        <v>0</v>
      </c>
      <c r="AZ131" s="55" t="str">
        <v/>
      </c>
      <c r="BA131" s="50" cm="1">
        <f t="array" ref="BA131">IFERROR(IF(AZ131="N/P",0,_xlfn.IFS(AU131&gt;8,"0",AU131=1,"9",AU131=2,"7",AU131=3,"6",AU131=4,"5",AU131=5,"4",AU131=6,"3",AU131=7,"2",AU131=8,"1")),"")+0</f>
        <v>9</v>
      </c>
      <c r="BC131" s="4">
        <v>6</v>
      </c>
      <c r="BD131" cm="1">
        <f t="array" ref="BD131:BG131">_xlfn.XLOOKUP($BE$123&amp;BC131,$AB$15:$AB$201,$AD$15:$AG$201,"")</f>
        <v>0</v>
      </c>
      <c r="BE131" s="55">
        <v>0</v>
      </c>
      <c r="BF131" s="50">
        <v>0</v>
      </c>
      <c r="BG131" s="55">
        <v>0</v>
      </c>
      <c r="BH131" s="55" t="str">
        <f t="shared" si="81"/>
        <v/>
      </c>
      <c r="BI131" s="50" cm="1">
        <f t="array" ref="BI131">IFERROR(IF(BH131="N/P",0,_xlfn.IFS(BC131&gt;8,"0",BC131=1,"9",BC131=2,"7",BC131=3,"6",BC131=4,"5",BC131=5,"4",BC131=6,"3",BC131=7,"2",BC131=8,"1")),"")+0</f>
        <v>3</v>
      </c>
      <c r="BJ131" s="90" t="e">
        <f t="shared" si="73"/>
        <v>#N/A</v>
      </c>
      <c r="BK131" s="4" t="e" cm="1">
        <f t="array" ref="BK131">_xlfn.IFS(BP131="N/P",0,BL131="",0,BP131&gt;0,BK130+1)</f>
        <v>#N/A</v>
      </c>
      <c r="BL131">
        <v>0</v>
      </c>
      <c r="BM131" s="4">
        <v>0</v>
      </c>
      <c r="BN131" s="4">
        <v>0</v>
      </c>
      <c r="BO131" s="4">
        <v>0</v>
      </c>
      <c r="BP131" s="55" t="str">
        <v/>
      </c>
      <c r="BQ131" s="50" t="e" cm="1">
        <f t="array" ref="BQ131">IFERROR(IF(BP131="N/P",0,_xlfn.IFS(BK131&gt;8,"0",BK131=1,"9",BK131=2,"7",BK131=3,"6",BK131=4,"5",BK131=5,"4",BK131=6,"3",BK131=7,"2",BK131=8,"1")),"")+0</f>
        <v>#VALUE!</v>
      </c>
    </row>
    <row r="132" spans="39:69" x14ac:dyDescent="0.3">
      <c r="AM132" s="4">
        <v>6</v>
      </c>
      <c r="AN132" t="str" cm="1">
        <f t="array" ref="AN132">_xlfn.XLOOKUP($AO$124&amp;AM132,$I$15:$I$201,$K$15:$N$201,"")</f>
        <v/>
      </c>
      <c r="AO132" s="55"/>
      <c r="AP132" s="50"/>
      <c r="AQ132" s="55"/>
      <c r="AR132" s="55" t="str">
        <f t="shared" si="82"/>
        <v/>
      </c>
      <c r="AS132" s="50" cm="1">
        <f t="array" ref="AS132">IFERROR(IF(AR132="N/P",0,_xlfn.IFS(AM132&gt;8,"0",AM132=1,"9",AM132=2,"7",AM132=3,"6",AM132=4,"5",AM132=5,"4",AM132=6,"3",AM132=7,"2",AM132=8,"1")),"")+0</f>
        <v>3</v>
      </c>
      <c r="AT132" s="87" t="str">
        <f t="shared" si="74"/>
        <v>00</v>
      </c>
      <c r="AU132" s="4" cm="1">
        <f t="array" ref="AU132">_xlfn.IFS(AZ132="N/P",0,AV132="",0,AZ132&gt;0,AU131+1)</f>
        <v>0</v>
      </c>
      <c r="AV132" t="str">
        <v/>
      </c>
      <c r="AW132" s="4">
        <v>0</v>
      </c>
      <c r="AX132" s="4">
        <v>0</v>
      </c>
      <c r="AY132" s="4">
        <v>0</v>
      </c>
      <c r="AZ132" s="55" t="str">
        <v/>
      </c>
      <c r="BA132" s="50" t="e" cm="1">
        <f t="array" ref="BA132">IFERROR(IF(AZ132="N/P",0,_xlfn.IFS(AU132&gt;8,"0",AU132=1,"9",AU132=2,"7",AU132=3,"6",AU132=4,"5",AU132=5,"4",AU132=6,"3",AU132=7,"2",AU132=8,"1")),"")+0</f>
        <v>#VALUE!</v>
      </c>
      <c r="BC132" s="4">
        <v>7</v>
      </c>
      <c r="BD132" cm="1">
        <f t="array" ref="BD132:BG132">_xlfn.XLOOKUP($BE$123&amp;BC132,$AB$15:$AB$201,$AD$15:$AG$201,"")</f>
        <v>0</v>
      </c>
      <c r="BE132" s="55">
        <v>0</v>
      </c>
      <c r="BF132" s="50">
        <v>0</v>
      </c>
      <c r="BG132" s="55">
        <v>0</v>
      </c>
      <c r="BH132" s="55" t="str">
        <f t="shared" si="81"/>
        <v/>
      </c>
      <c r="BI132" s="50" cm="1">
        <f t="array" ref="BI132">IFERROR(IF(BH132="N/P",0,_xlfn.IFS(BC132&gt;8,"0",BC132=1,"9",BC132=2,"7",BC132=3,"6",BC132=4,"5",BC132=5,"4",BC132=6,"3",BC132=7,"2",BC132=8,"1")),"")+0</f>
        <v>2</v>
      </c>
      <c r="BJ132" s="90" t="e">
        <f t="shared" si="73"/>
        <v>#N/A</v>
      </c>
      <c r="BK132" s="4" t="e" cm="1">
        <f t="array" ref="BK132">_xlfn.IFS(BP132="N/P",0,BL132="",0,BP132&gt;0,BK131+1)</f>
        <v>#N/A</v>
      </c>
      <c r="BL132">
        <v>0</v>
      </c>
      <c r="BM132" s="4">
        <v>0</v>
      </c>
      <c r="BN132" s="4">
        <v>0</v>
      </c>
      <c r="BO132" s="4">
        <v>0</v>
      </c>
      <c r="BP132" s="55" t="str">
        <v/>
      </c>
      <c r="BQ132" s="50" t="e" cm="1">
        <f t="array" ref="BQ132">IFERROR(IF(BP132="N/P",0,_xlfn.IFS(BK132&gt;8,"0",BK132=1,"9",BK132=2,"7",BK132=3,"6",BK132=4,"5",BK132=5,"4",BK132=6,"3",BK132=7,"2",BK132=8,"1")),"")+0</f>
        <v>#VALUE!</v>
      </c>
    </row>
    <row r="133" spans="39:69" x14ac:dyDescent="0.3">
      <c r="AM133" s="4">
        <v>7</v>
      </c>
      <c r="AN133" t="str" cm="1">
        <f t="array" ref="AN133">_xlfn.XLOOKUP($AO$124&amp;AM133,$I$15:$I$201,$K$15:$N$201,"")</f>
        <v/>
      </c>
      <c r="AO133" s="55"/>
      <c r="AP133" s="50"/>
      <c r="AQ133" s="55"/>
      <c r="AR133" s="55" t="str">
        <f t="shared" si="82"/>
        <v/>
      </c>
      <c r="AS133" s="50" cm="1">
        <f t="array" ref="AS133">IFERROR(IF(AR133="N/P",0,_xlfn.IFS(AM133&gt;8,"0",AM133=1,"9",AM133=2,"7",AM133=3,"6",AM133=4,"5",AM133=5,"4",AM133=6,"3",AM133=7,"2",AM133=8,"1")),"")+0</f>
        <v>2</v>
      </c>
      <c r="AT133" s="87" t="str">
        <f t="shared" si="74"/>
        <v>00</v>
      </c>
      <c r="AU133" s="4" cm="1">
        <f t="array" ref="AU133">_xlfn.IFS(AZ133="N/P",0,AV133="",0,AZ133&gt;0,AU132+1)</f>
        <v>0</v>
      </c>
      <c r="AV133" t="str">
        <v/>
      </c>
      <c r="AW133" s="4">
        <v>0</v>
      </c>
      <c r="AX133" s="4">
        <v>0</v>
      </c>
      <c r="AY133" s="4">
        <v>0</v>
      </c>
      <c r="AZ133" s="55" t="str">
        <v/>
      </c>
      <c r="BA133" s="50" t="e" cm="1">
        <f t="array" ref="BA133">IFERROR(IF(AZ133="N/P",0,_xlfn.IFS(AU133&gt;8,"0",AU133=1,"9",AU133=2,"7",AU133=3,"6",AU133=4,"5",AU133=5,"4",AU133=6,"3",AU133=7,"2",AU133=8,"1")),"")+0</f>
        <v>#VALUE!</v>
      </c>
      <c r="BC133" s="4">
        <v>8</v>
      </c>
      <c r="BD133" cm="1">
        <f t="array" ref="BD133:BG133">_xlfn.XLOOKUP($BE$123&amp;BC133,$AB$15:$AB$201,$AD$15:$AG$201,"")</f>
        <v>0</v>
      </c>
      <c r="BE133" s="55">
        <v>0</v>
      </c>
      <c r="BF133" s="50">
        <v>0</v>
      </c>
      <c r="BG133" s="55">
        <v>0</v>
      </c>
      <c r="BH133" s="55" t="str">
        <f t="shared" si="81"/>
        <v/>
      </c>
      <c r="BI133" s="50" cm="1">
        <f t="array" ref="BI133">IFERROR(IF(BH133="N/P",0,_xlfn.IFS(BC133&gt;8,"0",BC133=1,"9",BC133=2,"7",BC133=3,"6",BC133=4,"5",BC133=5,"4",BC133=6,"3",BC133=7,"2",BC133=8,"1")),"")+0</f>
        <v>1</v>
      </c>
      <c r="BJ133" s="90" t="e">
        <f t="shared" si="73"/>
        <v>#N/A</v>
      </c>
      <c r="BK133" s="4" t="e" cm="1">
        <f t="array" ref="BK133">_xlfn.IFS(BP133="N/P",0,BL133="",0,BP133&gt;0,BK132+1)</f>
        <v>#N/A</v>
      </c>
      <c r="BL133">
        <v>0</v>
      </c>
      <c r="BM133" s="4">
        <v>0</v>
      </c>
      <c r="BN133" s="4">
        <v>0</v>
      </c>
      <c r="BO133" s="4">
        <v>0</v>
      </c>
      <c r="BP133" s="55" t="str">
        <v/>
      </c>
      <c r="BQ133" s="50" t="e" cm="1">
        <f t="array" ref="BQ133">IFERROR(IF(BP133="N/P",0,_xlfn.IFS(BK133&gt;8,"0",BK133=1,"9",BK133=2,"7",BK133=3,"6",BK133=4,"5",BK133=5,"4",BK133=6,"3",BK133=7,"2",BK133=8,"1")),"")+0</f>
        <v>#VALUE!</v>
      </c>
    </row>
    <row r="134" spans="39:69" x14ac:dyDescent="0.3">
      <c r="AM134" s="4">
        <v>8</v>
      </c>
      <c r="AN134" t="str" cm="1">
        <f t="array" ref="AN134">_xlfn.XLOOKUP($AO$124&amp;AM134,$I$15:$I$201,$K$15:$N$201,"")</f>
        <v/>
      </c>
      <c r="AO134" s="55"/>
      <c r="AP134" s="50"/>
      <c r="AQ134" s="55"/>
      <c r="AR134" s="55" t="str">
        <f t="shared" si="82"/>
        <v/>
      </c>
      <c r="AS134" s="50" cm="1">
        <f t="array" ref="AS134">IFERROR(IF(AR134="N/P",0,_xlfn.IFS(AM134&gt;8,"0",AM134=1,"9",AM134=2,"7",AM134=3,"6",AM134=4,"5",AM134=5,"4",AM134=6,"3",AM134=7,"2",AM134=8,"1")),"")+0</f>
        <v>1</v>
      </c>
      <c r="AT134" s="87" t="str">
        <f t="shared" si="74"/>
        <v>00</v>
      </c>
      <c r="AU134" s="4" cm="1">
        <f t="array" ref="AU134">_xlfn.IFS(AZ134="N/P",0,AV134="",0,AZ134&gt;0,AU133+1)</f>
        <v>0</v>
      </c>
      <c r="AV134" t="str">
        <v/>
      </c>
      <c r="AW134" s="4">
        <v>0</v>
      </c>
      <c r="AX134" s="4">
        <v>0</v>
      </c>
      <c r="AY134" s="4">
        <v>0</v>
      </c>
      <c r="AZ134" t="str">
        <v/>
      </c>
      <c r="BA134" s="50" t="e" cm="1">
        <f t="array" ref="BA134">IFERROR(IF(AZ134="N/P",0,_xlfn.IFS(AU134&gt;8,"0",AU134=1,"9",AU134=2,"7",AU134=3,"6",AU134=4,"5",AU134=5,"4",AU134=6,"3",AU134=7,"2",AU134=8,"1")),"")+0</f>
        <v>#VALUE!</v>
      </c>
      <c r="BC134" s="4">
        <v>9</v>
      </c>
      <c r="BD134" cm="1">
        <f t="array" ref="BD134:BG134">_xlfn.XLOOKUP($BE$123&amp;BC134,$AB$15:$AB$201,$AD$15:$AG$201,"")</f>
        <v>0</v>
      </c>
      <c r="BE134" s="55">
        <v>0</v>
      </c>
      <c r="BF134" s="50">
        <v>0</v>
      </c>
      <c r="BG134" s="55">
        <v>0</v>
      </c>
      <c r="BH134" s="55" t="str">
        <f t="shared" si="81"/>
        <v/>
      </c>
      <c r="BI134" s="50" cm="1">
        <f t="array" ref="BI134">IFERROR(IF(BH134="N/P",0,_xlfn.IFS(BC134&gt;8,"0",BC134=1,"9",BC134=2,"7",BC134=3,"6",BC134=4,"5",BC134=5,"4",BC134=6,"3",BC134=7,"2",BC134=8,"1")),"")+0</f>
        <v>0</v>
      </c>
      <c r="BJ134" s="90" t="e">
        <f t="shared" si="73"/>
        <v>#N/A</v>
      </c>
      <c r="BK134" s="4" t="e" cm="1">
        <f t="array" ref="BK134">_xlfn.IFS(BP134="N/P",0,BL134="",0,BP134&gt;0,BK133+1)</f>
        <v>#N/A</v>
      </c>
      <c r="BL134">
        <v>0</v>
      </c>
      <c r="BM134" s="4">
        <v>0</v>
      </c>
      <c r="BN134" s="4">
        <v>0</v>
      </c>
      <c r="BO134" s="4">
        <v>0</v>
      </c>
      <c r="BP134" s="55" t="str">
        <v/>
      </c>
      <c r="BQ134" s="50" t="e" cm="1">
        <f t="array" ref="BQ134">IFERROR(IF(BP134="N/P",0,_xlfn.IFS(BK134&gt;8,"0",BK134=1,"9",BK134=2,"7",BK134=3,"6",BK134=4,"5",BK134=5,"4",BK134=6,"3",BK134=7,"2",BK134=8,"1")),"")+0</f>
        <v>#VALUE!</v>
      </c>
    </row>
    <row r="135" spans="39:69" x14ac:dyDescent="0.3">
      <c r="AM135" s="4">
        <v>9</v>
      </c>
      <c r="AN135" cm="1">
        <f t="array" ref="AN135:AQ135">_xlfn.XLOOKUP($AO$124&amp;AM135,$I$15:$I$201,$K$15:$N$201,"")</f>
        <v>0</v>
      </c>
      <c r="AO135" s="55">
        <v>0</v>
      </c>
      <c r="AP135" s="50">
        <v>0</v>
      </c>
      <c r="AQ135" s="55">
        <v>0</v>
      </c>
      <c r="AR135" s="55" t="str">
        <f t="shared" si="82"/>
        <v/>
      </c>
      <c r="AS135" s="50" cm="1">
        <f t="array" ref="AS135">IFERROR(IF(AR135="N/P",0,_xlfn.IFS(AM135&gt;8,"0",AM135=1,"9",AM135=2,"7",AM135=3,"6",AM135=4,"5",AM135=5,"4",AM135=6,"3",AM135=7,"2",AM135=8,"1")),"")+0</f>
        <v>0</v>
      </c>
      <c r="AT135" s="87" t="str">
        <f t="shared" si="74"/>
        <v>01</v>
      </c>
      <c r="AU135" s="4" cm="1">
        <f t="array" ref="AU135">_xlfn.IFS(AZ135="N/P",0,AV135="",0,AZ135&gt;0,AU134+1)</f>
        <v>1</v>
      </c>
      <c r="AV135">
        <v>0</v>
      </c>
      <c r="AW135" s="4">
        <v>0</v>
      </c>
      <c r="AX135" s="4">
        <v>0</v>
      </c>
      <c r="AY135" s="4">
        <v>0</v>
      </c>
      <c r="AZ135" t="str">
        <v/>
      </c>
      <c r="BA135" s="50" cm="1">
        <f t="array" ref="BA135">IFERROR(IF(AZ135="N/P",0,_xlfn.IFS(AU135&gt;8,"0",AU135=1,"9",AU135=2,"7",AU135=3,"6",AU135=4,"5",AU135=5,"4",AU135=6,"3",AU135=7,"2",AU135=8,"1")),"")+0</f>
        <v>9</v>
      </c>
      <c r="BC135" s="4">
        <v>10</v>
      </c>
      <c r="BD135" cm="1">
        <f t="array" ref="BD135:BG135">_xlfn.XLOOKUP($BE$123&amp;BC135,$AB$15:$AB$201,$AD$15:$AG$201,"")</f>
        <v>0</v>
      </c>
      <c r="BE135" s="55">
        <v>0</v>
      </c>
      <c r="BF135" s="50">
        <v>0</v>
      </c>
      <c r="BG135" s="55">
        <v>0</v>
      </c>
      <c r="BH135" s="55" t="str">
        <f t="shared" si="81"/>
        <v/>
      </c>
      <c r="BI135" s="50" cm="1">
        <f t="array" ref="BI135">IFERROR(IF(BH135="N/P",0,_xlfn.IFS(BC135&gt;8,"0",BC135=1,"9",BC135=2,"7",BC135=3,"6",BC135=4,"5",BC135=5,"4",BC135=6,"3",BC135=7,"2",BC135=8,"1")),"")+0</f>
        <v>0</v>
      </c>
      <c r="BJ135" s="90" t="e">
        <f t="shared" si="73"/>
        <v>#N/A</v>
      </c>
      <c r="BK135" s="4" t="e" cm="1">
        <f t="array" ref="BK135">_xlfn.IFS(BP135="N/P",0,BL135="",0,BP135&gt;0,BK134+1)</f>
        <v>#N/A</v>
      </c>
      <c r="BL135">
        <v>0</v>
      </c>
      <c r="BM135" s="4">
        <v>0</v>
      </c>
      <c r="BN135" s="4">
        <v>0</v>
      </c>
      <c r="BO135" s="4">
        <v>0</v>
      </c>
      <c r="BP135" s="55" t="str">
        <v/>
      </c>
      <c r="BQ135" s="50" t="e" cm="1">
        <f t="array" ref="BQ135">IFERROR(IF(BP135="N/P",0,_xlfn.IFS(BK135&gt;8,"0",BK135=1,"9",BK135=2,"7",BK135=3,"6",BK135=4,"5",BK135=5,"4",BK135=6,"3",BK135=7,"2",BK135=8,"1")),"")+0</f>
        <v>#VALUE!</v>
      </c>
    </row>
    <row r="136" spans="39:69" x14ac:dyDescent="0.3">
      <c r="AM136" s="4">
        <v>10</v>
      </c>
      <c r="AN136" t="str" cm="1">
        <f t="array" ref="AN136">_xlfn.XLOOKUP($AO$124&amp;AM136,$I$15:$I$201,$K$15:$N$201,"")</f>
        <v/>
      </c>
      <c r="AO136" s="55"/>
      <c r="AP136" s="50"/>
      <c r="AQ136" s="55"/>
      <c r="AR136" s="55" t="str">
        <f t="shared" si="82"/>
        <v/>
      </c>
      <c r="AS136" s="50" cm="1">
        <f t="array" ref="AS136">IFERROR(IF(AR136="N/P",0,_xlfn.IFS(AM136&gt;8,"0",AM136=1,"9",AM136=2,"7",AM136=3,"6",AM136=4,"5",AM136=5,"4",AM136=6,"3",AM136=7,"2",AM136=8,"1")),"")+0</f>
        <v>0</v>
      </c>
      <c r="AT136" s="87" t="str">
        <f t="shared" si="74"/>
        <v>00</v>
      </c>
      <c r="AU136" s="4" cm="1">
        <f t="array" ref="AU136">_xlfn.IFS(AZ136="N/P",0,AV136="",0,AZ136&gt;0,AU135+1)</f>
        <v>0</v>
      </c>
      <c r="AV136" t="str">
        <v/>
      </c>
      <c r="AW136" s="4">
        <v>0</v>
      </c>
      <c r="AX136" s="4">
        <v>0</v>
      </c>
      <c r="AY136" s="4">
        <v>0</v>
      </c>
      <c r="AZ136" t="str">
        <v/>
      </c>
      <c r="BA136" s="50" t="e" cm="1">
        <f t="array" ref="BA136">IFERROR(IF(AZ136="N/P",0,_xlfn.IFS(AU136&gt;8,"0",AU136=1,"9",AU136=2,"7",AU136=3,"6",AU136=4,"5",AU136=5,"4",AU136=6,"3",AU136=7,"2",AU136=8,"1")),"")+0</f>
        <v>#VALUE!</v>
      </c>
      <c r="BC136" s="4">
        <v>11</v>
      </c>
      <c r="BD136" cm="1">
        <f t="array" ref="BD136:BG136">_xlfn.XLOOKUP($BE$123&amp;BC136,$AB$15:$AB$201,$AD$15:$AG$201,"")</f>
        <v>0</v>
      </c>
      <c r="BE136" s="55">
        <v>0</v>
      </c>
      <c r="BF136" s="50">
        <v>0</v>
      </c>
      <c r="BG136" s="55">
        <v>0</v>
      </c>
      <c r="BH136" s="55" t="str">
        <f t="shared" si="81"/>
        <v/>
      </c>
      <c r="BI136" s="50" cm="1">
        <f t="array" ref="BI136">IFERROR(IF(BH136="N/P",0,_xlfn.IFS(BC136&gt;8,"0",BC136=1,"9",BC136=2,"7",BC136=3,"6",BC136=4,"5",BC136=5,"4",BC136=6,"3",BC136=7,"2",BC136=8,"1")),"")+0</f>
        <v>0</v>
      </c>
      <c r="BJ136" s="90" t="e">
        <f t="shared" si="73"/>
        <v>#N/A</v>
      </c>
      <c r="BK136" s="4" t="e" cm="1">
        <f t="array" ref="BK136">_xlfn.IFS(BP136="N/P",0,BL136="",0,BP136&gt;0,BK135+1)</f>
        <v>#N/A</v>
      </c>
      <c r="BL136">
        <v>0</v>
      </c>
      <c r="BM136" s="4">
        <v>0</v>
      </c>
      <c r="BN136" s="4">
        <v>0</v>
      </c>
      <c r="BO136" s="4">
        <v>0</v>
      </c>
      <c r="BP136" s="55" t="str">
        <v/>
      </c>
      <c r="BQ136" s="50" t="e" cm="1">
        <f t="array" ref="BQ136">IFERROR(IF(BP136="N/P",0,_xlfn.IFS(BK136&gt;8,"0",BK136=1,"9",BK136=2,"7",BK136=3,"6",BK136=4,"5",BK136=5,"4",BK136=6,"3",BK136=7,"2",BK136=8,"1")),"")+0</f>
        <v>#VALUE!</v>
      </c>
    </row>
    <row r="137" spans="39:69" x14ac:dyDescent="0.3">
      <c r="AM137" s="4">
        <v>11</v>
      </c>
      <c r="AN137" t="str" cm="1">
        <f t="array" ref="AN137">_xlfn.XLOOKUP($AO$124&amp;AM137,$I$15:$I$201,$K$15:$N$201,"")</f>
        <v/>
      </c>
      <c r="AO137" s="55"/>
      <c r="AP137" s="50"/>
      <c r="AQ137" s="55"/>
      <c r="AR137" s="55" t="str">
        <f t="shared" si="82"/>
        <v/>
      </c>
      <c r="AS137" s="50" cm="1">
        <f t="array" ref="AS137">IFERROR(IF(AR137="N/P",0,_xlfn.IFS(AM137&gt;8,"0",AM137=1,"9",AM137=2,"7",AM137=3,"6",AM137=4,"5",AM137=5,"4",AM137=6,"3",AM137=7,"2",AM137=8,"1")),"")+0</f>
        <v>0</v>
      </c>
      <c r="AT137" s="87" t="str">
        <f t="shared" si="74"/>
        <v>00</v>
      </c>
      <c r="AU137" s="4" cm="1">
        <f t="array" ref="AU137">_xlfn.IFS(AZ137="N/P",0,AV137="",0,AZ137&gt;0,AU136+1)</f>
        <v>0</v>
      </c>
      <c r="AV137" t="str">
        <v/>
      </c>
      <c r="AW137" s="4">
        <v>0</v>
      </c>
      <c r="AX137" s="4">
        <v>0</v>
      </c>
      <c r="AY137" s="4">
        <v>0</v>
      </c>
      <c r="AZ137" t="str">
        <v/>
      </c>
      <c r="BA137" s="50" t="e" cm="1">
        <f t="array" ref="BA137">IFERROR(IF(AZ137="N/P",0,_xlfn.IFS(AU137&gt;8,"0",AU137=1,"9",AU137=2,"7",AU137=3,"6",AU137=4,"5",AU137=5,"4",AU137=6,"3",AU137=7,"2",AU137=8,"1")),"")+0</f>
        <v>#VALUE!</v>
      </c>
      <c r="BC137" s="4">
        <v>12</v>
      </c>
      <c r="BD137" cm="1">
        <f t="array" ref="BD137:BG137">_xlfn.XLOOKUP($BE$123&amp;BC137,$AB$15:$AB$201,$AD$15:$AG$201,"")</f>
        <v>0</v>
      </c>
      <c r="BE137" s="55">
        <v>0</v>
      </c>
      <c r="BF137" s="50">
        <v>0</v>
      </c>
      <c r="BG137" s="55">
        <v>0</v>
      </c>
      <c r="BH137" s="55" t="str">
        <f t="shared" si="81"/>
        <v/>
      </c>
      <c r="BI137" s="50" cm="1">
        <f t="array" ref="BI137">IFERROR(IF(BH137="N/P",0,_xlfn.IFS(BC137&gt;8,"0",BC137=1,"9",BC137=2,"7",BC137=3,"6",BC137=4,"5",BC137=5,"4",BC137=6,"3",BC137=7,"2",BC137=8,"1")),"")+0</f>
        <v>0</v>
      </c>
      <c r="BJ137" s="90" t="e">
        <f t="shared" si="73"/>
        <v>#N/A</v>
      </c>
      <c r="BK137" s="4" t="e" cm="1">
        <f t="array" ref="BK137">_xlfn.IFS(BP137="N/P",0,BL137="",0,BP137&gt;0,BK136+1)</f>
        <v>#N/A</v>
      </c>
      <c r="BL137">
        <v>0</v>
      </c>
      <c r="BM137" s="4">
        <v>0</v>
      </c>
      <c r="BN137" s="4">
        <v>0</v>
      </c>
      <c r="BO137" s="4">
        <v>0</v>
      </c>
      <c r="BP137" s="55" t="str">
        <v/>
      </c>
      <c r="BQ137" s="50" t="e" cm="1">
        <f t="array" ref="BQ137">IFERROR(IF(BP137="N/P",0,_xlfn.IFS(BK137&gt;8,"0",BK137=1,"9",BK137=2,"7",BK137=3,"6",BK137=4,"5",BK137=5,"4",BK137=6,"3",BK137=7,"2",BK137=8,"1")),"")+0</f>
        <v>#VALUE!</v>
      </c>
    </row>
    <row r="138" spans="39:69" x14ac:dyDescent="0.3">
      <c r="AM138" s="4">
        <v>12</v>
      </c>
      <c r="AN138" t="str" cm="1">
        <f t="array" ref="AN138">_xlfn.XLOOKUP($AO$124&amp;AM138,$I$15:$I$201,$K$15:$N$201,"")</f>
        <v/>
      </c>
      <c r="AO138" s="55"/>
      <c r="AP138" s="50"/>
      <c r="AQ138" s="55"/>
      <c r="AR138" s="55" t="str">
        <f t="shared" si="82"/>
        <v/>
      </c>
      <c r="AS138" s="50" cm="1">
        <f t="array" ref="AS138">IFERROR(IF(AR138="N/P",0,_xlfn.IFS(AM138&gt;8,"0",AM138=1,"9",AM138=2,"7",AM138=3,"6",AM138=4,"5",AM138=5,"4",AM138=6,"3",AM138=7,"2",AM138=8,"1")),"")+0</f>
        <v>0</v>
      </c>
      <c r="AT138" s="87" t="str">
        <f t="shared" si="74"/>
        <v>00</v>
      </c>
      <c r="AU138" s="4" cm="1">
        <f t="array" ref="AU138">_xlfn.IFS(AZ138="N/P",0,AV138="",0,AZ138&gt;0,AU137+1)</f>
        <v>0</v>
      </c>
      <c r="AV138" t="str">
        <v/>
      </c>
      <c r="AW138" s="4">
        <v>0</v>
      </c>
      <c r="AX138" s="4">
        <v>0</v>
      </c>
      <c r="AY138" s="4">
        <v>0</v>
      </c>
      <c r="AZ138" t="str">
        <v/>
      </c>
      <c r="BA138" s="50" t="e" cm="1">
        <f t="array" ref="BA138">IFERROR(IF(AZ138="N/P",0,_xlfn.IFS(AU138&gt;8,"0",AU138=1,"9",AU138=2,"7",AU138=3,"6",AU138=4,"5",AU138=5,"4",AU138=6,"3",AU138=7,"2",AU138=8,"1")),"")+0</f>
        <v>#VALUE!</v>
      </c>
      <c r="BC138" s="4"/>
      <c r="BD138" s="42"/>
      <c r="BE138" s="18"/>
      <c r="BG138" s="42"/>
      <c r="BH138" s="18"/>
      <c r="BJ138" s="90"/>
      <c r="BL138" s="48"/>
      <c r="BM138" s="17"/>
      <c r="BO138" s="48"/>
      <c r="BP138" s="17"/>
    </row>
    <row r="139" spans="39:69" x14ac:dyDescent="0.3">
      <c r="AN139" s="42"/>
      <c r="AO139" s="18"/>
      <c r="AQ139" s="42"/>
      <c r="AR139" s="18"/>
      <c r="AT139" s="87"/>
      <c r="AU139" s="4"/>
      <c r="AV139" s="48"/>
      <c r="AW139" s="17"/>
      <c r="AY139" s="48"/>
      <c r="AZ139" s="17"/>
      <c r="BC139" s="4"/>
      <c r="BD139" s="42"/>
      <c r="BE139" s="18"/>
      <c r="BJ139" s="90"/>
      <c r="BL139" s="48"/>
      <c r="BM139" s="17"/>
    </row>
    <row r="140" spans="39:69" x14ac:dyDescent="0.3">
      <c r="AN140" s="42"/>
      <c r="AO140" s="18"/>
      <c r="AT140" s="87"/>
      <c r="AU140" s="4"/>
      <c r="AV140" s="48"/>
      <c r="AW140" s="17"/>
      <c r="BC140" s="49"/>
      <c r="BD140" s="49"/>
      <c r="BE140" s="49"/>
      <c r="BF140" s="49"/>
      <c r="BG140" s="49"/>
      <c r="BH140" s="49"/>
      <c r="BI140" s="50"/>
      <c r="BJ140" s="90"/>
      <c r="BK140" s="4"/>
      <c r="BL140" s="4"/>
      <c r="BM140" s="4"/>
      <c r="BN140" s="4"/>
      <c r="BO140" s="4"/>
      <c r="BP140" s="4"/>
      <c r="BQ140" s="4"/>
    </row>
    <row r="141" spans="39:69" x14ac:dyDescent="0.3">
      <c r="AM141" s="49"/>
      <c r="AN141" s="49"/>
      <c r="AO141" s="49"/>
      <c r="AP141" s="49"/>
      <c r="AQ141" s="49"/>
      <c r="AR141" s="49"/>
      <c r="AS141" s="50"/>
      <c r="AT141" s="87"/>
      <c r="AU141" s="49"/>
      <c r="AV141" s="49"/>
      <c r="AW141" s="49"/>
      <c r="AX141" s="49"/>
      <c r="AY141" s="49"/>
      <c r="AZ141" s="49"/>
      <c r="BA141" s="4"/>
      <c r="BC141" s="4"/>
      <c r="BE141" s="55"/>
      <c r="BF141" s="50"/>
      <c r="BG141" s="55"/>
      <c r="BH141" s="55"/>
      <c r="BI141" s="50"/>
      <c r="BJ141" s="90"/>
      <c r="BK141" s="4"/>
      <c r="BM141" s="4"/>
      <c r="BN141" s="4"/>
      <c r="BO141" s="4"/>
      <c r="BP141" s="55"/>
      <c r="BQ141" s="50"/>
    </row>
    <row r="142" spans="39:69" x14ac:dyDescent="0.3">
      <c r="AO142" s="55"/>
      <c r="AP142" s="50"/>
      <c r="AQ142" s="55"/>
      <c r="AR142" s="55"/>
      <c r="AS142" s="50"/>
      <c r="AT142" s="87"/>
      <c r="AU142" s="4"/>
      <c r="AY142" s="4"/>
      <c r="AZ142" s="55"/>
      <c r="BA142" s="50"/>
      <c r="BC142" s="4"/>
      <c r="BE142" s="55"/>
      <c r="BF142" s="50"/>
      <c r="BG142" s="55"/>
      <c r="BH142" s="55"/>
      <c r="BI142" s="50"/>
      <c r="BJ142" s="90"/>
      <c r="BK142" s="4"/>
      <c r="BM142" s="4"/>
      <c r="BN142" s="4"/>
      <c r="BO142" s="4"/>
      <c r="BP142" s="55"/>
      <c r="BQ142" s="50"/>
    </row>
    <row r="143" spans="39:69" x14ac:dyDescent="0.3">
      <c r="AO143" s="55"/>
      <c r="AP143" s="50"/>
      <c r="AQ143" s="55"/>
      <c r="AR143" s="55"/>
      <c r="AS143" s="50"/>
      <c r="AT143" s="87"/>
      <c r="AU143" s="4"/>
      <c r="AY143" s="4"/>
      <c r="AZ143" s="55"/>
      <c r="BA143" s="50"/>
      <c r="BC143" s="4"/>
      <c r="BE143" s="55"/>
      <c r="BF143" s="50"/>
      <c r="BG143" s="55"/>
      <c r="BH143" s="55"/>
      <c r="BI143" s="50"/>
      <c r="BJ143" s="90"/>
      <c r="BK143" s="4"/>
      <c r="BM143" s="4"/>
      <c r="BN143" s="4"/>
      <c r="BO143" s="4"/>
      <c r="BP143" s="55"/>
      <c r="BQ143" s="50"/>
    </row>
    <row r="144" spans="39:69" x14ac:dyDescent="0.3">
      <c r="AO144" s="55"/>
      <c r="AP144" s="50"/>
      <c r="AQ144" s="55"/>
      <c r="AR144" s="55"/>
      <c r="AS144" s="50"/>
      <c r="AT144" s="87"/>
      <c r="AU144" s="4"/>
      <c r="AY144" s="4"/>
      <c r="AZ144" s="55"/>
      <c r="BA144" s="50"/>
      <c r="BC144" s="4"/>
      <c r="BE144" s="55"/>
      <c r="BF144" s="50"/>
      <c r="BG144" s="55"/>
      <c r="BH144" s="55"/>
      <c r="BI144" s="50"/>
      <c r="BJ144" s="90"/>
      <c r="BK144" s="4"/>
      <c r="BM144" s="4"/>
      <c r="BN144" s="4"/>
      <c r="BO144" s="4"/>
      <c r="BP144" s="55"/>
      <c r="BQ144" s="50"/>
    </row>
    <row r="145" spans="41:69" x14ac:dyDescent="0.3">
      <c r="AO145" s="55"/>
      <c r="AP145" s="50"/>
      <c r="AQ145" s="55"/>
      <c r="AR145" s="55"/>
      <c r="AS145" s="50"/>
      <c r="AT145" s="87"/>
      <c r="AU145" s="4"/>
      <c r="AY145" s="4"/>
      <c r="AZ145" s="55"/>
      <c r="BA145" s="50"/>
      <c r="BC145" s="4"/>
      <c r="BE145" s="55"/>
      <c r="BF145" s="50"/>
      <c r="BG145" s="55"/>
      <c r="BH145" s="55"/>
      <c r="BI145" s="50"/>
      <c r="BJ145" s="90"/>
      <c r="BK145" s="4"/>
      <c r="BM145" s="4"/>
      <c r="BN145" s="4"/>
      <c r="BO145" s="4"/>
      <c r="BP145" s="55"/>
      <c r="BQ145" s="50"/>
    </row>
    <row r="146" spans="41:69" x14ac:dyDescent="0.3">
      <c r="AO146" s="55"/>
      <c r="AP146" s="50"/>
      <c r="AQ146" s="55"/>
      <c r="AR146" s="55"/>
      <c r="AS146" s="50"/>
      <c r="AT146" s="87"/>
      <c r="AU146" s="4"/>
      <c r="AY146" s="4"/>
      <c r="AZ146" s="55"/>
      <c r="BA146" s="50"/>
      <c r="BC146" s="4"/>
      <c r="BE146" s="55"/>
      <c r="BF146" s="50"/>
      <c r="BG146" s="55"/>
      <c r="BH146" s="55"/>
      <c r="BI146" s="50"/>
      <c r="BJ146" s="90"/>
      <c r="BK146" s="4"/>
      <c r="BM146" s="4"/>
      <c r="BN146" s="4"/>
      <c r="BO146" s="4"/>
      <c r="BP146" s="55"/>
      <c r="BQ146" s="50"/>
    </row>
    <row r="147" spans="41:69" x14ac:dyDescent="0.3">
      <c r="AO147" s="55"/>
      <c r="AP147" s="50"/>
      <c r="AQ147" s="55"/>
      <c r="AR147" s="55"/>
      <c r="AS147" s="50"/>
      <c r="AT147" s="87"/>
      <c r="AU147" s="4"/>
      <c r="AY147" s="4"/>
      <c r="AZ147" s="55"/>
      <c r="BA147" s="50"/>
      <c r="BC147" s="4"/>
      <c r="BE147" s="55"/>
      <c r="BF147" s="50"/>
      <c r="BG147" s="55"/>
      <c r="BH147" s="55"/>
      <c r="BI147" s="50"/>
      <c r="BJ147" s="90"/>
      <c r="BK147" s="4"/>
      <c r="BM147" s="4"/>
      <c r="BN147" s="4"/>
      <c r="BO147" s="4"/>
      <c r="BP147" s="55"/>
      <c r="BQ147" s="50"/>
    </row>
    <row r="148" spans="41:69" x14ac:dyDescent="0.3">
      <c r="AO148" s="55"/>
      <c r="AP148" s="50"/>
      <c r="AQ148" s="55"/>
      <c r="AR148" s="55"/>
      <c r="AS148" s="50"/>
      <c r="AT148" s="87"/>
      <c r="AU148" s="4"/>
      <c r="AY148" s="4"/>
      <c r="AZ148" s="55"/>
      <c r="BA148" s="50"/>
      <c r="BC148" s="4"/>
      <c r="BE148" s="55"/>
      <c r="BF148" s="50"/>
      <c r="BG148" s="55"/>
      <c r="BH148" s="55"/>
      <c r="BI148" s="50"/>
      <c r="BJ148" s="90"/>
      <c r="BK148" s="4"/>
      <c r="BM148" s="4"/>
      <c r="BN148" s="4"/>
      <c r="BO148" s="4"/>
      <c r="BP148" s="55"/>
      <c r="BQ148" s="50"/>
    </row>
    <row r="149" spans="41:69" x14ac:dyDescent="0.3">
      <c r="AO149" s="55"/>
      <c r="AP149" s="50"/>
      <c r="AQ149" s="55"/>
      <c r="AR149" s="55"/>
      <c r="AS149" s="50"/>
      <c r="AT149" s="87"/>
      <c r="AU149" s="4"/>
      <c r="AY149" s="4"/>
      <c r="BA149" s="50"/>
      <c r="BC149" s="4"/>
      <c r="BE149" s="55"/>
      <c r="BF149" s="50"/>
      <c r="BG149" s="55"/>
      <c r="BH149" s="55"/>
      <c r="BI149" s="50"/>
      <c r="BJ149" s="90"/>
      <c r="BK149" s="4"/>
      <c r="BM149" s="4"/>
      <c r="BN149" s="4"/>
      <c r="BO149" s="4"/>
      <c r="BP149" s="55"/>
      <c r="BQ149" s="50"/>
    </row>
    <row r="150" spans="41:69" x14ac:dyDescent="0.3">
      <c r="AO150" s="55"/>
      <c r="AP150" s="50"/>
      <c r="AQ150" s="55"/>
      <c r="AR150" s="55"/>
      <c r="AS150" s="50"/>
      <c r="AT150" s="87"/>
      <c r="AU150" s="4"/>
      <c r="AY150" s="4"/>
      <c r="BA150" s="50"/>
      <c r="BC150" s="4"/>
      <c r="BE150" s="55"/>
      <c r="BF150" s="50"/>
      <c r="BG150" s="55"/>
      <c r="BH150" s="55"/>
      <c r="BI150" s="50"/>
      <c r="BJ150" s="90"/>
      <c r="BK150" s="4"/>
      <c r="BM150" s="4"/>
      <c r="BN150" s="4"/>
      <c r="BO150" s="4"/>
      <c r="BP150" s="55"/>
      <c r="BQ150" s="50"/>
    </row>
    <row r="151" spans="41:69" x14ac:dyDescent="0.3">
      <c r="AO151" s="55"/>
      <c r="AP151" s="50"/>
      <c r="AQ151" s="55"/>
      <c r="AR151" s="55"/>
      <c r="AS151" s="50"/>
      <c r="AT151" s="87"/>
      <c r="AU151" s="4"/>
      <c r="AY151" s="4"/>
      <c r="BA151" s="50"/>
      <c r="BC151" s="4"/>
      <c r="BE151" s="55"/>
      <c r="BF151" s="50"/>
      <c r="BG151" s="55"/>
      <c r="BH151" s="55"/>
      <c r="BI151" s="50"/>
      <c r="BJ151" s="90"/>
      <c r="BK151" s="4"/>
      <c r="BM151" s="4"/>
      <c r="BN151" s="4"/>
      <c r="BO151" s="4"/>
      <c r="BP151" s="55"/>
      <c r="BQ151" s="50"/>
    </row>
    <row r="152" spans="41:69" x14ac:dyDescent="0.3">
      <c r="AO152" s="55"/>
      <c r="AP152" s="50"/>
      <c r="AQ152" s="55"/>
      <c r="AR152" s="55"/>
      <c r="AS152" s="50"/>
      <c r="AT152" s="87"/>
      <c r="AU152" s="4"/>
      <c r="AY152" s="4"/>
      <c r="BA152" s="50"/>
      <c r="BC152" s="4"/>
      <c r="BE152" s="55"/>
      <c r="BF152" s="50"/>
      <c r="BG152" s="55"/>
      <c r="BH152" s="55"/>
      <c r="BI152" s="50"/>
      <c r="BJ152" s="90"/>
      <c r="BK152" s="4"/>
      <c r="BM152" s="4"/>
      <c r="BN152" s="4"/>
      <c r="BO152" s="4"/>
      <c r="BP152" s="55"/>
      <c r="BQ152" s="50"/>
    </row>
    <row r="153" spans="41:69" x14ac:dyDescent="0.3">
      <c r="AO153" s="55"/>
      <c r="AP153" s="50"/>
      <c r="AQ153" s="55"/>
      <c r="AR153" s="55"/>
      <c r="AS153" s="50"/>
      <c r="AT153" s="87"/>
      <c r="AU153" s="4"/>
      <c r="AY153" s="4"/>
      <c r="BA153" s="50"/>
    </row>
  </sheetData>
  <sortState xmlns:xlrd2="http://schemas.microsoft.com/office/spreadsheetml/2017/richdata2" ref="B30:F31">
    <sortCondition ref="B30:B31"/>
  </sortState>
  <mergeCells count="32">
    <mergeCell ref="CA48:CC48"/>
    <mergeCell ref="CF48:CH48"/>
    <mergeCell ref="CK48:CM48"/>
    <mergeCell ref="CP48:CR48"/>
    <mergeCell ref="CA50:CC50"/>
    <mergeCell ref="CF50:CH50"/>
    <mergeCell ref="CK50:CM50"/>
    <mergeCell ref="CP50:CR50"/>
    <mergeCell ref="CA38:CC38"/>
    <mergeCell ref="CF38:CH38"/>
    <mergeCell ref="CK38:CM38"/>
    <mergeCell ref="CP38:CR38"/>
    <mergeCell ref="CA40:CC40"/>
    <mergeCell ref="CF40:CH40"/>
    <mergeCell ref="CK40:CM40"/>
    <mergeCell ref="CP40:CR40"/>
    <mergeCell ref="CA28:CC28"/>
    <mergeCell ref="CF28:CH28"/>
    <mergeCell ref="CK28:CM28"/>
    <mergeCell ref="CP28:CR28"/>
    <mergeCell ref="CA30:CC30"/>
    <mergeCell ref="CF30:CH30"/>
    <mergeCell ref="CK30:CM30"/>
    <mergeCell ref="CP30:CR30"/>
    <mergeCell ref="CA18:CC18"/>
    <mergeCell ref="CF18:CH18"/>
    <mergeCell ref="CK18:CM18"/>
    <mergeCell ref="CP18:CR18"/>
    <mergeCell ref="CA20:CC20"/>
    <mergeCell ref="CF20:CH20"/>
    <mergeCell ref="CK20:CM20"/>
    <mergeCell ref="CP20:CR20"/>
  </mergeCells>
  <conditionalFormatting sqref="K15:O22">
    <cfRule type="cellIs" dxfId="176" priority="47" operator="equal">
      <formula>0</formula>
    </cfRule>
  </conditionalFormatting>
  <conditionalFormatting sqref="K26:O33">
    <cfRule type="cellIs" dxfId="175" priority="45" operator="equal">
      <formula>0</formula>
    </cfRule>
  </conditionalFormatting>
  <conditionalFormatting sqref="K37:O44">
    <cfRule type="cellIs" dxfId="174" priority="44" operator="equal">
      <formula>0</formula>
    </cfRule>
  </conditionalFormatting>
  <conditionalFormatting sqref="K48:O55">
    <cfRule type="cellIs" dxfId="173" priority="43" operator="equal">
      <formula>0</formula>
    </cfRule>
  </conditionalFormatting>
  <conditionalFormatting sqref="K59:O66">
    <cfRule type="cellIs" dxfId="172" priority="42" operator="equal">
      <formula>0</formula>
    </cfRule>
  </conditionalFormatting>
  <conditionalFormatting sqref="K70:O77">
    <cfRule type="cellIs" dxfId="171" priority="41" operator="equal">
      <formula>0</formula>
    </cfRule>
  </conditionalFormatting>
  <conditionalFormatting sqref="K81:O88">
    <cfRule type="cellIs" dxfId="170" priority="40" operator="equal">
      <formula>0</formula>
    </cfRule>
  </conditionalFormatting>
  <conditionalFormatting sqref="K92:O99">
    <cfRule type="cellIs" dxfId="169" priority="39" operator="equal">
      <formula>0</formula>
    </cfRule>
  </conditionalFormatting>
  <conditionalFormatting sqref="K103:O110">
    <cfRule type="cellIs" dxfId="168" priority="38" operator="equal">
      <formula>0</formula>
    </cfRule>
  </conditionalFormatting>
  <conditionalFormatting sqref="K114:O121">
    <cfRule type="cellIs" dxfId="167" priority="37" operator="equal">
      <formula>0</formula>
    </cfRule>
  </conditionalFormatting>
  <conditionalFormatting sqref="AD15:AH22">
    <cfRule type="cellIs" dxfId="166" priority="36" operator="equal">
      <formula>0</formula>
    </cfRule>
  </conditionalFormatting>
  <conditionalFormatting sqref="AD26:AH33">
    <cfRule type="cellIs" dxfId="165" priority="35" operator="equal">
      <formula>0</formula>
    </cfRule>
  </conditionalFormatting>
  <conditionalFormatting sqref="AD37:AH44">
    <cfRule type="cellIs" dxfId="164" priority="34" operator="equal">
      <formula>0</formula>
    </cfRule>
  </conditionalFormatting>
  <conditionalFormatting sqref="AD48:AH55">
    <cfRule type="cellIs" dxfId="163" priority="33" operator="equal">
      <formula>0</formula>
    </cfRule>
  </conditionalFormatting>
  <conditionalFormatting sqref="AD59:AH66">
    <cfRule type="cellIs" dxfId="162" priority="32" operator="equal">
      <formula>0</formula>
    </cfRule>
  </conditionalFormatting>
  <conditionalFormatting sqref="AD70:AH77">
    <cfRule type="cellIs" dxfId="161" priority="31" operator="equal">
      <formula>0</formula>
    </cfRule>
  </conditionalFormatting>
  <conditionalFormatting sqref="AD81:AH88">
    <cfRule type="cellIs" dxfId="160" priority="30" operator="equal">
      <formula>0</formula>
    </cfRule>
  </conditionalFormatting>
  <conditionalFormatting sqref="AD92:AH99">
    <cfRule type="cellIs" dxfId="159" priority="29" operator="equal">
      <formula>0</formula>
    </cfRule>
  </conditionalFormatting>
  <conditionalFormatting sqref="AD103:AH110">
    <cfRule type="cellIs" dxfId="158" priority="28" operator="equal">
      <formula>0</formula>
    </cfRule>
  </conditionalFormatting>
  <conditionalFormatting sqref="AD114:AH121">
    <cfRule type="cellIs" dxfId="157" priority="27" operator="equal">
      <formula>0</formula>
    </cfRule>
  </conditionalFormatting>
  <conditionalFormatting sqref="BA15:BA16">
    <cfRule type="duplicateValues" dxfId="156" priority="48"/>
  </conditionalFormatting>
  <conditionalFormatting sqref="BA21:BA23">
    <cfRule type="duplicateValues" dxfId="155" priority="49"/>
  </conditionalFormatting>
  <conditionalFormatting sqref="BA27:BA31">
    <cfRule type="duplicateValues" dxfId="154" priority="50"/>
  </conditionalFormatting>
  <conditionalFormatting sqref="BA35:BA38">
    <cfRule type="duplicateValues" dxfId="153" priority="51"/>
  </conditionalFormatting>
  <conditionalFormatting sqref="BA42:BA43">
    <cfRule type="duplicateValues" dxfId="152" priority="52"/>
  </conditionalFormatting>
  <conditionalFormatting sqref="BA47:BA48">
    <cfRule type="duplicateValues" dxfId="151" priority="53"/>
  </conditionalFormatting>
  <conditionalFormatting sqref="BA52:BA63">
    <cfRule type="duplicateValues" dxfId="150" priority="6"/>
  </conditionalFormatting>
  <conditionalFormatting sqref="BA67:BA78">
    <cfRule type="duplicateValues" dxfId="149" priority="5"/>
  </conditionalFormatting>
  <conditionalFormatting sqref="BA82:BA93">
    <cfRule type="duplicateValues" dxfId="148" priority="4"/>
  </conditionalFormatting>
  <conditionalFormatting sqref="BA97:BA108">
    <cfRule type="duplicateValues" dxfId="147" priority="3"/>
  </conditionalFormatting>
  <conditionalFormatting sqref="BA112:BA123">
    <cfRule type="duplicateValues" dxfId="146" priority="2"/>
  </conditionalFormatting>
  <conditionalFormatting sqref="BA127:BA138">
    <cfRule type="duplicateValues" dxfId="145" priority="1"/>
  </conditionalFormatting>
  <conditionalFormatting sqref="BK1:BO1048576">
    <cfRule type="cellIs" dxfId="144" priority="26" operator="equal">
      <formula>0</formula>
    </cfRule>
  </conditionalFormatting>
  <conditionalFormatting sqref="BQ15:BQ16">
    <cfRule type="duplicateValues" dxfId="143" priority="77"/>
  </conditionalFormatting>
  <conditionalFormatting sqref="BQ21:BQ22">
    <cfRule type="duplicateValues" dxfId="142" priority="73"/>
  </conditionalFormatting>
  <conditionalFormatting sqref="BQ26:BQ31">
    <cfRule type="duplicateValues" dxfId="141" priority="69"/>
  </conditionalFormatting>
  <conditionalFormatting sqref="BQ35:BQ37">
    <cfRule type="duplicateValues" dxfId="140" priority="65"/>
  </conditionalFormatting>
  <conditionalFormatting sqref="BQ41:BQ42">
    <cfRule type="duplicateValues" dxfId="139" priority="61"/>
  </conditionalFormatting>
  <conditionalFormatting sqref="BQ46:BQ47">
    <cfRule type="duplicateValues" dxfId="138" priority="57"/>
  </conditionalFormatting>
  <conditionalFormatting sqref="BQ51:BQ62">
    <cfRule type="duplicateValues" dxfId="137" priority="18"/>
  </conditionalFormatting>
  <conditionalFormatting sqref="BQ66:BQ77">
    <cfRule type="duplicateValues" dxfId="136" priority="17"/>
  </conditionalFormatting>
  <conditionalFormatting sqref="BQ81:BQ92">
    <cfRule type="duplicateValues" dxfId="135" priority="16"/>
  </conditionalFormatting>
  <conditionalFormatting sqref="BQ96:BQ107">
    <cfRule type="duplicateValues" dxfId="134" priority="15"/>
  </conditionalFormatting>
  <conditionalFormatting sqref="BQ111:BQ122">
    <cfRule type="duplicateValues" dxfId="133" priority="14"/>
  </conditionalFormatting>
  <conditionalFormatting sqref="BQ126:BQ137">
    <cfRule type="duplicateValues" dxfId="132" priority="13"/>
  </conditionalFormatting>
  <dataValidations count="1">
    <dataValidation type="list" allowBlank="1" showInputMessage="1" showErrorMessage="1" sqref="CC3 CM3" xr:uid="{35992028-0249-40DF-942C-F483188686C4}">
      <formula1>"SERIE 1, SERIE 2, SERIE 3, SERIE 4, SERIE 5, SERIE 6, SERIE 7, SERIE 8, SERIE 9, SERIE 10"</formula1>
    </dataValidation>
  </dataValidations>
  <printOptions horizontalCentered="1"/>
  <pageMargins left="0.23622047244094491" right="0.23622047244094491" top="0.74803149606299213" bottom="1.1417322834645669" header="0.31496062992125984" footer="0.31496062992125984"/>
  <pageSetup scale="94" orientation="portrait" r:id="rId1"/>
  <headerFooter>
    <oddHeader>&amp;L&amp;F&amp;C&amp;A&amp;R&amp;D</oddHeader>
  </headerFooter>
  <ignoredErrors>
    <ignoredError sqref="L15:O23 Q15:Q121 K15:K23 K25 L25:O25 L24:M24 AD15:AH121 L33:O34 K33:K34 L112:N112 L113:O121 L101:N101 L102:O111 L90:N90 L91:O100 L79:M79 L80:O89 L68:M68 L69:O70 L57:M57 L58:O67 L46:M46 L47:O56 L35:M35 L36:O45 K113:K121 K102:K111 K91:K100 K80:K89 K69:K78 K58:K67 K47:K56 K36:K45 L71:O78 K26:O32 K79 K46 K57 K68 K90 K101 K112 K35 N35:O35 N46:O46 N57:O57 N68:O68 N79:O79 O90 O101 O112" unlockedFormula="1"/>
  </ignoredErrors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476072-825A-452A-99F1-93D06EDDB611}">
          <x14:formula1>
            <xm:f>'NO TOCAR'!$F$2:$F$14</xm:f>
          </x14:formula1>
          <xm:sqref>AO32 AO39 AO44 AO49 AO64 AO79 AO94 AO18 AO12 AO109 AO24 BE12 BE18 BE23 BE32 BE38 BE43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8CF4-CDE1-4FF0-B0E7-A7EEA8088B6B}">
  <sheetPr>
    <pageSetUpPr fitToPage="1"/>
  </sheetPr>
  <dimension ref="A1:FD153"/>
  <sheetViews>
    <sheetView topLeftCell="AW1" zoomScaleNormal="100" workbookViewId="0">
      <selection activeCell="BL7" sqref="BL7:BQ7"/>
    </sheetView>
  </sheetViews>
  <sheetFormatPr baseColWidth="10" defaultColWidth="10.77734375" defaultRowHeight="14.4" x14ac:dyDescent="0.3"/>
  <cols>
    <col min="1" max="1" width="7.88671875" bestFit="1" customWidth="1"/>
    <col min="2" max="2" width="39.21875" bestFit="1" customWidth="1"/>
    <col min="3" max="3" width="10.6640625" customWidth="1"/>
    <col min="4" max="4" width="3" customWidth="1"/>
    <col min="5" max="5" width="11.88671875" customWidth="1"/>
    <col min="6" max="6" width="10.77734375" customWidth="1"/>
    <col min="7" max="7" width="2.44140625" style="69" customWidth="1"/>
    <col min="8" max="8" width="9.6640625" hidden="1" customWidth="1"/>
    <col min="9" max="9" width="9.77734375" hidden="1" customWidth="1"/>
    <col min="10" max="10" width="7.88671875" style="4" customWidth="1"/>
    <col min="11" max="11" width="25.33203125" style="77" bestFit="1" customWidth="1"/>
    <col min="12" max="12" width="11.5546875" style="77" bestFit="1" customWidth="1"/>
    <col min="13" max="13" width="4" style="77" bestFit="1" customWidth="1"/>
    <col min="14" max="14" width="12.33203125" style="77" bestFit="1" customWidth="1"/>
    <col min="15" max="15" width="11" style="77" bestFit="1" customWidth="1"/>
    <col min="16" max="16" width="16.6640625" customWidth="1"/>
    <col min="17" max="17" width="8.109375" hidden="1" customWidth="1"/>
    <col min="18" max="18" width="6.88671875" hidden="1" customWidth="1"/>
    <col min="19" max="19" width="2.77734375" style="34" customWidth="1"/>
    <col min="20" max="20" width="7" hidden="1" customWidth="1"/>
    <col min="21" max="21" width="28.88671875" hidden="1" customWidth="1"/>
    <col min="22" max="22" width="17" hidden="1" customWidth="1"/>
    <col min="23" max="23" width="3" hidden="1" customWidth="1"/>
    <col min="24" max="24" width="11.88671875" hidden="1" customWidth="1"/>
    <col min="25" max="25" width="10.77734375" hidden="1" customWidth="1"/>
    <col min="26" max="26" width="3.33203125" style="82" hidden="1" customWidth="1"/>
    <col min="27" max="27" width="10.77734375" hidden="1" customWidth="1"/>
    <col min="28" max="28" width="7.109375" hidden="1" customWidth="1"/>
    <col min="29" max="29" width="8.109375" style="4" customWidth="1"/>
    <col min="30" max="30" width="31.77734375" customWidth="1"/>
    <col min="31" max="31" width="9.109375" bestFit="1" customWidth="1"/>
    <col min="32" max="32" width="4" bestFit="1" customWidth="1"/>
    <col min="33" max="33" width="12.33203125" bestFit="1" customWidth="1"/>
    <col min="34" max="34" width="11" bestFit="1" customWidth="1"/>
    <col min="35" max="35" width="16.6640625" customWidth="1"/>
    <col min="36" max="36" width="8.109375" hidden="1" customWidth="1"/>
    <col min="37" max="37" width="6.88671875" hidden="1" customWidth="1"/>
    <col min="38" max="38" width="2.77734375" style="33" customWidth="1"/>
    <col min="39" max="39" width="5.5546875" style="4" hidden="1" customWidth="1"/>
    <col min="40" max="40" width="24.44140625" hidden="1" customWidth="1"/>
    <col min="41" max="41" width="11.109375" hidden="1" customWidth="1"/>
    <col min="42" max="42" width="5.109375" hidden="1" customWidth="1"/>
    <col min="43" max="43" width="11" hidden="1" customWidth="1"/>
    <col min="44" max="45" width="10.44140625" hidden="1" customWidth="1"/>
    <col min="46" max="46" width="5.21875" style="69" hidden="1" customWidth="1"/>
    <col min="47" max="47" width="7.21875" customWidth="1"/>
    <col min="48" max="48" width="36" bestFit="1" customWidth="1"/>
    <col min="49" max="49" width="12.6640625" style="4" bestFit="1" customWidth="1"/>
    <col min="50" max="50" width="3.77734375" style="4" bestFit="1" customWidth="1"/>
    <col min="51" max="51" width="12.6640625" bestFit="1" customWidth="1"/>
    <col min="52" max="52" width="11.77734375" bestFit="1" customWidth="1"/>
    <col min="53" max="53" width="18.6640625" bestFit="1" customWidth="1"/>
    <col min="54" max="54" width="3.77734375" style="34" customWidth="1"/>
    <col min="55" max="55" width="5.5546875" hidden="1" customWidth="1"/>
    <col min="56" max="56" width="24.44140625" hidden="1" customWidth="1"/>
    <col min="57" max="57" width="12.6640625" hidden="1" customWidth="1"/>
    <col min="58" max="58" width="5.109375" hidden="1" customWidth="1"/>
    <col min="59" max="59" width="11" hidden="1" customWidth="1"/>
    <col min="60" max="61" width="10.44140625" hidden="1" customWidth="1"/>
    <col min="62" max="62" width="4.6640625" style="82" hidden="1" customWidth="1"/>
    <col min="63" max="63" width="6.6640625" customWidth="1"/>
    <col min="64" max="64" width="43.21875" bestFit="1" customWidth="1"/>
    <col min="65" max="65" width="12.6640625" bestFit="1" customWidth="1"/>
    <col min="66" max="66" width="3.77734375" customWidth="1"/>
    <col min="67" max="67" width="9.44140625" bestFit="1" customWidth="1"/>
    <col min="68" max="68" width="11.77734375" bestFit="1" customWidth="1"/>
    <col min="69" max="69" width="17.6640625" bestFit="1" customWidth="1"/>
    <col min="70" max="70" width="3" style="33" customWidth="1"/>
    <col min="71" max="71" width="16.44140625" bestFit="1" customWidth="1"/>
    <col min="76" max="76" width="11.88671875" bestFit="1" customWidth="1"/>
    <col min="77" max="77" width="3" style="33" customWidth="1"/>
    <col min="79" max="79" width="4.44140625" customWidth="1"/>
    <col min="80" max="81" width="15.5546875" customWidth="1"/>
    <col min="82" max="82" width="4.44140625" customWidth="1"/>
    <col min="84" max="84" width="4.44140625" customWidth="1"/>
    <col min="85" max="86" width="15.5546875" customWidth="1"/>
    <col min="87" max="87" width="2.77734375" style="33" customWidth="1"/>
    <col min="89" max="89" width="4.44140625" customWidth="1"/>
    <col min="90" max="91" width="15.5546875" customWidth="1"/>
    <col min="92" max="92" width="4.44140625" customWidth="1"/>
    <col min="94" max="94" width="4.44140625" customWidth="1"/>
    <col min="95" max="96" width="15.5546875" customWidth="1"/>
    <col min="97" max="97" width="8.109375" bestFit="1" customWidth="1"/>
    <col min="98" max="98" width="9.6640625" bestFit="1" customWidth="1"/>
    <col min="99" max="99" width="8.109375" bestFit="1" customWidth="1"/>
    <col min="100" max="100" width="9.6640625" bestFit="1" customWidth="1"/>
    <col min="101" max="101" width="8.109375" bestFit="1" customWidth="1"/>
    <col min="102" max="102" width="13.5546875" bestFit="1" customWidth="1"/>
    <col min="103" max="103" width="12.5546875" bestFit="1" customWidth="1"/>
    <col min="104" max="105" width="15.44140625" bestFit="1" customWidth="1"/>
    <col min="106" max="106" width="12.21875" bestFit="1" customWidth="1"/>
    <col min="107" max="107" width="13.5546875" bestFit="1" customWidth="1"/>
    <col min="108" max="108" width="22.77734375" bestFit="1" customWidth="1"/>
    <col min="109" max="109" width="18.77734375" bestFit="1" customWidth="1"/>
    <col min="110" max="110" width="7.6640625" bestFit="1" customWidth="1"/>
    <col min="111" max="111" width="12.77734375" bestFit="1" customWidth="1"/>
    <col min="112" max="112" width="21.6640625" bestFit="1" customWidth="1"/>
    <col min="113" max="113" width="18.44140625" bestFit="1" customWidth="1"/>
    <col min="114" max="114" width="7.6640625" bestFit="1" customWidth="1"/>
    <col min="115" max="115" width="13.5546875" bestFit="1" customWidth="1"/>
    <col min="116" max="116" width="21.33203125" bestFit="1" customWidth="1"/>
    <col min="117" max="117" width="24.88671875" bestFit="1" customWidth="1"/>
    <col min="118" max="118" width="7.6640625" bestFit="1" customWidth="1"/>
    <col min="119" max="119" width="12.77734375" bestFit="1" customWidth="1"/>
    <col min="120" max="120" width="28" bestFit="1" customWidth="1"/>
    <col min="121" max="121" width="28.5546875" bestFit="1" customWidth="1"/>
    <col min="122" max="122" width="7.6640625" bestFit="1" customWidth="1"/>
    <col min="123" max="123" width="9.44140625" bestFit="1" customWidth="1"/>
    <col min="124" max="124" width="31.77734375" bestFit="1" customWidth="1"/>
    <col min="125" max="125" width="20.88671875" bestFit="1" customWidth="1"/>
    <col min="126" max="126" width="6.6640625" bestFit="1" customWidth="1"/>
    <col min="127" max="127" width="12.33203125" bestFit="1" customWidth="1"/>
    <col min="128" max="128" width="24" bestFit="1" customWidth="1"/>
    <col min="129" max="129" width="12.5546875" bestFit="1" customWidth="1"/>
    <col min="130" max="130" width="15.44140625" bestFit="1" customWidth="1"/>
    <col min="131" max="131" width="6.6640625" bestFit="1" customWidth="1"/>
    <col min="132" max="132" width="13" bestFit="1" customWidth="1"/>
    <col min="133" max="133" width="25.5546875" bestFit="1" customWidth="1"/>
    <col min="134" max="134" width="7.6640625" bestFit="1" customWidth="1"/>
    <col min="135" max="135" width="16" bestFit="1" customWidth="1"/>
    <col min="136" max="136" width="28.33203125" bestFit="1" customWidth="1"/>
    <col min="137" max="137" width="24.33203125" bestFit="1" customWidth="1"/>
    <col min="138" max="138" width="7.6640625" bestFit="1" customWidth="1"/>
    <col min="139" max="139" width="16" bestFit="1" customWidth="1"/>
    <col min="140" max="140" width="27.33203125" bestFit="1" customWidth="1"/>
    <col min="141" max="141" width="27.5546875" bestFit="1" customWidth="1"/>
    <col min="142" max="142" width="7.6640625" bestFit="1" customWidth="1"/>
    <col min="143" max="143" width="13.5546875" bestFit="1" customWidth="1"/>
    <col min="144" max="144" width="30.77734375" bestFit="1" customWidth="1"/>
    <col min="145" max="145" width="24" bestFit="1" customWidth="1"/>
    <col min="146" max="146" width="7.6640625" bestFit="1" customWidth="1"/>
    <col min="147" max="147" width="16" bestFit="1" customWidth="1"/>
    <col min="148" max="148" width="26.77734375" bestFit="1" customWidth="1"/>
    <col min="149" max="149" width="21.21875" bestFit="1" customWidth="1"/>
    <col min="150" max="150" width="7.6640625" bestFit="1" customWidth="1"/>
    <col min="151" max="151" width="13.5546875" bestFit="1" customWidth="1"/>
    <col min="152" max="152" width="24.33203125" bestFit="1" customWidth="1"/>
    <col min="153" max="153" width="12.5546875" bestFit="1" customWidth="1"/>
    <col min="154" max="155" width="6" bestFit="1" customWidth="1"/>
    <col min="156" max="156" width="12.5546875" bestFit="1" customWidth="1"/>
    <col min="157" max="159" width="15.44140625" bestFit="1" customWidth="1"/>
    <col min="160" max="160" width="12.21875" bestFit="1" customWidth="1"/>
    <col min="161" max="161" width="14.44140625" bestFit="1" customWidth="1"/>
    <col min="162" max="162" width="7.6640625" bestFit="1" customWidth="1"/>
    <col min="163" max="163" width="16" bestFit="1" customWidth="1"/>
    <col min="164" max="164" width="27.33203125" bestFit="1" customWidth="1"/>
    <col min="165" max="165" width="27.5546875" bestFit="1" customWidth="1"/>
    <col min="166" max="166" width="15.109375" bestFit="1" customWidth="1"/>
    <col min="167" max="167" width="7.6640625" bestFit="1" customWidth="1"/>
    <col min="168" max="168" width="13.5546875" bestFit="1" customWidth="1"/>
    <col min="169" max="169" width="30.77734375" bestFit="1" customWidth="1"/>
    <col min="170" max="170" width="24" bestFit="1" customWidth="1"/>
    <col min="171" max="171" width="15.109375" bestFit="1" customWidth="1"/>
    <col min="172" max="172" width="7.6640625" bestFit="1" customWidth="1"/>
    <col min="173" max="173" width="16" bestFit="1" customWidth="1"/>
    <col min="174" max="174" width="26.77734375" bestFit="1" customWidth="1"/>
    <col min="175" max="175" width="21.21875" bestFit="1" customWidth="1"/>
    <col min="176" max="176" width="14.44140625" bestFit="1" customWidth="1"/>
    <col min="177" max="177" width="7.6640625" bestFit="1" customWidth="1"/>
    <col min="178" max="178" width="13.5546875" bestFit="1" customWidth="1"/>
    <col min="179" max="179" width="24.33203125" bestFit="1" customWidth="1"/>
    <col min="180" max="180" width="12.5546875" bestFit="1" customWidth="1"/>
    <col min="181" max="183" width="6" bestFit="1" customWidth="1"/>
    <col min="184" max="184" width="12.5546875" bestFit="1" customWidth="1"/>
    <col min="185" max="188" width="15.44140625" bestFit="1" customWidth="1"/>
    <col min="189" max="189" width="12.21875" bestFit="1" customWidth="1"/>
  </cols>
  <sheetData>
    <row r="1" spans="1:96" x14ac:dyDescent="0.3">
      <c r="K1" s="75" t="s">
        <v>60</v>
      </c>
      <c r="L1" s="75" t="s">
        <v>8</v>
      </c>
      <c r="M1" s="75" t="s">
        <v>61</v>
      </c>
      <c r="N1" s="75" t="s">
        <v>10</v>
      </c>
      <c r="O1" s="75" t="s">
        <v>62</v>
      </c>
      <c r="P1" s="31" t="s">
        <v>63</v>
      </c>
      <c r="Q1" s="31"/>
      <c r="R1" s="31"/>
      <c r="S1" s="32"/>
      <c r="AB1" s="31"/>
      <c r="AC1" s="31"/>
      <c r="AD1" s="31" t="s">
        <v>60</v>
      </c>
      <c r="AE1" s="31" t="s">
        <v>8</v>
      </c>
      <c r="AF1" s="31" t="s">
        <v>61</v>
      </c>
      <c r="AG1" s="31" t="s">
        <v>10</v>
      </c>
      <c r="AH1" s="31" t="s">
        <v>62</v>
      </c>
      <c r="AI1" s="31" t="s">
        <v>63</v>
      </c>
      <c r="AV1" s="31" t="s">
        <v>60</v>
      </c>
      <c r="AW1" s="31" t="s">
        <v>8</v>
      </c>
      <c r="AX1" s="31" t="s">
        <v>61</v>
      </c>
      <c r="AY1" s="31" t="s">
        <v>10</v>
      </c>
      <c r="AZ1" s="31" t="s">
        <v>62</v>
      </c>
      <c r="BA1" s="31" t="s">
        <v>63</v>
      </c>
      <c r="BJ1" s="88"/>
      <c r="BL1" s="31" t="s">
        <v>60</v>
      </c>
      <c r="BM1" s="31" t="s">
        <v>8</v>
      </c>
      <c r="BN1" s="31" t="s">
        <v>61</v>
      </c>
      <c r="BO1" s="31" t="s">
        <v>10</v>
      </c>
      <c r="BP1" s="31" t="s">
        <v>62</v>
      </c>
      <c r="BQ1" s="31" t="s">
        <v>63</v>
      </c>
      <c r="BS1" s="35" t="s">
        <v>64</v>
      </c>
      <c r="BT1" s="5"/>
      <c r="BU1" s="5"/>
      <c r="BV1" s="5"/>
      <c r="BW1" s="5"/>
      <c r="BX1" s="5"/>
    </row>
    <row r="2" spans="1:96" ht="24.6" hidden="1" customHeight="1" x14ac:dyDescent="0.3">
      <c r="K2" s="50"/>
      <c r="L2" s="50"/>
      <c r="M2" s="50"/>
      <c r="N2" s="50" t="s">
        <v>5</v>
      </c>
      <c r="O2" s="76" t="s">
        <v>65</v>
      </c>
      <c r="P2" s="8"/>
      <c r="AD2" s="3"/>
      <c r="AE2" s="3"/>
      <c r="AF2" s="3"/>
      <c r="AG2" s="3" t="s">
        <v>5</v>
      </c>
      <c r="AH2" s="36" t="s">
        <v>65</v>
      </c>
      <c r="AI2" s="8"/>
      <c r="AV2" s="3"/>
      <c r="AW2" s="3"/>
      <c r="AX2" s="3"/>
      <c r="AY2" s="3" t="s">
        <v>5</v>
      </c>
      <c r="AZ2" s="36" t="s">
        <v>65</v>
      </c>
      <c r="BA2" s="8"/>
      <c r="BL2" s="3"/>
      <c r="BM2" s="3"/>
      <c r="BN2" s="3"/>
      <c r="BO2" s="3" t="s">
        <v>5</v>
      </c>
      <c r="BP2" s="36" t="s">
        <v>65</v>
      </c>
      <c r="BQ2" s="8"/>
      <c r="BS2" s="37" t="s">
        <v>34</v>
      </c>
      <c r="BT2" s="38"/>
      <c r="BU2" s="39" t="s">
        <v>35</v>
      </c>
      <c r="BV2" s="40"/>
      <c r="BW2" s="13" t="s">
        <v>13</v>
      </c>
      <c r="BX2" s="41"/>
    </row>
    <row r="3" spans="1:96" ht="24.6" customHeight="1" x14ac:dyDescent="0.3">
      <c r="A3">
        <v>1</v>
      </c>
      <c r="B3" t="s">
        <v>103</v>
      </c>
      <c r="K3" s="50" t="s">
        <v>112</v>
      </c>
      <c r="L3" s="50" t="s">
        <v>68</v>
      </c>
      <c r="M3" s="50">
        <v>22</v>
      </c>
      <c r="N3" s="50" t="s">
        <v>4</v>
      </c>
      <c r="O3" s="76">
        <v>3.4270833333333332E-4</v>
      </c>
      <c r="P3" s="8" t="s">
        <v>69</v>
      </c>
      <c r="T3">
        <v>1</v>
      </c>
      <c r="U3" t="s">
        <v>103</v>
      </c>
      <c r="AD3" s="3" t="s">
        <v>116</v>
      </c>
      <c r="AE3" s="3" t="s">
        <v>70</v>
      </c>
      <c r="AF3" s="3">
        <v>24</v>
      </c>
      <c r="AG3" s="3" t="s">
        <v>4</v>
      </c>
      <c r="AH3" s="36">
        <v>2.9259259259259261E-4</v>
      </c>
      <c r="AI3" s="8" t="s">
        <v>111</v>
      </c>
      <c r="AT3" s="86" t="s">
        <v>71</v>
      </c>
      <c r="AU3" s="43">
        <f t="shared" ref="AU3:AU10" si="0">_xlfn.XLOOKUP(AT3,$AT$15:$AT$108,$AZ$15:$AZ$108,O3,0)</f>
        <v>5.4201388888888886E-4</v>
      </c>
      <c r="AV3" s="3" t="str">
        <f t="shared" ref="AV3:AV10" si="1">IF(AU3&lt;O3,_xlfn.XLOOKUP(AT3,$AT$15:$AT$108,$AV$15:$AV$108),K3)</f>
        <v>MARIA JULIANA ECHEVERRY</v>
      </c>
      <c r="AW3" s="91" t="str">
        <f t="shared" ref="AW3:AW10" si="2">_xlfn.XLOOKUP($AV3,$AV$15:$AV$108,$AW$15:$AW$108,L3,0)</f>
        <v>TIBURON</v>
      </c>
      <c r="AX3" s="3">
        <f t="shared" ref="AX3:AX10" si="3">_xlfn.XLOOKUP($AV3,$AV$15:$AV$108,$AX$15:$AX$108,M3,0)</f>
        <v>22</v>
      </c>
      <c r="AY3" s="3" t="str">
        <f t="shared" ref="AY3:AY10" si="4">_xlfn.XLOOKUP($AV3,$AV$15:$AV$98,$AY$15:$AY$98,N3,0)</f>
        <v>MAYORES</v>
      </c>
      <c r="AZ3" s="36">
        <f t="shared" ref="AZ3:AZ9" si="5">IF(AU3&lt;O3,AU3,O3)</f>
        <v>3.4270833333333332E-4</v>
      </c>
      <c r="BA3" s="43" t="str">
        <f t="shared" ref="BA3:BA10" si="6">IF(AZ3&lt;O3,"II CHAMPIONSHIP MASTER 2024",P3)</f>
        <v>TORNEO FREE STYLE 03/06/2023</v>
      </c>
      <c r="BJ3" s="89" t="s">
        <v>71</v>
      </c>
      <c r="BK3" s="43">
        <f>_xlfn.XLOOKUP(BJ3,$BJ$15:$BJ$78,$BP$15:$BP$78,AH3,0)</f>
        <v>3.6585648148148149E-4</v>
      </c>
      <c r="BL3" s="3" t="str">
        <f t="shared" ref="BL3:BL10" si="7">IF(BK3&lt;AH3,_xlfn.XLOOKUP(BJ3,$BJ$15:$BJ$108,$BL$15:$BL$108),AD3)</f>
        <v>CAMILO BERRIO BERRIO</v>
      </c>
      <c r="BM3" s="3" t="str">
        <f t="shared" ref="BM3:BM10" si="8">_xlfn.XLOOKUP($BL3,$BL$15:$BL$78,$BM$15:$BM$78,AE3,0)</f>
        <v>NNG</v>
      </c>
      <c r="BN3" s="3">
        <f t="shared" ref="BN3:BN10" si="9">_xlfn.XLOOKUP($BL3,$BL$15:$BL$78,$BN$15:$BN$78,AF3,0)</f>
        <v>24</v>
      </c>
      <c r="BO3" s="3" t="str">
        <f t="shared" ref="BO3:BO10" si="10">_xlfn.XLOOKUP($BK3,$BP$15:$BP$78,$BO$15:$BO$78,AG3,0)</f>
        <v>MAYORES</v>
      </c>
      <c r="BP3" s="36">
        <f t="shared" ref="BP3:BP8" si="11">IF(BK3&lt;AH3,BK3,AH3)</f>
        <v>2.9259259259259261E-4</v>
      </c>
      <c r="BQ3" s="43" t="str">
        <f t="shared" ref="BQ3:BQ10" si="12">IF(BP3&lt;AH3,"II CHAMPIONSHIP MASTER 2024",AI3)</f>
        <v>CAIMAN DE ORO 22/10/2023</v>
      </c>
      <c r="BS3" s="44" t="s">
        <v>8</v>
      </c>
      <c r="BT3" s="37" t="s">
        <v>15</v>
      </c>
      <c r="BU3" s="44" t="s">
        <v>8</v>
      </c>
      <c r="BV3" s="39" t="s">
        <v>15</v>
      </c>
      <c r="BW3" s="44" t="s">
        <v>8</v>
      </c>
      <c r="BX3" s="13" t="s">
        <v>15</v>
      </c>
      <c r="CB3" s="3" t="s">
        <v>34</v>
      </c>
      <c r="CC3" s="3" t="s">
        <v>77</v>
      </c>
      <c r="CD3" s="4"/>
      <c r="CI3" s="45"/>
      <c r="CL3" s="3" t="s">
        <v>35</v>
      </c>
      <c r="CM3" s="3" t="s">
        <v>77</v>
      </c>
      <c r="CN3" s="4"/>
    </row>
    <row r="4" spans="1:96" ht="24.6" customHeight="1" x14ac:dyDescent="0.3">
      <c r="A4">
        <v>2</v>
      </c>
      <c r="B4" t="s">
        <v>104</v>
      </c>
      <c r="K4" s="50" t="s">
        <v>156</v>
      </c>
      <c r="L4" s="50" t="s">
        <v>73</v>
      </c>
      <c r="M4" s="50">
        <v>30</v>
      </c>
      <c r="N4" s="50" t="s">
        <v>138</v>
      </c>
      <c r="O4" s="76">
        <v>7.9641203703703699E-4</v>
      </c>
      <c r="P4" s="8" t="s">
        <v>105</v>
      </c>
      <c r="T4">
        <v>2</v>
      </c>
      <c r="U4" t="s">
        <v>104</v>
      </c>
      <c r="AD4" s="3" t="s">
        <v>158</v>
      </c>
      <c r="AE4" s="3" t="s">
        <v>73</v>
      </c>
      <c r="AF4" s="3">
        <v>31</v>
      </c>
      <c r="AG4" s="3" t="s">
        <v>138</v>
      </c>
      <c r="AH4" s="36">
        <v>4.1377314814814814E-4</v>
      </c>
      <c r="AI4" s="8" t="s">
        <v>105</v>
      </c>
      <c r="AT4" s="86" t="s">
        <v>149</v>
      </c>
      <c r="AU4" s="43">
        <f t="shared" si="0"/>
        <v>6.5162037037037033E-4</v>
      </c>
      <c r="AV4" s="3" t="str">
        <f t="shared" si="1"/>
        <v xml:space="preserve">Mariagrazia Rangel Rojas </v>
      </c>
      <c r="AW4" s="91" t="str">
        <f t="shared" si="2"/>
        <v>MNM</v>
      </c>
      <c r="AX4" s="3">
        <f t="shared" si="3"/>
        <v>34</v>
      </c>
      <c r="AY4" s="3" t="str">
        <f t="shared" si="4"/>
        <v>Master A</v>
      </c>
      <c r="AZ4" s="36">
        <f t="shared" si="5"/>
        <v>6.5162037037037033E-4</v>
      </c>
      <c r="BA4" s="43" t="str">
        <f t="shared" si="6"/>
        <v>II CHAMPIONSHIP MASTER 2024</v>
      </c>
      <c r="BJ4" s="89" t="s">
        <v>149</v>
      </c>
      <c r="BK4" s="43">
        <f>_xlfn.XLOOKUP(BJ4,$BJ$15:$BJ$78,$BP$15:$BP$78,AH4,0)</f>
        <v>5.3032407407407412E-4</v>
      </c>
      <c r="BL4" s="3" t="str">
        <f t="shared" si="7"/>
        <v>Erick Rincon Guerra</v>
      </c>
      <c r="BM4" s="3" t="str">
        <f t="shared" si="8"/>
        <v>DELFINES</v>
      </c>
      <c r="BN4" s="3">
        <f t="shared" si="9"/>
        <v>31</v>
      </c>
      <c r="BO4" s="3" t="str">
        <f t="shared" si="10"/>
        <v>Master A</v>
      </c>
      <c r="BP4" s="36">
        <f t="shared" si="11"/>
        <v>4.1377314814814814E-4</v>
      </c>
      <c r="BQ4" s="43" t="str">
        <f t="shared" si="12"/>
        <v>PERLA DEL SINÚ 03/03/2024</v>
      </c>
      <c r="BS4" s="46" t="str" cm="1">
        <f t="array" ref="BS4:BX7">_xlfn._xlws.SORT(BS20:BX23,6,-1,FALSE)</f>
        <v>MNM</v>
      </c>
      <c r="BT4" s="47">
        <v>39</v>
      </c>
      <c r="BU4" s="46" t="str">
        <v>MNM</v>
      </c>
      <c r="BV4" s="47">
        <v>35</v>
      </c>
      <c r="BW4" s="46" t="str">
        <v>MNM</v>
      </c>
      <c r="BX4" s="47">
        <v>74</v>
      </c>
      <c r="CA4">
        <v>1</v>
      </c>
      <c r="CB4">
        <f t="shared" ref="CB4:CB11" si="13">_xlfn.XLOOKUP($CC$3&amp;"-"&amp;CA4,$H$15:$H$201,$K$15:$K$201,"")</f>
        <v>0</v>
      </c>
      <c r="CC4" s="4"/>
      <c r="CD4" s="4"/>
      <c r="CI4" s="45"/>
      <c r="CK4">
        <v>1</v>
      </c>
      <c r="CL4">
        <f>_xlfn.XLOOKUP($CM$3&amp;"-"&amp;CK4,$AA$15:$AA$201,$AD$15:$AD$201,"")</f>
        <v>0</v>
      </c>
      <c r="CM4" s="4"/>
      <c r="CN4" s="4"/>
    </row>
    <row r="5" spans="1:96" ht="24.6" customHeight="1" x14ac:dyDescent="0.3">
      <c r="K5" s="50" t="s">
        <v>113</v>
      </c>
      <c r="L5" s="50" t="s">
        <v>70</v>
      </c>
      <c r="M5" s="50">
        <v>35</v>
      </c>
      <c r="N5" s="50" t="s">
        <v>139</v>
      </c>
      <c r="O5" s="76">
        <v>4.7928240740740738E-4</v>
      </c>
      <c r="P5" s="8" t="s">
        <v>114</v>
      </c>
      <c r="AD5" s="3" t="s">
        <v>72</v>
      </c>
      <c r="AE5" s="3" t="s">
        <v>73</v>
      </c>
      <c r="AF5" s="3">
        <v>37</v>
      </c>
      <c r="AG5" s="3" t="s">
        <v>139</v>
      </c>
      <c r="AH5" s="36">
        <v>3.7546296296296291E-4</v>
      </c>
      <c r="AI5" s="8" t="s">
        <v>69</v>
      </c>
      <c r="AT5" s="86" t="s">
        <v>150</v>
      </c>
      <c r="AU5" s="43">
        <f t="shared" si="0"/>
        <v>5.0775462962962959E-4</v>
      </c>
      <c r="AV5" s="3" t="str">
        <f t="shared" si="1"/>
        <v>YULENA VILORIA</v>
      </c>
      <c r="AW5" s="91" t="str">
        <f t="shared" si="2"/>
        <v>NNG</v>
      </c>
      <c r="AX5" s="3">
        <f t="shared" si="3"/>
        <v>35</v>
      </c>
      <c r="AY5" s="3" t="str">
        <f t="shared" si="4"/>
        <v>MASTER B</v>
      </c>
      <c r="AZ5" s="36">
        <f t="shared" si="5"/>
        <v>4.7928240740740738E-4</v>
      </c>
      <c r="BA5" s="43" t="str">
        <f t="shared" si="6"/>
        <v>CHAMPIONSHIP MASTER 20/04/2024</v>
      </c>
      <c r="BJ5" s="89" t="s">
        <v>150</v>
      </c>
      <c r="BK5" s="43">
        <f>_xlfn.XLOOKUP(BJ5,$BJ$15:$BJ$78,$BP$15:$BP$78,AH5,0)</f>
        <v>3.5844907407407407E-4</v>
      </c>
      <c r="BL5" s="3" t="str">
        <f t="shared" si="7"/>
        <v>Julian arbelaez</v>
      </c>
      <c r="BM5" s="3" t="str">
        <f t="shared" si="8"/>
        <v>DELFINES</v>
      </c>
      <c r="BN5" s="3">
        <f t="shared" si="9"/>
        <v>38</v>
      </c>
      <c r="BO5" s="3" t="str">
        <f t="shared" si="10"/>
        <v>MASTER B</v>
      </c>
      <c r="BP5" s="36">
        <f t="shared" si="11"/>
        <v>3.5844907407407407E-4</v>
      </c>
      <c r="BQ5" s="43" t="str">
        <f t="shared" si="12"/>
        <v>II CHAMPIONSHIP MASTER 2024</v>
      </c>
      <c r="BS5" s="46" t="str">
        <v>NNG</v>
      </c>
      <c r="BT5" s="47">
        <v>21</v>
      </c>
      <c r="BU5" s="46" t="str">
        <v>NNG</v>
      </c>
      <c r="BV5" s="47">
        <v>27</v>
      </c>
      <c r="BW5" s="46" t="str">
        <v>NNG</v>
      </c>
      <c r="BX5" s="47">
        <v>48</v>
      </c>
      <c r="CA5">
        <v>2</v>
      </c>
      <c r="CB5">
        <f t="shared" si="13"/>
        <v>0</v>
      </c>
      <c r="CC5" s="4"/>
      <c r="CD5" s="4"/>
      <c r="CI5" s="45"/>
      <c r="CK5">
        <v>2</v>
      </c>
      <c r="CL5">
        <f t="shared" ref="CL5:CL11" si="14">_xlfn.XLOOKUP($CM$3&amp;"-"&amp;CK5,$AA$15:$AA$201,$AD$15:$AD$201,"")</f>
        <v>0</v>
      </c>
      <c r="CM5" s="4"/>
      <c r="CN5" s="4"/>
    </row>
    <row r="6" spans="1:96" ht="24.6" customHeight="1" x14ac:dyDescent="0.3">
      <c r="K6" s="50" t="s">
        <v>74</v>
      </c>
      <c r="L6" s="50" t="s">
        <v>75</v>
      </c>
      <c r="M6" s="50">
        <v>42</v>
      </c>
      <c r="N6" s="50" t="s">
        <v>140</v>
      </c>
      <c r="O6" s="76">
        <v>5.1793981481481483E-4</v>
      </c>
      <c r="P6" s="8" t="s">
        <v>109</v>
      </c>
      <c r="AD6" s="3" t="s">
        <v>119</v>
      </c>
      <c r="AE6" s="3" t="s">
        <v>70</v>
      </c>
      <c r="AF6" s="3">
        <v>43</v>
      </c>
      <c r="AG6" s="3" t="s">
        <v>140</v>
      </c>
      <c r="AH6" s="36">
        <v>3.6666666666666667E-4</v>
      </c>
      <c r="AI6" s="8" t="s">
        <v>114</v>
      </c>
      <c r="AT6" s="86" t="s">
        <v>151</v>
      </c>
      <c r="AU6" s="43">
        <f t="shared" si="0"/>
        <v>5.7870370370370367E-4</v>
      </c>
      <c r="AV6" s="3" t="str">
        <f t="shared" si="1"/>
        <v xml:space="preserve">LORENA AGUAYO </v>
      </c>
      <c r="AW6" s="91" t="str">
        <f t="shared" si="2"/>
        <v>MASTER</v>
      </c>
      <c r="AX6" s="3">
        <f t="shared" si="3"/>
        <v>42</v>
      </c>
      <c r="AY6" s="3" t="str">
        <f t="shared" si="4"/>
        <v>MASTER C</v>
      </c>
      <c r="AZ6" s="36">
        <f t="shared" si="5"/>
        <v>5.1793981481481483E-4</v>
      </c>
      <c r="BA6" s="43" t="str">
        <f t="shared" si="6"/>
        <v>TORNEO CLAUSURA LNC 2023</v>
      </c>
      <c r="BJ6" s="89" t="s">
        <v>151</v>
      </c>
      <c r="BK6" s="43">
        <f>_xlfn.XLOOKUP(BJ6,$BJ$15:$BJ$78,$BP$15:$BP$78,AH6,0)</f>
        <v>3.6666666666666667E-4</v>
      </c>
      <c r="BL6" s="3" t="str">
        <f t="shared" si="7"/>
        <v>RAFAEL RIVERO BLANCO</v>
      </c>
      <c r="BM6" s="3" t="str">
        <f t="shared" si="8"/>
        <v>NNG</v>
      </c>
      <c r="BN6" s="3">
        <f t="shared" si="9"/>
        <v>43</v>
      </c>
      <c r="BO6" s="3" t="str">
        <f t="shared" si="10"/>
        <v>MASTER C</v>
      </c>
      <c r="BP6" s="36">
        <f t="shared" si="11"/>
        <v>3.6666666666666667E-4</v>
      </c>
      <c r="BQ6" s="43" t="str">
        <f t="shared" si="12"/>
        <v>CHAMPIONSHIP MASTER 20/04/2024</v>
      </c>
      <c r="BS6" s="46" t="str">
        <v>DELFINES</v>
      </c>
      <c r="BT6" s="47">
        <v>9</v>
      </c>
      <c r="BU6" s="46" t="str">
        <v>DELFINES</v>
      </c>
      <c r="BV6" s="47">
        <v>18</v>
      </c>
      <c r="BW6" s="46" t="str">
        <v>DELFINES</v>
      </c>
      <c r="BX6" s="47">
        <v>27</v>
      </c>
      <c r="CA6">
        <v>3</v>
      </c>
      <c r="CB6" t="str">
        <f t="shared" si="13"/>
        <v xml:space="preserve">Mariagrazia Rangel Rojas </v>
      </c>
      <c r="CC6" s="4"/>
      <c r="CD6" s="4"/>
      <c r="CI6" s="45"/>
      <c r="CK6">
        <v>3</v>
      </c>
      <c r="CL6" t="str">
        <f t="shared" si="14"/>
        <v>JAIRO MARTINEZ</v>
      </c>
      <c r="CM6" s="4"/>
      <c r="CN6" s="4"/>
    </row>
    <row r="7" spans="1:96" ht="24.6" customHeight="1" x14ac:dyDescent="0.3">
      <c r="K7" s="50" t="s">
        <v>147</v>
      </c>
      <c r="L7" s="50"/>
      <c r="M7" s="50"/>
      <c r="N7" s="50" t="s">
        <v>141</v>
      </c>
      <c r="O7" s="76" t="s">
        <v>147</v>
      </c>
      <c r="P7" s="8" t="s">
        <v>147</v>
      </c>
      <c r="AD7" s="3" t="s">
        <v>118</v>
      </c>
      <c r="AE7" s="3" t="s">
        <v>70</v>
      </c>
      <c r="AF7" s="3">
        <v>45</v>
      </c>
      <c r="AG7" s="3" t="s">
        <v>141</v>
      </c>
      <c r="AH7" s="36">
        <v>4.025462962962963E-4</v>
      </c>
      <c r="AI7" s="8" t="s">
        <v>114</v>
      </c>
      <c r="AT7" s="86" t="s">
        <v>152</v>
      </c>
      <c r="AU7" s="43">
        <f t="shared" si="0"/>
        <v>6.4560185185185185E-4</v>
      </c>
      <c r="AV7" s="3" t="str">
        <f t="shared" si="1"/>
        <v>ELEONORA RIVAS</v>
      </c>
      <c r="AW7" s="91" t="str">
        <f t="shared" si="2"/>
        <v>P.LIBRE</v>
      </c>
      <c r="AX7" s="3">
        <f t="shared" si="3"/>
        <v>49</v>
      </c>
      <c r="AY7" s="3" t="str">
        <f t="shared" si="4"/>
        <v>MASTER D</v>
      </c>
      <c r="AZ7" s="36">
        <f t="shared" si="5"/>
        <v>6.4560185185185185E-4</v>
      </c>
      <c r="BA7" s="43" t="str">
        <f t="shared" si="6"/>
        <v>II CHAMPIONSHIP MASTER 2024</v>
      </c>
      <c r="BJ7" s="89" t="s">
        <v>152</v>
      </c>
      <c r="BK7" s="43">
        <f>_xlfn.XLOOKUP(BJ7,$BJ$15:$BJ$78,$BP$15:$BP$78,AH7,0)</f>
        <v>3.9814814814814812E-4</v>
      </c>
      <c r="BL7" s="3" t="str">
        <f t="shared" si="7"/>
        <v>DANIEL MONTOYA</v>
      </c>
      <c r="BM7" s="3" t="str">
        <f t="shared" si="8"/>
        <v>NNG</v>
      </c>
      <c r="BN7" s="3">
        <f t="shared" si="9"/>
        <v>45</v>
      </c>
      <c r="BO7" s="3" t="str">
        <f t="shared" si="10"/>
        <v>MASTER D</v>
      </c>
      <c r="BP7" s="36">
        <f t="shared" si="11"/>
        <v>3.9814814814814812E-4</v>
      </c>
      <c r="BQ7" s="43" t="str">
        <f t="shared" si="12"/>
        <v>II CHAMPIONSHIP MASTER 2024</v>
      </c>
      <c r="BS7" s="46" t="str">
        <v>P.LIBRE</v>
      </c>
      <c r="BT7" s="47">
        <v>16</v>
      </c>
      <c r="BU7" s="46" t="str">
        <v>P.LIBRE</v>
      </c>
      <c r="BV7" s="47">
        <v>5</v>
      </c>
      <c r="BW7" s="46" t="str">
        <v>P.LIBRE</v>
      </c>
      <c r="BX7" s="47">
        <v>21</v>
      </c>
      <c r="CA7">
        <v>4</v>
      </c>
      <c r="CB7" t="str">
        <f t="shared" si="13"/>
        <v>MARTHA SAENZ</v>
      </c>
      <c r="CC7" s="4"/>
      <c r="CD7" s="4"/>
      <c r="CI7" s="45"/>
      <c r="CK7">
        <v>4</v>
      </c>
      <c r="CL7" t="str">
        <f t="shared" si="14"/>
        <v>Libardo Pinzón Vivas</v>
      </c>
      <c r="CM7" s="4"/>
      <c r="CN7" s="4"/>
    </row>
    <row r="8" spans="1:96" ht="24.6" customHeight="1" x14ac:dyDescent="0.3">
      <c r="K8" s="50" t="s">
        <v>147</v>
      </c>
      <c r="L8" s="50"/>
      <c r="M8" s="50"/>
      <c r="N8" s="50" t="s">
        <v>142</v>
      </c>
      <c r="O8" s="76" t="s">
        <v>147</v>
      </c>
      <c r="P8" s="8" t="s">
        <v>147</v>
      </c>
      <c r="AD8" s="3" t="s">
        <v>106</v>
      </c>
      <c r="AE8" s="3" t="s">
        <v>75</v>
      </c>
      <c r="AF8" s="3">
        <v>51</v>
      </c>
      <c r="AG8" s="3" t="s">
        <v>142</v>
      </c>
      <c r="AH8" s="36">
        <v>3.8159722222222219E-4</v>
      </c>
      <c r="AI8" s="8" t="s">
        <v>114</v>
      </c>
      <c r="AT8" s="86" t="s">
        <v>153</v>
      </c>
      <c r="AU8" s="43" t="str">
        <f t="shared" si="0"/>
        <v>-</v>
      </c>
      <c r="AV8" s="3" t="str">
        <f t="shared" si="1"/>
        <v>-</v>
      </c>
      <c r="AW8" s="91">
        <f t="shared" si="2"/>
        <v>0</v>
      </c>
      <c r="AX8" s="3">
        <f t="shared" si="3"/>
        <v>0</v>
      </c>
      <c r="AY8" s="3" t="str">
        <f t="shared" si="4"/>
        <v>MASTER E</v>
      </c>
      <c r="AZ8" s="36" t="str">
        <f t="shared" si="5"/>
        <v>-</v>
      </c>
      <c r="BA8" s="43" t="str">
        <f t="shared" si="6"/>
        <v>-</v>
      </c>
      <c r="BJ8" s="89" t="s">
        <v>153</v>
      </c>
      <c r="BK8" s="43">
        <f>_xlfn.XLOOKUP(BJ8,$BJ$15:$BJ$93,$BP$15:$BP$93,AH8,0)</f>
        <v>3.9641203703703702E-4</v>
      </c>
      <c r="BL8" s="3" t="str">
        <f t="shared" si="7"/>
        <v>Libardo Pinzón Vivas</v>
      </c>
      <c r="BM8" s="3" t="str">
        <f t="shared" si="8"/>
        <v>MNM</v>
      </c>
      <c r="BN8" s="3">
        <f t="shared" si="9"/>
        <v>51</v>
      </c>
      <c r="BO8" s="3" t="str">
        <f t="shared" si="10"/>
        <v>Master E</v>
      </c>
      <c r="BP8" s="36">
        <f t="shared" si="11"/>
        <v>3.8159722222222219E-4</v>
      </c>
      <c r="BQ8" s="43" t="str">
        <f t="shared" si="12"/>
        <v>CHAMPIONSHIP MASTER 20/04/2024</v>
      </c>
      <c r="BS8" s="46"/>
      <c r="BT8" s="47"/>
      <c r="BU8" s="46"/>
      <c r="BV8" s="47"/>
      <c r="BW8" s="46"/>
      <c r="BX8" s="47"/>
      <c r="CA8">
        <v>5</v>
      </c>
      <c r="CB8" t="str">
        <f t="shared" si="13"/>
        <v>ELEONORA RIVAS</v>
      </c>
      <c r="CC8" s="4"/>
      <c r="CD8" s="4"/>
      <c r="CI8" s="45"/>
      <c r="CK8">
        <v>5</v>
      </c>
      <c r="CL8" t="str">
        <f t="shared" si="14"/>
        <v>DANIEL MONTOYA</v>
      </c>
      <c r="CM8" s="4"/>
      <c r="CN8" s="4"/>
    </row>
    <row r="9" spans="1:96" ht="24.6" customHeight="1" x14ac:dyDescent="0.3">
      <c r="K9" s="50" t="s">
        <v>157</v>
      </c>
      <c r="L9" s="50" t="s">
        <v>70</v>
      </c>
      <c r="M9" s="50">
        <v>59</v>
      </c>
      <c r="N9" s="50" t="s">
        <v>143</v>
      </c>
      <c r="O9" s="76">
        <v>7.2812499999999993E-4</v>
      </c>
      <c r="P9" s="8" t="s">
        <v>114</v>
      </c>
      <c r="AD9" s="3" t="s">
        <v>147</v>
      </c>
      <c r="AE9" s="3"/>
      <c r="AF9" s="3"/>
      <c r="AG9" s="3" t="s">
        <v>143</v>
      </c>
      <c r="AH9" s="36" t="s">
        <v>147</v>
      </c>
      <c r="AI9" s="8" t="s">
        <v>147</v>
      </c>
      <c r="AT9" s="86" t="s">
        <v>154</v>
      </c>
      <c r="AU9" s="43">
        <f t="shared" si="0"/>
        <v>8.0949074074074072E-4</v>
      </c>
      <c r="AV9" s="3" t="str">
        <f t="shared" si="1"/>
        <v>MARTHA SAENZ</v>
      </c>
      <c r="AW9" s="91" t="str">
        <f t="shared" si="2"/>
        <v>NNG</v>
      </c>
      <c r="AX9" s="3">
        <f t="shared" si="3"/>
        <v>59</v>
      </c>
      <c r="AY9" s="3" t="str">
        <f t="shared" si="4"/>
        <v>MASTER F</v>
      </c>
      <c r="AZ9" s="36">
        <f t="shared" si="5"/>
        <v>7.2812499999999993E-4</v>
      </c>
      <c r="BA9" s="43" t="str">
        <f t="shared" si="6"/>
        <v>CHAMPIONSHIP MASTER 20/04/2024</v>
      </c>
      <c r="BJ9" s="89" t="s">
        <v>154</v>
      </c>
      <c r="BK9" s="43" t="str">
        <f>_xlfn.XLOOKUP(BJ9,$BJ$15:$BJ$93,$BP$15:$BP$93,AH9,0)</f>
        <v>-</v>
      </c>
      <c r="BL9" s="3" t="str">
        <f t="shared" si="7"/>
        <v>-</v>
      </c>
      <c r="BM9" s="3">
        <f t="shared" si="8"/>
        <v>0</v>
      </c>
      <c r="BN9" s="3">
        <f t="shared" si="9"/>
        <v>0</v>
      </c>
      <c r="BO9" s="3" t="str">
        <f t="shared" si="10"/>
        <v>MASTER F</v>
      </c>
      <c r="BP9" s="36" t="str">
        <f t="shared" ref="BP9" si="15">IF(BK9&lt;AH9,BK9,AH9)</f>
        <v>-</v>
      </c>
      <c r="BQ9" s="43" t="str">
        <f t="shared" si="12"/>
        <v>-</v>
      </c>
      <c r="BS9" s="46"/>
      <c r="BT9" s="47"/>
      <c r="BU9" s="46"/>
      <c r="BV9" s="47"/>
      <c r="BW9" s="46"/>
      <c r="BX9" s="47"/>
      <c r="CA9">
        <v>6</v>
      </c>
      <c r="CB9">
        <f t="shared" si="13"/>
        <v>0</v>
      </c>
      <c r="CC9" s="4"/>
      <c r="CD9" s="4"/>
      <c r="CI9" s="45"/>
      <c r="CK9">
        <v>6</v>
      </c>
      <c r="CL9" t="str">
        <f t="shared" si="14"/>
        <v>Fernando Suarez</v>
      </c>
      <c r="CM9" s="4"/>
      <c r="CN9" s="4"/>
    </row>
    <row r="10" spans="1:96" ht="24.6" customHeight="1" x14ac:dyDescent="0.3">
      <c r="K10" s="50" t="s">
        <v>147</v>
      </c>
      <c r="L10" s="50"/>
      <c r="M10" s="50"/>
      <c r="N10" s="50" t="s">
        <v>144</v>
      </c>
      <c r="O10" s="76" t="s">
        <v>147</v>
      </c>
      <c r="P10" s="8" t="s">
        <v>147</v>
      </c>
      <c r="AD10" s="3" t="s">
        <v>159</v>
      </c>
      <c r="AE10" s="3" t="s">
        <v>73</v>
      </c>
      <c r="AF10" s="3">
        <v>65</v>
      </c>
      <c r="AG10" s="3" t="s">
        <v>144</v>
      </c>
      <c r="AH10" s="36">
        <v>5.305555555555556E-4</v>
      </c>
      <c r="AI10" s="8" t="s">
        <v>111</v>
      </c>
      <c r="AT10" s="86" t="s">
        <v>155</v>
      </c>
      <c r="AU10" s="43" t="str">
        <f t="shared" si="0"/>
        <v>-</v>
      </c>
      <c r="AV10" s="3" t="str">
        <f t="shared" si="1"/>
        <v>-</v>
      </c>
      <c r="AW10" s="91">
        <f t="shared" si="2"/>
        <v>0</v>
      </c>
      <c r="AX10" s="3">
        <f t="shared" si="3"/>
        <v>0</v>
      </c>
      <c r="AY10" s="3" t="str">
        <f t="shared" si="4"/>
        <v>MASTER G</v>
      </c>
      <c r="AZ10" s="36" t="str">
        <f>IF(AU10&lt;O10,AU10,O10)</f>
        <v>-</v>
      </c>
      <c r="BA10" s="43" t="str">
        <f t="shared" si="6"/>
        <v>-</v>
      </c>
      <c r="BJ10" s="89" t="s">
        <v>155</v>
      </c>
      <c r="BK10" s="43">
        <f>_xlfn.XLOOKUP(BJ10,$BJ$15:$BJ$93,$BP$15:$BP$93,AH10,0)</f>
        <v>7.0856481481481476E-4</v>
      </c>
      <c r="BL10" s="3" t="str">
        <f t="shared" si="7"/>
        <v>Alejo valdez</v>
      </c>
      <c r="BM10" s="3" t="str">
        <f t="shared" si="8"/>
        <v>DELFINES</v>
      </c>
      <c r="BN10" s="3">
        <f t="shared" si="9"/>
        <v>65</v>
      </c>
      <c r="BO10" s="3" t="str">
        <f t="shared" si="10"/>
        <v>MASTER G</v>
      </c>
      <c r="BP10" s="36">
        <f>IF(BK10&lt;AH10,BK10,AH10)</f>
        <v>5.305555555555556E-4</v>
      </c>
      <c r="BQ10" s="43" t="str">
        <f t="shared" si="12"/>
        <v>CAIMAN DE ORO 22/10/2023</v>
      </c>
      <c r="BS10" s="46"/>
      <c r="BT10" s="47"/>
      <c r="BU10" s="46"/>
      <c r="BV10" s="47"/>
      <c r="BW10" s="46"/>
      <c r="BX10" s="47"/>
      <c r="CA10">
        <v>7</v>
      </c>
      <c r="CB10">
        <f t="shared" si="13"/>
        <v>0</v>
      </c>
      <c r="CC10" s="4"/>
      <c r="CD10" s="4"/>
      <c r="CI10" s="45"/>
      <c r="CK10">
        <v>7</v>
      </c>
      <c r="CL10">
        <f t="shared" si="14"/>
        <v>0</v>
      </c>
      <c r="CM10" s="4"/>
      <c r="CN10" s="4"/>
    </row>
    <row r="11" spans="1:96" x14ac:dyDescent="0.3">
      <c r="BS11" s="46"/>
      <c r="BT11" s="47"/>
      <c r="BU11" s="46"/>
      <c r="BV11" s="47"/>
      <c r="BW11" s="46"/>
      <c r="BX11" s="47"/>
      <c r="CA11">
        <v>8</v>
      </c>
      <c r="CB11">
        <f t="shared" si="13"/>
        <v>0</v>
      </c>
      <c r="CC11" s="4"/>
      <c r="CD11" s="4"/>
      <c r="CI11" s="45"/>
      <c r="CK11">
        <v>8</v>
      </c>
      <c r="CL11">
        <f t="shared" si="14"/>
        <v>0</v>
      </c>
      <c r="CM11" s="4"/>
      <c r="CN11" s="4"/>
    </row>
    <row r="12" spans="1:96" ht="18" x14ac:dyDescent="0.35">
      <c r="B12" s="48" t="s">
        <v>34</v>
      </c>
      <c r="E12" s="48" t="s">
        <v>115</v>
      </c>
      <c r="F12" t="s">
        <v>76</v>
      </c>
      <c r="J12" s="19"/>
      <c r="K12" s="108" t="s">
        <v>34</v>
      </c>
      <c r="L12" s="109"/>
      <c r="M12" s="110"/>
      <c r="N12" s="108" t="str">
        <f>$E$12</f>
        <v>50 M</v>
      </c>
      <c r="O12" s="109" t="str">
        <f>$F$12</f>
        <v>LIBRE</v>
      </c>
      <c r="P12" s="111"/>
      <c r="Q12" s="111"/>
      <c r="R12" s="111"/>
      <c r="S12" s="112"/>
      <c r="T12" s="10"/>
      <c r="U12" s="113" t="s">
        <v>35</v>
      </c>
      <c r="V12" s="10"/>
      <c r="W12" s="10"/>
      <c r="X12" s="113" t="str">
        <f>E12</f>
        <v>50 M</v>
      </c>
      <c r="Y12" s="113" t="str">
        <f>F12</f>
        <v>LIBRE</v>
      </c>
      <c r="Z12" s="114"/>
      <c r="AA12" s="10"/>
      <c r="AB12" s="10"/>
      <c r="AC12" s="19"/>
      <c r="AD12" s="113" t="s">
        <v>35</v>
      </c>
      <c r="AE12" s="109"/>
      <c r="AF12" s="110"/>
      <c r="AG12" s="108" t="str">
        <f>$E$12</f>
        <v>50 M</v>
      </c>
      <c r="AH12" s="109" t="str">
        <f>$F$12</f>
        <v>LIBRE</v>
      </c>
      <c r="AI12" s="111"/>
      <c r="AJ12" s="5"/>
      <c r="AK12" s="5"/>
      <c r="AM12" s="126"/>
      <c r="AN12" s="115" t="str">
        <f>K12</f>
        <v>FEMENINO</v>
      </c>
      <c r="AO12" s="117" t="s">
        <v>4</v>
      </c>
      <c r="AP12" s="111"/>
      <c r="AQ12" s="115" t="str">
        <f>N12</f>
        <v>50 M</v>
      </c>
      <c r="AR12" s="117" t="str">
        <f>O12</f>
        <v>LIBRE</v>
      </c>
      <c r="AS12" s="10"/>
      <c r="AT12" s="132"/>
      <c r="AU12" s="10"/>
      <c r="AV12" s="113" t="str">
        <f>AN12</f>
        <v>FEMENINO</v>
      </c>
      <c r="AW12" s="116" t="str">
        <f>AO12</f>
        <v>MAYORES</v>
      </c>
      <c r="AX12" s="126"/>
      <c r="AY12" s="113" t="str">
        <f>AQ12</f>
        <v>50 M</v>
      </c>
      <c r="AZ12" s="116" t="str">
        <f>AR12</f>
        <v>LIBRE</v>
      </c>
      <c r="BA12" s="10"/>
      <c r="BB12" s="125"/>
      <c r="BC12" s="126"/>
      <c r="BD12" s="115" t="str">
        <f>AD12</f>
        <v>MASCULINO</v>
      </c>
      <c r="BE12" s="117" t="s">
        <v>4</v>
      </c>
      <c r="BF12" s="111"/>
      <c r="BG12" s="115" t="str">
        <f>AG12</f>
        <v>50 M</v>
      </c>
      <c r="BH12" s="117" t="str">
        <f>AH12</f>
        <v>LIBRE</v>
      </c>
      <c r="BI12" s="10"/>
      <c r="BJ12" s="130"/>
      <c r="BK12" s="10"/>
      <c r="BL12" s="113" t="str">
        <f>BD12</f>
        <v>MASCULINO</v>
      </c>
      <c r="BM12" s="116" t="str">
        <f>BE12</f>
        <v>MAYORES</v>
      </c>
      <c r="BN12" s="10"/>
      <c r="BO12" s="113" t="str">
        <f>BG12</f>
        <v>50 M</v>
      </c>
      <c r="BP12" s="116" t="str">
        <f>BH12</f>
        <v>LIBRE</v>
      </c>
      <c r="BQ12" s="10"/>
      <c r="BS12" s="46"/>
      <c r="BT12" s="47"/>
      <c r="BU12" s="46"/>
      <c r="BV12" s="47"/>
      <c r="BW12" s="46"/>
      <c r="BX12" s="47"/>
      <c r="CB12" s="48"/>
      <c r="CI12" s="45"/>
      <c r="CL12" s="48"/>
    </row>
    <row r="13" spans="1:96" ht="18" x14ac:dyDescent="0.35">
      <c r="A13" t="s">
        <v>77</v>
      </c>
      <c r="B13" s="48" t="s">
        <v>78</v>
      </c>
      <c r="C13" s="17">
        <v>3</v>
      </c>
      <c r="I13" t="str">
        <f>J13</f>
        <v>SERIE 1</v>
      </c>
      <c r="J13" s="19" t="s">
        <v>77</v>
      </c>
      <c r="K13" s="115" t="str">
        <f>$B$13</f>
        <v xml:space="preserve">PRUEBA </v>
      </c>
      <c r="L13" s="109">
        <f>$C$13</f>
        <v>3</v>
      </c>
      <c r="M13" s="109"/>
      <c r="N13" s="109"/>
      <c r="O13" s="110"/>
      <c r="P13" s="111"/>
      <c r="Q13" s="111"/>
      <c r="R13" s="111"/>
      <c r="S13" s="112"/>
      <c r="T13" s="10" t="s">
        <v>77</v>
      </c>
      <c r="U13" s="113" t="s">
        <v>78</v>
      </c>
      <c r="V13" s="116">
        <v>4</v>
      </c>
      <c r="W13" s="10"/>
      <c r="X13" s="10"/>
      <c r="Y13" s="10"/>
      <c r="Z13" s="114"/>
      <c r="AA13" s="10"/>
      <c r="AB13" s="10" t="str">
        <f>AC13</f>
        <v>SERIE 1</v>
      </c>
      <c r="AC13" s="19" t="s">
        <v>77</v>
      </c>
      <c r="AD13" s="115" t="str">
        <f>$B$13</f>
        <v xml:space="preserve">PRUEBA </v>
      </c>
      <c r="AE13" s="117">
        <f>$V$13</f>
        <v>4</v>
      </c>
      <c r="AF13" s="109"/>
      <c r="AG13" s="109"/>
      <c r="AH13" s="110"/>
      <c r="AI13" s="111"/>
      <c r="AJ13" s="5"/>
      <c r="AK13" s="5"/>
      <c r="AM13" s="126"/>
      <c r="AN13" s="115" t="str">
        <f>K13</f>
        <v xml:space="preserve">PRUEBA </v>
      </c>
      <c r="AO13" s="117">
        <f>L13</f>
        <v>3</v>
      </c>
      <c r="AP13" s="117"/>
      <c r="AQ13" s="117"/>
      <c r="AR13" s="111"/>
      <c r="AS13" s="10"/>
      <c r="AT13" s="132"/>
      <c r="AU13" s="10"/>
      <c r="AV13" s="113" t="str">
        <f>AN13</f>
        <v xml:space="preserve">PRUEBA </v>
      </c>
      <c r="AW13" s="116">
        <f>AO13</f>
        <v>3</v>
      </c>
      <c r="AX13" s="126"/>
      <c r="AY13" s="10"/>
      <c r="AZ13" s="10"/>
      <c r="BA13" s="10"/>
      <c r="BB13" s="125"/>
      <c r="BC13" s="126"/>
      <c r="BD13" s="115" t="str">
        <f>AD13</f>
        <v xml:space="preserve">PRUEBA </v>
      </c>
      <c r="BE13" s="117">
        <f>AE13</f>
        <v>4</v>
      </c>
      <c r="BF13" s="117"/>
      <c r="BG13" s="117"/>
      <c r="BH13" s="111"/>
      <c r="BI13" s="10"/>
      <c r="BJ13" s="130"/>
      <c r="BK13" s="10"/>
      <c r="BL13" s="113" t="str">
        <f>BD13</f>
        <v xml:space="preserve">PRUEBA </v>
      </c>
      <c r="BM13" s="116">
        <f>BE13</f>
        <v>4</v>
      </c>
      <c r="BN13" s="10"/>
      <c r="BO13" s="10"/>
      <c r="BP13" s="10"/>
      <c r="BQ13" s="10"/>
      <c r="BS13" s="46"/>
      <c r="BT13" s="47"/>
      <c r="BU13" s="46"/>
      <c r="BV13" s="47"/>
      <c r="BW13" s="46"/>
      <c r="BX13" s="47"/>
      <c r="BZ13" s="51"/>
      <c r="CA13" s="52"/>
      <c r="CB13" s="52"/>
      <c r="CC13" s="53"/>
      <c r="CE13" s="51"/>
      <c r="CF13" s="52"/>
      <c r="CG13" s="52"/>
      <c r="CH13" s="53"/>
      <c r="CI13" s="45"/>
      <c r="CJ13" s="51"/>
      <c r="CK13" s="52"/>
      <c r="CL13" s="52"/>
      <c r="CM13" s="53"/>
      <c r="CO13" s="51"/>
      <c r="CP13" s="52"/>
      <c r="CQ13" s="52"/>
      <c r="CR13" s="53"/>
    </row>
    <row r="14" spans="1:96" ht="18" x14ac:dyDescent="0.35">
      <c r="A14" s="3" t="s">
        <v>79</v>
      </c>
      <c r="B14" s="49" t="s">
        <v>7</v>
      </c>
      <c r="C14" s="49" t="s">
        <v>8</v>
      </c>
      <c r="D14" s="49" t="s">
        <v>61</v>
      </c>
      <c r="E14" s="49" t="s">
        <v>10</v>
      </c>
      <c r="F14" s="49" t="s">
        <v>80</v>
      </c>
      <c r="G14" s="70"/>
      <c r="I14" t="str">
        <f>J14</f>
        <v>CARRIL</v>
      </c>
      <c r="J14" s="19" t="s">
        <v>79</v>
      </c>
      <c r="K14" s="118" t="s">
        <v>7</v>
      </c>
      <c r="L14" s="118" t="s">
        <v>8</v>
      </c>
      <c r="M14" s="118" t="s">
        <v>61</v>
      </c>
      <c r="N14" s="118" t="s">
        <v>10</v>
      </c>
      <c r="O14" s="118" t="s">
        <v>80</v>
      </c>
      <c r="P14" s="119" t="s">
        <v>81</v>
      </c>
      <c r="Q14" s="119" t="s">
        <v>82</v>
      </c>
      <c r="R14" s="119" t="s">
        <v>30</v>
      </c>
      <c r="S14" s="112"/>
      <c r="T14" s="19" t="s">
        <v>79</v>
      </c>
      <c r="U14" s="119" t="s">
        <v>7</v>
      </c>
      <c r="V14" s="119" t="s">
        <v>8</v>
      </c>
      <c r="W14" s="119" t="s">
        <v>61</v>
      </c>
      <c r="X14" s="119" t="s">
        <v>10</v>
      </c>
      <c r="Y14" s="119" t="s">
        <v>80</v>
      </c>
      <c r="Z14" s="120"/>
      <c r="AA14" s="10"/>
      <c r="AB14" s="10" t="str">
        <f>AC14</f>
        <v>CARRIL</v>
      </c>
      <c r="AC14" s="19" t="s">
        <v>79</v>
      </c>
      <c r="AD14" s="118" t="s">
        <v>7</v>
      </c>
      <c r="AE14" s="118" t="s">
        <v>8</v>
      </c>
      <c r="AF14" s="118" t="s">
        <v>61</v>
      </c>
      <c r="AG14" s="118" t="s">
        <v>10</v>
      </c>
      <c r="AH14" s="118" t="s">
        <v>80</v>
      </c>
      <c r="AI14" s="119" t="s">
        <v>81</v>
      </c>
      <c r="AJ14" s="49" t="s">
        <v>82</v>
      </c>
      <c r="AK14" s="49" t="s">
        <v>30</v>
      </c>
      <c r="AM14" s="119" t="s">
        <v>83</v>
      </c>
      <c r="AN14" s="119" t="s">
        <v>7</v>
      </c>
      <c r="AO14" s="119" t="s">
        <v>8</v>
      </c>
      <c r="AP14" s="119" t="s">
        <v>61</v>
      </c>
      <c r="AQ14" s="119" t="s">
        <v>10</v>
      </c>
      <c r="AR14" s="119" t="s">
        <v>81</v>
      </c>
      <c r="AS14" s="118" t="s">
        <v>15</v>
      </c>
      <c r="AT14" s="132"/>
      <c r="AU14" s="126" t="s">
        <v>83</v>
      </c>
      <c r="AV14" s="126" t="s">
        <v>7</v>
      </c>
      <c r="AW14" s="126" t="s">
        <v>8</v>
      </c>
      <c r="AX14" s="126" t="s">
        <v>61</v>
      </c>
      <c r="AY14" s="126" t="s">
        <v>10</v>
      </c>
      <c r="AZ14" s="126" t="s">
        <v>81</v>
      </c>
      <c r="BA14" s="126" t="s">
        <v>15</v>
      </c>
      <c r="BB14" s="125"/>
      <c r="BC14" s="119" t="s">
        <v>83</v>
      </c>
      <c r="BD14" s="119" t="s">
        <v>7</v>
      </c>
      <c r="BE14" s="119" t="s">
        <v>8</v>
      </c>
      <c r="BF14" s="119" t="s">
        <v>61</v>
      </c>
      <c r="BG14" s="119" t="s">
        <v>10</v>
      </c>
      <c r="BH14" s="119" t="s">
        <v>81</v>
      </c>
      <c r="BI14" s="118" t="s">
        <v>15</v>
      </c>
      <c r="BJ14" s="130"/>
      <c r="BK14" s="126" t="s">
        <v>83</v>
      </c>
      <c r="BL14" s="126" t="s">
        <v>7</v>
      </c>
      <c r="BM14" s="126" t="s">
        <v>8</v>
      </c>
      <c r="BN14" s="126" t="s">
        <v>61</v>
      </c>
      <c r="BO14" s="126" t="s">
        <v>10</v>
      </c>
      <c r="BP14" s="126" t="s">
        <v>81</v>
      </c>
      <c r="BQ14" s="126" t="s">
        <v>15</v>
      </c>
      <c r="BS14" s="46"/>
      <c r="BT14" s="47"/>
      <c r="BU14" s="46"/>
      <c r="BV14" s="47"/>
      <c r="BW14" s="46"/>
      <c r="BX14" s="47"/>
      <c r="BZ14" s="56" t="s">
        <v>84</v>
      </c>
      <c r="CA14" s="17">
        <f>_xlfn.XLOOKUP($CC$3&amp;"-"&amp;$CA$4,$H$15:$H$201,$Q$15:$Q$201,"")</f>
        <v>3</v>
      </c>
      <c r="CB14" s="48" t="s">
        <v>85</v>
      </c>
      <c r="CC14" s="57">
        <f>_xlfn.XLOOKUP($CC$3&amp;"-"&amp;$CA$4,$H$15:$H$201,$R$15:$R$201,"")</f>
        <v>1</v>
      </c>
      <c r="CE14" s="56" t="s">
        <v>84</v>
      </c>
      <c r="CF14" s="17">
        <f>_xlfn.XLOOKUP($CC$3&amp;"-"&amp;$CA$5,$H$15:$H$201,$Q$15:$Q$201,"")</f>
        <v>3</v>
      </c>
      <c r="CG14" s="48" t="s">
        <v>85</v>
      </c>
      <c r="CH14" s="57">
        <f>_xlfn.XLOOKUP($CC$3&amp;"-"&amp;$CA$5,$H$15:$H$201,$R$15:$R$201,"")</f>
        <v>1</v>
      </c>
      <c r="CJ14" s="56" t="s">
        <v>84</v>
      </c>
      <c r="CK14" s="17">
        <f>_xlfn.XLOOKUP($CM$3&amp;"-"&amp;$CK$4,$AA$15:$AA$201,$AJ$15:$AJ$201,"")</f>
        <v>4</v>
      </c>
      <c r="CL14" s="48" t="s">
        <v>85</v>
      </c>
      <c r="CM14" s="57">
        <f>_xlfn.XLOOKUP($CM$3&amp;"-"&amp;$CK$4,$AA$15:$AA$201,$AK$15:$AK$201,"")</f>
        <v>1</v>
      </c>
      <c r="CO14" s="56" t="s">
        <v>84</v>
      </c>
      <c r="CP14" s="17">
        <f>_xlfn.XLOOKUP($CM$3&amp;"-"&amp;$CK$5,$AA$15:$AA$201,$AJ$15:$AJ$201,"")</f>
        <v>4</v>
      </c>
      <c r="CQ14" s="48" t="s">
        <v>85</v>
      </c>
      <c r="CR14" s="57">
        <f>_xlfn.XLOOKUP($CM$3&amp;"-"&amp;$CK$5,$AA$15:$AA$201,$AK$15:$AK$201,"")</f>
        <v>1</v>
      </c>
    </row>
    <row r="15" spans="1:96" ht="18" x14ac:dyDescent="0.35">
      <c r="A15">
        <v>8</v>
      </c>
      <c r="C15" s="3">
        <f>_xlfn.XLOOKUP(B15,Tabla1[NOMBRE Y APELLIDO],Tabla1[EQUIPO])</f>
        <v>0</v>
      </c>
      <c r="D15" s="3">
        <f>_xlfn.XLOOKUP(B15,Tabla1[NOMBRE Y APELLIDO],Tabla1[EDAD])</f>
        <v>0</v>
      </c>
      <c r="E15" s="3">
        <f>_xlfn.XLOOKUP(B15,Tabla1[NOMBRE Y APELLIDO],Tabla1[CAT.])</f>
        <v>0</v>
      </c>
      <c r="F15" s="81">
        <f>_xlfn.XLOOKUP(B15,Tabla1[NOMBRE Y APELLIDO],Tabla1[50m LIBRE])</f>
        <v>0</v>
      </c>
      <c r="H15" t="str">
        <f>$J$13&amp;"-"&amp;J15</f>
        <v>SERIE 1-1</v>
      </c>
      <c r="I15" t="str">
        <f>N15&amp;COUNTIF($N$15:N15,N15)</f>
        <v>01</v>
      </c>
      <c r="J15" s="19" cm="1">
        <f t="array" ref="J15:O22">_xlfn._xlws.SORT(A15:F22,1,1,FALSE)</f>
        <v>1</v>
      </c>
      <c r="K15" s="121">
        <v>0</v>
      </c>
      <c r="L15" s="118">
        <v>0</v>
      </c>
      <c r="M15" s="118">
        <v>0</v>
      </c>
      <c r="N15" s="118">
        <v>0</v>
      </c>
      <c r="O15" s="122">
        <v>0</v>
      </c>
      <c r="P15" s="122" t="s">
        <v>89</v>
      </c>
      <c r="Q15" s="118">
        <f>$L$13</f>
        <v>3</v>
      </c>
      <c r="R15" s="118">
        <v>1</v>
      </c>
      <c r="S15" s="112"/>
      <c r="T15" s="10">
        <v>8</v>
      </c>
      <c r="U15" s="10"/>
      <c r="V15" s="19">
        <f>_xlfn.XLOOKUP(U15,Tabla1[NOMBRE Y APELLIDO],Tabla1[EQUIPO])</f>
        <v>0</v>
      </c>
      <c r="W15" s="19">
        <f>_xlfn.XLOOKUP(U15,Tabla1[NOMBRE Y APELLIDO],Tabla1[EDAD])</f>
        <v>0</v>
      </c>
      <c r="X15" s="19">
        <f>_xlfn.XLOOKUP(U15,Tabla1[NOMBRE Y APELLIDO],Tabla1[CAT.])</f>
        <v>0</v>
      </c>
      <c r="Y15" s="123">
        <f>_xlfn.XLOOKUP(U15,Tabla1[NOMBRE Y APELLIDO],Tabla1[50m LIBRE])</f>
        <v>0</v>
      </c>
      <c r="Z15" s="124"/>
      <c r="AA15" s="10" t="str">
        <f>$AC$13&amp;"-"&amp;AC15</f>
        <v>SERIE 1-1</v>
      </c>
      <c r="AB15" s="10" t="str">
        <f>AG15&amp;COUNTIF($AG$15:AG15,AG15)</f>
        <v>01</v>
      </c>
      <c r="AC15" s="19" cm="1">
        <f t="array" ref="AC15:AH22">_xlfn._xlws.SORT(T15:Y22,1,1,FALSE)</f>
        <v>1</v>
      </c>
      <c r="AD15" s="121">
        <v>0</v>
      </c>
      <c r="AE15" s="118">
        <v>0</v>
      </c>
      <c r="AF15" s="118">
        <v>0</v>
      </c>
      <c r="AG15" s="118">
        <v>0</v>
      </c>
      <c r="AH15" s="122">
        <v>0</v>
      </c>
      <c r="AI15" s="122" t="s">
        <v>89</v>
      </c>
      <c r="AJ15" s="50">
        <f t="shared" ref="AJ15:AJ22" si="16">$AE$13</f>
        <v>4</v>
      </c>
      <c r="AK15" s="50">
        <v>1</v>
      </c>
      <c r="AM15" s="126">
        <v>1</v>
      </c>
      <c r="AN15" s="10" t="str" cm="1">
        <f t="array" ref="AN15:AQ15">_xlfn.XLOOKUP($AO$12&amp;AM15,$I$15:$I$201,$K$15:$N$201,"")</f>
        <v>Maria Camila Bravo Acevedo</v>
      </c>
      <c r="AO15" s="122" t="str">
        <v>DELFINES</v>
      </c>
      <c r="AP15" s="118">
        <v>26</v>
      </c>
      <c r="AQ15" s="122" t="str">
        <v>MAYORES</v>
      </c>
      <c r="AR15" s="122">
        <f>_xlfn.XLOOKUP($AO$12&amp;AM15,$I$15:$I$201,$P$15:$P$201,"")</f>
        <v>5.4201388888888886E-4</v>
      </c>
      <c r="AS15" s="118" cm="1">
        <f t="array" ref="AS15">IFERROR(IF(AR15="N/P",0,_xlfn.IFS(AM15&gt;8,"0",AM15=1,"9",AM15=2,"7",AM15=3,"6",AM15=4,"5",AM15=5,"4",AM15=6,"3",AM15=7,"2",AM15=8,"1")),"")+0</f>
        <v>9</v>
      </c>
      <c r="AT15" s="133" t="str">
        <f>AY15&amp;AU15</f>
        <v>MAYORES1</v>
      </c>
      <c r="AU15" s="126" cm="1">
        <f t="array" ref="AU15">_xlfn.IFS(AZ15="N/P",0,AV15="",0,AV15&gt;0,1)</f>
        <v>1</v>
      </c>
      <c r="AV15" s="10" t="str" cm="1">
        <f t="array" ref="AV15:AZ15">_xlfn._xlws.SORT(AN15:AR15,5,1,FALSE)</f>
        <v>Maria Camila Bravo Acevedo</v>
      </c>
      <c r="AW15" s="126" t="str">
        <v>DELFINES</v>
      </c>
      <c r="AX15" s="126">
        <v>26</v>
      </c>
      <c r="AY15" s="126" t="str">
        <v>MAYORES</v>
      </c>
      <c r="AZ15" s="122">
        <v>5.4201388888888886E-4</v>
      </c>
      <c r="BA15" s="118" cm="1">
        <f t="array" ref="BA15">IFERROR(IF(AZ15="N/P",0,_xlfn.IFS(AU15&gt;8,"0",AU15=1,"9",AU15=2,"7",AU15=3,"6",AU15=4,"5",AU15=5,"4",AU15=6,"3",AU15=7,"2",AU15=8,"1")),"")+0</f>
        <v>9</v>
      </c>
      <c r="BB15" s="125"/>
      <c r="BC15" s="126">
        <v>1</v>
      </c>
      <c r="BD15" s="10" t="str" cm="1">
        <f t="array" ref="BD15:BG15">_xlfn.XLOOKUP($BE$12&amp;BC15,$AB$15:$AB$201,$AD$15:$AG$201,"")</f>
        <v>Hugo Barrera Guzman</v>
      </c>
      <c r="BE15" s="122" t="str">
        <v>DELFINES</v>
      </c>
      <c r="BF15" s="118">
        <v>27</v>
      </c>
      <c r="BG15" s="122" t="str">
        <v>MAYORES</v>
      </c>
      <c r="BH15" s="122">
        <f>_xlfn.XLOOKUP($BE$12&amp;BC15,$AB$15:$AB$201,$AI$15:$AI$201,"")</f>
        <v>3.6585648148148149E-4</v>
      </c>
      <c r="BI15" s="118" cm="1">
        <f t="array" ref="BI15">IFERROR(IF(BH15="N/P",0,_xlfn.IFS(BC15&gt;8,"0",BC15=1,"9",BC15=2,"7",BC15=3,"6",BC15=4,"5",BC15=5,"4",BC15=6,"3",BC15=7,"2",BC15=8,"1")),"")+0</f>
        <v>9</v>
      </c>
      <c r="BJ15" s="131" t="str">
        <f>BO15&amp;BK15</f>
        <v>MAYORES1</v>
      </c>
      <c r="BK15" s="126" cm="1">
        <f t="array" ref="BK15">_xlfn.IFS(BP15="N/P",0,BL15="",0,BL15&gt;0,1)</f>
        <v>1</v>
      </c>
      <c r="BL15" s="10" t="str" cm="1">
        <f t="array" ref="BL15:BP15">_xlfn._xlws.SORT(BD15:BH15,5,1,FALSE)</f>
        <v>Hugo Barrera Guzman</v>
      </c>
      <c r="BM15" s="126" t="str">
        <v>DELFINES</v>
      </c>
      <c r="BN15" s="126">
        <v>27</v>
      </c>
      <c r="BO15" s="126" t="str">
        <v>MAYORES</v>
      </c>
      <c r="BP15" s="122">
        <v>3.6585648148148149E-4</v>
      </c>
      <c r="BQ15" s="118" cm="1">
        <f t="array" ref="BQ15">IFERROR(IF(BP15="N/P",0,_xlfn.IFS(BK15&gt;8,"0",BK15=1,"9",BK15=2,"7",BK15=3,"6",BK15=4,"5",BK15=5,"4",BK15=6,"3",BK15=7,"2",BK15=8,"1")),"")+0</f>
        <v>9</v>
      </c>
      <c r="BS15" s="46"/>
      <c r="BT15" s="47"/>
      <c r="BU15" s="46"/>
      <c r="BV15" s="47"/>
      <c r="BW15" s="46"/>
      <c r="BX15" s="47"/>
      <c r="BZ15" s="58"/>
      <c r="CA15" s="17"/>
      <c r="CC15" s="57"/>
      <c r="CE15" s="58"/>
      <c r="CF15" s="17"/>
      <c r="CH15" s="57"/>
      <c r="CJ15" s="58"/>
      <c r="CK15" s="17"/>
      <c r="CM15" s="57"/>
      <c r="CO15" s="58"/>
      <c r="CP15" s="17"/>
      <c r="CR15" s="57"/>
    </row>
    <row r="16" spans="1:96" ht="18" x14ac:dyDescent="0.35">
      <c r="A16">
        <v>1</v>
      </c>
      <c r="C16" s="3">
        <f>_xlfn.XLOOKUP(B16,Tabla1[NOMBRE Y APELLIDO],Tabla1[EQUIPO])</f>
        <v>0</v>
      </c>
      <c r="D16" s="3">
        <f>_xlfn.XLOOKUP(B16,Tabla1[NOMBRE Y APELLIDO],Tabla1[EDAD])</f>
        <v>0</v>
      </c>
      <c r="E16" s="3">
        <f>_xlfn.XLOOKUP(B16,Tabla1[NOMBRE Y APELLIDO],Tabla1[CAT.])</f>
        <v>0</v>
      </c>
      <c r="F16" s="81">
        <f>_xlfn.XLOOKUP(B16,Tabla1[NOMBRE Y APELLIDO],Tabla1[50m LIBRE])</f>
        <v>0</v>
      </c>
      <c r="G16" s="71"/>
      <c r="H16" t="str">
        <f t="shared" ref="H16:H22" si="17">$J$13&amp;"-"&amp;J16</f>
        <v>SERIE 1-2</v>
      </c>
      <c r="I16" t="str">
        <f>N16&amp;COUNTIF($N$15:N16,N16)</f>
        <v>02</v>
      </c>
      <c r="J16" s="19">
        <v>2</v>
      </c>
      <c r="K16" s="121">
        <v>0</v>
      </c>
      <c r="L16" s="118">
        <v>0</v>
      </c>
      <c r="M16" s="118">
        <v>0</v>
      </c>
      <c r="N16" s="118">
        <v>0</v>
      </c>
      <c r="O16" s="122">
        <v>0</v>
      </c>
      <c r="P16" s="122" t="s">
        <v>89</v>
      </c>
      <c r="Q16" s="118">
        <f t="shared" ref="Q16:Q22" si="18">$L$13</f>
        <v>3</v>
      </c>
      <c r="R16" s="118">
        <v>1</v>
      </c>
      <c r="S16" s="112"/>
      <c r="T16" s="10">
        <v>1</v>
      </c>
      <c r="U16" s="10"/>
      <c r="V16" s="19">
        <f>_xlfn.XLOOKUP(U16,Tabla1[NOMBRE Y APELLIDO],Tabla1[EQUIPO])</f>
        <v>0</v>
      </c>
      <c r="W16" s="19">
        <f>_xlfn.XLOOKUP(U16,Tabla1[NOMBRE Y APELLIDO],Tabla1[EDAD])</f>
        <v>0</v>
      </c>
      <c r="X16" s="19">
        <f>_xlfn.XLOOKUP(U16,Tabla1[NOMBRE Y APELLIDO],Tabla1[CAT.])</f>
        <v>0</v>
      </c>
      <c r="Y16" s="123">
        <f>_xlfn.XLOOKUP(U16,Tabla1[NOMBRE Y APELLIDO],Tabla1[50m LIBRE])</f>
        <v>0</v>
      </c>
      <c r="Z16" s="124"/>
      <c r="AA16" s="10" t="str">
        <f t="shared" ref="AA16:AA22" si="19">$AC$13&amp;"-"&amp;AC16</f>
        <v>SERIE 1-2</v>
      </c>
      <c r="AB16" s="10" t="str">
        <f>AG16&amp;COUNTIF($AG$15:AG16,AG16)</f>
        <v>02</v>
      </c>
      <c r="AC16" s="19">
        <v>2</v>
      </c>
      <c r="AD16" s="121">
        <v>0</v>
      </c>
      <c r="AE16" s="118">
        <v>0</v>
      </c>
      <c r="AF16" s="118">
        <v>0</v>
      </c>
      <c r="AG16" s="118">
        <v>0</v>
      </c>
      <c r="AH16" s="122">
        <v>0</v>
      </c>
      <c r="AI16" s="122" t="s">
        <v>89</v>
      </c>
      <c r="AJ16" s="50">
        <f t="shared" si="16"/>
        <v>4</v>
      </c>
      <c r="AK16" s="50">
        <v>1</v>
      </c>
      <c r="AM16" s="126">
        <v>2</v>
      </c>
      <c r="AN16" s="10" t="str" cm="1">
        <f t="array" ref="AN16">_xlfn.XLOOKUP($AO$12&amp;AM16,$I$15:$I$201,$K$15:$N$201,"")</f>
        <v/>
      </c>
      <c r="AO16" s="122"/>
      <c r="AP16" s="118"/>
      <c r="AQ16" s="122"/>
      <c r="AR16" s="122" t="str">
        <f t="shared" ref="AR16" si="20">_xlfn.XLOOKUP($AO$12&amp;AM16,$I$15:$I$201,$P$15:$P$201,"")</f>
        <v/>
      </c>
      <c r="AS16" s="118" cm="1">
        <f t="array" ref="AS16">IFERROR(IF(AR16="N/P",0,_xlfn.IFS(AM16&gt;8,"0",AM16=1,"9",AM16=2,"7",AM16=3,"6",AM16=4,"5",AM16=5,"4",AM16=6,"3",AM16=7,"2",AM16=8,"1")),"")+0</f>
        <v>7</v>
      </c>
      <c r="AT16" s="133" t="str">
        <f t="shared" ref="AT16:AT48" si="21">AY16&amp;AU16</f>
        <v>0</v>
      </c>
      <c r="AU16" s="126" cm="1">
        <f t="array" ref="AU16">_xlfn.IFS(AZ16="N/P",0,AV16="",0,AZ16&gt;0,AU15+1)</f>
        <v>0</v>
      </c>
      <c r="AV16" s="10"/>
      <c r="AW16" s="126"/>
      <c r="AX16" s="126"/>
      <c r="AY16" s="126"/>
      <c r="AZ16" s="122"/>
      <c r="BA16" s="118" t="e" cm="1">
        <f t="array" ref="BA16">IFERROR(IF(AZ16="N/P",0,_xlfn.IFS(AU16&gt;8,"0",AU16=1,"9",AU16=2,"7",AU16=3,"6",AU16=4,"5",AU16=5,"4",AU16=6,"3",AU16=7,"2",AU16=8,"1")),"")+0</f>
        <v>#VALUE!</v>
      </c>
      <c r="BB16" s="125"/>
      <c r="BC16" s="126">
        <v>2</v>
      </c>
      <c r="BD16" s="10" t="str" cm="1">
        <f t="array" ref="BD16">_xlfn.XLOOKUP($BE$12&amp;BC16,$AB$15:$AB$201,$AD$15:$AG$201,"")</f>
        <v/>
      </c>
      <c r="BE16" s="122"/>
      <c r="BF16" s="118"/>
      <c r="BG16" s="122"/>
      <c r="BH16" s="122" t="str">
        <f t="shared" ref="BH16" si="22">_xlfn.XLOOKUP($BE$12&amp;BC16,$AB$15:$AB$201,$AI$15:$AI$201,"")</f>
        <v/>
      </c>
      <c r="BI16" s="118" cm="1">
        <f t="array" ref="BI16">IFERROR(IF(BH16="N/P",0,_xlfn.IFS(BC16&gt;8,"0",BC16=1,"9",BC16=2,"7",BC16=3,"6",BC16=4,"5",BC16=5,"4",BC16=6,"3",BC16=7,"2",BC16=8,"1")),"")+0</f>
        <v>7</v>
      </c>
      <c r="BJ16" s="131" t="str">
        <f t="shared" ref="BJ16:BJ48" si="23">BO16&amp;BK16</f>
        <v>0</v>
      </c>
      <c r="BK16" s="126" cm="1">
        <f t="array" ref="BK16">_xlfn.IFS(BP16="N/P",0,BL16="",0,BP16&gt;0,BK15+1)</f>
        <v>0</v>
      </c>
      <c r="BL16" s="10"/>
      <c r="BM16" s="126"/>
      <c r="BN16" s="126"/>
      <c r="BO16" s="126"/>
      <c r="BP16" s="122"/>
      <c r="BQ16" s="118" t="e" cm="1">
        <f t="array" ref="BQ16">IFERROR(IF(BP16="N/P",0,_xlfn.IFS(BK16&gt;8,"0",BK16=1,"9",BK16=2,"7",BK16=3,"6",BK16=4,"5",BK16=5,"4",BK16=6,"3",BK16=7,"2",BK16=8,"1")),"")+0</f>
        <v>#VALUE!</v>
      </c>
      <c r="BS16" s="46"/>
      <c r="BT16" s="47"/>
      <c r="BU16" s="46"/>
      <c r="BV16" s="47"/>
      <c r="BW16" s="46"/>
      <c r="BX16" s="47"/>
      <c r="BZ16" s="56" t="s">
        <v>86</v>
      </c>
      <c r="CA16" s="17">
        <f>_xlfn.XLOOKUP($CC$3&amp;"-"&amp;$CA$4,$H$15:$H$201,$J$15:$J$201,"")</f>
        <v>1</v>
      </c>
      <c r="CB16" s="48" t="s">
        <v>87</v>
      </c>
      <c r="CC16" s="57"/>
      <c r="CE16" s="56" t="s">
        <v>86</v>
      </c>
      <c r="CF16" s="17">
        <f>_xlfn.XLOOKUP($CC$3&amp;"-"&amp;$CA$5,$H$15:$H$201,$J$15:$J$201,"")</f>
        <v>2</v>
      </c>
      <c r="CG16" s="48" t="s">
        <v>87</v>
      </c>
      <c r="CH16" s="57"/>
      <c r="CJ16" s="56" t="s">
        <v>86</v>
      </c>
      <c r="CK16" s="17">
        <f>_xlfn.XLOOKUP($CM$3&amp;"-"&amp;$CK$4,$AA$15:$AA$201,$AC$15:$AC$201,"")</f>
        <v>1</v>
      </c>
      <c r="CL16" s="48" t="s">
        <v>87</v>
      </c>
      <c r="CM16" s="57"/>
      <c r="CO16" s="56" t="s">
        <v>86</v>
      </c>
      <c r="CP16" s="17">
        <f>_xlfn.XLOOKUP($CM$3&amp;"-"&amp;$CK$5,$AA$15:$AA$201,$AC$15:$AC$201,"")</f>
        <v>2</v>
      </c>
      <c r="CQ16" s="48" t="s">
        <v>87</v>
      </c>
      <c r="CR16" s="57"/>
    </row>
    <row r="17" spans="1:160" ht="18" x14ac:dyDescent="0.35">
      <c r="A17">
        <v>7</v>
      </c>
      <c r="C17" s="3">
        <f>_xlfn.XLOOKUP(B17,Tabla1[NOMBRE Y APELLIDO],Tabla1[EQUIPO])</f>
        <v>0</v>
      </c>
      <c r="D17" s="3">
        <f>_xlfn.XLOOKUP(B17,Tabla1[NOMBRE Y APELLIDO],Tabla1[EDAD])</f>
        <v>0</v>
      </c>
      <c r="E17" s="3">
        <f>_xlfn.XLOOKUP(B17,Tabla1[NOMBRE Y APELLIDO],Tabla1[CAT.])</f>
        <v>0</v>
      </c>
      <c r="F17" s="81">
        <f>_xlfn.XLOOKUP(B17,Tabla1[NOMBRE Y APELLIDO],Tabla1[50m LIBRE])</f>
        <v>0</v>
      </c>
      <c r="G17" s="71"/>
      <c r="H17" t="str">
        <f t="shared" si="17"/>
        <v>SERIE 1-3</v>
      </c>
      <c r="I17" t="str">
        <f>N17&amp;COUNTIF($N$15:N17,N17)</f>
        <v>Master A1</v>
      </c>
      <c r="J17" s="19">
        <v>3</v>
      </c>
      <c r="K17" s="121" t="str">
        <v xml:space="preserve">Mariagrazia Rangel Rojas </v>
      </c>
      <c r="L17" s="118" t="str">
        <v>MNM</v>
      </c>
      <c r="M17" s="118">
        <v>34</v>
      </c>
      <c r="N17" s="118" t="str">
        <v>Master A</v>
      </c>
      <c r="O17" s="122">
        <v>1.0416666666666667E-3</v>
      </c>
      <c r="P17" s="122">
        <v>6.5162037037037033E-4</v>
      </c>
      <c r="Q17" s="118">
        <f t="shared" si="18"/>
        <v>3</v>
      </c>
      <c r="R17" s="118">
        <v>1</v>
      </c>
      <c r="S17" s="112"/>
      <c r="T17" s="10">
        <v>7</v>
      </c>
      <c r="U17" s="10"/>
      <c r="V17" s="19">
        <f>_xlfn.XLOOKUP(U17,Tabla1[NOMBRE Y APELLIDO],Tabla1[EQUIPO])</f>
        <v>0</v>
      </c>
      <c r="W17" s="19">
        <f>_xlfn.XLOOKUP(U17,Tabla1[NOMBRE Y APELLIDO],Tabla1[EDAD])</f>
        <v>0</v>
      </c>
      <c r="X17" s="19">
        <f>_xlfn.XLOOKUP(U17,Tabla1[NOMBRE Y APELLIDO],Tabla1[CAT.])</f>
        <v>0</v>
      </c>
      <c r="Y17" s="123">
        <f>_xlfn.XLOOKUP(U17,Tabla1[NOMBRE Y APELLIDO],Tabla1[50m LIBRE])</f>
        <v>0</v>
      </c>
      <c r="Z17" s="124"/>
      <c r="AA17" s="10" t="str">
        <f t="shared" si="19"/>
        <v>SERIE 1-3</v>
      </c>
      <c r="AB17" s="10" t="str">
        <f>AG17&amp;COUNTIF($AG$15:AG17,AG17)</f>
        <v>MASTER D1</v>
      </c>
      <c r="AC17" s="19">
        <v>3</v>
      </c>
      <c r="AD17" s="121" t="str">
        <v>JAIRO MARTINEZ</v>
      </c>
      <c r="AE17" s="118" t="str">
        <v>NNG</v>
      </c>
      <c r="AF17" s="118">
        <v>45</v>
      </c>
      <c r="AG17" s="118" t="str">
        <v>MASTER D</v>
      </c>
      <c r="AH17" s="122">
        <v>4.5462962962962964E-4</v>
      </c>
      <c r="AI17" s="122" t="s">
        <v>194</v>
      </c>
      <c r="AJ17" s="50">
        <f t="shared" si="16"/>
        <v>4</v>
      </c>
      <c r="AK17" s="50">
        <v>1</v>
      </c>
      <c r="AM17" s="126"/>
      <c r="AN17" s="10"/>
      <c r="AO17" s="122"/>
      <c r="AP17" s="118"/>
      <c r="AQ17" s="122"/>
      <c r="AR17" s="122"/>
      <c r="AS17" s="118"/>
      <c r="AT17" s="133" t="str">
        <f t="shared" si="21"/>
        <v/>
      </c>
      <c r="AU17" s="126"/>
      <c r="AV17" s="10"/>
      <c r="AW17" s="126"/>
      <c r="AX17" s="126"/>
      <c r="AY17" s="126"/>
      <c r="AZ17" s="126"/>
      <c r="BA17" s="10"/>
      <c r="BB17" s="125"/>
      <c r="BC17" s="126"/>
      <c r="BD17" s="10"/>
      <c r="BE17" s="122"/>
      <c r="BF17" s="118"/>
      <c r="BG17" s="122"/>
      <c r="BH17" s="122"/>
      <c r="BI17" s="118"/>
      <c r="BJ17" s="131" t="str">
        <f t="shared" si="23"/>
        <v/>
      </c>
      <c r="BK17" s="10"/>
      <c r="BL17" s="10"/>
      <c r="BM17" s="10"/>
      <c r="BN17" s="10"/>
      <c r="BO17" s="10"/>
      <c r="BP17" s="10"/>
      <c r="BQ17" s="10"/>
      <c r="BS17" s="46"/>
      <c r="BT17" s="47"/>
      <c r="BU17" s="46"/>
      <c r="BV17" s="47"/>
      <c r="BW17" s="46"/>
      <c r="BX17" s="47"/>
      <c r="BZ17" s="58"/>
      <c r="CC17" s="61"/>
      <c r="CE17" s="58"/>
      <c r="CH17" s="61"/>
      <c r="CJ17" s="58"/>
      <c r="CM17" s="61"/>
      <c r="CO17" s="58"/>
      <c r="CR17" s="61"/>
    </row>
    <row r="18" spans="1:160" ht="18" x14ac:dyDescent="0.35">
      <c r="A18">
        <v>2</v>
      </c>
      <c r="C18" s="3">
        <f>_xlfn.XLOOKUP(B18,Tabla1[NOMBRE Y APELLIDO],Tabla1[EQUIPO])</f>
        <v>0</v>
      </c>
      <c r="D18" s="3">
        <f>_xlfn.XLOOKUP(B18,Tabla1[NOMBRE Y APELLIDO],Tabla1[EDAD])</f>
        <v>0</v>
      </c>
      <c r="E18" s="3">
        <f>_xlfn.XLOOKUP(B18,Tabla1[NOMBRE Y APELLIDO],Tabla1[CAT.])</f>
        <v>0</v>
      </c>
      <c r="F18" s="81">
        <f>_xlfn.XLOOKUP(B18,Tabla1[NOMBRE Y APELLIDO],Tabla1[50m LIBRE])</f>
        <v>0</v>
      </c>
      <c r="G18" s="72"/>
      <c r="H18" t="str">
        <f t="shared" si="17"/>
        <v>SERIE 1-4</v>
      </c>
      <c r="I18" t="str">
        <f>N18&amp;COUNTIF($N$15:N18,N18)</f>
        <v>MASTER F1</v>
      </c>
      <c r="J18" s="19">
        <v>4</v>
      </c>
      <c r="K18" s="121" t="str">
        <v>MARTHA SAENZ</v>
      </c>
      <c r="L18" s="118" t="str">
        <v>NNG</v>
      </c>
      <c r="M18" s="118">
        <v>59</v>
      </c>
      <c r="N18" s="118" t="str">
        <v>MASTER F</v>
      </c>
      <c r="O18" s="122">
        <v>7.2812499999999993E-4</v>
      </c>
      <c r="P18" s="122">
        <v>8.0949074074074072E-4</v>
      </c>
      <c r="Q18" s="118">
        <f t="shared" si="18"/>
        <v>3</v>
      </c>
      <c r="R18" s="118">
        <v>1</v>
      </c>
      <c r="S18" s="112"/>
      <c r="T18" s="10">
        <v>2</v>
      </c>
      <c r="U18" s="10"/>
      <c r="V18" s="19">
        <f>_xlfn.XLOOKUP(U18,Tabla1[NOMBRE Y APELLIDO],Tabla1[EQUIPO])</f>
        <v>0</v>
      </c>
      <c r="W18" s="19">
        <f>_xlfn.XLOOKUP(U18,Tabla1[NOMBRE Y APELLIDO],Tabla1[EDAD])</f>
        <v>0</v>
      </c>
      <c r="X18" s="19">
        <f>_xlfn.XLOOKUP(U18,Tabla1[NOMBRE Y APELLIDO],Tabla1[CAT.])</f>
        <v>0</v>
      </c>
      <c r="Y18" s="123">
        <f>_xlfn.XLOOKUP(U18,Tabla1[NOMBRE Y APELLIDO],Tabla1[50m LIBRE])</f>
        <v>0</v>
      </c>
      <c r="Z18" s="124"/>
      <c r="AA18" s="10" t="str">
        <f t="shared" si="19"/>
        <v>SERIE 1-4</v>
      </c>
      <c r="AB18" s="10" t="str">
        <f>AG18&amp;COUNTIF($AG$15:AG18,AG18)</f>
        <v>Master E1</v>
      </c>
      <c r="AC18" s="19">
        <v>4</v>
      </c>
      <c r="AD18" s="121" t="str">
        <v>Libardo Pinzón Vivas</v>
      </c>
      <c r="AE18" s="118" t="str">
        <v>MNM</v>
      </c>
      <c r="AF18" s="118">
        <v>51</v>
      </c>
      <c r="AG18" s="118" t="str">
        <v>Master E</v>
      </c>
      <c r="AH18" s="122">
        <v>3.8587962962962968E-4</v>
      </c>
      <c r="AI18" s="122">
        <v>3.9641203703703702E-4</v>
      </c>
      <c r="AJ18" s="50">
        <f t="shared" si="16"/>
        <v>4</v>
      </c>
      <c r="AK18" s="50">
        <v>1</v>
      </c>
      <c r="AM18" s="126"/>
      <c r="AN18" s="115" t="str">
        <f>AN12</f>
        <v>FEMENINO</v>
      </c>
      <c r="AO18" s="117" t="s">
        <v>138</v>
      </c>
      <c r="AP18" s="10"/>
      <c r="AQ18" s="115" t="str">
        <f>AQ12</f>
        <v>50 M</v>
      </c>
      <c r="AR18" s="117" t="str">
        <f>AR12</f>
        <v>LIBRE</v>
      </c>
      <c r="AS18" s="10"/>
      <c r="AT18" s="133" t="str">
        <f t="shared" si="21"/>
        <v>50 M</v>
      </c>
      <c r="AU18" s="126"/>
      <c r="AV18" s="113" t="str">
        <f>AN18</f>
        <v>FEMENINO</v>
      </c>
      <c r="AW18" s="116" t="str">
        <f>AO18</f>
        <v>MASTER A</v>
      </c>
      <c r="AX18" s="126"/>
      <c r="AY18" s="113" t="str">
        <f>AQ18</f>
        <v>50 M</v>
      </c>
      <c r="AZ18" s="116" t="str">
        <f>AR18</f>
        <v>LIBRE</v>
      </c>
      <c r="BA18" s="10"/>
      <c r="BB18" s="125"/>
      <c r="BC18" s="126"/>
      <c r="BD18" s="115" t="str">
        <f>BD12</f>
        <v>MASCULINO</v>
      </c>
      <c r="BE18" s="117" t="s">
        <v>138</v>
      </c>
      <c r="BF18" s="10"/>
      <c r="BG18" s="115" t="str">
        <f>BG12</f>
        <v>50 M</v>
      </c>
      <c r="BH18" s="117" t="str">
        <f>BH12</f>
        <v>LIBRE</v>
      </c>
      <c r="BI18" s="10"/>
      <c r="BJ18" s="131" t="str">
        <f t="shared" si="23"/>
        <v>50 M</v>
      </c>
      <c r="BK18" s="10"/>
      <c r="BL18" s="113" t="str">
        <f>BD18</f>
        <v>MASCULINO</v>
      </c>
      <c r="BM18" s="116" t="str">
        <f>BE18</f>
        <v>MASTER A</v>
      </c>
      <c r="BN18" s="10"/>
      <c r="BO18" s="113" t="str">
        <f>BG18</f>
        <v>50 M</v>
      </c>
      <c r="BP18" s="116" t="str">
        <f>BH18</f>
        <v>LIBRE</v>
      </c>
      <c r="BQ18" s="10"/>
      <c r="BS18" s="59"/>
      <c r="BT18" s="60"/>
      <c r="BU18" s="59"/>
      <c r="BV18" s="60"/>
      <c r="BW18" s="59"/>
      <c r="BX18" s="60"/>
      <c r="BZ18" s="56" t="s">
        <v>88</v>
      </c>
      <c r="CA18" s="138">
        <f>_xlfn.XLOOKUP($CC$3&amp;"-"&amp;$CA$4,$H$15:$H$201,$K$15:$K$201,"")</f>
        <v>0</v>
      </c>
      <c r="CB18" s="138" t="str">
        <f>_xlfn.XLOOKUP($CC$3&amp;"-"&amp;CB6,$H$15:$H$201,$J$15:$J$201,"")</f>
        <v/>
      </c>
      <c r="CC18" s="139" t="str">
        <f>_xlfn.XLOOKUP($CC$3&amp;"-"&amp;CC6,$H$15:$H$201,$J$15:$J$201,"")</f>
        <v/>
      </c>
      <c r="CE18" s="56" t="s">
        <v>88</v>
      </c>
      <c r="CF18" s="138">
        <f>_xlfn.XLOOKUP($CC$3&amp;"-"&amp;$CA$5,$H$15:$H$201,$K$15:$K$201,"")</f>
        <v>0</v>
      </c>
      <c r="CG18" s="138" t="str">
        <f>_xlfn.XLOOKUP($CC$3&amp;"-"&amp;CG6,$H$15:$H$201,$J$15:$J$201,"")</f>
        <v/>
      </c>
      <c r="CH18" s="139" t="str">
        <f>_xlfn.XLOOKUP($CC$3&amp;"-"&amp;CH6,$H$15:$H$201,$J$15:$J$201,"")</f>
        <v/>
      </c>
      <c r="CJ18" s="56" t="s">
        <v>88</v>
      </c>
      <c r="CK18" s="138">
        <f>_xlfn.XLOOKUP($CM$3&amp;"-"&amp;$CK$4,$AA$15:$AA$201,$AD$15:$AD$201,"")</f>
        <v>0</v>
      </c>
      <c r="CL18" s="138" t="str">
        <f>_xlfn.XLOOKUP($CC$3&amp;"-"&amp;CL6,$H$15:$H$201,$J$15:$J$201,"")</f>
        <v/>
      </c>
      <c r="CM18" s="139" t="str">
        <f>_xlfn.XLOOKUP($CC$3&amp;"-"&amp;CM6,$H$15:$H$201,$J$15:$J$201,"")</f>
        <v/>
      </c>
      <c r="CO18" s="56" t="s">
        <v>88</v>
      </c>
      <c r="CP18" s="138">
        <f>_xlfn.XLOOKUP($CM$3&amp;"-"&amp;$CK$5,$AA$15:$AA$201,$AD$15:$AD$201,"")</f>
        <v>0</v>
      </c>
      <c r="CQ18" s="138" t="str">
        <f>_xlfn.XLOOKUP($CC$3&amp;"-"&amp;CQ6,$H$15:$H$201,$J$15:$J$201,"")</f>
        <v/>
      </c>
      <c r="CR18" s="139" t="str">
        <f>_xlfn.XLOOKUP($CC$3&amp;"-"&amp;CR6,$H$15:$H$201,$J$15:$J$201,"")</f>
        <v/>
      </c>
    </row>
    <row r="19" spans="1:160" ht="18" x14ac:dyDescent="0.35">
      <c r="A19">
        <v>6</v>
      </c>
      <c r="C19" s="3">
        <f>_xlfn.XLOOKUP(B19,Tabla1[NOMBRE Y APELLIDO],Tabla1[EQUIPO])</f>
        <v>0</v>
      </c>
      <c r="D19" s="3">
        <f>_xlfn.XLOOKUP(B19,Tabla1[NOMBRE Y APELLIDO],Tabla1[EDAD])</f>
        <v>0</v>
      </c>
      <c r="E19" s="3">
        <f>_xlfn.XLOOKUP(B19,Tabla1[NOMBRE Y APELLIDO],Tabla1[CAT.])</f>
        <v>0</v>
      </c>
      <c r="F19" s="81">
        <f>_xlfn.XLOOKUP(B19,Tabla1[NOMBRE Y APELLIDO],Tabla1[50m LIBRE])</f>
        <v>0</v>
      </c>
      <c r="G19" s="72"/>
      <c r="H19" t="str">
        <f t="shared" si="17"/>
        <v>SERIE 1-5</v>
      </c>
      <c r="I19" t="str">
        <f>N19&amp;COUNTIF($N$15:N19,N19)</f>
        <v>MASTER D1</v>
      </c>
      <c r="J19" s="19">
        <v>5</v>
      </c>
      <c r="K19" s="121" t="str">
        <v>ELEONORA RIVAS</v>
      </c>
      <c r="L19" s="118" t="str">
        <v>P.LIBRE</v>
      </c>
      <c r="M19" s="118">
        <v>49</v>
      </c>
      <c r="N19" s="118" t="str">
        <v>MASTER D</v>
      </c>
      <c r="O19" s="122" t="str">
        <v>N/T</v>
      </c>
      <c r="P19" s="122">
        <v>6.4560185185185185E-4</v>
      </c>
      <c r="Q19" s="118">
        <f t="shared" si="18"/>
        <v>3</v>
      </c>
      <c r="R19" s="118">
        <v>1</v>
      </c>
      <c r="S19" s="112"/>
      <c r="T19" s="10">
        <v>6</v>
      </c>
      <c r="U19" s="10" t="s">
        <v>193</v>
      </c>
      <c r="V19" s="19" t="str">
        <f>_xlfn.XLOOKUP(U19,Tabla1[NOMBRE Y APELLIDO],Tabla1[EQUIPO])</f>
        <v>NNG</v>
      </c>
      <c r="W19" s="19">
        <f>_xlfn.XLOOKUP(U19,Tabla1[NOMBRE Y APELLIDO],Tabla1[EDAD])</f>
        <v>64</v>
      </c>
      <c r="X19" s="19" t="str">
        <f>_xlfn.XLOOKUP(U19,Tabla1[NOMBRE Y APELLIDO],Tabla1[CAT.])</f>
        <v>MASTER G</v>
      </c>
      <c r="Y19" s="123" t="str">
        <f>_xlfn.XLOOKUP(U19,Tabla1[NOMBRE Y APELLIDO],Tabla1[50m LIBRE])</f>
        <v>N/T</v>
      </c>
      <c r="Z19" s="124"/>
      <c r="AA19" s="10" t="str">
        <f t="shared" si="19"/>
        <v>SERIE 1-5</v>
      </c>
      <c r="AB19" s="10" t="str">
        <f>AG19&amp;COUNTIF($AG$15:AG19,AG19)</f>
        <v>MASTER D2</v>
      </c>
      <c r="AC19" s="19">
        <v>5</v>
      </c>
      <c r="AD19" s="121" t="str">
        <v>DANIEL MONTOYA</v>
      </c>
      <c r="AE19" s="118" t="str">
        <v>NNG</v>
      </c>
      <c r="AF19" s="118">
        <v>45</v>
      </c>
      <c r="AG19" s="118" t="str">
        <v>MASTER D</v>
      </c>
      <c r="AH19" s="122">
        <v>4.025462962962963E-4</v>
      </c>
      <c r="AI19" s="122">
        <v>3.9814814814814812E-4</v>
      </c>
      <c r="AJ19" s="50">
        <f t="shared" si="16"/>
        <v>4</v>
      </c>
      <c r="AK19" s="50">
        <v>1</v>
      </c>
      <c r="AM19" s="126"/>
      <c r="AN19" s="115" t="str">
        <f>AN13</f>
        <v xml:space="preserve">PRUEBA </v>
      </c>
      <c r="AO19" s="117">
        <f>AO13</f>
        <v>3</v>
      </c>
      <c r="AP19" s="10"/>
      <c r="AQ19" s="10"/>
      <c r="AR19" s="10"/>
      <c r="AS19" s="10"/>
      <c r="AT19" s="133" t="str">
        <f t="shared" si="21"/>
        <v/>
      </c>
      <c r="AU19" s="126"/>
      <c r="AV19" s="113" t="str">
        <f>AN19</f>
        <v xml:space="preserve">PRUEBA </v>
      </c>
      <c r="AW19" s="116">
        <f>AO19</f>
        <v>3</v>
      </c>
      <c r="AX19" s="126"/>
      <c r="AY19" s="10"/>
      <c r="AZ19" s="10"/>
      <c r="BA19" s="10"/>
      <c r="BB19" s="125"/>
      <c r="BC19" s="126"/>
      <c r="BD19" s="115" t="str">
        <f>BD13</f>
        <v xml:space="preserve">PRUEBA </v>
      </c>
      <c r="BE19" s="117">
        <f>BE13</f>
        <v>4</v>
      </c>
      <c r="BF19" s="10"/>
      <c r="BG19" s="10"/>
      <c r="BH19" s="10"/>
      <c r="BI19" s="10"/>
      <c r="BJ19" s="131" t="str">
        <f t="shared" si="23"/>
        <v/>
      </c>
      <c r="BK19" s="10"/>
      <c r="BL19" s="113" t="str">
        <f>BD19</f>
        <v xml:space="preserve">PRUEBA </v>
      </c>
      <c r="BM19" s="116">
        <f>BE19</f>
        <v>4</v>
      </c>
      <c r="BN19" s="10"/>
      <c r="BO19" s="10"/>
      <c r="BP19" s="10"/>
      <c r="BQ19" s="10"/>
      <c r="BS19" s="62" t="s">
        <v>8</v>
      </c>
      <c r="BT19" s="62" t="s">
        <v>15</v>
      </c>
      <c r="BU19" s="62" t="s">
        <v>8</v>
      </c>
      <c r="BV19" s="62" t="s">
        <v>15</v>
      </c>
      <c r="BW19" s="62" t="s">
        <v>8</v>
      </c>
      <c r="BX19" s="62" t="s">
        <v>15</v>
      </c>
      <c r="BZ19" s="58"/>
      <c r="CC19" s="61"/>
      <c r="CE19" s="58"/>
      <c r="CH19" s="61"/>
      <c r="CJ19" s="58"/>
      <c r="CM19" s="61"/>
      <c r="CO19" s="58"/>
      <c r="CR19" s="61"/>
    </row>
    <row r="20" spans="1:160" ht="18" x14ac:dyDescent="0.35">
      <c r="A20">
        <v>3</v>
      </c>
      <c r="B20" t="s">
        <v>163</v>
      </c>
      <c r="C20" s="3" t="str">
        <f>_xlfn.XLOOKUP(B20,Tabla1[NOMBRE Y APELLIDO],Tabla1[EQUIPO])</f>
        <v>MNM</v>
      </c>
      <c r="D20" s="3">
        <f>_xlfn.XLOOKUP(B20,Tabla1[NOMBRE Y APELLIDO],Tabla1[EDAD])</f>
        <v>34</v>
      </c>
      <c r="E20" s="3" t="str">
        <f>_xlfn.XLOOKUP(B20,Tabla1[NOMBRE Y APELLIDO],Tabla1[CAT.])</f>
        <v>Master A</v>
      </c>
      <c r="F20" s="81">
        <f>_xlfn.XLOOKUP(B20,Tabla1[NOMBRE Y APELLIDO],Tabla1[50m LIBRE])</f>
        <v>1.0416666666666667E-3</v>
      </c>
      <c r="G20" s="72"/>
      <c r="H20" t="str">
        <f t="shared" si="17"/>
        <v>SERIE 1-6</v>
      </c>
      <c r="I20" t="str">
        <f>N20&amp;COUNTIF($N$15:N20,N20)</f>
        <v>03</v>
      </c>
      <c r="J20" s="19">
        <v>6</v>
      </c>
      <c r="K20" s="121">
        <v>0</v>
      </c>
      <c r="L20" s="118">
        <v>0</v>
      </c>
      <c r="M20" s="118">
        <v>0</v>
      </c>
      <c r="N20" s="118">
        <v>0</v>
      </c>
      <c r="O20" s="122">
        <v>0</v>
      </c>
      <c r="P20" s="122" t="s">
        <v>89</v>
      </c>
      <c r="Q20" s="118">
        <f t="shared" si="18"/>
        <v>3</v>
      </c>
      <c r="R20" s="118">
        <v>1</v>
      </c>
      <c r="S20" s="112"/>
      <c r="T20" s="10">
        <v>3</v>
      </c>
      <c r="U20" s="10" t="s">
        <v>180</v>
      </c>
      <c r="V20" s="19" t="str">
        <f>_xlfn.XLOOKUP(U20,Tabla1[NOMBRE Y APELLIDO],Tabla1[EQUIPO])</f>
        <v>NNG</v>
      </c>
      <c r="W20" s="19">
        <f>_xlfn.XLOOKUP(U20,Tabla1[NOMBRE Y APELLIDO],Tabla1[EDAD])</f>
        <v>45</v>
      </c>
      <c r="X20" s="19" t="str">
        <f>_xlfn.XLOOKUP(U20,Tabla1[NOMBRE Y APELLIDO],Tabla1[CAT.])</f>
        <v>MASTER D</v>
      </c>
      <c r="Y20" s="123">
        <f>_xlfn.XLOOKUP(U20,Tabla1[NOMBRE Y APELLIDO],Tabla1[50m LIBRE])</f>
        <v>4.5462962962962964E-4</v>
      </c>
      <c r="Z20" s="124"/>
      <c r="AA20" s="10" t="str">
        <f t="shared" si="19"/>
        <v>SERIE 1-6</v>
      </c>
      <c r="AB20" s="10" t="str">
        <f>AG20&amp;COUNTIF($AG$15:AG20,AG20)</f>
        <v>MASTER G1</v>
      </c>
      <c r="AC20" s="19">
        <v>6</v>
      </c>
      <c r="AD20" s="121" t="str">
        <v>Fernando Suarez</v>
      </c>
      <c r="AE20" s="118" t="str">
        <v>NNG</v>
      </c>
      <c r="AF20" s="118">
        <v>64</v>
      </c>
      <c r="AG20" s="118" t="str">
        <v>MASTER G</v>
      </c>
      <c r="AH20" s="122" t="str">
        <v>N/T</v>
      </c>
      <c r="AI20" s="122">
        <v>7.0856481481481476E-4</v>
      </c>
      <c r="AJ20" s="50">
        <f t="shared" si="16"/>
        <v>4</v>
      </c>
      <c r="AK20" s="50">
        <v>1</v>
      </c>
      <c r="AM20" s="119" t="s">
        <v>83</v>
      </c>
      <c r="AN20" s="119" t="s">
        <v>7</v>
      </c>
      <c r="AO20" s="119" t="s">
        <v>8</v>
      </c>
      <c r="AP20" s="119" t="s">
        <v>61</v>
      </c>
      <c r="AQ20" s="119" t="s">
        <v>10</v>
      </c>
      <c r="AR20" s="119" t="s">
        <v>81</v>
      </c>
      <c r="AS20" s="118" t="s">
        <v>15</v>
      </c>
      <c r="AT20" s="133" t="str">
        <f t="shared" si="21"/>
        <v>CAT.Lugar</v>
      </c>
      <c r="AU20" s="119" t="s">
        <v>83</v>
      </c>
      <c r="AV20" s="119" t="s">
        <v>7</v>
      </c>
      <c r="AW20" s="119" t="s">
        <v>8</v>
      </c>
      <c r="AX20" s="119" t="s">
        <v>61</v>
      </c>
      <c r="AY20" s="119" t="s">
        <v>10</v>
      </c>
      <c r="AZ20" s="119" t="s">
        <v>81</v>
      </c>
      <c r="BA20" s="126" t="s">
        <v>15</v>
      </c>
      <c r="BB20" s="125"/>
      <c r="BC20" s="119" t="s">
        <v>83</v>
      </c>
      <c r="BD20" s="119" t="s">
        <v>7</v>
      </c>
      <c r="BE20" s="119" t="s">
        <v>8</v>
      </c>
      <c r="BF20" s="119" t="s">
        <v>61</v>
      </c>
      <c r="BG20" s="119" t="s">
        <v>10</v>
      </c>
      <c r="BH20" s="119" t="s">
        <v>81</v>
      </c>
      <c r="BI20" s="118" t="s">
        <v>15</v>
      </c>
      <c r="BJ20" s="131" t="str">
        <f t="shared" si="23"/>
        <v>CAT.Lugar</v>
      </c>
      <c r="BK20" s="126" t="s">
        <v>83</v>
      </c>
      <c r="BL20" s="126" t="s">
        <v>7</v>
      </c>
      <c r="BM20" s="126" t="s">
        <v>8</v>
      </c>
      <c r="BN20" s="126" t="s">
        <v>61</v>
      </c>
      <c r="BO20" s="126" t="s">
        <v>10</v>
      </c>
      <c r="BP20" s="126" t="s">
        <v>81</v>
      </c>
      <c r="BQ20" s="126" t="s">
        <v>15</v>
      </c>
      <c r="BS20" t="s">
        <v>73</v>
      </c>
      <c r="BT20" s="60">
        <f t="shared" ref="BT20:BT31" si="24">SUMIF($AW$12:$AW$262,BS20,$BA$12:$BA$262)</f>
        <v>9</v>
      </c>
      <c r="BU20" s="59" t="str">
        <f>BS20</f>
        <v>DELFINES</v>
      </c>
      <c r="BV20" s="60">
        <f t="shared" ref="BV20:BV31" si="25">SUMIF($BM$12:$BM$262,BU20,$BQ$12:$BQ$262)</f>
        <v>18</v>
      </c>
      <c r="BW20" s="59" t="str">
        <f>BS20</f>
        <v>DELFINES</v>
      </c>
      <c r="BX20" s="60">
        <f t="shared" ref="BX20:BX31" si="26">SUBTOTAL(9,BT20,BV20)</f>
        <v>27</v>
      </c>
      <c r="BZ20" s="56" t="s">
        <v>90</v>
      </c>
      <c r="CA20" s="140" t="s">
        <v>91</v>
      </c>
      <c r="CB20" s="140"/>
      <c r="CC20" s="141"/>
      <c r="CE20" s="56" t="s">
        <v>90</v>
      </c>
      <c r="CF20" s="140" t="s">
        <v>91</v>
      </c>
      <c r="CG20" s="140"/>
      <c r="CH20" s="141"/>
      <c r="CJ20" s="56" t="s">
        <v>90</v>
      </c>
      <c r="CK20" s="140" t="s">
        <v>91</v>
      </c>
      <c r="CL20" s="140"/>
      <c r="CM20" s="141"/>
      <c r="CO20" s="56" t="s">
        <v>90</v>
      </c>
      <c r="CP20" s="140" t="s">
        <v>91</v>
      </c>
      <c r="CQ20" s="140"/>
      <c r="CR20" s="141"/>
    </row>
    <row r="21" spans="1:160" ht="18" x14ac:dyDescent="0.35">
      <c r="A21">
        <v>5</v>
      </c>
      <c r="B21" t="s">
        <v>181</v>
      </c>
      <c r="C21" s="3" t="str">
        <f>_xlfn.XLOOKUP(B21,Tabla1[NOMBRE Y APELLIDO],Tabla1[EQUIPO])</f>
        <v>P.LIBRE</v>
      </c>
      <c r="D21" s="3">
        <f>_xlfn.XLOOKUP(B21,Tabla1[NOMBRE Y APELLIDO],Tabla1[EDAD])</f>
        <v>49</v>
      </c>
      <c r="E21" s="3" t="str">
        <f>_xlfn.XLOOKUP(B21,Tabla1[NOMBRE Y APELLIDO],Tabla1[CAT.])</f>
        <v>MASTER D</v>
      </c>
      <c r="F21" s="81" t="str">
        <f>_xlfn.XLOOKUP(B21,Tabla1[NOMBRE Y APELLIDO],Tabla1[50m LIBRE])</f>
        <v>N/T</v>
      </c>
      <c r="G21" s="72"/>
      <c r="H21" t="str">
        <f t="shared" si="17"/>
        <v>SERIE 1-7</v>
      </c>
      <c r="I21" t="str">
        <f>N21&amp;COUNTIF($N$15:N21,N21)</f>
        <v>04</v>
      </c>
      <c r="J21" s="19">
        <v>7</v>
      </c>
      <c r="K21" s="121">
        <v>0</v>
      </c>
      <c r="L21" s="118">
        <v>0</v>
      </c>
      <c r="M21" s="118">
        <v>0</v>
      </c>
      <c r="N21" s="118">
        <v>0</v>
      </c>
      <c r="O21" s="122">
        <v>0</v>
      </c>
      <c r="P21" s="122" t="s">
        <v>89</v>
      </c>
      <c r="Q21" s="118">
        <f t="shared" si="18"/>
        <v>3</v>
      </c>
      <c r="R21" s="118">
        <v>1</v>
      </c>
      <c r="S21" s="125"/>
      <c r="T21" s="10">
        <v>5</v>
      </c>
      <c r="U21" s="10" t="s">
        <v>118</v>
      </c>
      <c r="V21" s="19" t="str">
        <f>_xlfn.XLOOKUP(U21,Tabla1[NOMBRE Y APELLIDO],Tabla1[EQUIPO])</f>
        <v>NNG</v>
      </c>
      <c r="W21" s="19">
        <f>_xlfn.XLOOKUP(U21,Tabla1[NOMBRE Y APELLIDO],Tabla1[EDAD])</f>
        <v>45</v>
      </c>
      <c r="X21" s="19" t="str">
        <f>_xlfn.XLOOKUP(U21,Tabla1[NOMBRE Y APELLIDO],Tabla1[CAT.])</f>
        <v>MASTER D</v>
      </c>
      <c r="Y21" s="123">
        <f>_xlfn.XLOOKUP(U21,Tabla1[NOMBRE Y APELLIDO],Tabla1[50m LIBRE])</f>
        <v>4.025462962962963E-4</v>
      </c>
      <c r="Z21" s="124"/>
      <c r="AA21" s="10" t="str">
        <f t="shared" si="19"/>
        <v>SERIE 1-7</v>
      </c>
      <c r="AB21" s="10" t="str">
        <f>AG21&amp;COUNTIF($AG$15:AG21,AG21)</f>
        <v>03</v>
      </c>
      <c r="AC21" s="19">
        <v>7</v>
      </c>
      <c r="AD21" s="121">
        <v>0</v>
      </c>
      <c r="AE21" s="118">
        <v>0</v>
      </c>
      <c r="AF21" s="118">
        <v>0</v>
      </c>
      <c r="AG21" s="118">
        <v>0</v>
      </c>
      <c r="AH21" s="122">
        <v>0</v>
      </c>
      <c r="AI21" s="122" t="s">
        <v>89</v>
      </c>
      <c r="AJ21" s="50">
        <f t="shared" si="16"/>
        <v>4</v>
      </c>
      <c r="AK21" s="50">
        <v>1</v>
      </c>
      <c r="AM21" s="126">
        <v>1</v>
      </c>
      <c r="AN21" s="10" t="str" cm="1">
        <f t="array" ref="AN21:AQ21">_xlfn.XLOOKUP($AO$18&amp;AM21,$I$15:$I$201,$K$15:$N$201,"")</f>
        <v xml:space="preserve">Mariagrazia Rangel Rojas </v>
      </c>
      <c r="AO21" s="122" t="str">
        <v>MNM</v>
      </c>
      <c r="AP21" s="118">
        <v>34</v>
      </c>
      <c r="AQ21" s="122" t="str">
        <v>Master A</v>
      </c>
      <c r="AR21" s="122">
        <f>_xlfn.XLOOKUP($AO$18&amp;AM21,$I$15:$I$201,$P$15:$P$201,"")</f>
        <v>6.5162037037037033E-4</v>
      </c>
      <c r="AS21" s="118" cm="1">
        <f t="array" ref="AS21">IFERROR(IF(AR21="N/P",0,_xlfn.IFS(AM21&gt;8,"0",AM21=1,"9",AM21=2,"7",AM21=3,"6",AM21=4,"5",AM21=5,"4",AM21=6,"3",AM21=7,"2",AM21=8,"1")),"")+0</f>
        <v>9</v>
      </c>
      <c r="AT21" s="133" t="str">
        <f t="shared" si="21"/>
        <v>Master A1</v>
      </c>
      <c r="AU21" s="126" cm="1">
        <f t="array" ref="AU21">_xlfn.IFS(AZ21="N/P",0,AV21="",0,AV21&gt;0,1)</f>
        <v>1</v>
      </c>
      <c r="AV21" s="10" t="str" cm="1">
        <f t="array" ref="AV21:AZ21">_xlfn._xlws.SORT(AN21:AR21,5,1,FALSE)</f>
        <v xml:space="preserve">Mariagrazia Rangel Rojas </v>
      </c>
      <c r="AW21" s="126" t="str">
        <v>MNM</v>
      </c>
      <c r="AX21" s="126">
        <v>34</v>
      </c>
      <c r="AY21" s="126" t="str">
        <v>Master A</v>
      </c>
      <c r="AZ21" s="122">
        <v>6.5162037037037033E-4</v>
      </c>
      <c r="BA21" s="118" cm="1">
        <f t="array" ref="BA21">IFERROR(IF(AZ21="N/P",0,_xlfn.IFS(AU21&gt;8,"0",AU21=1,"9",AU21=2,"7",AU21=3,"6",AU21=4,"5",AU21=5,"4",AU21=6,"3",AU21=7,"2",AU21=8,"1")),"")+0</f>
        <v>9</v>
      </c>
      <c r="BB21" s="125"/>
      <c r="BC21" s="126">
        <v>1</v>
      </c>
      <c r="BD21" s="10" t="str" cm="1">
        <f t="array" ref="BD21:BG21">_xlfn.XLOOKUP($BE$18&amp;BC21,$AB$15:$AB$201,$AD$15:$AG$201,"")</f>
        <v>Juan Fernando Arango Meneses</v>
      </c>
      <c r="BE21" s="122" t="str">
        <v>MNM</v>
      </c>
      <c r="BF21" s="118">
        <v>31</v>
      </c>
      <c r="BG21" s="122" t="str">
        <v>Master A</v>
      </c>
      <c r="BH21" s="122">
        <f>_xlfn.XLOOKUP($BE$18&amp;BC21,$AB$15:$AB$201,$AI$15:$AI$201,"")</f>
        <v>5.3032407407407412E-4</v>
      </c>
      <c r="BI21" s="118" cm="1">
        <f t="array" ref="BI21">IFERROR(IF(BH21="N/P",0,_xlfn.IFS(BC21&gt;8,"0",BC21=1,"9",BC21=2,"7",BC21=3,"6",BC21=4,"5",BC21=5,"4",BC21=6,"3",BC21=7,"2",BC21=8,"1")),"")+0</f>
        <v>9</v>
      </c>
      <c r="BJ21" s="131" t="str">
        <f t="shared" si="23"/>
        <v>Master A1</v>
      </c>
      <c r="BK21" s="126" cm="1">
        <f t="array" ref="BK21">_xlfn.IFS(BP21="N/P",0,BL21="",0,BL21&gt;0,1)</f>
        <v>1</v>
      </c>
      <c r="BL21" s="10" t="str" cm="1">
        <f t="array" ref="BL21:BP21">_xlfn._xlws.SORT(BD21:BH21,5,1,FALSE)</f>
        <v>Juan Fernando Arango Meneses</v>
      </c>
      <c r="BM21" s="126" t="str">
        <v>MNM</v>
      </c>
      <c r="BN21" s="126">
        <v>31</v>
      </c>
      <c r="BO21" s="126" t="str">
        <v>Master A</v>
      </c>
      <c r="BP21" s="122">
        <v>5.3032407407407412E-4</v>
      </c>
      <c r="BQ21" s="118" cm="1">
        <f t="array" ref="BQ21">IFERROR(IF(BP21="N/P",0,_xlfn.IFS(BK21&gt;8,"0",BK21=1,"9",BK21=2,"7",BK21=3,"6",BK21=4,"5",BK21=5,"4",BK21=6,"3",BK21=7,"2",BK21=8,"1")),"")+0</f>
        <v>9</v>
      </c>
      <c r="BS21" t="s">
        <v>120</v>
      </c>
      <c r="BT21" s="60">
        <f t="shared" si="24"/>
        <v>39</v>
      </c>
      <c r="BU21" s="59" t="str">
        <f t="shared" ref="BU21:BU31" si="27">BS21</f>
        <v>MNM</v>
      </c>
      <c r="BV21" s="60">
        <f t="shared" si="25"/>
        <v>35</v>
      </c>
      <c r="BW21" s="59" t="str">
        <f t="shared" ref="BW21:BW31" si="28">BS21</f>
        <v>MNM</v>
      </c>
      <c r="BX21" s="60">
        <f t="shared" si="26"/>
        <v>74</v>
      </c>
      <c r="BZ21" s="63"/>
      <c r="CA21" s="64"/>
      <c r="CB21" s="64"/>
      <c r="CC21" s="65"/>
      <c r="CE21" s="63"/>
      <c r="CF21" s="64"/>
      <c r="CG21" s="64"/>
      <c r="CH21" s="65"/>
      <c r="CJ21" s="63"/>
      <c r="CK21" s="64"/>
      <c r="CL21" s="64"/>
      <c r="CM21" s="65"/>
      <c r="CO21" s="63"/>
      <c r="CP21" s="64"/>
      <c r="CQ21" s="64"/>
      <c r="CR21" s="65"/>
    </row>
    <row r="22" spans="1:160" ht="18" x14ac:dyDescent="0.35">
      <c r="A22">
        <v>4</v>
      </c>
      <c r="B22" t="s">
        <v>157</v>
      </c>
      <c r="C22" s="3" t="str">
        <f>_xlfn.XLOOKUP(B22,Tabla1[NOMBRE Y APELLIDO],Tabla1[EQUIPO])</f>
        <v>NNG</v>
      </c>
      <c r="D22" s="3">
        <f>_xlfn.XLOOKUP(B22,Tabla1[NOMBRE Y APELLIDO],Tabla1[EDAD])</f>
        <v>59</v>
      </c>
      <c r="E22" s="3" t="str">
        <f>_xlfn.XLOOKUP(B22,Tabla1[NOMBRE Y APELLIDO],Tabla1[CAT.])</f>
        <v>MASTER F</v>
      </c>
      <c r="F22" s="81">
        <f>_xlfn.XLOOKUP(B22,Tabla1[NOMBRE Y APELLIDO],Tabla1[50m LIBRE])</f>
        <v>7.2812499999999993E-4</v>
      </c>
      <c r="H22" t="str">
        <f t="shared" si="17"/>
        <v>SERIE 1-8</v>
      </c>
      <c r="I22" t="str">
        <f>N22&amp;COUNTIF($N$15:N22,N22)</f>
        <v>05</v>
      </c>
      <c r="J22" s="19">
        <v>8</v>
      </c>
      <c r="K22" s="121">
        <v>0</v>
      </c>
      <c r="L22" s="118">
        <v>0</v>
      </c>
      <c r="M22" s="118">
        <v>0</v>
      </c>
      <c r="N22" s="118">
        <v>0</v>
      </c>
      <c r="O22" s="122">
        <v>0</v>
      </c>
      <c r="P22" s="122" t="s">
        <v>89</v>
      </c>
      <c r="Q22" s="118">
        <f t="shared" si="18"/>
        <v>3</v>
      </c>
      <c r="R22" s="118">
        <v>1</v>
      </c>
      <c r="S22" s="125"/>
      <c r="T22" s="10">
        <v>4</v>
      </c>
      <c r="U22" s="10" t="s">
        <v>106</v>
      </c>
      <c r="V22" s="19" t="str">
        <f>_xlfn.XLOOKUP(U22,Tabla1[NOMBRE Y APELLIDO],Tabla1[EQUIPO])</f>
        <v>MNM</v>
      </c>
      <c r="W22" s="19">
        <f>_xlfn.XLOOKUP(U22,Tabla1[NOMBRE Y APELLIDO],Tabla1[EDAD])</f>
        <v>51</v>
      </c>
      <c r="X22" s="19" t="str">
        <f>_xlfn.XLOOKUP(U22,Tabla1[NOMBRE Y APELLIDO],Tabla1[CAT.])</f>
        <v>Master E</v>
      </c>
      <c r="Y22" s="123">
        <f>_xlfn.XLOOKUP(U22,Tabla1[NOMBRE Y APELLIDO],Tabla1[50m LIBRE])</f>
        <v>3.8587962962962968E-4</v>
      </c>
      <c r="Z22" s="124"/>
      <c r="AA22" s="10" t="str">
        <f t="shared" si="19"/>
        <v>SERIE 1-8</v>
      </c>
      <c r="AB22" s="10" t="str">
        <f>AG22&amp;COUNTIF($AG$15:AG22,AG22)</f>
        <v>04</v>
      </c>
      <c r="AC22" s="19">
        <v>8</v>
      </c>
      <c r="AD22" s="121">
        <v>0</v>
      </c>
      <c r="AE22" s="118">
        <v>0</v>
      </c>
      <c r="AF22" s="118">
        <v>0</v>
      </c>
      <c r="AG22" s="118">
        <v>0</v>
      </c>
      <c r="AH22" s="122">
        <v>0</v>
      </c>
      <c r="AI22" s="122" t="s">
        <v>89</v>
      </c>
      <c r="AJ22" s="50">
        <f t="shared" si="16"/>
        <v>4</v>
      </c>
      <c r="AK22" s="50">
        <v>1</v>
      </c>
      <c r="AM22" s="126">
        <v>2</v>
      </c>
      <c r="AN22" s="10" t="str" cm="1">
        <f t="array" ref="AN22">_xlfn.XLOOKUP($AO$18&amp;AM22,$I$15:$I$201,$K$15:$N$201,"")</f>
        <v/>
      </c>
      <c r="AO22" s="122"/>
      <c r="AP22" s="118"/>
      <c r="AQ22" s="122"/>
      <c r="AR22" s="122" t="str">
        <f>_xlfn.XLOOKUP($AO$18&amp;AM22,$I$15:$I$201,$P$15:$P$201,"")</f>
        <v/>
      </c>
      <c r="AS22" s="118" cm="1">
        <f t="array" ref="AS22">IFERROR(IF(AR22="N/P",0,_xlfn.IFS(AM22&gt;8,"0",AM22=1,"9",AM22=2,"7",AM22=3,"6",AM22=4,"5",AM22=5,"4",AM22=6,"3",AM22=7,"2",AM22=8,"1")),"")+0</f>
        <v>7</v>
      </c>
      <c r="AT22" s="133" t="str">
        <f t="shared" si="21"/>
        <v>0</v>
      </c>
      <c r="AU22" s="126" cm="1">
        <f t="array" ref="AU22">_xlfn.IFS(AZ22="N/P",0,AV22="",0,AZ22&gt;0,AU21+1)</f>
        <v>0</v>
      </c>
      <c r="AV22" s="10"/>
      <c r="AW22" s="126"/>
      <c r="AX22" s="126"/>
      <c r="AY22" s="126"/>
      <c r="AZ22" s="122"/>
      <c r="BA22" s="118" t="e" cm="1">
        <f t="array" ref="BA22">IFERROR(IF(AZ22="N/P",0,_xlfn.IFS(AU22&gt;8,"0",AU22=1,"9",AU22=2,"7",AU22=3,"6",AU22=4,"5",AU22=5,"4",AU22=6,"3",AU22=7,"2",AU22=8,"1")),"")+0</f>
        <v>#VALUE!</v>
      </c>
      <c r="BB22" s="125"/>
      <c r="BC22" s="126">
        <v>2</v>
      </c>
      <c r="BD22" s="10" t="str" cm="1">
        <f t="array" ref="BD22">_xlfn.XLOOKUP($BE$18&amp;BC22,$AB$15:$AB$201,$AD$15:$AG$201,"")</f>
        <v/>
      </c>
      <c r="BE22" s="122"/>
      <c r="BF22" s="118"/>
      <c r="BG22" s="122"/>
      <c r="BH22" s="122" t="str">
        <f>_xlfn.XLOOKUP($BE$18&amp;BC22,$AB$15:$AB$201,$AI$15:$AI$201,"")</f>
        <v/>
      </c>
      <c r="BI22" s="118" cm="1">
        <f t="array" ref="BI22">IFERROR(IF(BH22="N/P",0,_xlfn.IFS(BC22&gt;8,"0",BC22=1,"9",BC22=2,"7",BC22=3,"6",BC22=4,"5",BC22=5,"4",BC22=6,"3",BC22=7,"2",BC22=8,"1")),"")+0</f>
        <v>7</v>
      </c>
      <c r="BJ22" s="131" t="str">
        <f t="shared" si="23"/>
        <v>0</v>
      </c>
      <c r="BK22" s="126" cm="1">
        <f t="array" ref="BK22">_xlfn.IFS(BP22="N/P",0,BL22="",0,BP22&gt;0,BK21+1)</f>
        <v>0</v>
      </c>
      <c r="BL22" s="10"/>
      <c r="BM22" s="126"/>
      <c r="BN22" s="126"/>
      <c r="BO22" s="126"/>
      <c r="BP22" s="122"/>
      <c r="BQ22" s="118" t="e" cm="1">
        <f t="array" ref="BQ22">IFERROR(IF(BP22="N/P",0,_xlfn.IFS(BK22&gt;8,"0",BK22=1,"9",BK22=2,"7",BK22=3,"6",BK22=4,"5",BK22=5,"4",BK22=6,"3",BK22=7,"2",BK22=8,"1")),"")+0</f>
        <v>#VALUE!</v>
      </c>
      <c r="BS22" t="s">
        <v>70</v>
      </c>
      <c r="BT22" s="60">
        <f t="shared" si="24"/>
        <v>21</v>
      </c>
      <c r="BU22" s="59" t="str">
        <f t="shared" si="27"/>
        <v>NNG</v>
      </c>
      <c r="BV22" s="60">
        <f t="shared" si="25"/>
        <v>27</v>
      </c>
      <c r="BW22" s="59" t="str">
        <f t="shared" si="28"/>
        <v>NNG</v>
      </c>
      <c r="BX22" s="60">
        <f t="shared" si="26"/>
        <v>48</v>
      </c>
    </row>
    <row r="23" spans="1:160" ht="18" x14ac:dyDescent="0.35">
      <c r="I23" t="str">
        <f>N23&amp;COUNTIF($N$15:N23,N23)</f>
        <v>5</v>
      </c>
      <c r="J23" s="126"/>
      <c r="K23" s="121"/>
      <c r="L23" s="127"/>
      <c r="M23" s="127"/>
      <c r="N23" s="127"/>
      <c r="O23" s="127"/>
      <c r="P23" s="122"/>
      <c r="Q23" s="10"/>
      <c r="R23" s="10"/>
      <c r="S23" s="125"/>
      <c r="T23" s="10"/>
      <c r="U23" s="10"/>
      <c r="V23" s="10"/>
      <c r="W23" s="10"/>
      <c r="X23" s="10"/>
      <c r="Y23" s="10"/>
      <c r="Z23" s="114"/>
      <c r="AA23" s="10"/>
      <c r="AB23" s="10" t="str">
        <f>AG23&amp;COUNTIF($AG$15:AG23,AG23)</f>
        <v>4</v>
      </c>
      <c r="AC23" s="126"/>
      <c r="AD23" s="121"/>
      <c r="AE23" s="127"/>
      <c r="AF23" s="127"/>
      <c r="AG23" s="127"/>
      <c r="AH23" s="127"/>
      <c r="AI23" s="122"/>
      <c r="AM23" s="126"/>
      <c r="AN23" s="115" t="str">
        <f>AN18</f>
        <v>FEMENINO</v>
      </c>
      <c r="AO23" s="117" t="s">
        <v>139</v>
      </c>
      <c r="AP23" s="10"/>
      <c r="AQ23" s="115" t="str">
        <f>AQ18</f>
        <v>50 M</v>
      </c>
      <c r="AR23" s="117" t="str">
        <f>AR18</f>
        <v>LIBRE</v>
      </c>
      <c r="AS23" s="10"/>
      <c r="AT23" s="133" t="str">
        <f t="shared" si="21"/>
        <v>50 M</v>
      </c>
      <c r="AU23" s="126"/>
      <c r="AV23" s="113" t="str">
        <f>AN23</f>
        <v>FEMENINO</v>
      </c>
      <c r="AW23" s="116" t="str">
        <f>AO23</f>
        <v>MASTER B</v>
      </c>
      <c r="AX23" s="126"/>
      <c r="AY23" s="113" t="str">
        <f>AQ23</f>
        <v>50 M</v>
      </c>
      <c r="AZ23" s="116" t="str">
        <f>AR23</f>
        <v>LIBRE</v>
      </c>
      <c r="BA23" s="10"/>
      <c r="BB23" s="125"/>
      <c r="BC23" s="126"/>
      <c r="BD23" s="115" t="str">
        <f>BD18</f>
        <v>MASCULINO</v>
      </c>
      <c r="BE23" s="117" t="s">
        <v>139</v>
      </c>
      <c r="BF23" s="10"/>
      <c r="BG23" s="115" t="str">
        <f>BG18</f>
        <v>50 M</v>
      </c>
      <c r="BH23" s="115" t="str">
        <f>BH18</f>
        <v>LIBRE</v>
      </c>
      <c r="BI23" s="10"/>
      <c r="BJ23" s="131" t="str">
        <f t="shared" si="23"/>
        <v>50 M</v>
      </c>
      <c r="BK23" s="10"/>
      <c r="BL23" s="113" t="str">
        <f>BD23</f>
        <v>MASCULINO</v>
      </c>
      <c r="BM23" s="116" t="str">
        <f>BE23</f>
        <v>MASTER B</v>
      </c>
      <c r="BN23" s="10"/>
      <c r="BO23" s="113" t="str">
        <f>BG23</f>
        <v>50 M</v>
      </c>
      <c r="BP23" s="116" t="str">
        <f>BH23</f>
        <v>LIBRE</v>
      </c>
      <c r="BQ23" s="10"/>
      <c r="BS23" t="s">
        <v>186</v>
      </c>
      <c r="BT23" s="60">
        <f t="shared" si="24"/>
        <v>16</v>
      </c>
      <c r="BU23" s="59" t="str">
        <f t="shared" si="27"/>
        <v>P.LIBRE</v>
      </c>
      <c r="BV23" s="60">
        <f t="shared" si="25"/>
        <v>5</v>
      </c>
      <c r="BW23" s="59" t="str">
        <f t="shared" si="28"/>
        <v>P.LIBRE</v>
      </c>
      <c r="BX23" s="60">
        <f t="shared" si="26"/>
        <v>21</v>
      </c>
      <c r="BZ23" s="51"/>
      <c r="CA23" s="52"/>
      <c r="CB23" s="52"/>
      <c r="CC23" s="53"/>
      <c r="CE23" s="51"/>
      <c r="CF23" s="52"/>
      <c r="CG23" s="52"/>
      <c r="CH23" s="53"/>
      <c r="CJ23" s="51"/>
      <c r="CK23" s="52"/>
      <c r="CL23" s="52"/>
      <c r="CM23" s="53"/>
      <c r="CO23" s="51"/>
      <c r="CP23" s="52"/>
      <c r="CQ23" s="52"/>
      <c r="CR23" s="53"/>
    </row>
    <row r="24" spans="1:160" ht="18" x14ac:dyDescent="0.35">
      <c r="A24" s="3" t="s">
        <v>92</v>
      </c>
      <c r="B24" s="42" t="str">
        <f>$B$13</f>
        <v xml:space="preserve">PRUEBA </v>
      </c>
      <c r="C24" s="18">
        <f>$C$13</f>
        <v>3</v>
      </c>
      <c r="D24" s="18"/>
      <c r="E24" s="78" t="str">
        <f>$E$12</f>
        <v>50 M</v>
      </c>
      <c r="F24" s="79" t="str">
        <f>$F$12</f>
        <v>LIBRE</v>
      </c>
      <c r="G24" s="73"/>
      <c r="I24" t="str">
        <f>N24&amp;COUNTIF($N$15:N24,N24)</f>
        <v>50 M1</v>
      </c>
      <c r="J24" s="19" t="s">
        <v>92</v>
      </c>
      <c r="K24" s="115" t="str">
        <f>$B$13</f>
        <v xml:space="preserve">PRUEBA </v>
      </c>
      <c r="L24" s="109">
        <f>$C$13</f>
        <v>3</v>
      </c>
      <c r="M24" s="109"/>
      <c r="N24" s="108" t="str">
        <f>$E$12</f>
        <v>50 M</v>
      </c>
      <c r="O24" s="109" t="str">
        <f>$F$12</f>
        <v>LIBRE</v>
      </c>
      <c r="P24" s="122"/>
      <c r="Q24" s="111"/>
      <c r="R24" s="111"/>
      <c r="S24" s="125"/>
      <c r="T24" s="19" t="s">
        <v>92</v>
      </c>
      <c r="U24" s="115" t="str">
        <f>$B$13</f>
        <v xml:space="preserve">PRUEBA </v>
      </c>
      <c r="V24" s="117">
        <f>$V$13</f>
        <v>4</v>
      </c>
      <c r="W24" s="117"/>
      <c r="X24" s="108" t="str">
        <f>$E$12</f>
        <v>50 M</v>
      </c>
      <c r="Y24" s="109" t="str">
        <f>$F$12</f>
        <v>LIBRE</v>
      </c>
      <c r="Z24" s="128"/>
      <c r="AA24" s="10"/>
      <c r="AB24" s="10" t="str">
        <f>AG24&amp;COUNTIF($AG$15:AG24,AG24)</f>
        <v>50 M1</v>
      </c>
      <c r="AC24" s="19" t="s">
        <v>92</v>
      </c>
      <c r="AD24" s="115" t="str">
        <f>$B$13</f>
        <v xml:space="preserve">PRUEBA </v>
      </c>
      <c r="AE24" s="117">
        <f>$V$13</f>
        <v>4</v>
      </c>
      <c r="AF24" s="109"/>
      <c r="AG24" s="108" t="str">
        <f>$E$12</f>
        <v>50 M</v>
      </c>
      <c r="AH24" s="109" t="str">
        <f>$F$12</f>
        <v>LIBRE</v>
      </c>
      <c r="AI24" s="122"/>
      <c r="AJ24" s="5"/>
      <c r="AK24" s="5"/>
      <c r="AM24" s="126"/>
      <c r="AN24" s="115" t="str">
        <f>AN19</f>
        <v xml:space="preserve">PRUEBA </v>
      </c>
      <c r="AO24" s="117">
        <f>AO19</f>
        <v>3</v>
      </c>
      <c r="AP24" s="10"/>
      <c r="AQ24" s="10"/>
      <c r="AR24" s="10"/>
      <c r="AS24" s="10"/>
      <c r="AT24" s="133" t="str">
        <f t="shared" si="21"/>
        <v/>
      </c>
      <c r="AU24" s="126"/>
      <c r="AV24" s="113" t="str">
        <f>AN24</f>
        <v xml:space="preserve">PRUEBA </v>
      </c>
      <c r="AW24" s="116">
        <f>AO24</f>
        <v>3</v>
      </c>
      <c r="AX24" s="126"/>
      <c r="AY24" s="10"/>
      <c r="AZ24" s="10"/>
      <c r="BA24" s="10"/>
      <c r="BB24" s="125"/>
      <c r="BC24" s="126"/>
      <c r="BD24" s="115" t="str">
        <f>BD19</f>
        <v xml:space="preserve">PRUEBA </v>
      </c>
      <c r="BE24" s="117">
        <f>BE19</f>
        <v>4</v>
      </c>
      <c r="BF24" s="10"/>
      <c r="BG24" s="10"/>
      <c r="BH24" s="10"/>
      <c r="BI24" s="10"/>
      <c r="BJ24" s="131" t="str">
        <f t="shared" si="23"/>
        <v/>
      </c>
      <c r="BK24" s="10"/>
      <c r="BL24" s="113" t="str">
        <f>BD24</f>
        <v xml:space="preserve">PRUEBA </v>
      </c>
      <c r="BM24" s="116">
        <f>BE24</f>
        <v>4</v>
      </c>
      <c r="BN24" s="10"/>
      <c r="BO24" s="10"/>
      <c r="BP24" s="10"/>
      <c r="BQ24" s="10"/>
      <c r="BT24" s="60" t="e">
        <f t="shared" si="24"/>
        <v>#VALUE!</v>
      </c>
      <c r="BU24" s="59">
        <f t="shared" si="27"/>
        <v>0</v>
      </c>
      <c r="BV24" s="60" t="e">
        <f t="shared" si="25"/>
        <v>#VALUE!</v>
      </c>
      <c r="BW24" s="59">
        <f t="shared" si="28"/>
        <v>0</v>
      </c>
      <c r="BX24" s="60" t="e">
        <f t="shared" si="26"/>
        <v>#VALUE!</v>
      </c>
      <c r="BZ24" s="56" t="s">
        <v>84</v>
      </c>
      <c r="CA24" s="17">
        <f>_xlfn.XLOOKUP($CC$3&amp;"-"&amp;$CA$6,$H$15:$H$201,$Q$15:$Q$201,"")</f>
        <v>3</v>
      </c>
      <c r="CB24" s="48" t="s">
        <v>85</v>
      </c>
      <c r="CC24" s="57">
        <f>_xlfn.XLOOKUP($CC$3&amp;"-"&amp;$CA$6,$H$15:$H$201,$R$15:$R$201,"")</f>
        <v>1</v>
      </c>
      <c r="CE24" s="56" t="s">
        <v>84</v>
      </c>
      <c r="CF24" s="17">
        <f>_xlfn.XLOOKUP($CC$3&amp;"-"&amp;$CA$7,$H$15:$H$201,$Q$15:$Q$201,"")</f>
        <v>3</v>
      </c>
      <c r="CG24" s="48" t="s">
        <v>85</v>
      </c>
      <c r="CH24" s="57">
        <f>_xlfn.XLOOKUP($CC$3&amp;"-"&amp;$CA$7,$H$15:$H$201,$R$15:$R$201,"")</f>
        <v>1</v>
      </c>
      <c r="CJ24" s="56" t="s">
        <v>84</v>
      </c>
      <c r="CK24" s="17">
        <f>_xlfn.XLOOKUP($CM$3&amp;"-"&amp;$CK$6,$AA$15:$AA$201,$AJ$15:$AJ$201,"")</f>
        <v>4</v>
      </c>
      <c r="CL24" s="48" t="s">
        <v>85</v>
      </c>
      <c r="CM24" s="57">
        <f>_xlfn.XLOOKUP($CM$3&amp;"-"&amp;$CK$6,$AA$15:$AA$201,$AK$15:$AK$201,"")</f>
        <v>1</v>
      </c>
      <c r="CO24" s="56" t="s">
        <v>84</v>
      </c>
      <c r="CP24" s="17">
        <f>_xlfn.XLOOKUP($CM$3&amp;"-"&amp;$CK$7,$AA$15:$AA$201,$AJ$15:$AJ$201,"")</f>
        <v>4</v>
      </c>
      <c r="CQ24" s="48" t="s">
        <v>85</v>
      </c>
      <c r="CR24" s="57">
        <f>_xlfn.XLOOKUP($CM$3&amp;"-"&amp;$CK$7,$AA$15:$AA$201,$AK$15:$AK$201,"")</f>
        <v>1</v>
      </c>
    </row>
    <row r="25" spans="1:160" ht="18" x14ac:dyDescent="0.35">
      <c r="A25" s="3" t="s">
        <v>79</v>
      </c>
      <c r="B25" s="49" t="s">
        <v>7</v>
      </c>
      <c r="C25" s="49" t="s">
        <v>8</v>
      </c>
      <c r="D25" s="49" t="s">
        <v>61</v>
      </c>
      <c r="E25" s="49" t="s">
        <v>10</v>
      </c>
      <c r="F25" s="49" t="s">
        <v>80</v>
      </c>
      <c r="G25" s="70"/>
      <c r="I25" t="str">
        <f>N25&amp;COUNTIF($N$15:N25,N25)</f>
        <v>CAT.1</v>
      </c>
      <c r="J25" s="19" t="s">
        <v>79</v>
      </c>
      <c r="K25" s="118" t="s">
        <v>7</v>
      </c>
      <c r="L25" s="118" t="s">
        <v>8</v>
      </c>
      <c r="M25" s="118" t="s">
        <v>61</v>
      </c>
      <c r="N25" s="118" t="s">
        <v>10</v>
      </c>
      <c r="O25" s="118" t="s">
        <v>80</v>
      </c>
      <c r="P25" s="119" t="s">
        <v>81</v>
      </c>
      <c r="Q25" s="119" t="s">
        <v>82</v>
      </c>
      <c r="R25" s="119" t="s">
        <v>30</v>
      </c>
      <c r="S25" s="125"/>
      <c r="T25" s="19" t="s">
        <v>79</v>
      </c>
      <c r="U25" s="119" t="s">
        <v>7</v>
      </c>
      <c r="V25" s="119" t="s">
        <v>8</v>
      </c>
      <c r="W25" s="119" t="s">
        <v>61</v>
      </c>
      <c r="X25" s="119" t="s">
        <v>10</v>
      </c>
      <c r="Y25" s="119" t="s">
        <v>80</v>
      </c>
      <c r="Z25" s="120"/>
      <c r="AA25" s="10"/>
      <c r="AB25" s="10" t="str">
        <f>AG25&amp;COUNTIF($AG$15:AG25,AG25)</f>
        <v>CAT.1</v>
      </c>
      <c r="AC25" s="19" t="s">
        <v>79</v>
      </c>
      <c r="AD25" s="118" t="s">
        <v>7</v>
      </c>
      <c r="AE25" s="118" t="s">
        <v>8</v>
      </c>
      <c r="AF25" s="118" t="s">
        <v>61</v>
      </c>
      <c r="AG25" s="118" t="s">
        <v>10</v>
      </c>
      <c r="AH25" s="118" t="s">
        <v>80</v>
      </c>
      <c r="AI25" s="119" t="s">
        <v>81</v>
      </c>
      <c r="AJ25" s="49" t="s">
        <v>82</v>
      </c>
      <c r="AK25" s="49" t="s">
        <v>30</v>
      </c>
      <c r="AM25" s="119" t="s">
        <v>83</v>
      </c>
      <c r="AN25" s="119" t="s">
        <v>7</v>
      </c>
      <c r="AO25" s="119" t="s">
        <v>8</v>
      </c>
      <c r="AP25" s="119" t="s">
        <v>61</v>
      </c>
      <c r="AQ25" s="119" t="s">
        <v>10</v>
      </c>
      <c r="AR25" s="119" t="s">
        <v>81</v>
      </c>
      <c r="AS25" s="118" t="s">
        <v>15</v>
      </c>
      <c r="AT25" s="133" t="str">
        <f t="shared" si="21"/>
        <v>CAT.Lugar</v>
      </c>
      <c r="AU25" s="119" t="s">
        <v>83</v>
      </c>
      <c r="AV25" s="119" t="s">
        <v>7</v>
      </c>
      <c r="AW25" s="119" t="s">
        <v>8</v>
      </c>
      <c r="AX25" s="119" t="s">
        <v>61</v>
      </c>
      <c r="AY25" s="119" t="s">
        <v>10</v>
      </c>
      <c r="AZ25" s="119" t="s">
        <v>81</v>
      </c>
      <c r="BA25" s="126" t="s">
        <v>15</v>
      </c>
      <c r="BB25" s="125"/>
      <c r="BC25" s="119" t="s">
        <v>83</v>
      </c>
      <c r="BD25" s="119" t="s">
        <v>7</v>
      </c>
      <c r="BE25" s="119" t="s">
        <v>8</v>
      </c>
      <c r="BF25" s="119" t="s">
        <v>61</v>
      </c>
      <c r="BG25" s="119" t="s">
        <v>10</v>
      </c>
      <c r="BH25" s="119" t="s">
        <v>81</v>
      </c>
      <c r="BI25" s="118" t="s">
        <v>15</v>
      </c>
      <c r="BJ25" s="131" t="str">
        <f t="shared" si="23"/>
        <v>CAT.Lugar</v>
      </c>
      <c r="BK25" s="126" t="s">
        <v>83</v>
      </c>
      <c r="BL25" s="126" t="s">
        <v>7</v>
      </c>
      <c r="BM25" s="126" t="s">
        <v>8</v>
      </c>
      <c r="BN25" s="126" t="s">
        <v>61</v>
      </c>
      <c r="BO25" s="126" t="s">
        <v>10</v>
      </c>
      <c r="BP25" s="126" t="s">
        <v>81</v>
      </c>
      <c r="BQ25" s="126" t="s">
        <v>15</v>
      </c>
      <c r="BT25" s="60" t="e">
        <f t="shared" si="24"/>
        <v>#VALUE!</v>
      </c>
      <c r="BU25" s="59">
        <f t="shared" si="27"/>
        <v>0</v>
      </c>
      <c r="BV25" s="60" t="e">
        <f t="shared" si="25"/>
        <v>#VALUE!</v>
      </c>
      <c r="BW25" s="59">
        <f t="shared" si="28"/>
        <v>0</v>
      </c>
      <c r="BX25" s="60" t="e">
        <f t="shared" si="26"/>
        <v>#VALUE!</v>
      </c>
      <c r="BZ25" s="58"/>
      <c r="CA25" s="17"/>
      <c r="CC25" s="57"/>
      <c r="CE25" s="58"/>
      <c r="CF25" s="17"/>
      <c r="CH25" s="57"/>
      <c r="CJ25" s="58"/>
      <c r="CK25" s="17"/>
      <c r="CM25" s="57"/>
      <c r="CO25" s="58"/>
      <c r="CP25" s="17"/>
      <c r="CR25" s="57"/>
    </row>
    <row r="26" spans="1:160" ht="18" x14ac:dyDescent="0.35">
      <c r="A26">
        <v>8</v>
      </c>
      <c r="B26" s="54"/>
      <c r="C26" s="3">
        <f>_xlfn.XLOOKUP(B26,Tabla1[NOMBRE Y APELLIDO],Tabla1[EQUIPO])</f>
        <v>0</v>
      </c>
      <c r="D26" s="3">
        <f>_xlfn.XLOOKUP(B26,Tabla1[NOMBRE Y APELLIDO],Tabla1[EDAD])</f>
        <v>0</v>
      </c>
      <c r="E26" s="3">
        <f>_xlfn.XLOOKUP(B26,Tabla1[NOMBRE Y APELLIDO],Tabla1[CAT.])</f>
        <v>0</v>
      </c>
      <c r="F26" s="81">
        <f>_xlfn.XLOOKUP(B26,Tabla1[NOMBRE Y APELLIDO],Tabla1[50m LIBRE])</f>
        <v>0</v>
      </c>
      <c r="G26" s="74"/>
      <c r="H26" t="str">
        <f>$J$24&amp;"-"&amp;J26</f>
        <v>SERIE 2-1</v>
      </c>
      <c r="I26" t="str">
        <f>N26&amp;COUNTIF($N$15:N26,N26)</f>
        <v>06</v>
      </c>
      <c r="J26" s="19" cm="1">
        <f t="array" ref="J26:O33">_xlfn._xlws.SORT(A26:F33,1,1,FALSE)</f>
        <v>1</v>
      </c>
      <c r="K26" s="121">
        <v>0</v>
      </c>
      <c r="L26" s="118">
        <v>0</v>
      </c>
      <c r="M26" s="118">
        <v>0</v>
      </c>
      <c r="N26" s="118">
        <v>0</v>
      </c>
      <c r="O26" s="122">
        <v>0</v>
      </c>
      <c r="P26" s="122" t="s">
        <v>89</v>
      </c>
      <c r="Q26" s="118">
        <f t="shared" ref="Q26:Q33" si="29">$L$13</f>
        <v>3</v>
      </c>
      <c r="R26" s="118">
        <v>2</v>
      </c>
      <c r="S26" s="125"/>
      <c r="T26" s="10">
        <v>8</v>
      </c>
      <c r="U26" s="10"/>
      <c r="V26" s="19">
        <f>_xlfn.XLOOKUP(U26,Tabla1[NOMBRE Y APELLIDO],Tabla1[EQUIPO])</f>
        <v>0</v>
      </c>
      <c r="W26" s="19">
        <f>_xlfn.XLOOKUP(U26,Tabla1[NOMBRE Y APELLIDO],Tabla1[EDAD])</f>
        <v>0</v>
      </c>
      <c r="X26" s="19">
        <f>_xlfn.XLOOKUP(U26,Tabla1[NOMBRE Y APELLIDO],Tabla1[CAT.])</f>
        <v>0</v>
      </c>
      <c r="Y26" s="123">
        <f>_xlfn.XLOOKUP(U26,Tabla1[NOMBRE Y APELLIDO],Tabla1[50m LIBRE])</f>
        <v>0</v>
      </c>
      <c r="Z26" s="124"/>
      <c r="AA26" s="10" t="str">
        <f>$AC$24&amp;"-"&amp;AC26</f>
        <v>SERIE 2-1</v>
      </c>
      <c r="AB26" s="10" t="str">
        <f>AG26&amp;COUNTIF($AG$15:AG26,AG26)</f>
        <v>05</v>
      </c>
      <c r="AC26" s="19" cm="1">
        <f t="array" ref="AC26:AH33">_xlfn._xlws.SORT(T26:Y33,1,1,FALSE)</f>
        <v>1</v>
      </c>
      <c r="AD26" s="121">
        <v>0</v>
      </c>
      <c r="AE26" s="118">
        <v>0</v>
      </c>
      <c r="AF26" s="118">
        <v>0</v>
      </c>
      <c r="AG26" s="118">
        <v>0</v>
      </c>
      <c r="AH26" s="122">
        <v>0</v>
      </c>
      <c r="AI26" s="122" t="s">
        <v>89</v>
      </c>
      <c r="AJ26" s="50">
        <f t="shared" ref="AJ26:AJ33" si="30">$AE$13</f>
        <v>4</v>
      </c>
      <c r="AK26" s="50">
        <v>2</v>
      </c>
      <c r="AM26" s="126">
        <v>1</v>
      </c>
      <c r="AN26" s="10" t="str" cm="1">
        <f t="array" ref="AN26:AQ26">_xlfn.XLOOKUP($AO$23&amp;AM26,$I$15:$I$201,$K$15:$N$201,"")</f>
        <v>Marlen Patricia Villalba Pastrana</v>
      </c>
      <c r="AO26" s="122" t="str">
        <v>P.LIBRE</v>
      </c>
      <c r="AP26" s="118">
        <v>36</v>
      </c>
      <c r="AQ26" s="122" t="str">
        <v>MASTER B</v>
      </c>
      <c r="AR26" s="122">
        <f t="shared" ref="AR26:AR31" si="31">_xlfn.XLOOKUP($AO$23&amp;AM26,$I$15:$I$201,$P$15:$P$201,"")</f>
        <v>5.7256944444444445E-4</v>
      </c>
      <c r="AS26" s="118" cm="1">
        <f t="array" ref="AS26">IFERROR(IF(AR26="N/P",0,_xlfn.IFS(AM26&gt;8,"0",AM26=1,"9",AM26=2,"7",AM26=3,"6",AM26=4,"5",AM26=5,"4",AM26=6,"3",AM26=7,"2",AM26=8,"1")),"")+0</f>
        <v>9</v>
      </c>
      <c r="AT26" s="133" t="str">
        <f t="shared" si="21"/>
        <v>Master B1</v>
      </c>
      <c r="AU26" s="126" cm="1">
        <f t="array" ref="AU26">_xlfn.IFS(AZ26="N/P",0,AV26="",0,AV26&gt;0,1)</f>
        <v>1</v>
      </c>
      <c r="AV26" s="116" t="str" cm="1">
        <f t="array" ref="AV26:AZ29">_xlfn._xlws.SORT(AN26:AR29,5,1,FALSE)</f>
        <v>KATHERINE GASCON</v>
      </c>
      <c r="AW26" s="126" t="str">
        <v>MNM</v>
      </c>
      <c r="AX26" s="126">
        <v>36</v>
      </c>
      <c r="AY26" s="126" t="str">
        <v>Master B</v>
      </c>
      <c r="AZ26" s="122">
        <v>5.0775462962962959E-4</v>
      </c>
      <c r="BA26" s="118" cm="1">
        <f t="array" ref="BA26">IFERROR(IF(AZ26="N/P",0,_xlfn.IFS(AU26&gt;8,"0",AU26=1,"9",AU26=2,"7",AU26=3,"6",AU26=4,"5",AU26=5,"4",AU26=6,"3",AU26=7,"2",AU26=8,"1")),"")+0</f>
        <v>9</v>
      </c>
      <c r="BB26" s="125"/>
      <c r="BC26" s="126">
        <v>1</v>
      </c>
      <c r="BD26" s="10" t="str" cm="1">
        <f t="array" ref="BD26:BG26">_xlfn.XLOOKUP($BE$23&amp;BC26,$AB$15:$AB$201,$AD$15:$AG$201,"")</f>
        <v>Julian arbelaez</v>
      </c>
      <c r="BE26" s="122" t="str">
        <v>DELFINES</v>
      </c>
      <c r="BF26" s="118">
        <v>38</v>
      </c>
      <c r="BG26" s="122" t="str">
        <v>MASTER B</v>
      </c>
      <c r="BH26" s="122">
        <f t="shared" ref="BH26:BH31" si="32">_xlfn.XLOOKUP($BE$23&amp;BC26,$AB$15:$AB$201,$AI$15:$AI$201,"")</f>
        <v>3.5844907407407407E-4</v>
      </c>
      <c r="BI26" s="118" cm="1">
        <f t="array" ref="BI26">IFERROR(IF(BH26="N/P",0,_xlfn.IFS(BC26&gt;8,"0",BC26=1,"9",BC26=2,"7",BC26=3,"6",BC26=4,"5",BC26=5,"4",BC26=6,"3",BC26=7,"2",BC26=8,"1")),"")+0</f>
        <v>9</v>
      </c>
      <c r="BJ26" s="131" t="str">
        <f t="shared" si="23"/>
        <v>MASTER B1</v>
      </c>
      <c r="BK26" s="126" cm="1">
        <f t="array" ref="BK26">_xlfn.IFS(BP26="N/P",0,BL26="",0,BL26&gt;0,1)</f>
        <v>1</v>
      </c>
      <c r="BL26" s="10" t="str" cm="1">
        <f t="array" ref="BL26:BP30">_xlfn._xlws.SORT(BD26:BH30,5,1,FALSE)</f>
        <v>Julian arbelaez</v>
      </c>
      <c r="BM26" s="126" t="str">
        <v>DELFINES</v>
      </c>
      <c r="BN26" s="126">
        <v>38</v>
      </c>
      <c r="BO26" s="126" t="str">
        <v>MASTER B</v>
      </c>
      <c r="BP26" s="122">
        <v>3.5844907407407407E-4</v>
      </c>
      <c r="BQ26" s="118" cm="1">
        <f t="array" ref="BQ26">IFERROR(IF(BP26="N/P",0,_xlfn.IFS(BK26&gt;8,"0",BK26=1,"9",BK26=2,"7",BK26=3,"6",BK26=4,"5",BK26=5,"4",BK26=6,"3",BK26=7,"2",BK26=8,"1")),"")+0</f>
        <v>9</v>
      </c>
      <c r="BT26" s="60" t="e">
        <f t="shared" si="24"/>
        <v>#VALUE!</v>
      </c>
      <c r="BU26" s="59">
        <f t="shared" si="27"/>
        <v>0</v>
      </c>
      <c r="BV26" s="60" t="e">
        <f t="shared" si="25"/>
        <v>#VALUE!</v>
      </c>
      <c r="BW26" s="59">
        <f t="shared" si="28"/>
        <v>0</v>
      </c>
      <c r="BX26" s="60" t="e">
        <f t="shared" si="26"/>
        <v>#VALUE!</v>
      </c>
      <c r="BZ26" s="56" t="s">
        <v>86</v>
      </c>
      <c r="CA26" s="17">
        <f>_xlfn.XLOOKUP($CC$3&amp;"-"&amp;$CA$6,$H$15:$H$201,$J$15:$J$201,"")</f>
        <v>3</v>
      </c>
      <c r="CB26" s="48" t="s">
        <v>87</v>
      </c>
      <c r="CC26" s="57"/>
      <c r="CE26" s="56" t="s">
        <v>86</v>
      </c>
      <c r="CF26" s="17">
        <f>_xlfn.XLOOKUP($CC$3&amp;"-"&amp;$CA$7,$H$15:$H$201,$J$15:$J$201,"")</f>
        <v>4</v>
      </c>
      <c r="CG26" s="48" t="s">
        <v>87</v>
      </c>
      <c r="CH26" s="57"/>
      <c r="CJ26" s="56" t="s">
        <v>86</v>
      </c>
      <c r="CK26" s="17">
        <f>_xlfn.XLOOKUP($CM$3&amp;"-"&amp;$CK$6,$AA$15:$AA$201,$AC$15:$AC$201,"")</f>
        <v>3</v>
      </c>
      <c r="CL26" s="48" t="s">
        <v>87</v>
      </c>
      <c r="CM26" s="57"/>
      <c r="CO26" s="56" t="s">
        <v>86</v>
      </c>
      <c r="CP26" s="17">
        <f>_xlfn.XLOOKUP($CM$3&amp;"-"&amp;$CK$7,$AA$15:$AA$201,$AC$15:$AC$201,"")</f>
        <v>4</v>
      </c>
      <c r="CQ26" s="48" t="s">
        <v>87</v>
      </c>
      <c r="CR26" s="57"/>
    </row>
    <row r="27" spans="1:160" ht="18" x14ac:dyDescent="0.35">
      <c r="A27">
        <v>1</v>
      </c>
      <c r="C27" s="3">
        <f>_xlfn.XLOOKUP(B27,Tabla1[NOMBRE Y APELLIDO],Tabla1[EQUIPO])</f>
        <v>0</v>
      </c>
      <c r="D27" s="3">
        <f>_xlfn.XLOOKUP(B27,Tabla1[NOMBRE Y APELLIDO],Tabla1[EDAD])</f>
        <v>0</v>
      </c>
      <c r="E27" s="3">
        <f>_xlfn.XLOOKUP(B27,Tabla1[NOMBRE Y APELLIDO],Tabla1[CAT.])</f>
        <v>0</v>
      </c>
      <c r="F27" s="81">
        <f>_xlfn.XLOOKUP(B27,Tabla1[NOMBRE Y APELLIDO],Tabla1[50m LIBRE])</f>
        <v>0</v>
      </c>
      <c r="G27" s="74"/>
      <c r="H27" t="str">
        <f t="shared" ref="H27:H33" si="33">$J$24&amp;"-"&amp;J27</f>
        <v>SERIE 2-2</v>
      </c>
      <c r="I27" t="str">
        <f>N27&amp;COUNTIF($N$15:N27,N27)</f>
        <v>07</v>
      </c>
      <c r="J27" s="19">
        <v>2</v>
      </c>
      <c r="K27" s="121">
        <v>0</v>
      </c>
      <c r="L27" s="118">
        <v>0</v>
      </c>
      <c r="M27" s="118">
        <v>0</v>
      </c>
      <c r="N27" s="118">
        <v>0</v>
      </c>
      <c r="O27" s="122">
        <v>0</v>
      </c>
      <c r="P27" s="122" t="s">
        <v>89</v>
      </c>
      <c r="Q27" s="118">
        <f t="shared" si="29"/>
        <v>3</v>
      </c>
      <c r="R27" s="118">
        <v>2</v>
      </c>
      <c r="S27" s="125"/>
      <c r="T27" s="10">
        <v>1</v>
      </c>
      <c r="U27" s="10"/>
      <c r="V27" s="19">
        <f>_xlfn.XLOOKUP(U27,Tabla1[NOMBRE Y APELLIDO],Tabla1[EQUIPO])</f>
        <v>0</v>
      </c>
      <c r="W27" s="19">
        <f>_xlfn.XLOOKUP(U27,Tabla1[NOMBRE Y APELLIDO],Tabla1[EDAD])</f>
        <v>0</v>
      </c>
      <c r="X27" s="19">
        <f>_xlfn.XLOOKUP(U27,Tabla1[NOMBRE Y APELLIDO],Tabla1[CAT.])</f>
        <v>0</v>
      </c>
      <c r="Y27" s="123">
        <f>_xlfn.XLOOKUP(U27,Tabla1[NOMBRE Y APELLIDO],Tabla1[50m LIBRE])</f>
        <v>0</v>
      </c>
      <c r="Z27" s="124"/>
      <c r="AA27" s="10" t="str">
        <f t="shared" ref="AA27:AA33" si="34">$AC$24&amp;"-"&amp;AC27</f>
        <v>SERIE 2-2</v>
      </c>
      <c r="AB27" s="10" t="str">
        <f>AG27&amp;COUNTIF($AG$15:AG27,AG27)</f>
        <v>06</v>
      </c>
      <c r="AC27" s="19">
        <v>2</v>
      </c>
      <c r="AD27" s="121">
        <v>0</v>
      </c>
      <c r="AE27" s="118">
        <v>0</v>
      </c>
      <c r="AF27" s="118">
        <v>0</v>
      </c>
      <c r="AG27" s="118">
        <v>0</v>
      </c>
      <c r="AH27" s="122">
        <v>0</v>
      </c>
      <c r="AI27" s="122" t="s">
        <v>89</v>
      </c>
      <c r="AJ27" s="50">
        <f t="shared" si="30"/>
        <v>4</v>
      </c>
      <c r="AK27" s="50">
        <v>2</v>
      </c>
      <c r="AM27" s="126">
        <v>2</v>
      </c>
      <c r="AN27" s="10" t="str" cm="1">
        <f t="array" ref="AN27:AQ27">_xlfn.XLOOKUP($AO$23&amp;AM27,$I$15:$I$201,$K$15:$N$201,"")</f>
        <v>KATHERINE GASCON</v>
      </c>
      <c r="AO27" s="122" t="str">
        <v>MNM</v>
      </c>
      <c r="AP27" s="118">
        <v>36</v>
      </c>
      <c r="AQ27" s="122" t="str">
        <v>Master B</v>
      </c>
      <c r="AR27" s="122">
        <f t="shared" si="31"/>
        <v>5.0775462962962959E-4</v>
      </c>
      <c r="AS27" s="118" cm="1">
        <f t="array" ref="AS27">IFERROR(IF(AR27="N/P",0,_xlfn.IFS(AM27&gt;8,"0",AM27=1,"9",AM27=2,"7",AM27=3,"6",AM27=4,"5",AM27=5,"4",AM27=6,"3",AM27=7,"2",AM27=8,"1")),"")+0</f>
        <v>7</v>
      </c>
      <c r="AT27" s="133" t="str">
        <f t="shared" si="21"/>
        <v>MASTER B2</v>
      </c>
      <c r="AU27" s="126" cm="1">
        <f t="array" ref="AU27">_xlfn.IFS(AZ27="N/P",0,AV27="",0,AZ27&gt;0,AU26+1)</f>
        <v>2</v>
      </c>
      <c r="AV27" s="116" t="str">
        <v>Marlen Patricia Villalba Pastrana</v>
      </c>
      <c r="AW27" s="126" t="str">
        <v>P.LIBRE</v>
      </c>
      <c r="AX27" s="126">
        <v>36</v>
      </c>
      <c r="AY27" s="126" t="str">
        <v>MASTER B</v>
      </c>
      <c r="AZ27" s="122">
        <v>5.7256944444444445E-4</v>
      </c>
      <c r="BA27" s="118" cm="1">
        <f t="array" ref="BA27">IFERROR(IF(AZ27="N/P",0,_xlfn.IFS(AU27&gt;8,"0",AU27=1,"9",AU27=2,"7",AU27=3,"6",AU27=4,"5",AU27=5,"4",AU27=6,"3",AU27=7,"2",AU27=8,"1")),"")+0</f>
        <v>7</v>
      </c>
      <c r="BB27" s="125"/>
      <c r="BC27" s="126">
        <v>2</v>
      </c>
      <c r="BD27" s="10" t="str" cm="1">
        <f t="array" ref="BD27:BG27">_xlfn.XLOOKUP($BE$23&amp;BC27,$AB$15:$AB$201,$AD$15:$AG$201,"")</f>
        <v>Jhonatan Steven Cortez Bolivar</v>
      </c>
      <c r="BE27" s="122" t="str">
        <v>MNM</v>
      </c>
      <c r="BF27" s="118">
        <v>35</v>
      </c>
      <c r="BG27" s="122" t="str">
        <v>MASTER B</v>
      </c>
      <c r="BH27" s="122">
        <f t="shared" si="32"/>
        <v>4.3194444444444443E-4</v>
      </c>
      <c r="BI27" s="118" cm="1">
        <f t="array" ref="BI27">IFERROR(IF(BH27="N/P",0,_xlfn.IFS(BC27&gt;8,"0",BC27=1,"9",BC27=2,"7",BC27=3,"6",BC27=4,"5",BC27=5,"4",BC27=6,"3",BC27=7,"2",BC27=8,"1")),"")+0</f>
        <v>7</v>
      </c>
      <c r="BJ27" s="131" t="str">
        <f t="shared" si="23"/>
        <v>MASTER B2</v>
      </c>
      <c r="BK27" s="126" cm="1">
        <f t="array" ref="BK27">_xlfn.IFS(BP27="N/P",0,BL27="",0,BP27&gt;0,BK26+1)</f>
        <v>2</v>
      </c>
      <c r="BL27" s="10" t="str">
        <v>ALEX EPAMINONDAS ZARATE BUELVAS</v>
      </c>
      <c r="BM27" s="126" t="str">
        <v>MNM</v>
      </c>
      <c r="BN27" s="126">
        <v>35</v>
      </c>
      <c r="BO27" s="126" t="str">
        <v>MASTER B</v>
      </c>
      <c r="BP27" s="122">
        <v>3.9270833333333334E-4</v>
      </c>
      <c r="BQ27" s="118" cm="1">
        <f t="array" ref="BQ27">IFERROR(IF(BP27="N/P",0,_xlfn.IFS(BK27&gt;8,"0",BK27=1,"9",BK27=2,"7",BK27=3,"6",BK27=4,"5",BK27=5,"4",BK27=6,"3",BK27=7,"2",BK27=8,"1")),"")+0</f>
        <v>7</v>
      </c>
      <c r="BT27" s="60" t="e">
        <f t="shared" si="24"/>
        <v>#VALUE!</v>
      </c>
      <c r="BU27" s="59">
        <f t="shared" si="27"/>
        <v>0</v>
      </c>
      <c r="BV27" s="60" t="e">
        <f t="shared" si="25"/>
        <v>#VALUE!</v>
      </c>
      <c r="BW27" s="59">
        <f t="shared" si="28"/>
        <v>0</v>
      </c>
      <c r="BX27" s="60" t="e">
        <f t="shared" si="26"/>
        <v>#VALUE!</v>
      </c>
      <c r="BZ27" s="58"/>
      <c r="CC27" s="61"/>
      <c r="CE27" s="58"/>
      <c r="CH27" s="61"/>
      <c r="CJ27" s="58"/>
      <c r="CM27" s="61"/>
      <c r="CO27" s="58"/>
      <c r="CR27" s="61"/>
    </row>
    <row r="28" spans="1:160" s="33" customFormat="1" ht="18" x14ac:dyDescent="0.35">
      <c r="A28">
        <v>7</v>
      </c>
      <c r="B28"/>
      <c r="C28" s="3">
        <f>_xlfn.XLOOKUP(B28,Tabla1[NOMBRE Y APELLIDO],Tabla1[EQUIPO])</f>
        <v>0</v>
      </c>
      <c r="D28" s="3">
        <f>_xlfn.XLOOKUP(B28,Tabla1[NOMBRE Y APELLIDO],Tabla1[EDAD])</f>
        <v>0</v>
      </c>
      <c r="E28" s="3">
        <f>_xlfn.XLOOKUP(B28,Tabla1[NOMBRE Y APELLIDO],Tabla1[CAT.])</f>
        <v>0</v>
      </c>
      <c r="F28" s="81">
        <f>_xlfn.XLOOKUP(B28,Tabla1[NOMBRE Y APELLIDO],Tabla1[50m LIBRE])</f>
        <v>0</v>
      </c>
      <c r="G28" s="74"/>
      <c r="H28" t="str">
        <f t="shared" si="33"/>
        <v>SERIE 2-3</v>
      </c>
      <c r="I28" t="str">
        <f>N28&amp;COUNTIF($N$15:N28,N28)</f>
        <v>MASTER B1</v>
      </c>
      <c r="J28" s="19">
        <v>3</v>
      </c>
      <c r="K28" s="121" t="str">
        <v>Marlen Patricia Villalba Pastrana</v>
      </c>
      <c r="L28" s="118" t="str">
        <v>P.LIBRE</v>
      </c>
      <c r="M28" s="118">
        <v>36</v>
      </c>
      <c r="N28" s="118" t="str">
        <v>MASTER B</v>
      </c>
      <c r="O28" s="122" t="str">
        <v>N/T</v>
      </c>
      <c r="P28" s="122">
        <v>5.7256944444444445E-4</v>
      </c>
      <c r="Q28" s="118">
        <f t="shared" si="29"/>
        <v>3</v>
      </c>
      <c r="R28" s="118">
        <v>2</v>
      </c>
      <c r="S28" s="125"/>
      <c r="T28" s="10">
        <v>7</v>
      </c>
      <c r="U28" s="10"/>
      <c r="V28" s="19">
        <f>_xlfn.XLOOKUP(U28,Tabla1[NOMBRE Y APELLIDO],Tabla1[EQUIPO])</f>
        <v>0</v>
      </c>
      <c r="W28" s="19">
        <f>_xlfn.XLOOKUP(U28,Tabla1[NOMBRE Y APELLIDO],Tabla1[EDAD])</f>
        <v>0</v>
      </c>
      <c r="X28" s="19">
        <f>_xlfn.XLOOKUP(U28,Tabla1[NOMBRE Y APELLIDO],Tabla1[CAT.])</f>
        <v>0</v>
      </c>
      <c r="Y28" s="123">
        <f>_xlfn.XLOOKUP(U28,Tabla1[NOMBRE Y APELLIDO],Tabla1[50m LIBRE])</f>
        <v>0</v>
      </c>
      <c r="Z28" s="124"/>
      <c r="AA28" s="10" t="str">
        <f t="shared" si="34"/>
        <v>SERIE 2-3</v>
      </c>
      <c r="AB28" s="10" t="str">
        <f>AG28&amp;COUNTIF($AG$15:AG28,AG28)</f>
        <v>MAYORES1</v>
      </c>
      <c r="AC28" s="19">
        <v>3</v>
      </c>
      <c r="AD28" s="121" t="str">
        <v>Hugo Barrera Guzman</v>
      </c>
      <c r="AE28" s="118" t="str">
        <v>DELFINES</v>
      </c>
      <c r="AF28" s="118">
        <v>27</v>
      </c>
      <c r="AG28" s="118" t="str">
        <v>MAYORES</v>
      </c>
      <c r="AH28" s="122" t="str">
        <v>N/T</v>
      </c>
      <c r="AI28" s="122">
        <v>3.6585648148148149E-4</v>
      </c>
      <c r="AJ28" s="50">
        <f t="shared" si="30"/>
        <v>4</v>
      </c>
      <c r="AK28" s="50">
        <v>2</v>
      </c>
      <c r="AM28" s="126">
        <v>3</v>
      </c>
      <c r="AN28" s="10" t="str" cm="1">
        <f t="array" ref="AN28:AQ28">_xlfn.XLOOKUP($AO$23&amp;AM28,$I$15:$I$201,$K$15:$N$201,"")</f>
        <v>TATIANA MONTES</v>
      </c>
      <c r="AO28" s="122" t="str">
        <v>NNG</v>
      </c>
      <c r="AP28" s="118">
        <v>35</v>
      </c>
      <c r="AQ28" s="122" t="str">
        <v>MASTER B</v>
      </c>
      <c r="AR28" s="122">
        <f t="shared" si="31"/>
        <v>5.9317129629629629E-4</v>
      </c>
      <c r="AS28" s="118" cm="1">
        <f t="array" ref="AS28">IFERROR(IF(AR28="N/P",0,_xlfn.IFS(AM28&gt;8,"0",AM28=1,"9",AM28=2,"7",AM28=3,"6",AM28=4,"5",AM28=5,"4",AM28=6,"3",AM28=7,"2",AM28=8,"1")),"")+0</f>
        <v>6</v>
      </c>
      <c r="AT28" s="133" t="str">
        <f t="shared" si="21"/>
        <v>MASTER B3</v>
      </c>
      <c r="AU28" s="126" cm="1">
        <f t="array" ref="AU28">_xlfn.IFS(AZ28="N/P",0,AV28="",0,AZ28&gt;0,AU27+1)</f>
        <v>3</v>
      </c>
      <c r="AV28" s="116" t="str">
        <v>TATIANA MONTES</v>
      </c>
      <c r="AW28" s="126" t="str">
        <v>NNG</v>
      </c>
      <c r="AX28" s="126">
        <v>35</v>
      </c>
      <c r="AY28" s="126" t="str">
        <v>MASTER B</v>
      </c>
      <c r="AZ28" s="122">
        <v>5.9317129629629629E-4</v>
      </c>
      <c r="BA28" s="118" cm="1">
        <f t="array" ref="BA28">IFERROR(IF(AZ28="N/P",0,_xlfn.IFS(AU28&gt;8,"0",AU28=1,"9",AU28=2,"7",AU28=3,"6",AU28=4,"5",AU28=5,"4",AU28=6,"3",AU28=7,"2",AU28=8,"1")),"")+0</f>
        <v>6</v>
      </c>
      <c r="BB28" s="125"/>
      <c r="BC28" s="126">
        <v>3</v>
      </c>
      <c r="BD28" s="10" t="str" cm="1">
        <f t="array" ref="BD28:BG28">_xlfn.XLOOKUP($BE$23&amp;BC28,$AB$15:$AB$201,$AD$15:$AG$201,"")</f>
        <v>ALEX EPAMINONDAS ZARATE BUELVAS</v>
      </c>
      <c r="BE28" s="122" t="str">
        <v>MNM</v>
      </c>
      <c r="BF28" s="118">
        <v>35</v>
      </c>
      <c r="BG28" s="122" t="str">
        <v>MASTER B</v>
      </c>
      <c r="BH28" s="122">
        <f t="shared" si="32"/>
        <v>3.9270833333333334E-4</v>
      </c>
      <c r="BI28" s="118" cm="1">
        <f t="array" ref="BI28">IFERROR(IF(BH28="N/P",0,_xlfn.IFS(BC28&gt;8,"0",BC28=1,"9",BC28=2,"7",BC28=3,"6",BC28=4,"5",BC28=5,"4",BC28=6,"3",BC28=7,"2",BC28=8,"1")),"")+0</f>
        <v>6</v>
      </c>
      <c r="BJ28" s="131" t="str">
        <f t="shared" si="23"/>
        <v>MASTER B3</v>
      </c>
      <c r="BK28" s="126" cm="1">
        <f t="array" ref="BK28">_xlfn.IFS(BP28="N/P",0,BL28="",0,BP28&gt;0,BK27+1)</f>
        <v>3</v>
      </c>
      <c r="BL28" s="10" t="str">
        <v>Esteban Sossa Uparela</v>
      </c>
      <c r="BM28" s="126" t="str">
        <v>MNM</v>
      </c>
      <c r="BN28" s="126">
        <v>35</v>
      </c>
      <c r="BO28" s="126" t="str">
        <v>MASTER B</v>
      </c>
      <c r="BP28" s="122">
        <v>3.9351851851851852E-4</v>
      </c>
      <c r="BQ28" s="118" cm="1">
        <f t="array" ref="BQ28">IFERROR(IF(BP28="N/P",0,_xlfn.IFS(BK28&gt;8,"0",BK28=1,"9",BK28=2,"7",BK28=3,"6",BK28=4,"5",BK28=5,"4",BK28=6,"3",BK28=7,"2",BK28=8,"1")),"")+0</f>
        <v>6</v>
      </c>
      <c r="BS28" s="59"/>
      <c r="BT28" s="60" t="e">
        <f t="shared" si="24"/>
        <v>#VALUE!</v>
      </c>
      <c r="BU28" s="59">
        <f t="shared" si="27"/>
        <v>0</v>
      </c>
      <c r="BV28" s="60" t="e">
        <f t="shared" si="25"/>
        <v>#VALUE!</v>
      </c>
      <c r="BW28" s="59">
        <f t="shared" si="28"/>
        <v>0</v>
      </c>
      <c r="BX28" s="60" t="e">
        <f t="shared" si="26"/>
        <v>#VALUE!</v>
      </c>
      <c r="BZ28" s="56" t="s">
        <v>88</v>
      </c>
      <c r="CA28" s="138" t="str">
        <f>_xlfn.XLOOKUP($CC$3&amp;"-"&amp;$CA$6,$H$15:$H$201,$K$15:$K$201,"")</f>
        <v xml:space="preserve">Mariagrazia Rangel Rojas </v>
      </c>
      <c r="CB28" s="138" t="str">
        <f>_xlfn.XLOOKUP($CC$3&amp;"-"&amp;CB16,$H$15:$H$201,$J$15:$J$201,"")</f>
        <v/>
      </c>
      <c r="CC28" s="139" t="str">
        <f>_xlfn.XLOOKUP($CC$3&amp;"-"&amp;CC16,$H$15:$H$201,$J$15:$J$201,"")</f>
        <v/>
      </c>
      <c r="CD28"/>
      <c r="CE28" s="56" t="s">
        <v>88</v>
      </c>
      <c r="CF28" s="138" t="str">
        <f>_xlfn.XLOOKUP($CC$3&amp;"-"&amp;$CA$7,$H$15:$H$201,$K$15:$K$201,"")</f>
        <v>MARTHA SAENZ</v>
      </c>
      <c r="CG28" s="138" t="str">
        <f>_xlfn.XLOOKUP($CC$3&amp;"-"&amp;CG16,$H$15:$H$201,$J$15:$J$201,"")</f>
        <v/>
      </c>
      <c r="CH28" s="139" t="str">
        <f>_xlfn.XLOOKUP($CC$3&amp;"-"&amp;CH16,$H$15:$H$201,$J$15:$J$201,"")</f>
        <v/>
      </c>
      <c r="CJ28" s="56" t="s">
        <v>88</v>
      </c>
      <c r="CK28" s="138" t="str">
        <f>_xlfn.XLOOKUP($CM$3&amp;"-"&amp;$CK$6,$AA$15:$AA$201,$AD$15:$AD$201,"")</f>
        <v>JAIRO MARTINEZ</v>
      </c>
      <c r="CL28" s="138" t="str">
        <f>_xlfn.XLOOKUP($CC$3&amp;"-"&amp;CL16,$H$15:$H$201,$J$15:$J$201,"")</f>
        <v/>
      </c>
      <c r="CM28" s="139" t="str">
        <f>_xlfn.XLOOKUP($CC$3&amp;"-"&amp;CM16,$H$15:$H$201,$J$15:$J$201,"")</f>
        <v/>
      </c>
      <c r="CN28"/>
      <c r="CO28" s="56" t="s">
        <v>88</v>
      </c>
      <c r="CP28" s="138" t="str">
        <f>_xlfn.XLOOKUP($CM$3&amp;"-"&amp;$CK$7,$AA$15:$AA$201,$AD$15:$AD$201,"")</f>
        <v>Libardo Pinzón Vivas</v>
      </c>
      <c r="CQ28" s="138" t="str">
        <f>_xlfn.XLOOKUP($CC$3&amp;"-"&amp;CQ16,$H$15:$H$201,$J$15:$J$201,"")</f>
        <v/>
      </c>
      <c r="CR28" s="139" t="str">
        <f>_xlfn.XLOOKUP($CC$3&amp;"-"&amp;CR16,$H$15:$H$201,$J$15:$J$201,"")</f>
        <v/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33" customFormat="1" ht="18" x14ac:dyDescent="0.35">
      <c r="A29">
        <v>2</v>
      </c>
      <c r="B29"/>
      <c r="C29" s="3">
        <f>_xlfn.XLOOKUP(B29,Tabla1[NOMBRE Y APELLIDO],Tabla1[EQUIPO])</f>
        <v>0</v>
      </c>
      <c r="D29" s="3">
        <f>_xlfn.XLOOKUP(B29,Tabla1[NOMBRE Y APELLIDO],Tabla1[EDAD])</f>
        <v>0</v>
      </c>
      <c r="E29" s="3">
        <f>_xlfn.XLOOKUP(B29,Tabla1[NOMBRE Y APELLIDO],Tabla1[CAT.])</f>
        <v>0</v>
      </c>
      <c r="F29" s="81">
        <f>_xlfn.XLOOKUP(B29,Tabla1[NOMBRE Y APELLIDO],Tabla1[50m LIBRE])</f>
        <v>0</v>
      </c>
      <c r="G29" s="74"/>
      <c r="H29" t="str">
        <f t="shared" si="33"/>
        <v>SERIE 2-4</v>
      </c>
      <c r="I29" t="str">
        <f>N29&amp;COUNTIF($N$15:N29,N29)</f>
        <v>Master B2</v>
      </c>
      <c r="J29" s="19">
        <v>4</v>
      </c>
      <c r="K29" s="121" t="str">
        <v>KATHERINE GASCON</v>
      </c>
      <c r="L29" s="118" t="str">
        <v>MNM</v>
      </c>
      <c r="M29" s="118">
        <v>36</v>
      </c>
      <c r="N29" s="118" t="str">
        <v>Master B</v>
      </c>
      <c r="O29" s="122">
        <v>5.7870370370370367E-4</v>
      </c>
      <c r="P29" s="122">
        <v>5.0775462962962959E-4</v>
      </c>
      <c r="Q29" s="118">
        <f t="shared" si="29"/>
        <v>3</v>
      </c>
      <c r="R29" s="118">
        <v>2</v>
      </c>
      <c r="S29" s="125"/>
      <c r="T29" s="10">
        <v>2</v>
      </c>
      <c r="U29" s="10"/>
      <c r="V29" s="19">
        <f>_xlfn.XLOOKUP(U29,Tabla1[NOMBRE Y APELLIDO],Tabla1[EQUIPO])</f>
        <v>0</v>
      </c>
      <c r="W29" s="19">
        <f>_xlfn.XLOOKUP(U29,Tabla1[NOMBRE Y APELLIDO],Tabla1[EDAD])</f>
        <v>0</v>
      </c>
      <c r="X29" s="19">
        <f>_xlfn.XLOOKUP(U29,Tabla1[NOMBRE Y APELLIDO],Tabla1[CAT.])</f>
        <v>0</v>
      </c>
      <c r="Y29" s="123">
        <f>_xlfn.XLOOKUP(U29,Tabla1[NOMBRE Y APELLIDO],Tabla1[50m LIBRE])</f>
        <v>0</v>
      </c>
      <c r="Z29" s="124"/>
      <c r="AA29" s="10" t="str">
        <f t="shared" si="34"/>
        <v>SERIE 2-4</v>
      </c>
      <c r="AB29" s="10" t="str">
        <f>AG29&amp;COUNTIF($AG$15:AG29,AG29)</f>
        <v>Master A1</v>
      </c>
      <c r="AC29" s="19">
        <v>4</v>
      </c>
      <c r="AD29" s="121" t="str">
        <v>Juan Fernando Arango Meneses</v>
      </c>
      <c r="AE29" s="118" t="str">
        <v>MNM</v>
      </c>
      <c r="AF29" s="118">
        <v>31</v>
      </c>
      <c r="AG29" s="118" t="str">
        <v>Master A</v>
      </c>
      <c r="AH29" s="122">
        <v>5.4212962962962971E-4</v>
      </c>
      <c r="AI29" s="122">
        <v>5.3032407407407412E-4</v>
      </c>
      <c r="AJ29" s="50">
        <f t="shared" si="30"/>
        <v>4</v>
      </c>
      <c r="AK29" s="50">
        <v>2</v>
      </c>
      <c r="AM29" s="126">
        <v>4</v>
      </c>
      <c r="AN29" s="10" t="str" cm="1">
        <f t="array" ref="AN29:AQ29">_xlfn.XLOOKUP($AO$23&amp;AM29,$I$15:$I$201,$K$15:$N$201,"")</f>
        <v>Leydis de Jesús Lugo</v>
      </c>
      <c r="AO29" s="122" t="str">
        <v>MNM</v>
      </c>
      <c r="AP29" s="118">
        <v>37</v>
      </c>
      <c r="AQ29" s="122" t="str">
        <v>MASTER B</v>
      </c>
      <c r="AR29" s="122">
        <f t="shared" si="31"/>
        <v>6.0208333333333338E-4</v>
      </c>
      <c r="AS29" s="118" cm="1">
        <f t="array" ref="AS29">IFERROR(IF(AR29="N/P",0,_xlfn.IFS(AM29&gt;8,"0",AM29=1,"9",AM29=2,"7",AM29=3,"6",AM29=4,"5",AM29=5,"4",AM29=6,"3",AM29=7,"2",AM29=8,"1")),"")+0</f>
        <v>5</v>
      </c>
      <c r="AT29" s="133" t="str">
        <f t="shared" si="21"/>
        <v>MASTER B4</v>
      </c>
      <c r="AU29" s="126" cm="1">
        <f t="array" ref="AU29">_xlfn.IFS(AZ29="N/P",0,AV29="",0,AZ29&gt;0,AU28+1)</f>
        <v>4</v>
      </c>
      <c r="AV29" s="116" t="str">
        <v>Leydis de Jesús Lugo</v>
      </c>
      <c r="AW29" s="126" t="str">
        <v>MNM</v>
      </c>
      <c r="AX29" s="126">
        <v>37</v>
      </c>
      <c r="AY29" s="126" t="str">
        <v>MASTER B</v>
      </c>
      <c r="AZ29" s="122">
        <v>6.0208333333333338E-4</v>
      </c>
      <c r="BA29" s="118" cm="1">
        <f t="array" ref="BA29">IFERROR(IF(AZ29="N/P",0,_xlfn.IFS(AU29&gt;8,"0",AU29=1,"9",AU29=2,"7",AU29=3,"6",AU29=4,"5",AU29=5,"4",AU29=6,"3",AU29=7,"2",AU29=8,"1")),"")+0</f>
        <v>5</v>
      </c>
      <c r="BB29" s="125"/>
      <c r="BC29" s="126">
        <v>4</v>
      </c>
      <c r="BD29" s="10" t="str" cm="1">
        <f t="array" ref="BD29:BG29">_xlfn.XLOOKUP($BE$23&amp;BC29,$AB$15:$AB$201,$AD$15:$AG$201,"")</f>
        <v>Esteban Sossa Uparela</v>
      </c>
      <c r="BE29" s="122" t="str">
        <v>MNM</v>
      </c>
      <c r="BF29" s="118">
        <v>35</v>
      </c>
      <c r="BG29" s="122" t="str">
        <v>MASTER B</v>
      </c>
      <c r="BH29" s="122">
        <f t="shared" si="32"/>
        <v>3.9351851851851852E-4</v>
      </c>
      <c r="BI29" s="118" cm="1">
        <f t="array" ref="BI29">IFERROR(IF(BH29="N/P",0,_xlfn.IFS(BC29&gt;8,"0",BC29=1,"9",BC29=2,"7",BC29=3,"6",BC29=4,"5",BC29=5,"4",BC29=6,"3",BC29=7,"2",BC29=8,"1")),"")+0</f>
        <v>5</v>
      </c>
      <c r="BJ29" s="131" t="str">
        <f t="shared" si="23"/>
        <v>MASTER B4</v>
      </c>
      <c r="BK29" s="126" cm="1">
        <f t="array" ref="BK29">_xlfn.IFS(BP29="N/P",0,BL29="",0,BP29&gt;0,BK28+1)</f>
        <v>4</v>
      </c>
      <c r="BL29" s="10" t="str">
        <v>Marcos David Yepes Julio</v>
      </c>
      <c r="BM29" s="126" t="str">
        <v>P.LIBRE</v>
      </c>
      <c r="BN29" s="126">
        <v>37</v>
      </c>
      <c r="BO29" s="126" t="str">
        <v>MASTER B</v>
      </c>
      <c r="BP29" s="122">
        <v>4.0914351851851854E-4</v>
      </c>
      <c r="BQ29" s="118" cm="1">
        <f t="array" ref="BQ29">IFERROR(IF(BP29="N/P",0,_xlfn.IFS(BK29&gt;8,"0",BK29=1,"9",BK29=2,"7",BK29=3,"6",BK29=4,"5",BK29=5,"4",BK29=6,"3",BK29=7,"2",BK29=8,"1")),"")+0</f>
        <v>5</v>
      </c>
      <c r="BS29" s="66"/>
      <c r="BT29" s="60" t="e">
        <f t="shared" si="24"/>
        <v>#VALUE!</v>
      </c>
      <c r="BU29" s="59">
        <f t="shared" si="27"/>
        <v>0</v>
      </c>
      <c r="BV29" s="60" t="e">
        <f t="shared" si="25"/>
        <v>#VALUE!</v>
      </c>
      <c r="BW29" s="59">
        <f t="shared" si="28"/>
        <v>0</v>
      </c>
      <c r="BX29" s="60" t="e">
        <f t="shared" si="26"/>
        <v>#VALUE!</v>
      </c>
      <c r="BZ29" s="58"/>
      <c r="CA29"/>
      <c r="CB29"/>
      <c r="CC29" s="61"/>
      <c r="CD29"/>
      <c r="CE29" s="58"/>
      <c r="CF29"/>
      <c r="CG29"/>
      <c r="CH29" s="61"/>
      <c r="CJ29" s="58"/>
      <c r="CK29"/>
      <c r="CL29"/>
      <c r="CM29" s="61"/>
      <c r="CN29"/>
      <c r="CO29" s="58"/>
      <c r="CP29"/>
      <c r="CQ29"/>
      <c r="CR29" s="61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33" customFormat="1" ht="18" x14ac:dyDescent="0.35">
      <c r="A30">
        <v>6</v>
      </c>
      <c r="B30" t="s">
        <v>189</v>
      </c>
      <c r="C30" s="3" t="str">
        <f>_xlfn.XLOOKUP(B30,Tabla1[NOMBRE Y APELLIDO],Tabla1[EQUIPO])</f>
        <v>MNM</v>
      </c>
      <c r="D30" s="3">
        <f>_xlfn.XLOOKUP(B30,Tabla1[NOMBRE Y APELLIDO],Tabla1[EDAD])</f>
        <v>37</v>
      </c>
      <c r="E30" s="3" t="str">
        <f>_xlfn.XLOOKUP(B30,Tabla1[NOMBRE Y APELLIDO],Tabla1[CAT.])</f>
        <v>MASTER B</v>
      </c>
      <c r="F30" s="81">
        <f>_xlfn.XLOOKUP(B30,Tabla1[NOMBRE Y APELLIDO],Tabla1[50m LIBRE])</f>
        <v>5.5821759259259258E-4</v>
      </c>
      <c r="G30" s="74"/>
      <c r="H30" t="str">
        <f t="shared" si="33"/>
        <v>SERIE 2-5</v>
      </c>
      <c r="I30" t="str">
        <f>N30&amp;COUNTIF($N$15:N30,N30)</f>
        <v>MASTER B3</v>
      </c>
      <c r="J30" s="19">
        <v>5</v>
      </c>
      <c r="K30" s="121" t="str">
        <v>TATIANA MONTES</v>
      </c>
      <c r="L30" s="118" t="str">
        <v>NNG</v>
      </c>
      <c r="M30" s="118">
        <v>35</v>
      </c>
      <c r="N30" s="118" t="str">
        <v>MASTER B</v>
      </c>
      <c r="O30" s="122">
        <v>6.1018518518518518E-4</v>
      </c>
      <c r="P30" s="122">
        <v>5.9317129629629629E-4</v>
      </c>
      <c r="Q30" s="118">
        <f t="shared" si="29"/>
        <v>3</v>
      </c>
      <c r="R30" s="118">
        <v>2</v>
      </c>
      <c r="S30" s="125"/>
      <c r="T30" s="10">
        <v>6</v>
      </c>
      <c r="U30" s="10"/>
      <c r="V30" s="19">
        <f>_xlfn.XLOOKUP(U30,Tabla1[NOMBRE Y APELLIDO],Tabla1[EQUIPO])</f>
        <v>0</v>
      </c>
      <c r="W30" s="19">
        <f>_xlfn.XLOOKUP(U30,Tabla1[NOMBRE Y APELLIDO],Tabla1[EDAD])</f>
        <v>0</v>
      </c>
      <c r="X30" s="19">
        <f>_xlfn.XLOOKUP(U30,Tabla1[NOMBRE Y APELLIDO],Tabla1[CAT.])</f>
        <v>0</v>
      </c>
      <c r="Y30" s="123">
        <f>_xlfn.XLOOKUP(U30,Tabla1[NOMBRE Y APELLIDO],Tabla1[50m LIBRE])</f>
        <v>0</v>
      </c>
      <c r="Z30" s="124"/>
      <c r="AA30" s="10" t="str">
        <f t="shared" si="34"/>
        <v>SERIE 2-5</v>
      </c>
      <c r="AB30" s="10" t="str">
        <f>AG30&amp;COUNTIF($AG$15:AG30,AG30)</f>
        <v>MASTER B1</v>
      </c>
      <c r="AC30" s="19">
        <v>5</v>
      </c>
      <c r="AD30" s="121" t="str">
        <v>Julian arbelaez</v>
      </c>
      <c r="AE30" s="118" t="str">
        <v>DELFINES</v>
      </c>
      <c r="AF30" s="118">
        <v>38</v>
      </c>
      <c r="AG30" s="118" t="str">
        <v>MASTER B</v>
      </c>
      <c r="AH30" s="122" t="str">
        <v>N/T</v>
      </c>
      <c r="AI30" s="122">
        <v>3.5844907407407407E-4</v>
      </c>
      <c r="AJ30" s="50">
        <f t="shared" si="30"/>
        <v>4</v>
      </c>
      <c r="AK30" s="50">
        <v>2</v>
      </c>
      <c r="AM30" s="126">
        <v>5</v>
      </c>
      <c r="AN30" s="10" t="str" cm="1">
        <f t="array" ref="AN30">_xlfn.XLOOKUP($AO$23&amp;AM30,$I$15:$I$201,$K$15:$N$201,"")</f>
        <v/>
      </c>
      <c r="AO30" s="122"/>
      <c r="AP30" s="118"/>
      <c r="AQ30" s="122"/>
      <c r="AR30" s="122" t="str">
        <f t="shared" si="31"/>
        <v/>
      </c>
      <c r="AS30" s="118" cm="1">
        <f t="array" ref="AS30">IFERROR(IF(AR30="N/P",0,_xlfn.IFS(AM30&gt;8,"0",AM30=1,"9",AM30=2,"7",AM30=3,"6",AM30=4,"5",AM30=5,"4",AM30=6,"3",AM30=7,"2",AM30=8,"1")),"")+0</f>
        <v>4</v>
      </c>
      <c r="AT30" s="133" t="str">
        <f t="shared" si="21"/>
        <v>0</v>
      </c>
      <c r="AU30" s="126" cm="1">
        <f t="array" ref="AU30">_xlfn.IFS(AZ30="N/P",0,AV30="",0,AZ30&gt;0,AU29+1)</f>
        <v>0</v>
      </c>
      <c r="AV30" s="116"/>
      <c r="AW30" s="126"/>
      <c r="AX30" s="126"/>
      <c r="AY30" s="126"/>
      <c r="AZ30" s="122"/>
      <c r="BA30" s="118" t="e" cm="1">
        <f t="array" ref="BA30">IFERROR(IF(AZ30="N/P",0,_xlfn.IFS(AU30&gt;8,"0",AU30=1,"9",AU30=2,"7",AU30=3,"6",AU30=4,"5",AU30=5,"4",AU30=6,"3",AU30=7,"2",AU30=8,"1")),"")+0</f>
        <v>#VALUE!</v>
      </c>
      <c r="BB30" s="125"/>
      <c r="BC30" s="126">
        <v>5</v>
      </c>
      <c r="BD30" s="10" t="str" cm="1">
        <f t="array" ref="BD30:BG30">_xlfn.XLOOKUP($BE$23&amp;BC30,$AB$15:$AB$201,$AD$15:$AG$201,"")</f>
        <v>Marcos David Yepes Julio</v>
      </c>
      <c r="BE30" s="122" t="str">
        <v>P.LIBRE</v>
      </c>
      <c r="BF30" s="118">
        <v>37</v>
      </c>
      <c r="BG30" s="122" t="str">
        <v>MASTER B</v>
      </c>
      <c r="BH30" s="122">
        <f t="shared" si="32"/>
        <v>4.0914351851851854E-4</v>
      </c>
      <c r="BI30" s="118" cm="1">
        <f t="array" ref="BI30">IFERROR(IF(BH30="N/P",0,_xlfn.IFS(BC30&gt;8,"0",BC30=1,"9",BC30=2,"7",BC30=3,"6",BC30=4,"5",BC30=5,"4",BC30=6,"3",BC30=7,"2",BC30=8,"1")),"")+0</f>
        <v>4</v>
      </c>
      <c r="BJ30" s="131" t="str">
        <f t="shared" si="23"/>
        <v>MASTER B5</v>
      </c>
      <c r="BK30" s="126" cm="1">
        <f t="array" ref="BK30">_xlfn.IFS(BP30="N/P",0,BL30="",0,BP30&gt;0,BK29+1)</f>
        <v>5</v>
      </c>
      <c r="BL30" s="10" t="str">
        <v>Jhonatan Steven Cortez Bolivar</v>
      </c>
      <c r="BM30" s="126" t="str">
        <v>MNM</v>
      </c>
      <c r="BN30" s="126">
        <v>35</v>
      </c>
      <c r="BO30" s="126" t="str">
        <v>MASTER B</v>
      </c>
      <c r="BP30" s="122">
        <v>4.3194444444444443E-4</v>
      </c>
      <c r="BQ30" s="118" cm="1">
        <f t="array" ref="BQ30">IFERROR(IF(BP30="N/P",0,_xlfn.IFS(BK30&gt;8,"0",BK30=1,"9",BK30=2,"7",BK30=3,"6",BK30=4,"5",BK30=5,"4",BK30=6,"3",BK30=7,"2",BK30=8,"1")),"")+0</f>
        <v>4</v>
      </c>
      <c r="BS30" s="66"/>
      <c r="BT30" s="60" t="e">
        <f t="shared" si="24"/>
        <v>#VALUE!</v>
      </c>
      <c r="BU30" s="59">
        <f t="shared" si="27"/>
        <v>0</v>
      </c>
      <c r="BV30" s="60" t="e">
        <f t="shared" si="25"/>
        <v>#VALUE!</v>
      </c>
      <c r="BW30" s="59">
        <f t="shared" si="28"/>
        <v>0</v>
      </c>
      <c r="BX30" s="60" t="e">
        <f t="shared" si="26"/>
        <v>#VALUE!</v>
      </c>
      <c r="BZ30" s="56" t="s">
        <v>90</v>
      </c>
      <c r="CA30" s="140" t="s">
        <v>91</v>
      </c>
      <c r="CB30" s="140"/>
      <c r="CC30" s="141"/>
      <c r="CD30"/>
      <c r="CE30" s="56" t="s">
        <v>90</v>
      </c>
      <c r="CF30" s="140" t="s">
        <v>91</v>
      </c>
      <c r="CG30" s="140"/>
      <c r="CH30" s="141"/>
      <c r="CJ30" s="56" t="s">
        <v>90</v>
      </c>
      <c r="CK30" s="140" t="s">
        <v>91</v>
      </c>
      <c r="CL30" s="140"/>
      <c r="CM30" s="141"/>
      <c r="CN30"/>
      <c r="CO30" s="56" t="s">
        <v>90</v>
      </c>
      <c r="CP30" s="140" t="s">
        <v>91</v>
      </c>
      <c r="CQ30" s="140"/>
      <c r="CR30" s="141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33" customFormat="1" ht="18" x14ac:dyDescent="0.35">
      <c r="A31">
        <v>3</v>
      </c>
      <c r="B31" t="s">
        <v>188</v>
      </c>
      <c r="C31" s="3" t="str">
        <f>_xlfn.XLOOKUP(B31,Tabla1[NOMBRE Y APELLIDO],Tabla1[EQUIPO])</f>
        <v>P.LIBRE</v>
      </c>
      <c r="D31" s="3">
        <f>_xlfn.XLOOKUP(B31,Tabla1[NOMBRE Y APELLIDO],Tabla1[EDAD])</f>
        <v>36</v>
      </c>
      <c r="E31" s="3" t="str">
        <f>_xlfn.XLOOKUP(B31,Tabla1[NOMBRE Y APELLIDO],Tabla1[CAT.])</f>
        <v>MASTER B</v>
      </c>
      <c r="F31" s="81" t="str">
        <f>_xlfn.XLOOKUP(B31,Tabla1[NOMBRE Y APELLIDO],Tabla1[50m LIBRE])</f>
        <v>N/T</v>
      </c>
      <c r="G31" s="74"/>
      <c r="H31" t="str">
        <f t="shared" si="33"/>
        <v>SERIE 2-6</v>
      </c>
      <c r="I31" t="str">
        <f>N31&amp;COUNTIF($N$15:N31,N31)</f>
        <v>MASTER B4</v>
      </c>
      <c r="J31" s="19">
        <v>6</v>
      </c>
      <c r="K31" s="121" t="str">
        <v>Leydis de Jesús Lugo</v>
      </c>
      <c r="L31" s="118" t="str">
        <v>MNM</v>
      </c>
      <c r="M31" s="118">
        <v>37</v>
      </c>
      <c r="N31" s="118" t="str">
        <v>MASTER B</v>
      </c>
      <c r="O31" s="122">
        <v>5.5821759259259258E-4</v>
      </c>
      <c r="P31" s="122">
        <v>6.0208333333333338E-4</v>
      </c>
      <c r="Q31" s="118">
        <f t="shared" si="29"/>
        <v>3</v>
      </c>
      <c r="R31" s="118">
        <v>2</v>
      </c>
      <c r="S31" s="125"/>
      <c r="T31" s="10">
        <v>3</v>
      </c>
      <c r="U31" s="10" t="s">
        <v>183</v>
      </c>
      <c r="V31" s="19" t="str">
        <f>_xlfn.XLOOKUP(U31,Tabla1[NOMBRE Y APELLIDO],Tabla1[EQUIPO])</f>
        <v>DELFINES</v>
      </c>
      <c r="W31" s="19">
        <f>_xlfn.XLOOKUP(U31,Tabla1[NOMBRE Y APELLIDO],Tabla1[EDAD])</f>
        <v>27</v>
      </c>
      <c r="X31" s="19" t="str">
        <f>_xlfn.XLOOKUP(U31,Tabla1[NOMBRE Y APELLIDO],Tabla1[CAT.])</f>
        <v>MAYORES</v>
      </c>
      <c r="Y31" s="123" t="str">
        <f>_xlfn.XLOOKUP(U31,Tabla1[NOMBRE Y APELLIDO],Tabla1[50m LIBRE])</f>
        <v>N/T</v>
      </c>
      <c r="Z31" s="124"/>
      <c r="AA31" s="10" t="str">
        <f t="shared" si="34"/>
        <v>SERIE 2-6</v>
      </c>
      <c r="AB31" s="10" t="str">
        <f>AG31&amp;COUNTIF($AG$15:AG31,AG31)</f>
        <v>07</v>
      </c>
      <c r="AC31" s="19">
        <v>6</v>
      </c>
      <c r="AD31" s="121">
        <v>0</v>
      </c>
      <c r="AE31" s="118">
        <v>0</v>
      </c>
      <c r="AF31" s="118">
        <v>0</v>
      </c>
      <c r="AG31" s="118">
        <v>0</v>
      </c>
      <c r="AH31" s="122">
        <v>0</v>
      </c>
      <c r="AI31" s="122" t="s">
        <v>89</v>
      </c>
      <c r="AJ31" s="50">
        <f t="shared" si="30"/>
        <v>4</v>
      </c>
      <c r="AK31" s="50">
        <v>2</v>
      </c>
      <c r="AM31" s="126">
        <v>6</v>
      </c>
      <c r="AN31" s="10" t="str" cm="1">
        <f t="array" ref="AN31">_xlfn.XLOOKUP($AO$23&amp;AM31,$I$15:$I$201,$K$15:$N$201,"")</f>
        <v/>
      </c>
      <c r="AO31" s="122"/>
      <c r="AP31" s="118"/>
      <c r="AQ31" s="122"/>
      <c r="AR31" s="122" t="str">
        <f t="shared" si="31"/>
        <v/>
      </c>
      <c r="AS31" s="118" cm="1">
        <f t="array" ref="AS31">IFERROR(IF(AR31="N/P",0,_xlfn.IFS(AM31&gt;8,"0",AM31=1,"9",AM31=2,"7",AM31=3,"6",AM31=4,"5",AM31=5,"4",AM31=6,"3",AM31=7,"2",AM31=8,"1")),"")+0</f>
        <v>3</v>
      </c>
      <c r="AT31" s="133" t="str">
        <f t="shared" si="21"/>
        <v>0</v>
      </c>
      <c r="AU31" s="126" cm="1">
        <f t="array" ref="AU31">_xlfn.IFS(AZ31="N/P",0,AV31="",0,AZ31&gt;0,AU30+1)</f>
        <v>0</v>
      </c>
      <c r="AV31" s="116"/>
      <c r="AW31" s="126"/>
      <c r="AX31" s="126"/>
      <c r="AY31" s="126"/>
      <c r="AZ31" s="122"/>
      <c r="BA31" s="118" t="e" cm="1">
        <f t="array" ref="BA31">IFERROR(IF(AZ31="N/P",0,_xlfn.IFS(AU31&gt;8,"0",AU31=1,"9",AU31=2,"7",AU31=3,"6",AU31=4,"5",AU31=5,"4",AU31=6,"3",AU31=7,"2",AU31=8,"1")),"")+0</f>
        <v>#VALUE!</v>
      </c>
      <c r="BB31" s="125"/>
      <c r="BC31" s="126">
        <v>6</v>
      </c>
      <c r="BD31" s="10" t="str" cm="1">
        <f t="array" ref="BD31">_xlfn.XLOOKUP($BE$23&amp;BC31,$AB$15:$AB$201,$AD$15:$AG$201,"")</f>
        <v/>
      </c>
      <c r="BE31" s="122"/>
      <c r="BF31" s="118"/>
      <c r="BG31" s="122"/>
      <c r="BH31" s="122" t="str">
        <f t="shared" si="32"/>
        <v/>
      </c>
      <c r="BI31" s="118" cm="1">
        <f t="array" ref="BI31">IFERROR(IF(BH31="N/P",0,_xlfn.IFS(BC31&gt;8,"0",BC31=1,"9",BC31=2,"7",BC31=3,"6",BC31=4,"5",BC31=5,"4",BC31=6,"3",BC31=7,"2",BC31=8,"1")),"")+0</f>
        <v>3</v>
      </c>
      <c r="BJ31" s="131" t="str">
        <f t="shared" si="23"/>
        <v>0</v>
      </c>
      <c r="BK31" s="126" cm="1">
        <f t="array" ref="BK31">_xlfn.IFS(BP31="N/P",0,BL31="",0,BP31&gt;0,BK30+1)</f>
        <v>0</v>
      </c>
      <c r="BL31" s="10"/>
      <c r="BM31" s="126"/>
      <c r="BN31" s="126"/>
      <c r="BO31" s="126"/>
      <c r="BP31" s="122"/>
      <c r="BQ31" s="118" t="e" cm="1">
        <f t="array" ref="BQ31">IFERROR(IF(BP31="N/P",0,_xlfn.IFS(BK31&gt;8,"0",BK31=1,"9",BK31=2,"7",BK31=3,"6",BK31=4,"5",BK31=5,"4",BK31=6,"3",BK31=7,"2",BK31=8,"1")),"")+0</f>
        <v>#VALUE!</v>
      </c>
      <c r="BS31" s="59"/>
      <c r="BT31" s="60" t="e">
        <f t="shared" si="24"/>
        <v>#VALUE!</v>
      </c>
      <c r="BU31" s="59">
        <f t="shared" si="27"/>
        <v>0</v>
      </c>
      <c r="BV31" s="60" t="e">
        <f t="shared" si="25"/>
        <v>#VALUE!</v>
      </c>
      <c r="BW31" s="59">
        <f t="shared" si="28"/>
        <v>0</v>
      </c>
      <c r="BX31" s="60" t="e">
        <f t="shared" si="26"/>
        <v>#VALUE!</v>
      </c>
      <c r="BZ31" s="63"/>
      <c r="CA31" s="64"/>
      <c r="CB31" s="64"/>
      <c r="CC31" s="65"/>
      <c r="CD31"/>
      <c r="CE31" s="63"/>
      <c r="CF31" s="64"/>
      <c r="CG31" s="64"/>
      <c r="CH31" s="65"/>
      <c r="CJ31" s="63"/>
      <c r="CK31" s="64"/>
      <c r="CL31" s="64"/>
      <c r="CM31" s="65"/>
      <c r="CN31"/>
      <c r="CO31" s="63"/>
      <c r="CP31" s="64"/>
      <c r="CQ31" s="64"/>
      <c r="CR31" s="65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33" customFormat="1" ht="18" x14ac:dyDescent="0.35">
      <c r="A32">
        <v>5</v>
      </c>
      <c r="B32" t="s">
        <v>178</v>
      </c>
      <c r="C32" s="3" t="str">
        <f>_xlfn.XLOOKUP(B32,Tabla1[NOMBRE Y APELLIDO],Tabla1[EQUIPO])</f>
        <v>NNG</v>
      </c>
      <c r="D32" s="3">
        <f>_xlfn.XLOOKUP(B32,Tabla1[NOMBRE Y APELLIDO],Tabla1[EDAD])</f>
        <v>35</v>
      </c>
      <c r="E32" s="3" t="str">
        <f>_xlfn.XLOOKUP(B32,Tabla1[NOMBRE Y APELLIDO],Tabla1[CAT.])</f>
        <v>MASTER B</v>
      </c>
      <c r="F32" s="81">
        <f>_xlfn.XLOOKUP(B32,Tabla1[NOMBRE Y APELLIDO],Tabla1[50m LIBRE])</f>
        <v>6.1018518518518518E-4</v>
      </c>
      <c r="G32" s="74"/>
      <c r="H32" t="str">
        <f t="shared" si="33"/>
        <v>SERIE 2-7</v>
      </c>
      <c r="I32" t="str">
        <f>N32&amp;COUNTIF($N$15:N32,N32)</f>
        <v>08</v>
      </c>
      <c r="J32" s="19">
        <v>7</v>
      </c>
      <c r="K32" s="121">
        <v>0</v>
      </c>
      <c r="L32" s="118">
        <v>0</v>
      </c>
      <c r="M32" s="118">
        <v>0</v>
      </c>
      <c r="N32" s="118">
        <v>0</v>
      </c>
      <c r="O32" s="122">
        <v>0</v>
      </c>
      <c r="P32" s="122" t="s">
        <v>89</v>
      </c>
      <c r="Q32" s="118">
        <f t="shared" si="29"/>
        <v>3</v>
      </c>
      <c r="R32" s="118">
        <v>2</v>
      </c>
      <c r="S32" s="125"/>
      <c r="T32" s="10">
        <v>5</v>
      </c>
      <c r="U32" s="10" t="s">
        <v>184</v>
      </c>
      <c r="V32" s="19" t="str">
        <f>_xlfn.XLOOKUP(U32,Tabla1[NOMBRE Y APELLIDO],Tabla1[EQUIPO])</f>
        <v>DELFINES</v>
      </c>
      <c r="W32" s="19">
        <f>_xlfn.XLOOKUP(U32,Tabla1[NOMBRE Y APELLIDO],Tabla1[EDAD])</f>
        <v>38</v>
      </c>
      <c r="X32" s="19" t="str">
        <f>_xlfn.XLOOKUP(U32,Tabla1[NOMBRE Y APELLIDO],Tabla1[CAT.])</f>
        <v>MASTER B</v>
      </c>
      <c r="Y32" s="123" t="str">
        <f>_xlfn.XLOOKUP(U32,Tabla1[NOMBRE Y APELLIDO],Tabla1[50m LIBRE])</f>
        <v>N/T</v>
      </c>
      <c r="Z32" s="124"/>
      <c r="AA32" s="10" t="str">
        <f t="shared" si="34"/>
        <v>SERIE 2-7</v>
      </c>
      <c r="AB32" s="10" t="str">
        <f>AG32&amp;COUNTIF($AG$15:AG32,AG32)</f>
        <v>08</v>
      </c>
      <c r="AC32" s="19">
        <v>7</v>
      </c>
      <c r="AD32" s="121">
        <v>0</v>
      </c>
      <c r="AE32" s="118">
        <v>0</v>
      </c>
      <c r="AF32" s="118">
        <v>0</v>
      </c>
      <c r="AG32" s="118">
        <v>0</v>
      </c>
      <c r="AH32" s="122">
        <v>0</v>
      </c>
      <c r="AI32" s="122" t="s">
        <v>89</v>
      </c>
      <c r="AJ32" s="50">
        <f t="shared" si="30"/>
        <v>4</v>
      </c>
      <c r="AK32" s="50">
        <v>2</v>
      </c>
      <c r="AM32" s="126"/>
      <c r="AN32" s="115" t="str">
        <f>AN23</f>
        <v>FEMENINO</v>
      </c>
      <c r="AO32" s="117" t="s">
        <v>140</v>
      </c>
      <c r="AP32" s="10"/>
      <c r="AQ32" s="115" t="str">
        <f>AQ23</f>
        <v>50 M</v>
      </c>
      <c r="AR32" s="117" t="str">
        <f>AR23</f>
        <v>LIBRE</v>
      </c>
      <c r="AS32" s="10"/>
      <c r="AT32" s="133" t="str">
        <f t="shared" si="21"/>
        <v>50 M</v>
      </c>
      <c r="AU32" s="126"/>
      <c r="AV32" s="113" t="str">
        <f>AN32</f>
        <v>FEMENINO</v>
      </c>
      <c r="AW32" s="116" t="str">
        <f>AO32</f>
        <v>MASTER C</v>
      </c>
      <c r="AX32" s="126"/>
      <c r="AY32" s="113" t="str">
        <f>AQ32</f>
        <v>50 M</v>
      </c>
      <c r="AZ32" s="116" t="str">
        <f>AR32</f>
        <v>LIBRE</v>
      </c>
      <c r="BA32" s="10"/>
      <c r="BB32" s="125"/>
      <c r="BC32" s="126"/>
      <c r="BD32" s="115" t="str">
        <f>BD23</f>
        <v>MASCULINO</v>
      </c>
      <c r="BE32" s="117" t="s">
        <v>141</v>
      </c>
      <c r="BF32" s="10"/>
      <c r="BG32" s="115" t="str">
        <f>BG23</f>
        <v>50 M</v>
      </c>
      <c r="BH32" s="115" t="str">
        <f>BH23</f>
        <v>LIBRE</v>
      </c>
      <c r="BI32" s="10"/>
      <c r="BJ32" s="131" t="str">
        <f t="shared" si="23"/>
        <v>50 M</v>
      </c>
      <c r="BK32" s="10"/>
      <c r="BL32" s="113" t="str">
        <f>BD32</f>
        <v>MASCULINO</v>
      </c>
      <c r="BM32" s="116" t="str">
        <f>BE32</f>
        <v>MASTER D</v>
      </c>
      <c r="BN32" s="10"/>
      <c r="BO32" s="113" t="str">
        <f>BG32</f>
        <v>50 M</v>
      </c>
      <c r="BP32" s="116" t="str">
        <f>BH32</f>
        <v>LIBRE</v>
      </c>
      <c r="BQ32" s="10"/>
      <c r="BS32" s="59"/>
      <c r="BT32" s="60"/>
      <c r="BU32" s="59"/>
      <c r="BV32" s="60"/>
      <c r="BW32" s="59"/>
      <c r="BX32" s="60"/>
      <c r="BZ32"/>
      <c r="CA32"/>
      <c r="CB32"/>
      <c r="CC32"/>
      <c r="CD32"/>
      <c r="CE32"/>
      <c r="CF32"/>
      <c r="CG32"/>
      <c r="CH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33" customFormat="1" ht="18" x14ac:dyDescent="0.35">
      <c r="A33">
        <v>4</v>
      </c>
      <c r="B33" t="s">
        <v>165</v>
      </c>
      <c r="C33" s="3" t="str">
        <f>_xlfn.XLOOKUP(B33,Tabla1[NOMBRE Y APELLIDO],Tabla1[EQUIPO])</f>
        <v>MNM</v>
      </c>
      <c r="D33" s="3">
        <f>_xlfn.XLOOKUP(B33,Tabla1[NOMBRE Y APELLIDO],Tabla1[EDAD])</f>
        <v>36</v>
      </c>
      <c r="E33" s="3" t="str">
        <f>_xlfn.XLOOKUP(B33,Tabla1[NOMBRE Y APELLIDO],Tabla1[CAT.])</f>
        <v>Master B</v>
      </c>
      <c r="F33" s="81">
        <f>_xlfn.XLOOKUP(B33,Tabla1[NOMBRE Y APELLIDO],Tabla1[50m LIBRE])</f>
        <v>5.7870370370370367E-4</v>
      </c>
      <c r="G33" s="69"/>
      <c r="H33" t="str">
        <f t="shared" si="33"/>
        <v>SERIE 2-8</v>
      </c>
      <c r="I33" t="str">
        <f>N33&amp;COUNTIF($N$15:N33,N33)</f>
        <v>09</v>
      </c>
      <c r="J33" s="19">
        <v>8</v>
      </c>
      <c r="K33" s="121">
        <v>0</v>
      </c>
      <c r="L33" s="118">
        <v>0</v>
      </c>
      <c r="M33" s="118">
        <v>0</v>
      </c>
      <c r="N33" s="118">
        <v>0</v>
      </c>
      <c r="O33" s="122">
        <v>0</v>
      </c>
      <c r="P33" s="122" t="s">
        <v>89</v>
      </c>
      <c r="Q33" s="118">
        <f t="shared" si="29"/>
        <v>3</v>
      </c>
      <c r="R33" s="118">
        <v>2</v>
      </c>
      <c r="S33" s="125"/>
      <c r="T33" s="10">
        <v>4</v>
      </c>
      <c r="U33" s="10" t="s">
        <v>170</v>
      </c>
      <c r="V33" s="19" t="str">
        <f>_xlfn.XLOOKUP(U33,Tabla1[NOMBRE Y APELLIDO],Tabla1[EQUIPO])</f>
        <v>MNM</v>
      </c>
      <c r="W33" s="19">
        <f>_xlfn.XLOOKUP(U33,Tabla1[NOMBRE Y APELLIDO],Tabla1[EDAD])</f>
        <v>31</v>
      </c>
      <c r="X33" s="19" t="str">
        <f>_xlfn.XLOOKUP(U33,Tabla1[NOMBRE Y APELLIDO],Tabla1[CAT.])</f>
        <v>Master A</v>
      </c>
      <c r="Y33" s="123">
        <f>_xlfn.XLOOKUP(U33,Tabla1[NOMBRE Y APELLIDO],Tabla1[50m LIBRE])</f>
        <v>5.4212962962962971E-4</v>
      </c>
      <c r="Z33" s="124"/>
      <c r="AA33" s="10" t="str">
        <f t="shared" si="34"/>
        <v>SERIE 2-8</v>
      </c>
      <c r="AB33" s="10" t="str">
        <f>AG33&amp;COUNTIF($AG$15:AG33,AG33)</f>
        <v>09</v>
      </c>
      <c r="AC33" s="19">
        <v>8</v>
      </c>
      <c r="AD33" s="121">
        <v>0</v>
      </c>
      <c r="AE33" s="118">
        <v>0</v>
      </c>
      <c r="AF33" s="118">
        <v>0</v>
      </c>
      <c r="AG33" s="118">
        <v>0</v>
      </c>
      <c r="AH33" s="122">
        <v>0</v>
      </c>
      <c r="AI33" s="122" t="s">
        <v>89</v>
      </c>
      <c r="AJ33" s="50">
        <f t="shared" si="30"/>
        <v>4</v>
      </c>
      <c r="AK33" s="50">
        <v>2</v>
      </c>
      <c r="AM33" s="126"/>
      <c r="AN33" s="115" t="str">
        <f>AN24</f>
        <v xml:space="preserve">PRUEBA </v>
      </c>
      <c r="AO33" s="117">
        <f>AO24</f>
        <v>3</v>
      </c>
      <c r="AP33" s="10"/>
      <c r="AQ33" s="10"/>
      <c r="AR33" s="10"/>
      <c r="AS33" s="10"/>
      <c r="AT33" s="133" t="str">
        <f t="shared" si="21"/>
        <v/>
      </c>
      <c r="AU33" s="126"/>
      <c r="AV33" s="113" t="str">
        <f>AN33</f>
        <v xml:space="preserve">PRUEBA </v>
      </c>
      <c r="AW33" s="116">
        <f>AO33</f>
        <v>3</v>
      </c>
      <c r="AX33" s="126"/>
      <c r="AY33" s="10"/>
      <c r="AZ33" s="10"/>
      <c r="BA33" s="10"/>
      <c r="BB33" s="125"/>
      <c r="BC33" s="126"/>
      <c r="BD33" s="115" t="str">
        <f>BD24</f>
        <v xml:space="preserve">PRUEBA </v>
      </c>
      <c r="BE33" s="117">
        <f>BE24</f>
        <v>4</v>
      </c>
      <c r="BF33" s="10"/>
      <c r="BG33" s="10"/>
      <c r="BH33" s="10"/>
      <c r="BI33" s="10"/>
      <c r="BJ33" s="131" t="str">
        <f t="shared" si="23"/>
        <v/>
      </c>
      <c r="BK33" s="10"/>
      <c r="BL33" s="113" t="str">
        <f>BD33</f>
        <v xml:space="preserve">PRUEBA </v>
      </c>
      <c r="BM33" s="116">
        <f>BE33</f>
        <v>4</v>
      </c>
      <c r="BN33" s="10"/>
      <c r="BO33" s="10"/>
      <c r="BP33" s="10"/>
      <c r="BQ33" s="10"/>
      <c r="BS33" s="66"/>
      <c r="BT33" s="66"/>
      <c r="BU33" s="66"/>
      <c r="BV33" s="66"/>
      <c r="BW33" s="66"/>
      <c r="BX33" s="66"/>
      <c r="BZ33" s="51"/>
      <c r="CA33" s="52"/>
      <c r="CB33" s="52"/>
      <c r="CC33" s="53"/>
      <c r="CD33"/>
      <c r="CE33" s="51"/>
      <c r="CF33" s="52"/>
      <c r="CG33" s="52"/>
      <c r="CH33" s="53"/>
      <c r="CJ33" s="51"/>
      <c r="CK33" s="52"/>
      <c r="CL33" s="52"/>
      <c r="CM33" s="53"/>
      <c r="CN33"/>
      <c r="CO33" s="51"/>
      <c r="CP33" s="52"/>
      <c r="CQ33" s="52"/>
      <c r="CR33" s="5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33" customFormat="1" ht="18" x14ac:dyDescent="0.35">
      <c r="A34"/>
      <c r="B34"/>
      <c r="C34"/>
      <c r="D34"/>
      <c r="E34"/>
      <c r="F34"/>
      <c r="G34" s="69"/>
      <c r="H34"/>
      <c r="I34" t="str">
        <f>N34&amp;COUNTIF($N$15:N34,N34)</f>
        <v>9</v>
      </c>
      <c r="J34" s="126"/>
      <c r="K34" s="127"/>
      <c r="L34" s="127"/>
      <c r="M34" s="127"/>
      <c r="N34" s="127"/>
      <c r="O34" s="127"/>
      <c r="P34" s="10"/>
      <c r="Q34" s="10"/>
      <c r="R34" s="10"/>
      <c r="S34" s="125"/>
      <c r="T34" s="10"/>
      <c r="U34" s="10"/>
      <c r="V34" s="10"/>
      <c r="W34" s="10"/>
      <c r="X34" s="10"/>
      <c r="Y34" s="10"/>
      <c r="Z34" s="114"/>
      <c r="AA34" s="10"/>
      <c r="AB34" s="10" t="str">
        <f>AG34&amp;COUNTIF($AG$15:AG34,AG34)</f>
        <v>9</v>
      </c>
      <c r="AC34" s="126"/>
      <c r="AD34" s="127"/>
      <c r="AE34" s="127"/>
      <c r="AF34" s="127"/>
      <c r="AG34" s="127"/>
      <c r="AH34" s="127"/>
      <c r="AI34" s="10"/>
      <c r="AJ34"/>
      <c r="AK34"/>
      <c r="AM34" s="119" t="s">
        <v>83</v>
      </c>
      <c r="AN34" s="119" t="s">
        <v>7</v>
      </c>
      <c r="AO34" s="119" t="s">
        <v>8</v>
      </c>
      <c r="AP34" s="119" t="s">
        <v>61</v>
      </c>
      <c r="AQ34" s="119" t="s">
        <v>10</v>
      </c>
      <c r="AR34" s="119" t="s">
        <v>81</v>
      </c>
      <c r="AS34" s="118" t="s">
        <v>15</v>
      </c>
      <c r="AT34" s="133" t="str">
        <f t="shared" si="21"/>
        <v>CAT.Lugar</v>
      </c>
      <c r="AU34" s="119" t="s">
        <v>83</v>
      </c>
      <c r="AV34" s="119" t="s">
        <v>7</v>
      </c>
      <c r="AW34" s="119" t="s">
        <v>8</v>
      </c>
      <c r="AX34" s="119" t="s">
        <v>61</v>
      </c>
      <c r="AY34" s="119" t="s">
        <v>10</v>
      </c>
      <c r="AZ34" s="119" t="s">
        <v>81</v>
      </c>
      <c r="BA34" s="126" t="s">
        <v>15</v>
      </c>
      <c r="BB34" s="125"/>
      <c r="BC34" s="119" t="s">
        <v>83</v>
      </c>
      <c r="BD34" s="119" t="s">
        <v>7</v>
      </c>
      <c r="BE34" s="119" t="s">
        <v>8</v>
      </c>
      <c r="BF34" s="119" t="s">
        <v>61</v>
      </c>
      <c r="BG34" s="119" t="s">
        <v>10</v>
      </c>
      <c r="BH34" s="119" t="s">
        <v>81</v>
      </c>
      <c r="BI34" s="118" t="s">
        <v>15</v>
      </c>
      <c r="BJ34" s="131" t="str">
        <f t="shared" si="23"/>
        <v>CAT.Lugar</v>
      </c>
      <c r="BK34" s="126" t="s">
        <v>83</v>
      </c>
      <c r="BL34" s="126" t="s">
        <v>7</v>
      </c>
      <c r="BM34" s="126" t="s">
        <v>8</v>
      </c>
      <c r="BN34" s="126" t="s">
        <v>61</v>
      </c>
      <c r="BO34" s="126" t="s">
        <v>10</v>
      </c>
      <c r="BP34" s="126" t="s">
        <v>81</v>
      </c>
      <c r="BQ34" s="126" t="s">
        <v>15</v>
      </c>
      <c r="BS34" s="66"/>
      <c r="BT34" s="66"/>
      <c r="BU34" s="66"/>
      <c r="BV34" s="66"/>
      <c r="BW34" s="66"/>
      <c r="BX34" s="66"/>
      <c r="BZ34" s="56" t="s">
        <v>84</v>
      </c>
      <c r="CA34" s="17">
        <f>_xlfn.XLOOKUP($CC$3&amp;"-"&amp;$CA$8,$H$15:$H$201,$Q$15:$Q$201,"")</f>
        <v>3</v>
      </c>
      <c r="CB34" s="48" t="s">
        <v>85</v>
      </c>
      <c r="CC34" s="57">
        <f>_xlfn.XLOOKUP($CC$3&amp;"-"&amp;$CA$8,$H$15:$H$201,$R$15:$R$201,"")</f>
        <v>1</v>
      </c>
      <c r="CD34"/>
      <c r="CE34" s="56" t="s">
        <v>84</v>
      </c>
      <c r="CF34" s="17">
        <f>_xlfn.XLOOKUP($CC$3&amp;"-"&amp;$CA$9,$H$15:$H$201,$Q$15:$Q$201,"")</f>
        <v>3</v>
      </c>
      <c r="CG34" s="48" t="s">
        <v>85</v>
      </c>
      <c r="CH34" s="57">
        <f>_xlfn.XLOOKUP($CC$3&amp;"-"&amp;$CA$9,$H$15:$H$201,$R$15:$R$201,"")</f>
        <v>1</v>
      </c>
      <c r="CJ34" s="56" t="s">
        <v>84</v>
      </c>
      <c r="CK34" s="17">
        <f>_xlfn.XLOOKUP($CM$3&amp;"-"&amp;$CK$8,$AA$15:$AA$201,$AJ$15:$AJ$201,"")</f>
        <v>4</v>
      </c>
      <c r="CL34" s="48" t="s">
        <v>85</v>
      </c>
      <c r="CM34" s="57">
        <f>_xlfn.XLOOKUP($CM$3&amp;"-"&amp;$CK$8,$AA$15:$AA$201,$AK$15:$AK$201,"")</f>
        <v>1</v>
      </c>
      <c r="CN34"/>
      <c r="CO34" s="56" t="s">
        <v>84</v>
      </c>
      <c r="CP34" s="17">
        <f>_xlfn.XLOOKUP($CM$3&amp;"-"&amp;$CK$9,$AA$15:$AA$201,$AJ$15:$AJ$201,"")</f>
        <v>4</v>
      </c>
      <c r="CQ34" s="48" t="s">
        <v>85</v>
      </c>
      <c r="CR34" s="57">
        <f>_xlfn.XLOOKUP($CM$3&amp;"-"&amp;$CK$9,$AA$15:$AA$201,$AK$15:$AK$201,"")</f>
        <v>1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33" customFormat="1" ht="18" x14ac:dyDescent="0.35">
      <c r="A35" s="3" t="s">
        <v>67</v>
      </c>
      <c r="B35" s="42" t="str">
        <f>$B$13</f>
        <v xml:space="preserve">PRUEBA </v>
      </c>
      <c r="C35" s="18">
        <f>$C$13</f>
        <v>3</v>
      </c>
      <c r="D35" s="18"/>
      <c r="E35" s="78" t="str">
        <f>$E$12</f>
        <v>50 M</v>
      </c>
      <c r="F35" s="79" t="str">
        <f>$F$12</f>
        <v>LIBRE</v>
      </c>
      <c r="G35" s="69"/>
      <c r="H35"/>
      <c r="I35" t="str">
        <f>N35&amp;COUNTIF($N$15:N35,N35)</f>
        <v>50 M2</v>
      </c>
      <c r="J35" s="19" t="s">
        <v>67</v>
      </c>
      <c r="K35" s="115" t="str">
        <f>$B$13</f>
        <v xml:space="preserve">PRUEBA </v>
      </c>
      <c r="L35" s="109">
        <f>$C$13</f>
        <v>3</v>
      </c>
      <c r="M35" s="109"/>
      <c r="N35" s="108" t="str">
        <f>$E$12</f>
        <v>50 M</v>
      </c>
      <c r="O35" s="109" t="str">
        <f>$F$12</f>
        <v>LIBRE</v>
      </c>
      <c r="P35" s="111"/>
      <c r="Q35" s="111"/>
      <c r="R35" s="111"/>
      <c r="S35" s="125"/>
      <c r="T35" s="19" t="s">
        <v>67</v>
      </c>
      <c r="U35" s="115" t="str">
        <f>$B$13</f>
        <v xml:space="preserve">PRUEBA </v>
      </c>
      <c r="V35" s="117">
        <f>$V$13</f>
        <v>4</v>
      </c>
      <c r="W35" s="117"/>
      <c r="X35" s="108" t="str">
        <f>$E$12</f>
        <v>50 M</v>
      </c>
      <c r="Y35" s="109" t="str">
        <f>$F$12</f>
        <v>LIBRE</v>
      </c>
      <c r="Z35" s="128"/>
      <c r="AA35" s="10"/>
      <c r="AB35" s="10" t="str">
        <f>AG35&amp;COUNTIF($AG$15:AG35,AG35)</f>
        <v>50 M2</v>
      </c>
      <c r="AC35" s="19" t="s">
        <v>67</v>
      </c>
      <c r="AD35" s="115" t="str">
        <f>$B$13</f>
        <v xml:space="preserve">PRUEBA </v>
      </c>
      <c r="AE35" s="117">
        <f>$V$13</f>
        <v>4</v>
      </c>
      <c r="AF35" s="109"/>
      <c r="AG35" s="108" t="str">
        <f>$E$12</f>
        <v>50 M</v>
      </c>
      <c r="AH35" s="109" t="str">
        <f>$F$12</f>
        <v>LIBRE</v>
      </c>
      <c r="AI35" s="111"/>
      <c r="AJ35" s="5"/>
      <c r="AK35" s="5"/>
      <c r="AM35" s="126">
        <v>1</v>
      </c>
      <c r="AN35" s="10" t="str" cm="1">
        <f t="array" ref="AN35:AQ35">_xlfn.XLOOKUP($AO$32&amp;AM35,$I$15:$I$201,$K$15:$N$201,"")</f>
        <v>Lorena Aguayo Ulloa</v>
      </c>
      <c r="AO35" s="122" t="str">
        <v>MNM</v>
      </c>
      <c r="AP35" s="118">
        <v>43</v>
      </c>
      <c r="AQ35" s="122" t="str">
        <v>Master C</v>
      </c>
      <c r="AR35" s="122">
        <f>_xlfn.XLOOKUP($AO$32&amp;AM35,$I$15:$I$201,$P$15:$P$201,"")</f>
        <v>5.7870370370370367E-4</v>
      </c>
      <c r="AS35" s="118" cm="1">
        <f t="array" ref="AS35">IFERROR(IF(AR35="N/P",0,_xlfn.IFS(AM35&gt;8,"0",AM35=1,"9",AM35=2,"7",AM35=3,"6",AM35=4,"5",AM35=5,"4",AM35=6,"3",AM35=7,"2",AM35=8,"1")),"")+0</f>
        <v>9</v>
      </c>
      <c r="AT35" s="133" t="str">
        <f t="shared" si="21"/>
        <v>Master C1</v>
      </c>
      <c r="AU35" s="126" cm="1">
        <f t="array" ref="AU35">_xlfn.IFS(AZ35="N/P",0,AV35="",0,AV35&gt;0,1)</f>
        <v>1</v>
      </c>
      <c r="AV35" s="116" t="str" cm="1">
        <f t="array" ref="AV35:AZ37">_xlfn._xlws.SORT(AN35:AR37,5,1,FALSE)</f>
        <v>Lorena Aguayo Ulloa</v>
      </c>
      <c r="AW35" s="126" t="str">
        <v>MNM</v>
      </c>
      <c r="AX35" s="126">
        <v>43</v>
      </c>
      <c r="AY35" s="126" t="str">
        <v>Master C</v>
      </c>
      <c r="AZ35" s="122">
        <v>5.7870370370370367E-4</v>
      </c>
      <c r="BA35" s="118" cm="1">
        <f t="array" ref="BA35">IFERROR(IF(AZ35="N/P",0,_xlfn.IFS(AU35&gt;8,"0",AU35=1,"9",AU35=2,"7",AU35=3,"6",AU35=4,"5",AU35=5,"4",AU35=6,"3",AU35=7,"2",AU35=8,"1")),"")+0</f>
        <v>9</v>
      </c>
      <c r="BB35" s="125"/>
      <c r="BC35" s="126">
        <v>1</v>
      </c>
      <c r="BD35" s="10" t="str" cm="1">
        <f t="array" ref="BD35:BG35">_xlfn.XLOOKUP($BE$32&amp;BC35,$AB$15:$AB$201,$AD$15:$AG$201,"")</f>
        <v>JAIRO MARTINEZ</v>
      </c>
      <c r="BE35" s="122" t="str">
        <v>NNG</v>
      </c>
      <c r="BF35" s="118">
        <v>45</v>
      </c>
      <c r="BG35" s="122" t="str">
        <v>MASTER D</v>
      </c>
      <c r="BH35" s="122" t="str">
        <f>_xlfn.XLOOKUP($BE$32&amp;BC35,$AB$15:$AB$201,$AI$15:$AI$201,"")</f>
        <v>N/P</v>
      </c>
      <c r="BI35" s="118" cm="1">
        <f t="array" ref="BI35">IFERROR(IF(BH35="N/P",0,_xlfn.IFS(BC35&gt;8,"0",BC35=1,"9",BC35=2,"7",BC35=3,"6",BC35=4,"5",BC35=5,"4",BC35=6,"3",BC35=7,"2",BC35=8,"1")),"")+0</f>
        <v>0</v>
      </c>
      <c r="BJ35" s="131" t="str">
        <f t="shared" si="23"/>
        <v>MASTER D1</v>
      </c>
      <c r="BK35" s="126" cm="1">
        <f t="array" ref="BK35">_xlfn.IFS(BP35="N/P",0,BL35="",0,BL35&gt;0,1)</f>
        <v>1</v>
      </c>
      <c r="BL35" s="10" t="str" cm="1">
        <f t="array" ref="BL35:BP36">_xlfn._xlws.SORT(BD35:BH36,5,1,FALSE)</f>
        <v>DANIEL MONTOYA</v>
      </c>
      <c r="BM35" s="126" t="str">
        <v>NNG</v>
      </c>
      <c r="BN35" s="126">
        <v>45</v>
      </c>
      <c r="BO35" s="126" t="str">
        <v>MASTER D</v>
      </c>
      <c r="BP35" s="122">
        <v>3.9814814814814812E-4</v>
      </c>
      <c r="BQ35" s="118" cm="1">
        <f t="array" ref="BQ35">IFERROR(IF(BP35="N/P",0,_xlfn.IFS(BK35&gt;8,"0",BK35=1,"9",BK35=2,"7",BK35=3,"6",BK35=4,"5",BK35=5,"4",BK35=6,"3",BK35=7,"2",BK35=8,"1")),"")+0</f>
        <v>9</v>
      </c>
      <c r="BS35" s="66"/>
      <c r="BT35" s="66"/>
      <c r="BU35" s="66"/>
      <c r="BV35" s="66"/>
      <c r="BW35" s="66"/>
      <c r="BX35" s="66"/>
      <c r="BZ35" s="58"/>
      <c r="CA35" s="17"/>
      <c r="CB35"/>
      <c r="CC35" s="57"/>
      <c r="CD35"/>
      <c r="CE35" s="58"/>
      <c r="CF35" s="17"/>
      <c r="CG35"/>
      <c r="CH35" s="57"/>
      <c r="CJ35" s="58"/>
      <c r="CK35" s="17"/>
      <c r="CL35"/>
      <c r="CM35" s="57"/>
      <c r="CN35"/>
      <c r="CO35" s="58"/>
      <c r="CP35" s="17"/>
      <c r="CQ35"/>
      <c r="CR35" s="57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33" customFormat="1" ht="18" x14ac:dyDescent="0.35">
      <c r="A36" s="3" t="s">
        <v>79</v>
      </c>
      <c r="B36" s="49" t="s">
        <v>7</v>
      </c>
      <c r="C36" s="49" t="s">
        <v>8</v>
      </c>
      <c r="D36" s="49" t="s">
        <v>61</v>
      </c>
      <c r="E36" s="49" t="s">
        <v>10</v>
      </c>
      <c r="F36" s="49" t="s">
        <v>80</v>
      </c>
      <c r="G36" s="69"/>
      <c r="H36"/>
      <c r="I36" t="str">
        <f>N36&amp;COUNTIF($N$15:N36,N36)</f>
        <v>CAT.2</v>
      </c>
      <c r="J36" s="19" t="s">
        <v>79</v>
      </c>
      <c r="K36" s="118" t="s">
        <v>7</v>
      </c>
      <c r="L36" s="118" t="s">
        <v>8</v>
      </c>
      <c r="M36" s="118" t="s">
        <v>61</v>
      </c>
      <c r="N36" s="118" t="s">
        <v>10</v>
      </c>
      <c r="O36" s="118" t="s">
        <v>80</v>
      </c>
      <c r="P36" s="119" t="s">
        <v>81</v>
      </c>
      <c r="Q36" s="119" t="s">
        <v>82</v>
      </c>
      <c r="R36" s="119" t="s">
        <v>30</v>
      </c>
      <c r="S36" s="125"/>
      <c r="T36" s="19" t="s">
        <v>79</v>
      </c>
      <c r="U36" s="119" t="s">
        <v>7</v>
      </c>
      <c r="V36" s="119" t="s">
        <v>8</v>
      </c>
      <c r="W36" s="119" t="s">
        <v>61</v>
      </c>
      <c r="X36" s="119" t="s">
        <v>10</v>
      </c>
      <c r="Y36" s="119" t="s">
        <v>80</v>
      </c>
      <c r="Z36" s="120"/>
      <c r="AA36" s="10"/>
      <c r="AB36" s="10" t="str">
        <f>AG36&amp;COUNTIF($AG$15:AG36,AG36)</f>
        <v>CAT.2</v>
      </c>
      <c r="AC36" s="19" t="s">
        <v>79</v>
      </c>
      <c r="AD36" s="118" t="s">
        <v>7</v>
      </c>
      <c r="AE36" s="118" t="s">
        <v>8</v>
      </c>
      <c r="AF36" s="118" t="s">
        <v>61</v>
      </c>
      <c r="AG36" s="118" t="s">
        <v>10</v>
      </c>
      <c r="AH36" s="118" t="s">
        <v>80</v>
      </c>
      <c r="AI36" s="119" t="s">
        <v>81</v>
      </c>
      <c r="AJ36" s="49" t="s">
        <v>82</v>
      </c>
      <c r="AK36" s="49" t="s">
        <v>30</v>
      </c>
      <c r="AM36" s="126">
        <v>2</v>
      </c>
      <c r="AN36" s="10" t="str" cm="1">
        <f t="array" ref="AN36:AQ36">_xlfn.XLOOKUP($AO$32&amp;AM36,$I$15:$I$201,$K$15:$N$201,"")</f>
        <v>Claudia Milena Serpa Imbett</v>
      </c>
      <c r="AO36" s="122" t="str">
        <v>MNM</v>
      </c>
      <c r="AP36" s="118">
        <v>44</v>
      </c>
      <c r="AQ36" s="122" t="str">
        <v>Master C</v>
      </c>
      <c r="AR36" s="122">
        <f>_xlfn.XLOOKUP($AO$32&amp;AM36,$I$15:$I$201,$P$15:$P$201,"")</f>
        <v>6.6909722222222229E-4</v>
      </c>
      <c r="AS36" s="118" cm="1">
        <f t="array" ref="AS36">IFERROR(IF(AR36="N/P",0,_xlfn.IFS(AM36&gt;8,"0",AM36=1,"9",AM36=2,"7",AM36=3,"6",AM36=4,"5",AM36=5,"4",AM36=6,"3",AM36=7,"2",AM36=8,"1")),"")+0</f>
        <v>7</v>
      </c>
      <c r="AT36" s="133" t="str">
        <f t="shared" si="21"/>
        <v>Master C2</v>
      </c>
      <c r="AU36" s="126" cm="1">
        <f t="array" ref="AU36">_xlfn.IFS(AZ36="N/P",0,AV36="",0,AZ36&gt;0,AU35+1)</f>
        <v>2</v>
      </c>
      <c r="AV36" s="116" t="str">
        <v>Claudia Milena Serpa Imbett</v>
      </c>
      <c r="AW36" s="126" t="str">
        <v>MNM</v>
      </c>
      <c r="AX36" s="126">
        <v>44</v>
      </c>
      <c r="AY36" s="126" t="str">
        <v>Master C</v>
      </c>
      <c r="AZ36" s="122">
        <v>6.6909722222222229E-4</v>
      </c>
      <c r="BA36" s="118" cm="1">
        <f t="array" ref="BA36">IFERROR(IF(AZ36="N/P",0,_xlfn.IFS(AU36&gt;8,"0",AU36=1,"9",AU36=2,"7",AU36=3,"6",AU36=4,"5",AU36=5,"4",AU36=6,"3",AU36=7,"2",AU36=8,"1")),"")+0</f>
        <v>7</v>
      </c>
      <c r="BB36" s="125"/>
      <c r="BC36" s="126">
        <v>2</v>
      </c>
      <c r="BD36" s="10" t="str" cm="1">
        <f t="array" ref="BD36:BG36">_xlfn.XLOOKUP($BE$32&amp;BC36,$AB$15:$AB$201,$AD$15:$AG$201,"")</f>
        <v>DANIEL MONTOYA</v>
      </c>
      <c r="BE36" s="122" t="str">
        <v>NNG</v>
      </c>
      <c r="BF36" s="118">
        <v>45</v>
      </c>
      <c r="BG36" s="122" t="str">
        <v>MASTER D</v>
      </c>
      <c r="BH36" s="122">
        <f>_xlfn.XLOOKUP($BE$32&amp;BC36,$AB$15:$AB$201,$AI$15:$AI$201,"")</f>
        <v>3.9814814814814812E-4</v>
      </c>
      <c r="BI36" s="118" cm="1">
        <f t="array" ref="BI36">IFERROR(IF(BH36="N/P",0,_xlfn.IFS(BC36&gt;8,"0",BC36=1,"9",BC36=2,"7",BC36=3,"6",BC36=4,"5",BC36=5,"4",BC36=6,"3",BC36=7,"2",BC36=8,"1")),"")+0</f>
        <v>7</v>
      </c>
      <c r="BJ36" s="131" t="str">
        <f t="shared" si="23"/>
        <v>MASTER D0</v>
      </c>
      <c r="BK36" s="126" cm="1">
        <f t="array" ref="BK36">_xlfn.IFS(BP36="N/P",0,BL36="",0,BP36&gt;0,BK35+1)</f>
        <v>0</v>
      </c>
      <c r="BL36" s="10" t="str">
        <v>JAIRO MARTINEZ</v>
      </c>
      <c r="BM36" s="126" t="str">
        <v>NNG</v>
      </c>
      <c r="BN36" s="126">
        <v>45</v>
      </c>
      <c r="BO36" s="126" t="str">
        <v>MASTER D</v>
      </c>
      <c r="BP36" s="122" t="str">
        <v>N/P</v>
      </c>
      <c r="BQ36" s="118" cm="1">
        <f t="array" ref="BQ36">IFERROR(IF(BP36="N/P",0,_xlfn.IFS(BK36&gt;8,"0",BK36=1,"9",BK36=2,"7",BK36=3,"6",BK36=4,"5",BK36=5,"4",BK36=6,"3",BK36=7,"2",BK36=8,"1")),"")+0</f>
        <v>0</v>
      </c>
      <c r="BS36" s="66"/>
      <c r="BT36" s="66"/>
      <c r="BU36" s="66"/>
      <c r="BV36" s="66"/>
      <c r="BW36" s="66"/>
      <c r="BX36" s="66"/>
      <c r="BZ36" s="56" t="s">
        <v>86</v>
      </c>
      <c r="CA36" s="17">
        <f>_xlfn.XLOOKUP($CC$3&amp;"-"&amp;$CA$8,$H$15:$H$201,$J$15:$J$201,"")</f>
        <v>5</v>
      </c>
      <c r="CB36" s="48" t="s">
        <v>87</v>
      </c>
      <c r="CC36" s="57"/>
      <c r="CD36"/>
      <c r="CE36" s="56" t="s">
        <v>86</v>
      </c>
      <c r="CF36" s="17">
        <f>_xlfn.XLOOKUP($CC$3&amp;"-"&amp;$CA$9,$H$15:$H$201,$J$15:$J$201,"")</f>
        <v>6</v>
      </c>
      <c r="CG36" s="48" t="s">
        <v>87</v>
      </c>
      <c r="CH36" s="57"/>
      <c r="CJ36" s="56" t="s">
        <v>86</v>
      </c>
      <c r="CK36" s="17">
        <f>_xlfn.XLOOKUP($CM$3&amp;"-"&amp;$CK$8,$AA$15:$AA$201,$AC$15:$AC$201,"")</f>
        <v>5</v>
      </c>
      <c r="CL36" s="48" t="s">
        <v>87</v>
      </c>
      <c r="CM36" s="57"/>
      <c r="CN36"/>
      <c r="CO36" s="56" t="s">
        <v>86</v>
      </c>
      <c r="CP36" s="17">
        <f>_xlfn.XLOOKUP($CM$3&amp;"-"&amp;$CK$9,$AA$15:$AA$201,$AC$15:$AC$201,"")</f>
        <v>6</v>
      </c>
      <c r="CQ36" s="48" t="s">
        <v>87</v>
      </c>
      <c r="CR36" s="57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3" customFormat="1" ht="18" x14ac:dyDescent="0.35">
      <c r="A37">
        <v>8</v>
      </c>
      <c r="B37"/>
      <c r="C37" s="3">
        <f>_xlfn.XLOOKUP(B37,Tabla1[NOMBRE Y APELLIDO],Tabla1[EQUIPO])</f>
        <v>0</v>
      </c>
      <c r="D37" s="3">
        <f>_xlfn.XLOOKUP(B37,Tabla1[NOMBRE Y APELLIDO],Tabla1[EDAD])</f>
        <v>0</v>
      </c>
      <c r="E37" s="3">
        <f>_xlfn.XLOOKUP(B37,Tabla1[NOMBRE Y APELLIDO],Tabla1[CAT.])</f>
        <v>0</v>
      </c>
      <c r="F37" s="81">
        <f>_xlfn.XLOOKUP(B37,Tabla1[NOMBRE Y APELLIDO],Tabla1[50m LIBRE])</f>
        <v>0</v>
      </c>
      <c r="G37" s="69"/>
      <c r="H37" t="str">
        <f>$J$35&amp;"-"&amp;J37</f>
        <v>SERIE 3-1</v>
      </c>
      <c r="I37" t="str">
        <f>N37&amp;COUNTIF($N$15:N37,N37)</f>
        <v>010</v>
      </c>
      <c r="J37" s="19" cm="1">
        <f t="array" ref="J37:O44">_xlfn._xlws.SORT(A37:F44,1,1,FALSE)</f>
        <v>1</v>
      </c>
      <c r="K37" s="121">
        <v>0</v>
      </c>
      <c r="L37" s="118">
        <v>0</v>
      </c>
      <c r="M37" s="118">
        <v>0</v>
      </c>
      <c r="N37" s="118">
        <v>0</v>
      </c>
      <c r="O37" s="122">
        <v>0</v>
      </c>
      <c r="P37" s="122" t="s">
        <v>89</v>
      </c>
      <c r="Q37" s="118">
        <f t="shared" ref="Q37:Q44" si="35">$L$13</f>
        <v>3</v>
      </c>
      <c r="R37" s="118">
        <v>3</v>
      </c>
      <c r="S37" s="125"/>
      <c r="T37" s="10">
        <v>8</v>
      </c>
      <c r="U37" s="10"/>
      <c r="V37" s="19">
        <f>_xlfn.XLOOKUP(U37,Tabla1[NOMBRE Y APELLIDO],Tabla1[EQUIPO])</f>
        <v>0</v>
      </c>
      <c r="W37" s="19">
        <f>_xlfn.XLOOKUP(U37,Tabla1[NOMBRE Y APELLIDO],Tabla1[EDAD])</f>
        <v>0</v>
      </c>
      <c r="X37" s="19">
        <f>_xlfn.XLOOKUP(U37,Tabla1[NOMBRE Y APELLIDO],Tabla1[CAT.])</f>
        <v>0</v>
      </c>
      <c r="Y37" s="123">
        <f>_xlfn.XLOOKUP(U37,Tabla1[NOMBRE Y APELLIDO],Tabla1[50m LIBRE])</f>
        <v>0</v>
      </c>
      <c r="Z37" s="124"/>
      <c r="AA37" s="10" t="str">
        <f>$AC$35&amp;"-"&amp;AC37</f>
        <v>SERIE 3-1</v>
      </c>
      <c r="AB37" s="10" t="str">
        <f>AG37&amp;COUNTIF($AG$15:AG37,AG37)</f>
        <v>010</v>
      </c>
      <c r="AC37" s="19" cm="1">
        <f t="array" ref="AC37:AH44">_xlfn._xlws.SORT(T37:Y44,1,1,FALSE)</f>
        <v>1</v>
      </c>
      <c r="AD37" s="121">
        <v>0</v>
      </c>
      <c r="AE37" s="118">
        <v>0</v>
      </c>
      <c r="AF37" s="118">
        <v>0</v>
      </c>
      <c r="AG37" s="118">
        <v>0</v>
      </c>
      <c r="AH37" s="122">
        <v>0</v>
      </c>
      <c r="AI37" s="122" t="s">
        <v>89</v>
      </c>
      <c r="AJ37" s="50">
        <f t="shared" ref="AJ37:AJ44" si="36">$AE$13</f>
        <v>4</v>
      </c>
      <c r="AK37" s="50">
        <v>3</v>
      </c>
      <c r="AM37" s="126">
        <v>3</v>
      </c>
      <c r="AN37" s="10" t="str" cm="1">
        <f t="array" ref="AN37:AQ37">_xlfn.XLOOKUP($AO$32&amp;AM37,$I$15:$I$201,$K$15:$N$201,"")</f>
        <v>MARÍA BAYER</v>
      </c>
      <c r="AO37" s="122" t="str">
        <v>NNG</v>
      </c>
      <c r="AP37" s="118">
        <v>40</v>
      </c>
      <c r="AQ37" s="122" t="str">
        <v>MASTER C</v>
      </c>
      <c r="AR37" s="122">
        <f>_xlfn.XLOOKUP($AO$32&amp;AM37,$I$15:$I$201,$P$15:$P$201,"")</f>
        <v>7.0937499999999994E-4</v>
      </c>
      <c r="AS37" s="118" cm="1">
        <f t="array" ref="AS37">IFERROR(IF(AR37="N/P",0,_xlfn.IFS(AM37&gt;8,"0",AM37=1,"9",AM37=2,"7",AM37=3,"6",AM37=4,"5",AM37=5,"4",AM37=6,"3",AM37=7,"2",AM37=8,"1")),"")+0</f>
        <v>6</v>
      </c>
      <c r="AT37" s="133" t="str">
        <f t="shared" si="21"/>
        <v>MASTER C3</v>
      </c>
      <c r="AU37" s="126" cm="1">
        <f t="array" ref="AU37">_xlfn.IFS(AZ37="N/P",0,AV37="",0,AZ37&gt;0,AU36+1)</f>
        <v>3</v>
      </c>
      <c r="AV37" s="116" t="str">
        <v>MARÍA BAYER</v>
      </c>
      <c r="AW37" s="126" t="str">
        <v>NNG</v>
      </c>
      <c r="AX37" s="126">
        <v>40</v>
      </c>
      <c r="AY37" s="126" t="str">
        <v>MASTER C</v>
      </c>
      <c r="AZ37" s="122">
        <v>7.0937499999999994E-4</v>
      </c>
      <c r="BA37" s="118" cm="1">
        <f t="array" ref="BA37">IFERROR(IF(AZ37="N/P",0,_xlfn.IFS(AU37&gt;8,"0",AU37=1,"9",AU37=2,"7",AU37=3,"6",AU37=4,"5",AU37=5,"4",AU37=6,"3",AU37=7,"2",AU37=8,"1")),"")+0</f>
        <v>6</v>
      </c>
      <c r="BB37" s="125"/>
      <c r="BC37" s="126">
        <v>3</v>
      </c>
      <c r="BD37" s="10" t="str" cm="1">
        <f t="array" ref="BD37">_xlfn.XLOOKUP($BE$32&amp;BC37,$AB$15:$AB$201,$AD$15:$AG$201,"")</f>
        <v/>
      </c>
      <c r="BE37" s="122"/>
      <c r="BF37" s="118"/>
      <c r="BG37" s="122"/>
      <c r="BH37" s="122" t="str">
        <f>_xlfn.XLOOKUP($BE$32&amp;BC37,$AB$15:$AB$201,$AI$15:$AI$201,"")</f>
        <v/>
      </c>
      <c r="BI37" s="118" cm="1">
        <f t="array" ref="BI37">IFERROR(IF(BH37="N/P",0,_xlfn.IFS(BC37&gt;8,"0",BC37=1,"9",BC37=2,"7",BC37=3,"6",BC37=4,"5",BC37=5,"4",BC37=6,"3",BC37=7,"2",BC37=8,"1")),"")+0</f>
        <v>6</v>
      </c>
      <c r="BJ37" s="131" t="str">
        <f t="shared" si="23"/>
        <v>0</v>
      </c>
      <c r="BK37" s="126" cm="1">
        <f t="array" ref="BK37">_xlfn.IFS(BP37="N/P",0,BL37="",0,BP37&gt;0,BK36+1)</f>
        <v>0</v>
      </c>
      <c r="BL37" s="10"/>
      <c r="BM37" s="126"/>
      <c r="BN37" s="126"/>
      <c r="BO37" s="126"/>
      <c r="BP37" s="122"/>
      <c r="BQ37" s="118" t="e" cm="1">
        <f t="array" ref="BQ37">IFERROR(IF(BP37="N/P",0,_xlfn.IFS(BK37&gt;8,"0",BK37=1,"9",BK37=2,"7",BK37=3,"6",BK37=4,"5",BK37=5,"4",BK37=6,"3",BK37=7,"2",BK37=8,"1")),"")+0</f>
        <v>#VALUE!</v>
      </c>
      <c r="BS37" s="66"/>
      <c r="BT37" s="66"/>
      <c r="BU37" s="66"/>
      <c r="BV37" s="66"/>
      <c r="BW37" s="66"/>
      <c r="BX37" s="66"/>
      <c r="BZ37" s="58"/>
      <c r="CA37"/>
      <c r="CB37"/>
      <c r="CC37" s="61"/>
      <c r="CD37"/>
      <c r="CE37" s="58"/>
      <c r="CF37"/>
      <c r="CG37"/>
      <c r="CH37" s="61"/>
      <c r="CJ37" s="58"/>
      <c r="CK37"/>
      <c r="CL37"/>
      <c r="CM37" s="61"/>
      <c r="CN37"/>
      <c r="CO37" s="58"/>
      <c r="CP37"/>
      <c r="CQ37"/>
      <c r="CR37" s="61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3" customFormat="1" ht="18" x14ac:dyDescent="0.35">
      <c r="A38">
        <v>1</v>
      </c>
      <c r="B38"/>
      <c r="C38" s="3">
        <f>_xlfn.XLOOKUP(B38,Tabla1[NOMBRE Y APELLIDO],Tabla1[EQUIPO])</f>
        <v>0</v>
      </c>
      <c r="D38" s="3">
        <f>_xlfn.XLOOKUP(B38,Tabla1[NOMBRE Y APELLIDO],Tabla1[EDAD])</f>
        <v>0</v>
      </c>
      <c r="E38" s="3">
        <f>_xlfn.XLOOKUP(B38,Tabla1[NOMBRE Y APELLIDO],Tabla1[CAT.])</f>
        <v>0</v>
      </c>
      <c r="F38" s="81">
        <f>_xlfn.XLOOKUP(B38,Tabla1[NOMBRE Y APELLIDO],Tabla1[50m LIBRE])</f>
        <v>0</v>
      </c>
      <c r="G38" s="69"/>
      <c r="H38" t="str">
        <f t="shared" ref="H38:H44" si="37">$J$35&amp;"-"&amp;J38</f>
        <v>SERIE 3-2</v>
      </c>
      <c r="I38" t="str">
        <f>N38&amp;COUNTIF($N$15:N38,N38)</f>
        <v>011</v>
      </c>
      <c r="J38" s="19">
        <v>2</v>
      </c>
      <c r="K38" s="121">
        <v>0</v>
      </c>
      <c r="L38" s="118">
        <v>0</v>
      </c>
      <c r="M38" s="118">
        <v>0</v>
      </c>
      <c r="N38" s="118">
        <v>0</v>
      </c>
      <c r="O38" s="122">
        <v>0</v>
      </c>
      <c r="P38" s="122" t="s">
        <v>89</v>
      </c>
      <c r="Q38" s="118">
        <f t="shared" si="35"/>
        <v>3</v>
      </c>
      <c r="R38" s="118">
        <v>3</v>
      </c>
      <c r="S38" s="125"/>
      <c r="T38" s="10">
        <v>1</v>
      </c>
      <c r="U38" s="10"/>
      <c r="V38" s="19">
        <f>_xlfn.XLOOKUP(U38,Tabla1[NOMBRE Y APELLIDO],Tabla1[EQUIPO])</f>
        <v>0</v>
      </c>
      <c r="W38" s="19">
        <f>_xlfn.XLOOKUP(U38,Tabla1[NOMBRE Y APELLIDO],Tabla1[EDAD])</f>
        <v>0</v>
      </c>
      <c r="X38" s="19">
        <f>_xlfn.XLOOKUP(U38,Tabla1[NOMBRE Y APELLIDO],Tabla1[CAT.])</f>
        <v>0</v>
      </c>
      <c r="Y38" s="123">
        <f>_xlfn.XLOOKUP(U38,Tabla1[NOMBRE Y APELLIDO],Tabla1[50m LIBRE])</f>
        <v>0</v>
      </c>
      <c r="Z38" s="124"/>
      <c r="AA38" s="10" t="str">
        <f t="shared" ref="AA38:AA44" si="38">$AC$35&amp;"-"&amp;AC38</f>
        <v>SERIE 3-2</v>
      </c>
      <c r="AB38" s="10" t="str">
        <f>AG38&amp;COUNTIF($AG$15:AG38,AG38)</f>
        <v>011</v>
      </c>
      <c r="AC38" s="19">
        <v>2</v>
      </c>
      <c r="AD38" s="121">
        <v>0</v>
      </c>
      <c r="AE38" s="118">
        <v>0</v>
      </c>
      <c r="AF38" s="118">
        <v>0</v>
      </c>
      <c r="AG38" s="118">
        <v>0</v>
      </c>
      <c r="AH38" s="122">
        <v>0</v>
      </c>
      <c r="AI38" s="122" t="s">
        <v>89</v>
      </c>
      <c r="AJ38" s="50">
        <f t="shared" si="36"/>
        <v>4</v>
      </c>
      <c r="AK38" s="50">
        <v>3</v>
      </c>
      <c r="AM38" s="126">
        <v>12</v>
      </c>
      <c r="AN38" s="10" t="str" cm="1">
        <f t="array" ref="AN38">_xlfn.XLOOKUP($AO$32&amp;AM38,$I$15:$I$201,$K$15:$N$201,"")</f>
        <v/>
      </c>
      <c r="AO38" s="122"/>
      <c r="AP38" s="118"/>
      <c r="AQ38" s="122"/>
      <c r="AR38" s="122" t="str">
        <f>_xlfn.XLOOKUP($AO$23&amp;AM38,$I$15:$I$201,$P$15:$P$201,"")</f>
        <v/>
      </c>
      <c r="AS38" s="118" cm="1">
        <f t="array" ref="AS38">IFERROR(IF(AR38="N/P",0,_xlfn.IFS(AM38&gt;8,"0",AM38=1,"9",AM38=2,"7",AM38=3,"6",AM38=4,"5",AM38=5,"4",AM38=6,"3",AM38=7,"2",AM38=8,"1")),"")+0</f>
        <v>0</v>
      </c>
      <c r="AT38" s="133" t="str">
        <f t="shared" si="21"/>
        <v>0</v>
      </c>
      <c r="AU38" s="126" cm="1">
        <f t="array" ref="AU38">_xlfn.IFS(AZ38="N/P",0,AV38="",0,AZ38&gt;0,#REF!+1)</f>
        <v>0</v>
      </c>
      <c r="AV38" s="116"/>
      <c r="AW38" s="126"/>
      <c r="AX38" s="126"/>
      <c r="AY38" s="126"/>
      <c r="AZ38" s="126"/>
      <c r="BA38" s="118" t="e" cm="1">
        <f t="array" ref="BA38">IFERROR(IF(AZ38="N/P",0,_xlfn.IFS(AU38&gt;8,"0",AU38=1,"9",AU38=2,"7",AU38=3,"6",AU38=4,"5",AU38=5,"4",AU38=6,"3",AU38=7,"2",AU38=8,"1")),"")+0</f>
        <v>#VALUE!</v>
      </c>
      <c r="BB38" s="125"/>
      <c r="BC38" s="126">
        <v>12</v>
      </c>
      <c r="BD38" s="10" t="str" cm="1">
        <f t="array" ref="BD38">_xlfn.XLOOKUP($BE$32&amp;BC38,$AB$15:$AB$201,$AD$15:$AG$201,"")</f>
        <v/>
      </c>
      <c r="BE38" s="122"/>
      <c r="BF38" s="118"/>
      <c r="BG38" s="122"/>
      <c r="BH38" s="122" t="str">
        <f>_xlfn.XLOOKUP($BE$32&amp;BC38,$AB$15:$AB$201,$AI$15:$AI$201,"")</f>
        <v/>
      </c>
      <c r="BI38" s="118" cm="1">
        <f t="array" ref="BI38">IFERROR(IF(BH38="N/P",0,_xlfn.IFS(BC38&gt;8,"0",BC38=1,"9",BC38=2,"7",BC38=3,"6",BC38=4,"5",BC38=5,"4",BC38=6,"3",BC38=7,"2",BC38=8,"1")),"")+0</f>
        <v>0</v>
      </c>
      <c r="BJ38" s="131" t="str">
        <f t="shared" si="23"/>
        <v>0</v>
      </c>
      <c r="BK38" s="126" cm="1">
        <f t="array" ref="BK38">_xlfn.IFS(BP38="N/P",0,BL38="",0,BP38&gt;0,#REF!+1)</f>
        <v>0</v>
      </c>
      <c r="BL38" s="10"/>
      <c r="BM38" s="126"/>
      <c r="BN38" s="126"/>
      <c r="BO38" s="126"/>
      <c r="BP38" s="122"/>
      <c r="BQ38" s="118" t="e" cm="1">
        <f t="array" ref="BQ38">IFERROR(IF(BP38="N/P",0,_xlfn.IFS(BK38&gt;8,"0",BK38=1,"9",BK38=2,"7",BK38=3,"6",BK38=4,"5",BK38=5,"4",BK38=6,"3",BK38=7,"2",BK38=8,"1")),"")+0</f>
        <v>#VALUE!</v>
      </c>
      <c r="BS38" s="66"/>
      <c r="BT38" s="66"/>
      <c r="BU38" s="66"/>
      <c r="BV38" s="66"/>
      <c r="BW38" s="66"/>
      <c r="BX38" s="66"/>
      <c r="BZ38" s="56" t="s">
        <v>88</v>
      </c>
      <c r="CA38" s="138" t="str">
        <f>_xlfn.XLOOKUP($CC$3&amp;"-"&amp;$CA$8,$H$15:$H$201,$K$15:$K$201,"")</f>
        <v>ELEONORA RIVAS</v>
      </c>
      <c r="CB38" s="138" t="str">
        <f>_xlfn.XLOOKUP($CC$3&amp;"-"&amp;CB26,$H$15:$H$201,$J$15:$J$201,"")</f>
        <v/>
      </c>
      <c r="CC38" s="139" t="str">
        <f>_xlfn.XLOOKUP($CC$3&amp;"-"&amp;CC26,$H$15:$H$201,$J$15:$J$201,"")</f>
        <v/>
      </c>
      <c r="CD38"/>
      <c r="CE38" s="56" t="s">
        <v>88</v>
      </c>
      <c r="CF38" s="138">
        <f>_xlfn.XLOOKUP($CC$3&amp;"-"&amp;$CA$9,$H$15:$H$201,$K$15:$K$201,"")</f>
        <v>0</v>
      </c>
      <c r="CG38" s="138" t="str">
        <f>_xlfn.XLOOKUP($CC$3&amp;"-"&amp;CG26,$H$15:$H$201,$J$15:$J$201,"")</f>
        <v/>
      </c>
      <c r="CH38" s="139" t="str">
        <f>_xlfn.XLOOKUP($CC$3&amp;"-"&amp;CH26,$H$15:$H$201,$J$15:$J$201,"")</f>
        <v/>
      </c>
      <c r="CJ38" s="56" t="s">
        <v>88</v>
      </c>
      <c r="CK38" s="138" t="str">
        <f>_xlfn.XLOOKUP($CM$3&amp;"-"&amp;$CK$8,$AA$15:$AA$201,$AD$15:$AD$201,"")</f>
        <v>DANIEL MONTOYA</v>
      </c>
      <c r="CL38" s="138" t="str">
        <f>_xlfn.XLOOKUP($CC$3&amp;"-"&amp;CL26,$H$15:$H$201,$J$15:$J$201,"")</f>
        <v/>
      </c>
      <c r="CM38" s="139" t="str">
        <f>_xlfn.XLOOKUP($CC$3&amp;"-"&amp;CM26,$H$15:$H$201,$J$15:$J$201,"")</f>
        <v/>
      </c>
      <c r="CN38"/>
      <c r="CO38" s="56" t="s">
        <v>88</v>
      </c>
      <c r="CP38" s="138" t="str">
        <f>_xlfn.XLOOKUP($CM$3&amp;"-"&amp;$CK$9,$AA$15:$AA$201,$AD$15:$AD$201,"")</f>
        <v>Fernando Suarez</v>
      </c>
      <c r="CQ38" s="138" t="str">
        <f>_xlfn.XLOOKUP($CC$3&amp;"-"&amp;CQ26,$H$15:$H$201,$J$15:$J$201,"")</f>
        <v/>
      </c>
      <c r="CR38" s="139" t="str">
        <f>_xlfn.XLOOKUP($CC$3&amp;"-"&amp;CR26,$H$15:$H$201,$J$15:$J$201,"")</f>
        <v/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33" customFormat="1" ht="18" x14ac:dyDescent="0.35">
      <c r="A39">
        <v>7</v>
      </c>
      <c r="B39"/>
      <c r="C39" s="3">
        <f>_xlfn.XLOOKUP(B39,Tabla1[NOMBRE Y APELLIDO],Tabla1[EQUIPO])</f>
        <v>0</v>
      </c>
      <c r="D39" s="3">
        <f>_xlfn.XLOOKUP(B39,Tabla1[NOMBRE Y APELLIDO],Tabla1[EDAD])</f>
        <v>0</v>
      </c>
      <c r="E39" s="3">
        <f>_xlfn.XLOOKUP(B39,Tabla1[NOMBRE Y APELLIDO],Tabla1[CAT.])</f>
        <v>0</v>
      </c>
      <c r="F39" s="81">
        <f>_xlfn.XLOOKUP(B39,Tabla1[NOMBRE Y APELLIDO],Tabla1[50m LIBRE])</f>
        <v>0</v>
      </c>
      <c r="G39" s="69"/>
      <c r="H39" t="str">
        <f t="shared" si="37"/>
        <v>SERIE 3-3</v>
      </c>
      <c r="I39" t="str">
        <f>N39&amp;COUNTIF($N$15:N39,N39)</f>
        <v>MAYORES1</v>
      </c>
      <c r="J39" s="19">
        <v>3</v>
      </c>
      <c r="K39" s="121" t="str">
        <v>Maria Camila Bravo Acevedo</v>
      </c>
      <c r="L39" s="118" t="str">
        <v>DELFINES</v>
      </c>
      <c r="M39" s="118">
        <v>26</v>
      </c>
      <c r="N39" s="118" t="str">
        <v>MAYORES</v>
      </c>
      <c r="O39" s="122" t="str">
        <v>N/T</v>
      </c>
      <c r="P39" s="122">
        <v>5.4201388888888886E-4</v>
      </c>
      <c r="Q39" s="118">
        <f t="shared" si="35"/>
        <v>3</v>
      </c>
      <c r="R39" s="118">
        <v>3</v>
      </c>
      <c r="S39" s="125"/>
      <c r="T39" s="10">
        <v>7</v>
      </c>
      <c r="U39" s="10"/>
      <c r="V39" s="19">
        <f>_xlfn.XLOOKUP(U39,Tabla1[NOMBRE Y APELLIDO],Tabla1[EQUIPO])</f>
        <v>0</v>
      </c>
      <c r="W39" s="19">
        <f>_xlfn.XLOOKUP(U39,Tabla1[NOMBRE Y APELLIDO],Tabla1[EDAD])</f>
        <v>0</v>
      </c>
      <c r="X39" s="19">
        <f>_xlfn.XLOOKUP(U39,Tabla1[NOMBRE Y APELLIDO],Tabla1[CAT.])</f>
        <v>0</v>
      </c>
      <c r="Y39" s="123">
        <f>_xlfn.XLOOKUP(U39,Tabla1[NOMBRE Y APELLIDO],Tabla1[50m LIBRE])</f>
        <v>0</v>
      </c>
      <c r="Z39" s="124"/>
      <c r="AA39" s="10" t="str">
        <f t="shared" si="38"/>
        <v>SERIE 3-3</v>
      </c>
      <c r="AB39" s="10" t="str">
        <f>AG39&amp;COUNTIF($AG$15:AG39,AG39)</f>
        <v>MASTER B2</v>
      </c>
      <c r="AC39" s="19">
        <v>3</v>
      </c>
      <c r="AD39" s="121" t="str">
        <v>Jhonatan Steven Cortez Bolivar</v>
      </c>
      <c r="AE39" s="118" t="str">
        <v>MNM</v>
      </c>
      <c r="AF39" s="118">
        <v>35</v>
      </c>
      <c r="AG39" s="118" t="str">
        <v>MASTER B</v>
      </c>
      <c r="AH39" s="122">
        <v>4.0868055555555558E-4</v>
      </c>
      <c r="AI39" s="122">
        <v>4.3194444444444443E-4</v>
      </c>
      <c r="AJ39" s="50">
        <f t="shared" si="36"/>
        <v>4</v>
      </c>
      <c r="AK39" s="50">
        <v>3</v>
      </c>
      <c r="AM39" s="126"/>
      <c r="AN39" s="115" t="str">
        <f>AN23</f>
        <v>FEMENINO</v>
      </c>
      <c r="AO39" s="117" t="s">
        <v>141</v>
      </c>
      <c r="AP39" s="10"/>
      <c r="AQ39" s="115" t="str">
        <f>AQ23</f>
        <v>50 M</v>
      </c>
      <c r="AR39" s="117" t="str">
        <f>AR23</f>
        <v>LIBRE</v>
      </c>
      <c r="AS39" s="10"/>
      <c r="AT39" s="133" t="str">
        <f t="shared" si="21"/>
        <v>50 M</v>
      </c>
      <c r="AU39" s="126"/>
      <c r="AV39" s="113" t="str">
        <f>AN39</f>
        <v>FEMENINO</v>
      </c>
      <c r="AW39" s="116" t="str">
        <f>AO39</f>
        <v>MASTER D</v>
      </c>
      <c r="AX39" s="126"/>
      <c r="AY39" s="113" t="str">
        <f>AQ39</f>
        <v>50 M</v>
      </c>
      <c r="AZ39" s="116" t="str">
        <f>AR39</f>
        <v>LIBRE</v>
      </c>
      <c r="BA39" s="10"/>
      <c r="BB39" s="125"/>
      <c r="BC39" s="126"/>
      <c r="BD39" s="115" t="str">
        <f>BD32</f>
        <v>MASCULINO</v>
      </c>
      <c r="BE39" s="117" t="s">
        <v>142</v>
      </c>
      <c r="BF39" s="10"/>
      <c r="BG39" s="115" t="str">
        <f>BG23</f>
        <v>50 M</v>
      </c>
      <c r="BH39" s="115" t="str">
        <f>BH32</f>
        <v>LIBRE</v>
      </c>
      <c r="BI39" s="10"/>
      <c r="BJ39" s="131" t="str">
        <f t="shared" si="23"/>
        <v>50 M</v>
      </c>
      <c r="BK39" s="10"/>
      <c r="BL39" s="113" t="str">
        <f>BD39</f>
        <v>MASCULINO</v>
      </c>
      <c r="BM39" s="116" t="str">
        <f>BE39</f>
        <v>MASTER E</v>
      </c>
      <c r="BN39" s="10"/>
      <c r="BO39" s="113" t="str">
        <f>BG39</f>
        <v>50 M</v>
      </c>
      <c r="BP39" s="116" t="str">
        <f>BH39</f>
        <v>LIBRE</v>
      </c>
      <c r="BQ39" s="10"/>
      <c r="BS39" s="66"/>
      <c r="BT39" s="66"/>
      <c r="BU39" s="66"/>
      <c r="BV39" s="66"/>
      <c r="BW39" s="66"/>
      <c r="BX39" s="66"/>
      <c r="BZ39" s="58"/>
      <c r="CA39"/>
      <c r="CB39"/>
      <c r="CC39" s="61"/>
      <c r="CD39"/>
      <c r="CE39" s="58"/>
      <c r="CF39"/>
      <c r="CG39"/>
      <c r="CH39" s="61"/>
      <c r="CJ39" s="58"/>
      <c r="CK39"/>
      <c r="CL39"/>
      <c r="CM39" s="61"/>
      <c r="CN39"/>
      <c r="CO39" s="58"/>
      <c r="CP39"/>
      <c r="CQ39"/>
      <c r="CR39" s="61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 spans="1:160" s="33" customFormat="1" ht="18" x14ac:dyDescent="0.35">
      <c r="A40">
        <v>2</v>
      </c>
      <c r="B40" s="54"/>
      <c r="C40" s="3">
        <f>_xlfn.XLOOKUP(B40,Tabla1[NOMBRE Y APELLIDO],Tabla1[EQUIPO])</f>
        <v>0</v>
      </c>
      <c r="D40" s="3">
        <f>_xlfn.XLOOKUP(B40,Tabla1[NOMBRE Y APELLIDO],Tabla1[EDAD])</f>
        <v>0</v>
      </c>
      <c r="E40" s="3">
        <f>_xlfn.XLOOKUP(B40,Tabla1[NOMBRE Y APELLIDO],Tabla1[CAT.])</f>
        <v>0</v>
      </c>
      <c r="F40" s="81">
        <f>_xlfn.XLOOKUP(B40,Tabla1[NOMBRE Y APELLIDO],Tabla1[50m LIBRE])</f>
        <v>0</v>
      </c>
      <c r="G40" s="69"/>
      <c r="H40" t="str">
        <f t="shared" si="37"/>
        <v>SERIE 3-4</v>
      </c>
      <c r="I40" t="str">
        <f>N40&amp;COUNTIF($N$15:N40,N40)</f>
        <v>Master C1</v>
      </c>
      <c r="J40" s="19">
        <v>4</v>
      </c>
      <c r="K40" s="121" t="str">
        <v>Lorena Aguayo Ulloa</v>
      </c>
      <c r="L40" s="118" t="str">
        <v>MNM</v>
      </c>
      <c r="M40" s="118">
        <v>43</v>
      </c>
      <c r="N40" s="118" t="str">
        <v>Master C</v>
      </c>
      <c r="O40" s="122">
        <v>5.2708333333333329E-4</v>
      </c>
      <c r="P40" s="122">
        <v>5.7870370370370367E-4</v>
      </c>
      <c r="Q40" s="118">
        <f t="shared" si="35"/>
        <v>3</v>
      </c>
      <c r="R40" s="118">
        <v>3</v>
      </c>
      <c r="S40" s="125"/>
      <c r="T40" s="10">
        <v>2</v>
      </c>
      <c r="U40" s="10"/>
      <c r="V40" s="19">
        <f>_xlfn.XLOOKUP(U40,Tabla1[NOMBRE Y APELLIDO],Tabla1[EQUIPO])</f>
        <v>0</v>
      </c>
      <c r="W40" s="19">
        <f>_xlfn.XLOOKUP(U40,Tabla1[NOMBRE Y APELLIDO],Tabla1[EDAD])</f>
        <v>0</v>
      </c>
      <c r="X40" s="19">
        <f>_xlfn.XLOOKUP(U40,Tabla1[NOMBRE Y APELLIDO],Tabla1[CAT.])</f>
        <v>0</v>
      </c>
      <c r="Y40" s="123">
        <f>_xlfn.XLOOKUP(U40,Tabla1[NOMBRE Y APELLIDO],Tabla1[50m LIBRE])</f>
        <v>0</v>
      </c>
      <c r="Z40" s="124"/>
      <c r="AA40" s="10" t="str">
        <f t="shared" si="38"/>
        <v>SERIE 3-4</v>
      </c>
      <c r="AB40" s="10" t="str">
        <f>AG40&amp;COUNTIF($AG$15:AG40,AG40)</f>
        <v>MASTER B3</v>
      </c>
      <c r="AC40" s="19">
        <v>4</v>
      </c>
      <c r="AD40" s="121" t="str">
        <v>ALEX EPAMINONDAS ZARATE BUELVAS</v>
      </c>
      <c r="AE40" s="118" t="str">
        <v>MNM</v>
      </c>
      <c r="AF40" s="118">
        <v>35</v>
      </c>
      <c r="AG40" s="118" t="str">
        <v>MASTER B</v>
      </c>
      <c r="AH40" s="122">
        <v>3.5879629629629629E-4</v>
      </c>
      <c r="AI40" s="122">
        <v>3.9270833333333334E-4</v>
      </c>
      <c r="AJ40" s="50">
        <f t="shared" si="36"/>
        <v>4</v>
      </c>
      <c r="AK40" s="50">
        <v>3</v>
      </c>
      <c r="AM40" s="126"/>
      <c r="AN40" s="115" t="str">
        <f>AN24</f>
        <v xml:space="preserve">PRUEBA </v>
      </c>
      <c r="AO40" s="117">
        <f>AO24</f>
        <v>3</v>
      </c>
      <c r="AP40" s="10"/>
      <c r="AQ40" s="10"/>
      <c r="AR40" s="10"/>
      <c r="AS40" s="10"/>
      <c r="AT40" s="133" t="str">
        <f t="shared" si="21"/>
        <v/>
      </c>
      <c r="AU40" s="126"/>
      <c r="AV40" s="113" t="str">
        <f>AN40</f>
        <v xml:space="preserve">PRUEBA </v>
      </c>
      <c r="AW40" s="116">
        <f>AO40</f>
        <v>3</v>
      </c>
      <c r="AX40" s="126"/>
      <c r="AY40" s="10"/>
      <c r="AZ40" s="10"/>
      <c r="BA40" s="10"/>
      <c r="BB40" s="125"/>
      <c r="BC40" s="126"/>
      <c r="BD40" s="115" t="str">
        <f>BD33</f>
        <v xml:space="preserve">PRUEBA </v>
      </c>
      <c r="BE40" s="117">
        <f>BE24</f>
        <v>4</v>
      </c>
      <c r="BF40" s="10"/>
      <c r="BG40" s="10"/>
      <c r="BH40" s="10"/>
      <c r="BI40" s="10"/>
      <c r="BJ40" s="131" t="str">
        <f t="shared" si="23"/>
        <v/>
      </c>
      <c r="BK40" s="10"/>
      <c r="BL40" s="113" t="str">
        <f>AV40</f>
        <v xml:space="preserve">PRUEBA </v>
      </c>
      <c r="BM40" s="116">
        <f>BE40</f>
        <v>4</v>
      </c>
      <c r="BN40" s="10"/>
      <c r="BO40" s="10"/>
      <c r="BP40" s="10"/>
      <c r="BQ40" s="10"/>
      <c r="BS40" s="67"/>
      <c r="BT40" s="67"/>
      <c r="BU40" s="67"/>
      <c r="BV40" s="67"/>
      <c r="BW40" s="67"/>
      <c r="BX40" s="67"/>
      <c r="BZ40" s="56" t="s">
        <v>90</v>
      </c>
      <c r="CA40" s="140" t="s">
        <v>91</v>
      </c>
      <c r="CB40" s="140"/>
      <c r="CC40" s="141"/>
      <c r="CD40"/>
      <c r="CE40" s="56" t="s">
        <v>90</v>
      </c>
      <c r="CF40" s="140" t="s">
        <v>91</v>
      </c>
      <c r="CG40" s="140"/>
      <c r="CH40" s="141"/>
      <c r="CJ40" s="56" t="s">
        <v>90</v>
      </c>
      <c r="CK40" s="140" t="s">
        <v>91</v>
      </c>
      <c r="CL40" s="140"/>
      <c r="CM40" s="141"/>
      <c r="CN40"/>
      <c r="CO40" s="56" t="s">
        <v>90</v>
      </c>
      <c r="CP40" s="140" t="s">
        <v>91</v>
      </c>
      <c r="CQ40" s="140"/>
      <c r="CR40" s="141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 spans="1:160" s="33" customFormat="1" ht="18" x14ac:dyDescent="0.35">
      <c r="A41">
        <v>6</v>
      </c>
      <c r="B41" t="s">
        <v>179</v>
      </c>
      <c r="C41" s="3" t="str">
        <f>_xlfn.XLOOKUP(B41,Tabla1[NOMBRE Y APELLIDO],Tabla1[EQUIPO])</f>
        <v>NNG</v>
      </c>
      <c r="D41" s="3">
        <f>_xlfn.XLOOKUP(B41,Tabla1[NOMBRE Y APELLIDO],Tabla1[EDAD])</f>
        <v>40</v>
      </c>
      <c r="E41" s="3" t="str">
        <f>_xlfn.XLOOKUP(B41,Tabla1[NOMBRE Y APELLIDO],Tabla1[CAT.])</f>
        <v>MASTER C</v>
      </c>
      <c r="F41" s="81" t="str">
        <f>_xlfn.XLOOKUP(B41,Tabla1[NOMBRE Y APELLIDO],Tabla1[50m LIBRE])</f>
        <v>N/T</v>
      </c>
      <c r="G41" s="69"/>
      <c r="H41" t="str">
        <f t="shared" si="37"/>
        <v>SERIE 3-5</v>
      </c>
      <c r="I41" t="str">
        <f>N41&amp;COUNTIF($N$15:N41,N41)</f>
        <v>Master C2</v>
      </c>
      <c r="J41" s="19">
        <v>5</v>
      </c>
      <c r="K41" s="121" t="str">
        <v>Claudia Milena Serpa Imbett</v>
      </c>
      <c r="L41" s="118" t="str">
        <v>MNM</v>
      </c>
      <c r="M41" s="118">
        <v>44</v>
      </c>
      <c r="N41" s="118" t="str">
        <v>Master C</v>
      </c>
      <c r="O41" s="122">
        <v>6.4201388888888891E-4</v>
      </c>
      <c r="P41" s="122">
        <v>6.6909722222222229E-4</v>
      </c>
      <c r="Q41" s="118">
        <f t="shared" si="35"/>
        <v>3</v>
      </c>
      <c r="R41" s="118">
        <v>3</v>
      </c>
      <c r="S41" s="125"/>
      <c r="T41" s="10">
        <v>6</v>
      </c>
      <c r="U41" s="10" t="s">
        <v>187</v>
      </c>
      <c r="V41" s="19" t="str">
        <f>_xlfn.XLOOKUP(U41,Tabla1[NOMBRE Y APELLIDO],Tabla1[EQUIPO])</f>
        <v>P.LIBRE</v>
      </c>
      <c r="W41" s="19">
        <f>_xlfn.XLOOKUP(U41,Tabla1[NOMBRE Y APELLIDO],Tabla1[EDAD])</f>
        <v>37</v>
      </c>
      <c r="X41" s="19" t="str">
        <f>_xlfn.XLOOKUP(U41,Tabla1[NOMBRE Y APELLIDO],Tabla1[CAT.])</f>
        <v>MASTER B</v>
      </c>
      <c r="Y41" s="123" t="str">
        <f>_xlfn.XLOOKUP(U41,Tabla1[NOMBRE Y APELLIDO],Tabla1[50m LIBRE])</f>
        <v>N/T</v>
      </c>
      <c r="Z41" s="124"/>
      <c r="AA41" s="10" t="str">
        <f t="shared" si="38"/>
        <v>SERIE 3-5</v>
      </c>
      <c r="AB41" s="10" t="str">
        <f>AG41&amp;COUNTIF($AG$15:AG41,AG41)</f>
        <v>MASTER B4</v>
      </c>
      <c r="AC41" s="19">
        <v>5</v>
      </c>
      <c r="AD41" s="121" t="str">
        <v>Esteban Sossa Uparela</v>
      </c>
      <c r="AE41" s="118" t="str">
        <v>MNM</v>
      </c>
      <c r="AF41" s="118">
        <v>35</v>
      </c>
      <c r="AG41" s="118" t="str">
        <v>MASTER B</v>
      </c>
      <c r="AH41" s="122">
        <v>4.0509259259259258E-4</v>
      </c>
      <c r="AI41" s="122">
        <v>3.9351851851851852E-4</v>
      </c>
      <c r="AJ41" s="50">
        <f t="shared" si="36"/>
        <v>4</v>
      </c>
      <c r="AK41" s="50">
        <v>3</v>
      </c>
      <c r="AM41" s="119" t="s">
        <v>83</v>
      </c>
      <c r="AN41" s="119" t="s">
        <v>7</v>
      </c>
      <c r="AO41" s="119" t="s">
        <v>8</v>
      </c>
      <c r="AP41" s="119" t="s">
        <v>61</v>
      </c>
      <c r="AQ41" s="119" t="s">
        <v>10</v>
      </c>
      <c r="AR41" s="119" t="s">
        <v>81</v>
      </c>
      <c r="AS41" s="118" t="s">
        <v>15</v>
      </c>
      <c r="AT41" s="133" t="str">
        <f t="shared" si="21"/>
        <v>CAT.Lugar</v>
      </c>
      <c r="AU41" s="119" t="s">
        <v>83</v>
      </c>
      <c r="AV41" s="119" t="s">
        <v>7</v>
      </c>
      <c r="AW41" s="119" t="s">
        <v>8</v>
      </c>
      <c r="AX41" s="119" t="s">
        <v>61</v>
      </c>
      <c r="AY41" s="119" t="s">
        <v>10</v>
      </c>
      <c r="AZ41" s="119" t="s">
        <v>81</v>
      </c>
      <c r="BA41" s="126" t="s">
        <v>15</v>
      </c>
      <c r="BB41" s="125"/>
      <c r="BC41" s="119" t="s">
        <v>83</v>
      </c>
      <c r="BD41" s="119" t="s">
        <v>7</v>
      </c>
      <c r="BE41" s="119" t="s">
        <v>8</v>
      </c>
      <c r="BF41" s="119" t="s">
        <v>61</v>
      </c>
      <c r="BG41" s="119" t="s">
        <v>10</v>
      </c>
      <c r="BH41" s="119" t="s">
        <v>81</v>
      </c>
      <c r="BI41" s="118" t="s">
        <v>15</v>
      </c>
      <c r="BJ41" s="131" t="str">
        <f t="shared" si="23"/>
        <v>CAT.Lugar</v>
      </c>
      <c r="BK41" s="126" t="s">
        <v>83</v>
      </c>
      <c r="BL41" s="126" t="s">
        <v>7</v>
      </c>
      <c r="BM41" s="126" t="s">
        <v>8</v>
      </c>
      <c r="BN41" s="126" t="s">
        <v>61</v>
      </c>
      <c r="BO41" s="126" t="s">
        <v>10</v>
      </c>
      <c r="BP41" s="126" t="s">
        <v>81</v>
      </c>
      <c r="BQ41" s="126" t="s">
        <v>15</v>
      </c>
      <c r="BS41" s="67"/>
      <c r="BT41" s="67"/>
      <c r="BU41" s="67"/>
      <c r="BV41" s="67"/>
      <c r="BW41" s="67"/>
      <c r="BX41" s="67"/>
      <c r="BZ41" s="63"/>
      <c r="CA41" s="64"/>
      <c r="CB41" s="64"/>
      <c r="CC41" s="65"/>
      <c r="CD41"/>
      <c r="CE41" s="63"/>
      <c r="CF41" s="64"/>
      <c r="CG41" s="64"/>
      <c r="CH41" s="65"/>
      <c r="CJ41" s="63"/>
      <c r="CK41" s="64"/>
      <c r="CL41" s="64"/>
      <c r="CM41" s="65"/>
      <c r="CN41"/>
      <c r="CO41" s="63"/>
      <c r="CP41" s="64"/>
      <c r="CQ41" s="64"/>
      <c r="CR41" s="65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60" s="33" customFormat="1" ht="18" x14ac:dyDescent="0.35">
      <c r="A42">
        <v>3</v>
      </c>
      <c r="B42" s="54" t="s">
        <v>185</v>
      </c>
      <c r="C42" s="3" t="str">
        <f>_xlfn.XLOOKUP(B42,Tabla1[NOMBRE Y APELLIDO],Tabla1[EQUIPO])</f>
        <v>DELFINES</v>
      </c>
      <c r="D42" s="3">
        <f>_xlfn.XLOOKUP(B42,Tabla1[NOMBRE Y APELLIDO],Tabla1[EDAD])</f>
        <v>26</v>
      </c>
      <c r="E42" s="3" t="str">
        <f>_xlfn.XLOOKUP(B42,Tabla1[NOMBRE Y APELLIDO],Tabla1[CAT.])</f>
        <v>MAYORES</v>
      </c>
      <c r="F42" s="81" t="str">
        <f>_xlfn.XLOOKUP(B42,Tabla1[NOMBRE Y APELLIDO],Tabla1[50m LIBRE])</f>
        <v>N/T</v>
      </c>
      <c r="G42" s="69"/>
      <c r="H42" t="str">
        <f t="shared" si="37"/>
        <v>SERIE 3-6</v>
      </c>
      <c r="I42" t="str">
        <f>N42&amp;COUNTIF($N$15:N42,N42)</f>
        <v>MASTER C3</v>
      </c>
      <c r="J42" s="19">
        <v>6</v>
      </c>
      <c r="K42" s="121" t="str">
        <v>MARÍA BAYER</v>
      </c>
      <c r="L42" s="118" t="str">
        <v>NNG</v>
      </c>
      <c r="M42" s="118">
        <v>40</v>
      </c>
      <c r="N42" s="118" t="str">
        <v>MASTER C</v>
      </c>
      <c r="O42" s="122" t="str">
        <v>N/T</v>
      </c>
      <c r="P42" s="122">
        <v>7.0937499999999994E-4</v>
      </c>
      <c r="Q42" s="118">
        <f t="shared" si="35"/>
        <v>3</v>
      </c>
      <c r="R42" s="118">
        <v>3</v>
      </c>
      <c r="S42" s="125"/>
      <c r="T42" s="10">
        <v>3</v>
      </c>
      <c r="U42" s="10" t="s">
        <v>173</v>
      </c>
      <c r="V42" s="19" t="str">
        <f>_xlfn.XLOOKUP(U42,Tabla1[NOMBRE Y APELLIDO],Tabla1[EQUIPO])</f>
        <v>MNM</v>
      </c>
      <c r="W42" s="19">
        <f>_xlfn.XLOOKUP(U42,Tabla1[NOMBRE Y APELLIDO],Tabla1[EDAD])</f>
        <v>35</v>
      </c>
      <c r="X42" s="19" t="str">
        <f>_xlfn.XLOOKUP(U42,Tabla1[NOMBRE Y APELLIDO],Tabla1[CAT.])</f>
        <v>MASTER B</v>
      </c>
      <c r="Y42" s="123">
        <f>_xlfn.XLOOKUP(U42,Tabla1[NOMBRE Y APELLIDO],Tabla1[50m LIBRE])</f>
        <v>4.0868055555555558E-4</v>
      </c>
      <c r="Z42" s="124"/>
      <c r="AA42" s="10" t="str">
        <f t="shared" si="38"/>
        <v>SERIE 3-6</v>
      </c>
      <c r="AB42" s="10" t="str">
        <f>AG42&amp;COUNTIF($AG$15:AG42,AG42)</f>
        <v>MASTER B5</v>
      </c>
      <c r="AC42" s="19">
        <v>6</v>
      </c>
      <c r="AD42" s="121" t="str">
        <v>Marcos David Yepes Julio</v>
      </c>
      <c r="AE42" s="118" t="str">
        <v>P.LIBRE</v>
      </c>
      <c r="AF42" s="118">
        <v>37</v>
      </c>
      <c r="AG42" s="118" t="str">
        <v>MASTER B</v>
      </c>
      <c r="AH42" s="122" t="str">
        <v>N/T</v>
      </c>
      <c r="AI42" s="122">
        <v>4.0914351851851854E-4</v>
      </c>
      <c r="AJ42" s="50">
        <f t="shared" si="36"/>
        <v>4</v>
      </c>
      <c r="AK42" s="50">
        <v>3</v>
      </c>
      <c r="AM42" s="126">
        <v>1</v>
      </c>
      <c r="AN42" s="10" t="str" cm="1">
        <f t="array" ref="AN42:AQ42">_xlfn.XLOOKUP($AO$39&amp;AM42,$I$15:$I$201,$K$15:$N$201,"")</f>
        <v>ELEONORA RIVAS</v>
      </c>
      <c r="AO42" s="122" t="str">
        <v>P.LIBRE</v>
      </c>
      <c r="AP42" s="118">
        <v>49</v>
      </c>
      <c r="AQ42" s="122" t="str">
        <v>MASTER D</v>
      </c>
      <c r="AR42" s="122">
        <f>_xlfn.XLOOKUP($AO$39&amp;AM42,$I$15:$I$201,$P$15:$P$201,"")</f>
        <v>6.4560185185185185E-4</v>
      </c>
      <c r="AS42" s="118" cm="1">
        <f t="array" ref="AS42">IFERROR(IF(AR42="N/P",0,_xlfn.IFS(AM42&gt;8,"0",AM42=1,"9",AM42=2,"7",AM42=3,"6",AM42=4,"5",AM42=5,"4",AM42=6,"3",AM42=7,"2",AM42=8,"1")),"")+0</f>
        <v>9</v>
      </c>
      <c r="AT42" s="133" t="str">
        <f t="shared" si="21"/>
        <v>MASTER D1</v>
      </c>
      <c r="AU42" s="126" cm="1">
        <f t="array" ref="AU42">_xlfn.IFS(AZ42="N/P",0,AV42="",0,AV42&gt;0,1)</f>
        <v>1</v>
      </c>
      <c r="AV42" s="10" t="str" cm="1">
        <f t="array" ref="AV42:AZ42">_xlfn._xlws.SORT(AN42:AR42,5,1,FALSE)</f>
        <v>ELEONORA RIVAS</v>
      </c>
      <c r="AW42" s="126" t="str">
        <v>P.LIBRE</v>
      </c>
      <c r="AX42" s="126">
        <v>49</v>
      </c>
      <c r="AY42" s="126" t="str">
        <v>MASTER D</v>
      </c>
      <c r="AZ42" s="122">
        <v>6.4560185185185185E-4</v>
      </c>
      <c r="BA42" s="118" cm="1">
        <f t="array" ref="BA42">IFERROR(IF(AZ42="N/P",0,_xlfn.IFS(AU42&gt;8,"0",AU42=1,"9",AU42=2,"7",AU42=3,"6",AU42=4,"5",AU42=5,"4",AU42=6,"3",AU42=7,"2",AU42=8,"1")),"")+0</f>
        <v>9</v>
      </c>
      <c r="BB42" s="125"/>
      <c r="BC42" s="126">
        <v>1</v>
      </c>
      <c r="BD42" s="10" t="str" cm="1">
        <f t="array" ref="BD42:BG42">_xlfn.XLOOKUP($BE$39&amp;BC42,$AB$15:$AB$201,$AD$15:$AG$201,"")</f>
        <v>Libardo Pinzón Vivas</v>
      </c>
      <c r="BE42" s="122" t="str">
        <v>MNM</v>
      </c>
      <c r="BF42" s="118">
        <v>51</v>
      </c>
      <c r="BG42" s="122" t="str">
        <v>Master E</v>
      </c>
      <c r="BH42" s="122">
        <f>_xlfn.XLOOKUP($BE$39&amp;BC42,$AB$15:$AB$201,$AI$15:$AI$201,"")</f>
        <v>3.9641203703703702E-4</v>
      </c>
      <c r="BI42" s="118" cm="1">
        <f t="array" ref="BI42">IFERROR(IF(BH42="N/P",0,_xlfn.IFS(BC42&gt;8,"0",BC42=1,"9",BC42=2,"7",BC42=3,"6",BC42=4,"5",BC42=5,"4",BC42=6,"3",BC42=7,"2",BC42=8,"1")),"")+0</f>
        <v>9</v>
      </c>
      <c r="BJ42" s="131" t="str">
        <f t="shared" si="23"/>
        <v>Master E1</v>
      </c>
      <c r="BK42" s="126" cm="1">
        <f t="array" ref="BK42">_xlfn.IFS(BP42="N/P",0,BL42="",0,BL42&gt;0,1)</f>
        <v>1</v>
      </c>
      <c r="BL42" s="10" t="str" cm="1">
        <f t="array" ref="BL42:BP42">_xlfn._xlws.SORT(BD42:BH42,5,1,FALSE)</f>
        <v>Libardo Pinzón Vivas</v>
      </c>
      <c r="BM42" s="126" t="str">
        <v>MNM</v>
      </c>
      <c r="BN42" s="126">
        <v>51</v>
      </c>
      <c r="BO42" s="126" t="str">
        <v>Master E</v>
      </c>
      <c r="BP42" s="122">
        <v>3.9641203703703702E-4</v>
      </c>
      <c r="BQ42" s="118" cm="1">
        <f t="array" ref="BQ42">IFERROR(IF(BP42="N/P",0,_xlfn.IFS(BK42&gt;8,"0",BK42=1,"9",BK42=2,"7",BK42=3,"6",BK42=4,"5",BK42=5,"4",BK42=6,"3",BK42=7,"2",BK42=8,"1")),"")+0</f>
        <v>9</v>
      </c>
      <c r="BS42" s="67"/>
      <c r="BT42" s="67"/>
      <c r="BU42" s="67"/>
      <c r="BV42" s="67"/>
      <c r="BW42" s="67"/>
      <c r="BX42" s="67"/>
      <c r="BZ42"/>
      <c r="CA42"/>
      <c r="CB42"/>
      <c r="CC42"/>
      <c r="CD42"/>
      <c r="CE42"/>
      <c r="CF42"/>
      <c r="CG42"/>
      <c r="CH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60" s="33" customFormat="1" ht="18" x14ac:dyDescent="0.35">
      <c r="A43">
        <v>5</v>
      </c>
      <c r="B43" t="s">
        <v>169</v>
      </c>
      <c r="C43" s="3" t="str">
        <f>_xlfn.XLOOKUP(B43,Tabla1[NOMBRE Y APELLIDO],Tabla1[EQUIPO])</f>
        <v>MNM</v>
      </c>
      <c r="D43" s="3">
        <f>_xlfn.XLOOKUP(B43,Tabla1[NOMBRE Y APELLIDO],Tabla1[EDAD])</f>
        <v>44</v>
      </c>
      <c r="E43" s="3" t="str">
        <f>_xlfn.XLOOKUP(B43,Tabla1[NOMBRE Y APELLIDO],Tabla1[CAT.])</f>
        <v>Master C</v>
      </c>
      <c r="F43" s="81">
        <f>_xlfn.XLOOKUP(B43,Tabla1[NOMBRE Y APELLIDO],Tabla1[50m LIBRE])</f>
        <v>6.4201388888888891E-4</v>
      </c>
      <c r="G43" s="69"/>
      <c r="H43" t="str">
        <f t="shared" si="37"/>
        <v>SERIE 3-7</v>
      </c>
      <c r="I43" t="str">
        <f>N43&amp;COUNTIF($N$15:N43,N43)</f>
        <v>012</v>
      </c>
      <c r="J43" s="19">
        <v>7</v>
      </c>
      <c r="K43" s="121">
        <v>0</v>
      </c>
      <c r="L43" s="118">
        <v>0</v>
      </c>
      <c r="M43" s="118">
        <v>0</v>
      </c>
      <c r="N43" s="118">
        <v>0</v>
      </c>
      <c r="O43" s="122">
        <v>0</v>
      </c>
      <c r="P43" s="122" t="s">
        <v>89</v>
      </c>
      <c r="Q43" s="118">
        <f t="shared" si="35"/>
        <v>3</v>
      </c>
      <c r="R43" s="118">
        <v>3</v>
      </c>
      <c r="S43" s="125"/>
      <c r="T43" s="10">
        <v>5</v>
      </c>
      <c r="U43" s="10" t="s">
        <v>172</v>
      </c>
      <c r="V43" s="19" t="str">
        <f>_xlfn.XLOOKUP(U43,Tabla1[NOMBRE Y APELLIDO],Tabla1[EQUIPO])</f>
        <v>MNM</v>
      </c>
      <c r="W43" s="19">
        <f>_xlfn.XLOOKUP(U43,Tabla1[NOMBRE Y APELLIDO],Tabla1[EDAD])</f>
        <v>35</v>
      </c>
      <c r="X43" s="19" t="str">
        <f>_xlfn.XLOOKUP(U43,Tabla1[NOMBRE Y APELLIDO],Tabla1[CAT.])</f>
        <v>MASTER B</v>
      </c>
      <c r="Y43" s="123">
        <f>_xlfn.XLOOKUP(U43,Tabla1[NOMBRE Y APELLIDO],Tabla1[50m LIBRE])</f>
        <v>4.0509259259259258E-4</v>
      </c>
      <c r="Z43" s="124"/>
      <c r="AA43" s="10" t="str">
        <f t="shared" si="38"/>
        <v>SERIE 3-7</v>
      </c>
      <c r="AB43" s="10" t="str">
        <f>AG43&amp;COUNTIF($AG$15:AG43,AG43)</f>
        <v>012</v>
      </c>
      <c r="AC43" s="19">
        <v>7</v>
      </c>
      <c r="AD43" s="121">
        <v>0</v>
      </c>
      <c r="AE43" s="118">
        <v>0</v>
      </c>
      <c r="AF43" s="118">
        <v>0</v>
      </c>
      <c r="AG43" s="118">
        <v>0</v>
      </c>
      <c r="AH43" s="122">
        <v>0</v>
      </c>
      <c r="AI43" s="122" t="s">
        <v>89</v>
      </c>
      <c r="AJ43" s="50">
        <f t="shared" si="36"/>
        <v>4</v>
      </c>
      <c r="AK43" s="50">
        <v>3</v>
      </c>
      <c r="AM43" s="126">
        <v>2</v>
      </c>
      <c r="AN43" s="10" t="str" cm="1">
        <f t="array" ref="AN43">_xlfn.XLOOKUP($AO$39&amp;AM43,$I$15:$I$201,$K$15:$N$201,"")</f>
        <v/>
      </c>
      <c r="AO43" s="122"/>
      <c r="AP43" s="118"/>
      <c r="AQ43" s="122"/>
      <c r="AR43" s="122" t="str">
        <f>_xlfn.XLOOKUP($AO$39&amp;AM43,$I$15:$I$201,$P$15:$P$201,"")</f>
        <v/>
      </c>
      <c r="AS43" s="118" cm="1">
        <f t="array" ref="AS43">IFERROR(IF(AR43="N/P",0,_xlfn.IFS(AM43&gt;8,"0",AM43=1,"9",AM43=2,"7",AM43=3,"6",AM43=4,"5",AM43=5,"4",AM43=6,"3",AM43=7,"2",AM43=8,"1")),"")+0</f>
        <v>7</v>
      </c>
      <c r="AT43" s="133" t="str">
        <f t="shared" si="21"/>
        <v>0</v>
      </c>
      <c r="AU43" s="126" cm="1">
        <f t="array" ref="AU43">_xlfn.IFS(AZ43="N/P",0,AV43="",0,AZ43&gt;0,AU42+1)</f>
        <v>0</v>
      </c>
      <c r="AV43" s="10"/>
      <c r="AW43" s="126"/>
      <c r="AX43" s="126"/>
      <c r="AY43" s="126"/>
      <c r="AZ43" s="122"/>
      <c r="BA43" s="118" t="e" cm="1">
        <f t="array" ref="BA43">IFERROR(IF(AZ43="N/P",0,_xlfn.IFS(AU43&gt;8,"0",AU43=1,"9",AU43=2,"7",AU43=3,"6",AU43=4,"5",AU43=5,"4",AU43=6,"3",AU43=7,"2",AU43=8,"1")),"")+0</f>
        <v>#VALUE!</v>
      </c>
      <c r="BB43" s="125"/>
      <c r="BC43" s="126">
        <v>2</v>
      </c>
      <c r="BD43" s="10" t="str" cm="1">
        <f t="array" ref="BD43">_xlfn.XLOOKUP($BE$39&amp;BC43,$AB$15:$AB$201,$AD$15:$AG$201,"")</f>
        <v/>
      </c>
      <c r="BE43" s="122"/>
      <c r="BF43" s="118"/>
      <c r="BG43" s="122"/>
      <c r="BH43" s="122" t="str">
        <f>_xlfn.XLOOKUP($BE$39&amp;BC43,$AB$15:$AB$201,$AI$15:$AI$201,"")</f>
        <v/>
      </c>
      <c r="BI43" s="118" cm="1">
        <f t="array" ref="BI43">IFERROR(IF(BH43="N/P",0,_xlfn.IFS(BC43&gt;8,"0",BC43=1,"9",BC43=2,"7",BC43=3,"6",BC43=4,"5",BC43=5,"4",BC43=6,"3",BC43=7,"2",BC43=8,"1")),"")+0</f>
        <v>7</v>
      </c>
      <c r="BJ43" s="131" t="str">
        <f t="shared" si="23"/>
        <v>0</v>
      </c>
      <c r="BK43" s="126" cm="1">
        <f t="array" ref="BK43">_xlfn.IFS(BP43="N/P",0,BL43="",0,BP43&gt;0,BK42+1)</f>
        <v>0</v>
      </c>
      <c r="BL43" s="10"/>
      <c r="BM43" s="126"/>
      <c r="BN43" s="126"/>
      <c r="BO43" s="126"/>
      <c r="BP43" s="122"/>
      <c r="BQ43" s="118" t="e" cm="1">
        <f t="array" ref="BQ43">IFERROR(IF(BP43="N/P",0,_xlfn.IFS(BK43&gt;8,"0",BK43=1,"9",BK43=2,"7",BK43=3,"6",BK43=4,"5",BK43=5,"4",BK43=6,"3",BK43=7,"2",BK43=8,"1")),"")+0</f>
        <v>#VALUE!</v>
      </c>
      <c r="BS43"/>
      <c r="BT43"/>
      <c r="BU43"/>
      <c r="BV43"/>
      <c r="BW43"/>
      <c r="BX43"/>
      <c r="BZ43" s="51"/>
      <c r="CA43" s="52"/>
      <c r="CB43" s="52"/>
      <c r="CC43" s="53"/>
      <c r="CD43"/>
      <c r="CE43" s="51"/>
      <c r="CF43" s="52"/>
      <c r="CG43" s="52"/>
      <c r="CH43" s="53"/>
      <c r="CJ43" s="51"/>
      <c r="CK43" s="52"/>
      <c r="CL43" s="52"/>
      <c r="CM43" s="53"/>
      <c r="CN43"/>
      <c r="CO43" s="51"/>
      <c r="CP43" s="52"/>
      <c r="CQ43" s="52"/>
      <c r="CR43" s="5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60" s="33" customFormat="1" ht="18" x14ac:dyDescent="0.35">
      <c r="A44">
        <v>4</v>
      </c>
      <c r="B44" t="s">
        <v>167</v>
      </c>
      <c r="C44" s="3" t="str">
        <f>_xlfn.XLOOKUP(B44,Tabla1[NOMBRE Y APELLIDO],Tabla1[EQUIPO])</f>
        <v>MNM</v>
      </c>
      <c r="D44" s="3">
        <f>_xlfn.XLOOKUP(B44,Tabla1[NOMBRE Y APELLIDO],Tabla1[EDAD])</f>
        <v>43</v>
      </c>
      <c r="E44" s="3" t="str">
        <f>_xlfn.XLOOKUP(B44,Tabla1[NOMBRE Y APELLIDO],Tabla1[CAT.])</f>
        <v>Master C</v>
      </c>
      <c r="F44" s="81">
        <f>_xlfn.XLOOKUP(B44,Tabla1[NOMBRE Y APELLIDO],Tabla1[50m LIBRE])</f>
        <v>5.2708333333333329E-4</v>
      </c>
      <c r="G44" s="69"/>
      <c r="H44" t="str">
        <f t="shared" si="37"/>
        <v>SERIE 3-8</v>
      </c>
      <c r="I44" t="str">
        <f>N44&amp;COUNTIF($N$15:N44,N44)</f>
        <v>013</v>
      </c>
      <c r="J44" s="19">
        <v>8</v>
      </c>
      <c r="K44" s="121">
        <v>0</v>
      </c>
      <c r="L44" s="118">
        <v>0</v>
      </c>
      <c r="M44" s="118">
        <v>0</v>
      </c>
      <c r="N44" s="118">
        <v>0</v>
      </c>
      <c r="O44" s="122">
        <v>0</v>
      </c>
      <c r="P44" s="122" t="s">
        <v>89</v>
      </c>
      <c r="Q44" s="118">
        <f t="shared" si="35"/>
        <v>3</v>
      </c>
      <c r="R44" s="118">
        <v>3</v>
      </c>
      <c r="S44" s="125"/>
      <c r="T44" s="10">
        <v>4</v>
      </c>
      <c r="U44" s="10" t="s">
        <v>171</v>
      </c>
      <c r="V44" s="19" t="str">
        <f>_xlfn.XLOOKUP(U44,Tabla1[NOMBRE Y APELLIDO],Tabla1[EQUIPO])</f>
        <v>MNM</v>
      </c>
      <c r="W44" s="19">
        <f>_xlfn.XLOOKUP(U44,Tabla1[NOMBRE Y APELLIDO],Tabla1[EDAD])</f>
        <v>35</v>
      </c>
      <c r="X44" s="19" t="str">
        <f>_xlfn.XLOOKUP(U44,Tabla1[NOMBRE Y APELLIDO],Tabla1[CAT.])</f>
        <v>MASTER B</v>
      </c>
      <c r="Y44" s="123">
        <f>_xlfn.XLOOKUP(U44,Tabla1[NOMBRE Y APELLIDO],Tabla1[50m LIBRE])</f>
        <v>3.5879629629629629E-4</v>
      </c>
      <c r="Z44" s="124"/>
      <c r="AA44" s="10" t="str">
        <f t="shared" si="38"/>
        <v>SERIE 3-8</v>
      </c>
      <c r="AB44" s="10" t="str">
        <f>AG44&amp;COUNTIF($AG$15:AG44,AG44)</f>
        <v>013</v>
      </c>
      <c r="AC44" s="19">
        <v>8</v>
      </c>
      <c r="AD44" s="121">
        <v>0</v>
      </c>
      <c r="AE44" s="118">
        <v>0</v>
      </c>
      <c r="AF44" s="118">
        <v>0</v>
      </c>
      <c r="AG44" s="118">
        <v>0</v>
      </c>
      <c r="AH44" s="122">
        <v>0</v>
      </c>
      <c r="AI44" s="122" t="s">
        <v>89</v>
      </c>
      <c r="AJ44" s="50">
        <f t="shared" si="36"/>
        <v>4</v>
      </c>
      <c r="AK44" s="50">
        <v>3</v>
      </c>
      <c r="AM44" s="126"/>
      <c r="AN44" s="115" t="str">
        <f>AN39</f>
        <v>FEMENINO</v>
      </c>
      <c r="AO44" s="117" t="s">
        <v>143</v>
      </c>
      <c r="AP44" s="10"/>
      <c r="AQ44" s="115" t="str">
        <f>AQ39</f>
        <v>50 M</v>
      </c>
      <c r="AR44" s="117" t="str">
        <f>AR39</f>
        <v>LIBRE</v>
      </c>
      <c r="AS44" s="10"/>
      <c r="AT44" s="133" t="str">
        <f t="shared" si="21"/>
        <v>50 M</v>
      </c>
      <c r="AU44" s="126"/>
      <c r="AV44" s="113" t="str">
        <f>AN44</f>
        <v>FEMENINO</v>
      </c>
      <c r="AW44" s="116" t="str">
        <f>AO44</f>
        <v>MASTER F</v>
      </c>
      <c r="AX44" s="126"/>
      <c r="AY44" s="113" t="str">
        <f>AQ44</f>
        <v>50 M</v>
      </c>
      <c r="AZ44" s="116" t="str">
        <f>AR44</f>
        <v>LIBRE</v>
      </c>
      <c r="BA44" s="10"/>
      <c r="BB44" s="125"/>
      <c r="BC44" s="126"/>
      <c r="BD44" s="115" t="str">
        <f>BD39</f>
        <v>MASCULINO</v>
      </c>
      <c r="BE44" s="117" t="s">
        <v>144</v>
      </c>
      <c r="BF44" s="10"/>
      <c r="BG44" s="115" t="str">
        <f>BG39</f>
        <v>50 M</v>
      </c>
      <c r="BH44" s="117" t="str">
        <f>BH39</f>
        <v>LIBRE</v>
      </c>
      <c r="BI44" s="10"/>
      <c r="BJ44" s="131" t="str">
        <f t="shared" si="23"/>
        <v>50 M</v>
      </c>
      <c r="BK44" s="10"/>
      <c r="BL44" s="113" t="str">
        <f>BD44</f>
        <v>MASCULINO</v>
      </c>
      <c r="BM44" s="116" t="str">
        <f>BE44</f>
        <v>MASTER G</v>
      </c>
      <c r="BN44" s="10"/>
      <c r="BO44" s="113" t="str">
        <f>BG44</f>
        <v>50 M</v>
      </c>
      <c r="BP44" s="116" t="str">
        <f>BH44</f>
        <v>LIBRE</v>
      </c>
      <c r="BQ44" s="10"/>
      <c r="BS44" s="68"/>
      <c r="BT44" s="68"/>
      <c r="BU44" s="68"/>
      <c r="BV44" s="68"/>
      <c r="BW44" s="68"/>
      <c r="BX44" s="68"/>
      <c r="BZ44" s="56" t="s">
        <v>84</v>
      </c>
      <c r="CA44" s="17">
        <f>_xlfn.XLOOKUP($CC$3&amp;"-"&amp;$CA$10,$H$15:$H$201,$Q$15:$Q$201,"")</f>
        <v>3</v>
      </c>
      <c r="CB44" s="48" t="s">
        <v>85</v>
      </c>
      <c r="CC44" s="57">
        <f>_xlfn.XLOOKUP($CC$3&amp;"-"&amp;$CA$10,$H$15:$H$201,$R$15:$R$201,"")</f>
        <v>1</v>
      </c>
      <c r="CD44"/>
      <c r="CE44" s="56" t="s">
        <v>84</v>
      </c>
      <c r="CF44" s="17">
        <f>_xlfn.XLOOKUP($CC$3&amp;"-"&amp;$CA$11,$H$15:$H$201,$Q$15:$Q$201,"")</f>
        <v>3</v>
      </c>
      <c r="CG44" s="48" t="s">
        <v>85</v>
      </c>
      <c r="CH44" s="57">
        <f>_xlfn.XLOOKUP($CC$3&amp;"-"&amp;$CA$11,$H$15:$H$201,$R$15:$R$201,"")</f>
        <v>1</v>
      </c>
      <c r="CJ44" s="56" t="s">
        <v>84</v>
      </c>
      <c r="CK44" s="17">
        <f>_xlfn.XLOOKUP($CM$3&amp;"-"&amp;$CK$10,$AA$15:$AA$201,$AJ$15:$AJ$201,"")</f>
        <v>4</v>
      </c>
      <c r="CL44" s="48" t="s">
        <v>85</v>
      </c>
      <c r="CM44" s="57">
        <f>_xlfn.XLOOKUP($CM$3&amp;"-"&amp;$CK$10,$AA$15:$AA$201,$AK$15:$AK$201,"")</f>
        <v>1</v>
      </c>
      <c r="CN44"/>
      <c r="CO44" s="56" t="s">
        <v>84</v>
      </c>
      <c r="CP44" s="17">
        <f>_xlfn.XLOOKUP($CM$3&amp;"-"&amp;$CK$11,$AA$15:$AA$201,$AJ$15:$AJ$201,"")</f>
        <v>4</v>
      </c>
      <c r="CQ44" s="48" t="s">
        <v>85</v>
      </c>
      <c r="CR44" s="57">
        <f>_xlfn.XLOOKUP($CM$3&amp;"-"&amp;$CK$11,$AA$15:$AA$201,$AK$15:$AK$201,"")</f>
        <v>1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60" s="33" customFormat="1" ht="18" x14ac:dyDescent="0.35">
      <c r="A45"/>
      <c r="B45"/>
      <c r="C45"/>
      <c r="D45"/>
      <c r="E45"/>
      <c r="F45"/>
      <c r="G45" s="69"/>
      <c r="H45"/>
      <c r="I45" t="str">
        <f>N45&amp;COUNTIF($N$15:N45,N45)</f>
        <v>13</v>
      </c>
      <c r="J45" s="4"/>
      <c r="K45" s="80"/>
      <c r="L45" s="77"/>
      <c r="M45" s="77"/>
      <c r="N45" s="77"/>
      <c r="O45" s="77"/>
      <c r="P45"/>
      <c r="Q45"/>
      <c r="R45"/>
      <c r="S45" s="34"/>
      <c r="T45"/>
      <c r="U45"/>
      <c r="V45"/>
      <c r="W45"/>
      <c r="X45"/>
      <c r="Y45"/>
      <c r="Z45" s="82"/>
      <c r="AA45"/>
      <c r="AB45" t="str">
        <f>AG45&amp;COUNTIF($AG$15:AG45,AG45)</f>
        <v>13</v>
      </c>
      <c r="AC45" s="4"/>
      <c r="AD45" s="80"/>
      <c r="AE45" s="77"/>
      <c r="AF45" s="77"/>
      <c r="AG45" s="77"/>
      <c r="AH45" s="77"/>
      <c r="AI45"/>
      <c r="AJ45"/>
      <c r="AK45"/>
      <c r="AM45" s="126"/>
      <c r="AN45" s="115" t="str">
        <f>AN40</f>
        <v xml:space="preserve">PRUEBA </v>
      </c>
      <c r="AO45" s="117">
        <f>AO40</f>
        <v>3</v>
      </c>
      <c r="AP45" s="10"/>
      <c r="AQ45" s="10"/>
      <c r="AR45" s="10"/>
      <c r="AS45" s="10"/>
      <c r="AT45" s="133" t="str">
        <f t="shared" si="21"/>
        <v/>
      </c>
      <c r="AU45" s="126"/>
      <c r="AV45" s="113" t="str">
        <f>AN45</f>
        <v xml:space="preserve">PRUEBA </v>
      </c>
      <c r="AW45" s="116">
        <f>AO45</f>
        <v>3</v>
      </c>
      <c r="AX45" s="126"/>
      <c r="AY45" s="10"/>
      <c r="AZ45" s="10"/>
      <c r="BA45" s="10"/>
      <c r="BB45" s="125"/>
      <c r="BC45" s="126"/>
      <c r="BD45" s="115" t="str">
        <f>BD40</f>
        <v xml:space="preserve">PRUEBA </v>
      </c>
      <c r="BE45" s="117">
        <f>BE40</f>
        <v>4</v>
      </c>
      <c r="BF45" s="10"/>
      <c r="BG45" s="10"/>
      <c r="BH45" s="10"/>
      <c r="BI45" s="10"/>
      <c r="BJ45" s="131" t="str">
        <f t="shared" si="23"/>
        <v/>
      </c>
      <c r="BK45" s="10"/>
      <c r="BL45" s="113" t="str">
        <f>AV45</f>
        <v xml:space="preserve">PRUEBA </v>
      </c>
      <c r="BM45" s="116">
        <f>BE45</f>
        <v>4</v>
      </c>
      <c r="BN45" s="10"/>
      <c r="BO45" s="10"/>
      <c r="BP45" s="10"/>
      <c r="BQ45" s="10"/>
      <c r="BS45"/>
      <c r="BT45"/>
      <c r="BU45"/>
      <c r="BV45"/>
      <c r="BW45"/>
      <c r="BX45"/>
      <c r="BZ45" s="58"/>
      <c r="CA45" s="17"/>
      <c r="CB45"/>
      <c r="CC45" s="57"/>
      <c r="CD45"/>
      <c r="CE45" s="58"/>
      <c r="CF45" s="17"/>
      <c r="CG45"/>
      <c r="CH45" s="57"/>
      <c r="CJ45" s="58"/>
      <c r="CK45" s="17"/>
      <c r="CL45"/>
      <c r="CM45" s="57"/>
      <c r="CN45"/>
      <c r="CO45" s="58"/>
      <c r="CP45" s="17"/>
      <c r="CQ45"/>
      <c r="CR45" s="57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60" s="33" customFormat="1" ht="18" x14ac:dyDescent="0.35">
      <c r="A46" s="3" t="s">
        <v>94</v>
      </c>
      <c r="B46" s="42" t="str">
        <f>$B$13</f>
        <v xml:space="preserve">PRUEBA </v>
      </c>
      <c r="C46" s="18">
        <f>$C$13</f>
        <v>3</v>
      </c>
      <c r="D46" s="18"/>
      <c r="E46" s="78" t="str">
        <f>$E$12</f>
        <v>50 M</v>
      </c>
      <c r="F46" s="79" t="str">
        <f>$F$12</f>
        <v>LIBRE</v>
      </c>
      <c r="G46" s="69"/>
      <c r="H46"/>
      <c r="I46" t="str">
        <f>N46&amp;COUNTIF($N$15:N46,N46)</f>
        <v>50 M3</v>
      </c>
      <c r="J46" s="3" t="s">
        <v>94</v>
      </c>
      <c r="K46" s="42" t="str">
        <f>$B$13</f>
        <v xml:space="preserve">PRUEBA </v>
      </c>
      <c r="L46" s="79">
        <f>$C$13</f>
        <v>3</v>
      </c>
      <c r="M46" s="79"/>
      <c r="N46" s="78" t="str">
        <f>$E$12</f>
        <v>50 M</v>
      </c>
      <c r="O46" s="79" t="str">
        <f>$F$12</f>
        <v>LIBRE</v>
      </c>
      <c r="P46" s="5"/>
      <c r="Q46" s="5"/>
      <c r="R46" s="5"/>
      <c r="S46" s="34"/>
      <c r="T46" s="3" t="s">
        <v>94</v>
      </c>
      <c r="U46" s="42" t="str">
        <f>$B$13</f>
        <v xml:space="preserve">PRUEBA </v>
      </c>
      <c r="V46" s="18">
        <f>$V$13</f>
        <v>4</v>
      </c>
      <c r="W46" s="18"/>
      <c r="X46" s="78" t="str">
        <f>$E$12</f>
        <v>50 M</v>
      </c>
      <c r="Y46" s="79" t="str">
        <f>$F$12</f>
        <v>LIBRE</v>
      </c>
      <c r="Z46" s="85"/>
      <c r="AA46"/>
      <c r="AB46" t="str">
        <f>AG46&amp;COUNTIF($AG$15:AG46,AG46)</f>
        <v>50 M3</v>
      </c>
      <c r="AC46" s="3" t="s">
        <v>94</v>
      </c>
      <c r="AD46" s="42" t="str">
        <f>$B$13</f>
        <v xml:space="preserve">PRUEBA </v>
      </c>
      <c r="AE46" s="18">
        <f>$V$13</f>
        <v>4</v>
      </c>
      <c r="AF46" s="79"/>
      <c r="AG46" s="78" t="str">
        <f>$E$12</f>
        <v>50 M</v>
      </c>
      <c r="AH46" s="79" t="str">
        <f>$F$12</f>
        <v>LIBRE</v>
      </c>
      <c r="AI46" s="5"/>
      <c r="AJ46" s="5"/>
      <c r="AK46" s="5"/>
      <c r="AM46" s="119" t="s">
        <v>83</v>
      </c>
      <c r="AN46" s="119" t="s">
        <v>7</v>
      </c>
      <c r="AO46" s="119" t="s">
        <v>8</v>
      </c>
      <c r="AP46" s="119" t="s">
        <v>61</v>
      </c>
      <c r="AQ46" s="119" t="s">
        <v>10</v>
      </c>
      <c r="AR46" s="119" t="s">
        <v>81</v>
      </c>
      <c r="AS46" s="118" t="s">
        <v>15</v>
      </c>
      <c r="AT46" s="133" t="str">
        <f t="shared" si="21"/>
        <v>CAT.Lugar</v>
      </c>
      <c r="AU46" s="119" t="s">
        <v>83</v>
      </c>
      <c r="AV46" s="119" t="s">
        <v>7</v>
      </c>
      <c r="AW46" s="119" t="s">
        <v>8</v>
      </c>
      <c r="AX46" s="119" t="s">
        <v>61</v>
      </c>
      <c r="AY46" s="119" t="s">
        <v>10</v>
      </c>
      <c r="AZ46" s="119" t="s">
        <v>81</v>
      </c>
      <c r="BA46" s="126" t="s">
        <v>15</v>
      </c>
      <c r="BB46" s="125"/>
      <c r="BC46" s="119" t="s">
        <v>83</v>
      </c>
      <c r="BD46" s="119" t="s">
        <v>7</v>
      </c>
      <c r="BE46" s="119" t="s">
        <v>8</v>
      </c>
      <c r="BF46" s="119" t="s">
        <v>61</v>
      </c>
      <c r="BG46" s="119" t="s">
        <v>10</v>
      </c>
      <c r="BH46" s="119" t="s">
        <v>81</v>
      </c>
      <c r="BI46" s="118" t="s">
        <v>15</v>
      </c>
      <c r="BJ46" s="131" t="str">
        <f t="shared" si="23"/>
        <v>CAT.Lugar</v>
      </c>
      <c r="BK46" s="126" t="s">
        <v>83</v>
      </c>
      <c r="BL46" s="126" t="s">
        <v>7</v>
      </c>
      <c r="BM46" s="126" t="s">
        <v>8</v>
      </c>
      <c r="BN46" s="126" t="s">
        <v>61</v>
      </c>
      <c r="BO46" s="126" t="s">
        <v>10</v>
      </c>
      <c r="BP46" s="126" t="s">
        <v>81</v>
      </c>
      <c r="BQ46" s="126" t="s">
        <v>15</v>
      </c>
      <c r="BS46"/>
      <c r="BT46"/>
      <c r="BU46"/>
      <c r="BV46"/>
      <c r="BW46"/>
      <c r="BX46"/>
      <c r="BZ46" s="56" t="s">
        <v>86</v>
      </c>
      <c r="CA46" s="17">
        <f>_xlfn.XLOOKUP($CC$3&amp;"-"&amp;$CA$10,$H$15:$H$201,$J$15:$J$201,"")</f>
        <v>7</v>
      </c>
      <c r="CB46" s="48" t="s">
        <v>87</v>
      </c>
      <c r="CC46" s="57"/>
      <c r="CD46"/>
      <c r="CE46" s="56" t="s">
        <v>86</v>
      </c>
      <c r="CF46" s="17">
        <f>_xlfn.XLOOKUP($CC$3&amp;"-"&amp;$CA$11,$H$15:$H$201,$J$15:$J$201,"")</f>
        <v>8</v>
      </c>
      <c r="CG46" s="48" t="s">
        <v>87</v>
      </c>
      <c r="CH46" s="57"/>
      <c r="CJ46" s="56" t="s">
        <v>86</v>
      </c>
      <c r="CK46" s="17">
        <f>_xlfn.XLOOKUP($CM$3&amp;"-"&amp;$CK$10,$AA$15:$AA$201,$AC$15:$AC$201,"")</f>
        <v>7</v>
      </c>
      <c r="CL46" s="48" t="s">
        <v>87</v>
      </c>
      <c r="CM46" s="57"/>
      <c r="CN46"/>
      <c r="CO46" s="56" t="s">
        <v>86</v>
      </c>
      <c r="CP46" s="17">
        <f>_xlfn.XLOOKUP($CM$3&amp;"-"&amp;$CK$11,$AA$15:$AA$201,$AC$15:$AC$201,"")</f>
        <v>8</v>
      </c>
      <c r="CQ46" s="48" t="s">
        <v>87</v>
      </c>
      <c r="CR46" s="57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60" s="33" customFormat="1" ht="18" x14ac:dyDescent="0.35">
      <c r="A47" s="3" t="s">
        <v>79</v>
      </c>
      <c r="B47" s="49" t="s">
        <v>7</v>
      </c>
      <c r="C47" s="49" t="s">
        <v>8</v>
      </c>
      <c r="D47" s="49" t="s">
        <v>61</v>
      </c>
      <c r="E47" s="49" t="s">
        <v>10</v>
      </c>
      <c r="F47" s="49" t="s">
        <v>80</v>
      </c>
      <c r="G47" s="69"/>
      <c r="H47"/>
      <c r="I47" t="str">
        <f>N47&amp;COUNTIF($N$15:N47,N47)</f>
        <v>CAT.3</v>
      </c>
      <c r="J47" s="3" t="s">
        <v>79</v>
      </c>
      <c r="K47" s="50" t="s">
        <v>7</v>
      </c>
      <c r="L47" s="50" t="s">
        <v>8</v>
      </c>
      <c r="M47" s="50" t="s">
        <v>61</v>
      </c>
      <c r="N47" s="50" t="s">
        <v>10</v>
      </c>
      <c r="O47" s="50" t="s">
        <v>80</v>
      </c>
      <c r="P47" s="49" t="s">
        <v>81</v>
      </c>
      <c r="Q47" s="49" t="s">
        <v>82</v>
      </c>
      <c r="R47" s="49" t="s">
        <v>30</v>
      </c>
      <c r="S47" s="34"/>
      <c r="T47" s="3" t="s">
        <v>79</v>
      </c>
      <c r="U47" s="49" t="s">
        <v>7</v>
      </c>
      <c r="V47" s="49" t="s">
        <v>8</v>
      </c>
      <c r="W47" s="49" t="s">
        <v>61</v>
      </c>
      <c r="X47" s="49" t="s">
        <v>10</v>
      </c>
      <c r="Y47" s="49" t="s">
        <v>80</v>
      </c>
      <c r="Z47" s="83"/>
      <c r="AA47"/>
      <c r="AB47" t="str">
        <f>AG47&amp;COUNTIF($AG$15:AG47,AG47)</f>
        <v>CAT.3</v>
      </c>
      <c r="AC47" s="3" t="s">
        <v>79</v>
      </c>
      <c r="AD47" s="50" t="s">
        <v>7</v>
      </c>
      <c r="AE47" s="50" t="s">
        <v>8</v>
      </c>
      <c r="AF47" s="50" t="s">
        <v>61</v>
      </c>
      <c r="AG47" s="50" t="s">
        <v>10</v>
      </c>
      <c r="AH47" s="50" t="s">
        <v>80</v>
      </c>
      <c r="AI47" s="49" t="s">
        <v>81</v>
      </c>
      <c r="AJ47" s="49" t="s">
        <v>82</v>
      </c>
      <c r="AK47" s="49" t="s">
        <v>30</v>
      </c>
      <c r="AM47" s="126">
        <v>1</v>
      </c>
      <c r="AN47" s="10" t="str" cm="1">
        <f t="array" ref="AN47:AQ47">_xlfn.XLOOKUP($AO$44&amp;AM47,$I$15:$I$201,$K$15:$N$201,"")</f>
        <v>MARTHA SAENZ</v>
      </c>
      <c r="AO47" s="122" t="str">
        <v>NNG</v>
      </c>
      <c r="AP47" s="118">
        <v>59</v>
      </c>
      <c r="AQ47" s="122" t="str">
        <v>MASTER F</v>
      </c>
      <c r="AR47" s="122">
        <f>_xlfn.XLOOKUP($AO$44&amp;AM47,$I$15:$I$201,$P$15:$P$201,"")</f>
        <v>8.0949074074074072E-4</v>
      </c>
      <c r="AS47" s="118" cm="1">
        <f t="array" ref="AS47">IFERROR(IF(AR47="N/P",0,_xlfn.IFS(AM47&gt;8,"0",AM47=1,"9",AM47=2,"7",AM47=3,"6",AM47=4,"5",AM47=5,"4",AM47=6,"3",AM47=7,"2",AM47=8,"1")),"")+0</f>
        <v>9</v>
      </c>
      <c r="AT47" s="133" t="str">
        <f t="shared" si="21"/>
        <v>MASTER F1</v>
      </c>
      <c r="AU47" s="126" cm="1">
        <f t="array" ref="AU47">_xlfn.IFS(AZ47="N/P",0,AV47="",0,AV47&gt;0,1)</f>
        <v>1</v>
      </c>
      <c r="AV47" s="10" t="str" cm="1">
        <f t="array" ref="AV47:AZ47">_xlfn._xlws.SORT(AN47:AR47,5,1,FALSE)</f>
        <v>MARTHA SAENZ</v>
      </c>
      <c r="AW47" s="126" t="str">
        <v>NNG</v>
      </c>
      <c r="AX47" s="126">
        <v>59</v>
      </c>
      <c r="AY47" s="126" t="str">
        <v>MASTER F</v>
      </c>
      <c r="AZ47" s="122">
        <v>8.0949074074074072E-4</v>
      </c>
      <c r="BA47" s="118" cm="1">
        <f t="array" ref="BA47">IFERROR(IF(AZ47="N/P",0,_xlfn.IFS(AU47&gt;8,"0",AU47=1,"9",AU47=2,"7",AU47=3,"6",AU47=4,"5",AU47=5,"4",AU47=6,"3",AU47=7,"2",AU47=8,"1")),"")+0</f>
        <v>9</v>
      </c>
      <c r="BB47" s="125"/>
      <c r="BC47" s="126">
        <v>1</v>
      </c>
      <c r="BD47" s="10" t="str" cm="1">
        <f t="array" ref="BD47:BG47">_xlfn.XLOOKUP($BE$44&amp;BC47,$AB$15:$AB$201,$AD$15:$AG$201,"")</f>
        <v>Fernando Suarez</v>
      </c>
      <c r="BE47" s="122" t="str">
        <v>NNG</v>
      </c>
      <c r="BF47" s="118">
        <v>64</v>
      </c>
      <c r="BG47" s="122" t="str">
        <v>MASTER G</v>
      </c>
      <c r="BH47" s="122">
        <f>_xlfn.XLOOKUP($BE$44&amp;BC47,$AB$15:$AB$201,$AI$15:$AI$201,"")</f>
        <v>7.0856481481481476E-4</v>
      </c>
      <c r="BI47" s="118" cm="1">
        <f t="array" ref="BI47">IFERROR(IF(BH47="N/P",0,_xlfn.IFS(BC47&gt;8,"0",BC47=1,"9",BC47=2,"7",BC47=3,"6",BC47=4,"5",BC47=5,"4",BC47=6,"3",BC47=7,"2",BC47=8,"1")),"")+0</f>
        <v>9</v>
      </c>
      <c r="BJ47" s="131" t="str">
        <f t="shared" si="23"/>
        <v>MASTER G1</v>
      </c>
      <c r="BK47" s="126" cm="1">
        <f t="array" ref="BK47">_xlfn.IFS(BP47="N/P",0,BL47="",0,BL47&gt;0,1)</f>
        <v>1</v>
      </c>
      <c r="BL47" s="10" t="str" cm="1">
        <f t="array" ref="BL47:BP47">_xlfn._xlws.SORT(BD47:BH47,5,1,FALSE)</f>
        <v>Fernando Suarez</v>
      </c>
      <c r="BM47" s="126" t="str">
        <v>NNG</v>
      </c>
      <c r="BN47" s="126">
        <v>64</v>
      </c>
      <c r="BO47" s="126" t="str">
        <v>MASTER G</v>
      </c>
      <c r="BP47" s="122">
        <v>7.0856481481481476E-4</v>
      </c>
      <c r="BQ47" s="118" cm="1">
        <f t="array" ref="BQ47">IFERROR(IF(BP47="N/P",0,_xlfn.IFS(BK47&gt;8,"0",BK47=1,"9",BK47=2,"7",BK47=3,"6",BK47=4,"5",BK47=5,"4",BK47=6,"3",BK47=7,"2",BK47=8,"1")),"")+0</f>
        <v>9</v>
      </c>
      <c r="BS47"/>
      <c r="BT47"/>
      <c r="BU47"/>
      <c r="BV47"/>
      <c r="BW47"/>
      <c r="BX47"/>
      <c r="BZ47" s="58"/>
      <c r="CA47"/>
      <c r="CB47"/>
      <c r="CC47" s="61"/>
      <c r="CD47"/>
      <c r="CE47" s="58"/>
      <c r="CF47"/>
      <c r="CG47"/>
      <c r="CH47" s="61"/>
      <c r="CJ47" s="58"/>
      <c r="CK47"/>
      <c r="CL47"/>
      <c r="CM47" s="61"/>
      <c r="CN47"/>
      <c r="CO47" s="58"/>
      <c r="CP47"/>
      <c r="CQ47"/>
      <c r="CR47" s="61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 spans="1:160" s="33" customFormat="1" ht="18" x14ac:dyDescent="0.35">
      <c r="A48">
        <v>8</v>
      </c>
      <c r="B48"/>
      <c r="C48" s="3">
        <f>_xlfn.XLOOKUP(B48,Tabla1[NOMBRE Y APELLIDO],Tabla1[EQUIPO])</f>
        <v>0</v>
      </c>
      <c r="D48" s="3">
        <f>_xlfn.XLOOKUP(B48,Tabla1[NOMBRE Y APELLIDO],Tabla1[EDAD])</f>
        <v>0</v>
      </c>
      <c r="E48" s="3">
        <f>_xlfn.XLOOKUP(B48,Tabla1[NOMBRE Y APELLIDO],Tabla1[CAT.])</f>
        <v>0</v>
      </c>
      <c r="F48" s="81">
        <f>_xlfn.XLOOKUP(B48,Tabla1[NOMBRE Y APELLIDO],Tabla1[50m LIBRE])</f>
        <v>0</v>
      </c>
      <c r="G48" s="69"/>
      <c r="H48" t="str">
        <f>$J$46&amp;"-"&amp;J48</f>
        <v>SERIE 4-1</v>
      </c>
      <c r="I48" t="str">
        <f>N48&amp;COUNTIF($N$15:N48,N48)</f>
        <v>014</v>
      </c>
      <c r="J48" s="3" cm="1">
        <f t="array" ref="J48:O55">_xlfn._xlws.SORT(A48:F55,1,1,FALSE)</f>
        <v>1</v>
      </c>
      <c r="K48" s="80">
        <v>0</v>
      </c>
      <c r="L48" s="50">
        <v>0</v>
      </c>
      <c r="M48" s="50">
        <v>0</v>
      </c>
      <c r="N48" s="50">
        <v>0</v>
      </c>
      <c r="O48" s="55">
        <v>0</v>
      </c>
      <c r="P48" s="55" t="s">
        <v>89</v>
      </c>
      <c r="Q48" s="50">
        <f t="shared" ref="Q48:Q55" si="39">$L$13</f>
        <v>3</v>
      </c>
      <c r="R48" s="50">
        <v>4</v>
      </c>
      <c r="S48" s="34"/>
      <c r="T48">
        <v>8</v>
      </c>
      <c r="U48"/>
      <c r="V48" s="3">
        <f>_xlfn.XLOOKUP(U48,Tabla1[NOMBRE Y APELLIDO],Tabla1[EQUIPO])</f>
        <v>0</v>
      </c>
      <c r="W48" s="3">
        <f>_xlfn.XLOOKUP(U48,Tabla1[NOMBRE Y APELLIDO],Tabla1[EDAD])</f>
        <v>0</v>
      </c>
      <c r="X48" s="3">
        <f>_xlfn.XLOOKUP(U48,Tabla1[NOMBRE Y APELLIDO],Tabla1[CAT.])</f>
        <v>0</v>
      </c>
      <c r="Y48" s="81">
        <f>_xlfn.XLOOKUP(U48,Tabla1[NOMBRE Y APELLIDO],Tabla1[50m LIBRE])</f>
        <v>0</v>
      </c>
      <c r="Z48" s="84"/>
      <c r="AA48" t="str">
        <f>$AC$46&amp;"-"&amp;AC48</f>
        <v>SERIE 4-1</v>
      </c>
      <c r="AB48" t="str">
        <f>AG48&amp;COUNTIF($AG$15:AG48,AG48)</f>
        <v>014</v>
      </c>
      <c r="AC48" s="3" cm="1">
        <f t="array" ref="AC48:AH55">_xlfn._xlws.SORT(T48:Y55,1,1,FALSE)</f>
        <v>1</v>
      </c>
      <c r="AD48" s="80">
        <v>0</v>
      </c>
      <c r="AE48" s="50">
        <v>0</v>
      </c>
      <c r="AF48" s="50">
        <v>0</v>
      </c>
      <c r="AG48" s="50">
        <v>0</v>
      </c>
      <c r="AH48" s="55">
        <v>0</v>
      </c>
      <c r="AI48" s="55" t="s">
        <v>89</v>
      </c>
      <c r="AJ48" s="50">
        <f t="shared" ref="AJ48:AJ55" si="40">$AE$13</f>
        <v>4</v>
      </c>
      <c r="AK48" s="50">
        <v>4</v>
      </c>
      <c r="AM48" s="126">
        <v>2</v>
      </c>
      <c r="AN48" s="10" t="str" cm="1">
        <f t="array" ref="AN48">_xlfn.XLOOKUP($AO$44&amp;AM48,$I$15:$I$201,$K$15:$N$201,"")</f>
        <v/>
      </c>
      <c r="AO48" s="122"/>
      <c r="AP48" s="118"/>
      <c r="AQ48" s="122"/>
      <c r="AR48" s="122" t="str">
        <f>_xlfn.XLOOKUP($AO$44&amp;AM48,$I$15:$I$201,$P$15:$P$201,"")</f>
        <v/>
      </c>
      <c r="AS48" s="118" cm="1">
        <f t="array" ref="AS48">IFERROR(IF(AR48="N/P",0,_xlfn.IFS(AM48&gt;8,"0",AM48=1,"9",AM48=2,"7",AM48=3,"6",AM48=4,"5",AM48=5,"4",AM48=6,"3",AM48=7,"2",AM48=8,"1")),"")+0</f>
        <v>7</v>
      </c>
      <c r="AT48" s="133" t="str">
        <f t="shared" si="21"/>
        <v>0</v>
      </c>
      <c r="AU48" s="126" cm="1">
        <f t="array" ref="AU48">_xlfn.IFS(AZ48="N/P",0,AV48="",0,AZ48&gt;0,AU47+1)</f>
        <v>0</v>
      </c>
      <c r="AV48" s="10"/>
      <c r="AW48" s="126"/>
      <c r="AX48" s="126"/>
      <c r="AY48" s="126"/>
      <c r="AZ48" s="122"/>
      <c r="BA48" s="118" t="e" cm="1">
        <f t="array" ref="BA48">IFERROR(IF(AZ48="N/P",0,_xlfn.IFS(AU48&gt;8,"0",AU48=1,"9",AU48=2,"7",AU48=3,"6",AU48=4,"5",AU48=5,"4",AU48=6,"3",AU48=7,"2",AU48=8,"1")),"")+0</f>
        <v>#VALUE!</v>
      </c>
      <c r="BB48" s="125"/>
      <c r="BC48" s="126">
        <v>2</v>
      </c>
      <c r="BD48" s="10" t="str" cm="1">
        <f t="array" ref="BD48">_xlfn.XLOOKUP($BE$44&amp;BC48,$AB$15:$AB$201,$AD$15:$AG$201,"")</f>
        <v/>
      </c>
      <c r="BE48" s="122"/>
      <c r="BF48" s="118"/>
      <c r="BG48" s="122"/>
      <c r="BH48" s="122" t="str">
        <f>_xlfn.XLOOKUP($BE$44&amp;BC48,$AB$15:$AB$201,$AI$15:$AI$201,"")</f>
        <v/>
      </c>
      <c r="BI48" s="118" cm="1">
        <f t="array" ref="BI48">IFERROR(IF(BH48="N/P",0,_xlfn.IFS(BC48&gt;8,"0",BC48=1,"9",BC48=2,"7",BC48=3,"6",BC48=4,"5",BC48=5,"4",BC48=6,"3",BC48=7,"2",BC48=8,"1")),"")+0</f>
        <v>7</v>
      </c>
      <c r="BJ48" s="131" t="str">
        <f t="shared" si="23"/>
        <v>0</v>
      </c>
      <c r="BK48" s="126" cm="1">
        <f t="array" ref="BK48">_xlfn.IFS(BP48="N/P",0,BL48="",0,BP48&gt;0,BK47+1)</f>
        <v>0</v>
      </c>
      <c r="BL48" s="10"/>
      <c r="BM48" s="126"/>
      <c r="BN48" s="126"/>
      <c r="BO48" s="126"/>
      <c r="BP48" s="122"/>
      <c r="BQ48" s="118" t="e" cm="1">
        <f t="array" ref="BQ48">IFERROR(IF(BP48="N/P",0,_xlfn.IFS(BK48&gt;8,"0",BK48=1,"9",BK48=2,"7",BK48=3,"6",BK48=4,"5",BK48=5,"4",BK48=6,"3",BK48=7,"2",BK48=8,"1")),"")+0</f>
        <v>#VALUE!</v>
      </c>
      <c r="BS48"/>
      <c r="BT48"/>
      <c r="BU48"/>
      <c r="BV48"/>
      <c r="BW48"/>
      <c r="BX48"/>
      <c r="BZ48" s="56" t="s">
        <v>88</v>
      </c>
      <c r="CA48" s="138">
        <f>_xlfn.XLOOKUP($CC$3&amp;"-"&amp;$CA$10,$H$15:$H$201,$K$15:$K$201,"")</f>
        <v>0</v>
      </c>
      <c r="CB48" s="138" t="str">
        <f>_xlfn.XLOOKUP($CC$3&amp;"-"&amp;CB36,$H$15:$H$201,$J$15:$J$201,"")</f>
        <v/>
      </c>
      <c r="CC48" s="139" t="str">
        <f>_xlfn.XLOOKUP($CC$3&amp;"-"&amp;CC36,$H$15:$H$201,$J$15:$J$201,"")</f>
        <v/>
      </c>
      <c r="CD48"/>
      <c r="CE48" s="56" t="s">
        <v>88</v>
      </c>
      <c r="CF48" s="138">
        <f>_xlfn.XLOOKUP($CC$3&amp;"-"&amp;$CA$11,$H$15:$H$201,$K$15:$K$201,"")</f>
        <v>0</v>
      </c>
      <c r="CG48" s="138" t="str">
        <f>_xlfn.XLOOKUP($CC$3&amp;"-"&amp;CG36,$H$15:$H$201,$J$15:$J$201,"")</f>
        <v/>
      </c>
      <c r="CH48" s="139" t="str">
        <f>_xlfn.XLOOKUP($CC$3&amp;"-"&amp;CH36,$H$15:$H$201,$J$15:$J$201,"")</f>
        <v/>
      </c>
      <c r="CJ48" s="56" t="s">
        <v>88</v>
      </c>
      <c r="CK48" s="138">
        <f>_xlfn.XLOOKUP($CM$3&amp;"-"&amp;$CK$10,$AA$15:$AA$201,$AD$15:$AD$201,"")</f>
        <v>0</v>
      </c>
      <c r="CL48" s="138" t="str">
        <f>_xlfn.XLOOKUP($CC$3&amp;"-"&amp;CL36,$H$15:$H$201,$J$15:$J$201,"")</f>
        <v/>
      </c>
      <c r="CM48" s="139" t="str">
        <f>_xlfn.XLOOKUP($CC$3&amp;"-"&amp;CM36,$H$15:$H$201,$J$15:$J$201,"")</f>
        <v/>
      </c>
      <c r="CN48"/>
      <c r="CO48" s="56" t="s">
        <v>88</v>
      </c>
      <c r="CP48" s="138">
        <f>_xlfn.XLOOKUP($CM$3&amp;"-"&amp;$CK$11,$AA$15:$AA$201,$AD$15:$AD$201,"")</f>
        <v>0</v>
      </c>
      <c r="CQ48" s="138" t="str">
        <f>_xlfn.XLOOKUP($CC$3&amp;"-"&amp;CQ36,$H$15:$H$201,$J$15:$J$201,"")</f>
        <v/>
      </c>
      <c r="CR48" s="139" t="str">
        <f>_xlfn.XLOOKUP($CC$3&amp;"-"&amp;CR36,$H$15:$H$201,$J$15:$J$201,"")</f>
        <v/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 spans="1:130" s="33" customFormat="1" x14ac:dyDescent="0.3">
      <c r="A49">
        <v>1</v>
      </c>
      <c r="B49"/>
      <c r="C49" s="3">
        <f>_xlfn.XLOOKUP(B49,Tabla1[NOMBRE Y APELLIDO],Tabla1[EQUIPO])</f>
        <v>0</v>
      </c>
      <c r="D49" s="3">
        <f>_xlfn.XLOOKUP(B49,Tabla1[NOMBRE Y APELLIDO],Tabla1[EDAD])</f>
        <v>0</v>
      </c>
      <c r="E49" s="3">
        <f>_xlfn.XLOOKUP(B49,Tabla1[NOMBRE Y APELLIDO],Tabla1[CAT.])</f>
        <v>0</v>
      </c>
      <c r="F49" s="81">
        <f>_xlfn.XLOOKUP(B49,Tabla1[NOMBRE Y APELLIDO],Tabla1[50m LIBRE])</f>
        <v>0</v>
      </c>
      <c r="G49" s="69"/>
      <c r="H49" t="str">
        <f t="shared" ref="H49:H55" si="41">$J$46&amp;"-"&amp;J49</f>
        <v>SERIE 4-2</v>
      </c>
      <c r="I49" t="str">
        <f>N49&amp;COUNTIF($N$15:N49,N49)</f>
        <v>015</v>
      </c>
      <c r="J49" s="3">
        <v>2</v>
      </c>
      <c r="K49" s="80">
        <v>0</v>
      </c>
      <c r="L49" s="50">
        <v>0</v>
      </c>
      <c r="M49" s="50">
        <v>0</v>
      </c>
      <c r="N49" s="50">
        <v>0</v>
      </c>
      <c r="O49" s="55">
        <v>0</v>
      </c>
      <c r="P49" s="55" t="s">
        <v>89</v>
      </c>
      <c r="Q49" s="50">
        <f t="shared" si="39"/>
        <v>3</v>
      </c>
      <c r="R49" s="50">
        <v>4</v>
      </c>
      <c r="S49" s="34"/>
      <c r="T49">
        <v>1</v>
      </c>
      <c r="U49"/>
      <c r="V49" s="3">
        <f>_xlfn.XLOOKUP(U49,Tabla1[NOMBRE Y APELLIDO],Tabla1[EQUIPO])</f>
        <v>0</v>
      </c>
      <c r="W49" s="3">
        <f>_xlfn.XLOOKUP(U49,Tabla1[NOMBRE Y APELLIDO],Tabla1[EDAD])</f>
        <v>0</v>
      </c>
      <c r="X49" s="3">
        <f>_xlfn.XLOOKUP(U49,Tabla1[NOMBRE Y APELLIDO],Tabla1[CAT.])</f>
        <v>0</v>
      </c>
      <c r="Y49" s="81">
        <f>_xlfn.XLOOKUP(U49,Tabla1[NOMBRE Y APELLIDO],Tabla1[50m LIBRE])</f>
        <v>0</v>
      </c>
      <c r="Z49" s="84"/>
      <c r="AA49" t="str">
        <f t="shared" ref="AA49:AA55" si="42">$AC$46&amp;"-"&amp;AC49</f>
        <v>SERIE 4-2</v>
      </c>
      <c r="AB49" t="str">
        <f>AG49&amp;COUNTIF($AG$15:AG49,AG49)</f>
        <v>015</v>
      </c>
      <c r="AC49" s="3">
        <v>2</v>
      </c>
      <c r="AD49" s="80">
        <v>0</v>
      </c>
      <c r="AE49" s="50">
        <v>0</v>
      </c>
      <c r="AF49" s="50">
        <v>0</v>
      </c>
      <c r="AG49" s="50">
        <v>0</v>
      </c>
      <c r="AH49" s="55">
        <v>0</v>
      </c>
      <c r="AI49" s="55" t="s">
        <v>89</v>
      </c>
      <c r="AJ49" s="50">
        <f t="shared" si="40"/>
        <v>4</v>
      </c>
      <c r="AK49" s="50">
        <v>4</v>
      </c>
      <c r="AM49" s="4"/>
      <c r="AN49" s="42" t="str">
        <f>AN44</f>
        <v>FEMENINO</v>
      </c>
      <c r="AO49" s="18"/>
      <c r="AP49"/>
      <c r="AQ49" s="42" t="str">
        <f>AQ44</f>
        <v>50 M</v>
      </c>
      <c r="AR49" s="18" t="str">
        <f>AR44</f>
        <v>LIBRE</v>
      </c>
      <c r="AS49"/>
      <c r="AT49" s="87" t="str">
        <f t="shared" ref="AT49:AT104" si="43">AY49&amp;AU49</f>
        <v>50 M</v>
      </c>
      <c r="AU49" s="4"/>
      <c r="AV49" s="48" t="str">
        <f>AN49</f>
        <v>FEMENINO</v>
      </c>
      <c r="AW49" s="17">
        <f>AO49</f>
        <v>0</v>
      </c>
      <c r="AX49" s="4"/>
      <c r="AY49" s="48" t="str">
        <f>AQ49</f>
        <v>50 M</v>
      </c>
      <c r="AZ49" s="17" t="str">
        <f>AR49</f>
        <v>LIBRE</v>
      </c>
      <c r="BA49"/>
      <c r="BB49" s="34"/>
      <c r="BC49" s="4"/>
      <c r="BD49" s="42" t="str">
        <f>BD44</f>
        <v>MASCULINO</v>
      </c>
      <c r="BE49" s="18">
        <f>AO49</f>
        <v>0</v>
      </c>
      <c r="BF49"/>
      <c r="BG49" s="42" t="str">
        <f>BG44</f>
        <v>50 M</v>
      </c>
      <c r="BH49" s="18" t="str">
        <f>BH44</f>
        <v>LIBRE</v>
      </c>
      <c r="BI49"/>
      <c r="BJ49" s="90" t="str">
        <f t="shared" ref="BJ49:BJ104" si="44">BO49&amp;BK49</f>
        <v>50 M</v>
      </c>
      <c r="BK49"/>
      <c r="BL49" s="48" t="str">
        <f>BD49</f>
        <v>MASCULINO</v>
      </c>
      <c r="BM49" s="17">
        <f>BE49</f>
        <v>0</v>
      </c>
      <c r="BN49"/>
      <c r="BO49" s="48" t="str">
        <f>BG49</f>
        <v>50 M</v>
      </c>
      <c r="BP49" s="17" t="str">
        <f>BH49</f>
        <v>LIBRE</v>
      </c>
      <c r="BQ49"/>
      <c r="BS49"/>
      <c r="BT49"/>
      <c r="BU49"/>
      <c r="BV49"/>
      <c r="BW49"/>
      <c r="BX49"/>
      <c r="BZ49" s="58"/>
      <c r="CA49"/>
      <c r="CB49"/>
      <c r="CC49" s="61"/>
      <c r="CD49"/>
      <c r="CE49" s="58"/>
      <c r="CF49"/>
      <c r="CG49"/>
      <c r="CH49" s="61"/>
      <c r="CJ49" s="58"/>
      <c r="CK49"/>
      <c r="CL49"/>
      <c r="CM49" s="61"/>
      <c r="CN49"/>
      <c r="CO49" s="58"/>
      <c r="CP49"/>
      <c r="CQ49"/>
      <c r="CR49" s="61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 s="33" customFormat="1" x14ac:dyDescent="0.3">
      <c r="A50">
        <v>7</v>
      </c>
      <c r="B50"/>
      <c r="C50" s="3">
        <f>_xlfn.XLOOKUP(B50,Tabla1[NOMBRE Y APELLIDO],Tabla1[EQUIPO])</f>
        <v>0</v>
      </c>
      <c r="D50" s="3">
        <f>_xlfn.XLOOKUP(B50,Tabla1[NOMBRE Y APELLIDO],Tabla1[EDAD])</f>
        <v>0</v>
      </c>
      <c r="E50" s="3">
        <f>_xlfn.XLOOKUP(B50,Tabla1[NOMBRE Y APELLIDO],Tabla1[CAT.])</f>
        <v>0</v>
      </c>
      <c r="F50" s="81">
        <f>_xlfn.XLOOKUP(B50,Tabla1[NOMBRE Y APELLIDO],Tabla1[50m LIBRE])</f>
        <v>0</v>
      </c>
      <c r="G50" s="69"/>
      <c r="H50" t="str">
        <f t="shared" si="41"/>
        <v>SERIE 4-3</v>
      </c>
      <c r="I50" t="str">
        <f>N50&amp;COUNTIF($N$15:N50,N50)</f>
        <v>016</v>
      </c>
      <c r="J50" s="3">
        <v>3</v>
      </c>
      <c r="K50" s="80">
        <v>0</v>
      </c>
      <c r="L50" s="50">
        <v>0</v>
      </c>
      <c r="M50" s="50">
        <v>0</v>
      </c>
      <c r="N50" s="50">
        <v>0</v>
      </c>
      <c r="O50" s="55">
        <v>0</v>
      </c>
      <c r="P50" s="55" t="s">
        <v>89</v>
      </c>
      <c r="Q50" s="50">
        <f t="shared" si="39"/>
        <v>3</v>
      </c>
      <c r="R50" s="50">
        <v>4</v>
      </c>
      <c r="S50" s="34"/>
      <c r="T50">
        <v>7</v>
      </c>
      <c r="U50"/>
      <c r="V50" s="3">
        <f>_xlfn.XLOOKUP(U50,Tabla1[NOMBRE Y APELLIDO],Tabla1[EQUIPO])</f>
        <v>0</v>
      </c>
      <c r="W50" s="3">
        <f>_xlfn.XLOOKUP(U50,Tabla1[NOMBRE Y APELLIDO],Tabla1[EDAD])</f>
        <v>0</v>
      </c>
      <c r="X50" s="3">
        <f>_xlfn.XLOOKUP(U50,Tabla1[NOMBRE Y APELLIDO],Tabla1[CAT.])</f>
        <v>0</v>
      </c>
      <c r="Y50" s="81">
        <f>_xlfn.XLOOKUP(U50,Tabla1[NOMBRE Y APELLIDO],Tabla1[50m LIBRE])</f>
        <v>0</v>
      </c>
      <c r="Z50" s="84"/>
      <c r="AA50" t="str">
        <f t="shared" si="42"/>
        <v>SERIE 4-3</v>
      </c>
      <c r="AB50" t="str">
        <f>AG50&amp;COUNTIF($AG$15:AG50,AG50)</f>
        <v>016</v>
      </c>
      <c r="AC50" s="3">
        <v>3</v>
      </c>
      <c r="AD50" s="80">
        <v>0</v>
      </c>
      <c r="AE50" s="50">
        <v>0</v>
      </c>
      <c r="AF50" s="50">
        <v>0</v>
      </c>
      <c r="AG50" s="50">
        <v>0</v>
      </c>
      <c r="AH50" s="55">
        <v>0</v>
      </c>
      <c r="AI50" s="55" t="s">
        <v>89</v>
      </c>
      <c r="AJ50" s="50">
        <f t="shared" si="40"/>
        <v>4</v>
      </c>
      <c r="AK50" s="50">
        <v>4</v>
      </c>
      <c r="AM50" s="4"/>
      <c r="AN50" s="42" t="str">
        <f>AN45</f>
        <v xml:space="preserve">PRUEBA </v>
      </c>
      <c r="AO50" s="18">
        <f>AO45</f>
        <v>3</v>
      </c>
      <c r="AP50"/>
      <c r="AQ50"/>
      <c r="AR50"/>
      <c r="AS50"/>
      <c r="AT50" s="87" t="str">
        <f t="shared" si="43"/>
        <v/>
      </c>
      <c r="AU50" s="4"/>
      <c r="AV50" s="48" t="str">
        <f>AN50</f>
        <v xml:space="preserve">PRUEBA </v>
      </c>
      <c r="AW50" s="17">
        <f>AO50</f>
        <v>3</v>
      </c>
      <c r="AX50" s="4"/>
      <c r="AY50"/>
      <c r="AZ50"/>
      <c r="BA50"/>
      <c r="BB50" s="34"/>
      <c r="BC50" s="4"/>
      <c r="BD50" s="42" t="str">
        <f>BD45</f>
        <v xml:space="preserve">PRUEBA </v>
      </c>
      <c r="BE50" s="18">
        <f>BE45</f>
        <v>4</v>
      </c>
      <c r="BF50"/>
      <c r="BG50"/>
      <c r="BH50"/>
      <c r="BI50"/>
      <c r="BJ50" s="90" t="str">
        <f t="shared" si="44"/>
        <v/>
      </c>
      <c r="BK50"/>
      <c r="BL50" s="48" t="str">
        <f>AV50</f>
        <v xml:space="preserve">PRUEBA </v>
      </c>
      <c r="BM50" s="17">
        <f>BE50</f>
        <v>4</v>
      </c>
      <c r="BN50"/>
      <c r="BO50"/>
      <c r="BP50"/>
      <c r="BQ50"/>
      <c r="BS50"/>
      <c r="BT50"/>
      <c r="BU50"/>
      <c r="BV50"/>
      <c r="BW50"/>
      <c r="BX50"/>
      <c r="BZ50" s="56" t="s">
        <v>90</v>
      </c>
      <c r="CA50" s="140" t="s">
        <v>91</v>
      </c>
      <c r="CB50" s="140"/>
      <c r="CC50" s="141"/>
      <c r="CD50"/>
      <c r="CE50" s="56" t="s">
        <v>90</v>
      </c>
      <c r="CF50" s="140" t="s">
        <v>91</v>
      </c>
      <c r="CG50" s="140"/>
      <c r="CH50" s="141"/>
      <c r="CJ50" s="56" t="s">
        <v>90</v>
      </c>
      <c r="CK50" s="140" t="s">
        <v>91</v>
      </c>
      <c r="CL50" s="140"/>
      <c r="CM50" s="141"/>
      <c r="CN50"/>
      <c r="CO50" s="56" t="s">
        <v>90</v>
      </c>
      <c r="CP50" s="140" t="s">
        <v>91</v>
      </c>
      <c r="CQ50" s="140"/>
      <c r="CR50" s="141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 s="33" customFormat="1" x14ac:dyDescent="0.3">
      <c r="A51">
        <v>2</v>
      </c>
      <c r="B51"/>
      <c r="C51" s="3">
        <f>_xlfn.XLOOKUP(B51,Tabla1[NOMBRE Y APELLIDO],Tabla1[EQUIPO])</f>
        <v>0</v>
      </c>
      <c r="D51" s="3">
        <f>_xlfn.XLOOKUP(B51,Tabla1[NOMBRE Y APELLIDO],Tabla1[EDAD])</f>
        <v>0</v>
      </c>
      <c r="E51" s="3">
        <f>_xlfn.XLOOKUP(B51,Tabla1[NOMBRE Y APELLIDO],Tabla1[CAT.])</f>
        <v>0</v>
      </c>
      <c r="F51" s="81">
        <f>_xlfn.XLOOKUP(B51,Tabla1[NOMBRE Y APELLIDO],Tabla1[50m LIBRE])</f>
        <v>0</v>
      </c>
      <c r="G51" s="69"/>
      <c r="H51" t="str">
        <f t="shared" si="41"/>
        <v>SERIE 4-4</v>
      </c>
      <c r="I51" t="str">
        <f>N51&amp;COUNTIF($N$15:N51,N51)</f>
        <v>017</v>
      </c>
      <c r="J51" s="3">
        <v>4</v>
      </c>
      <c r="K51" s="80">
        <v>0</v>
      </c>
      <c r="L51" s="50">
        <v>0</v>
      </c>
      <c r="M51" s="50">
        <v>0</v>
      </c>
      <c r="N51" s="50">
        <v>0</v>
      </c>
      <c r="O51" s="55">
        <v>0</v>
      </c>
      <c r="P51" s="55" t="s">
        <v>89</v>
      </c>
      <c r="Q51" s="50">
        <f t="shared" si="39"/>
        <v>3</v>
      </c>
      <c r="R51" s="50">
        <v>4</v>
      </c>
      <c r="S51" s="34"/>
      <c r="T51">
        <v>2</v>
      </c>
      <c r="U51"/>
      <c r="V51" s="3">
        <f>_xlfn.XLOOKUP(U51,Tabla1[NOMBRE Y APELLIDO],Tabla1[EQUIPO])</f>
        <v>0</v>
      </c>
      <c r="W51" s="3">
        <f>_xlfn.XLOOKUP(U51,Tabla1[NOMBRE Y APELLIDO],Tabla1[EDAD])</f>
        <v>0</v>
      </c>
      <c r="X51" s="3">
        <f>_xlfn.XLOOKUP(U51,Tabla1[NOMBRE Y APELLIDO],Tabla1[CAT.])</f>
        <v>0</v>
      </c>
      <c r="Y51" s="81">
        <f>_xlfn.XLOOKUP(U51,Tabla1[NOMBRE Y APELLIDO],Tabla1[50m LIBRE])</f>
        <v>0</v>
      </c>
      <c r="Z51" s="84"/>
      <c r="AA51" t="str">
        <f t="shared" si="42"/>
        <v>SERIE 4-4</v>
      </c>
      <c r="AB51" t="str">
        <f>AG51&amp;COUNTIF($AG$15:AG51,AG51)</f>
        <v>017</v>
      </c>
      <c r="AC51" s="3">
        <v>4</v>
      </c>
      <c r="AD51" s="80">
        <v>0</v>
      </c>
      <c r="AE51" s="50">
        <v>0</v>
      </c>
      <c r="AF51" s="50">
        <v>0</v>
      </c>
      <c r="AG51" s="50">
        <v>0</v>
      </c>
      <c r="AH51" s="55">
        <v>0</v>
      </c>
      <c r="AI51" s="55" t="s">
        <v>89</v>
      </c>
      <c r="AJ51" s="50">
        <f t="shared" si="40"/>
        <v>4</v>
      </c>
      <c r="AK51" s="50">
        <v>4</v>
      </c>
      <c r="AM51" s="49" t="s">
        <v>83</v>
      </c>
      <c r="AN51" s="49" t="s">
        <v>7</v>
      </c>
      <c r="AO51" s="49" t="s">
        <v>8</v>
      </c>
      <c r="AP51" s="49" t="s">
        <v>61</v>
      </c>
      <c r="AQ51" s="49" t="s">
        <v>10</v>
      </c>
      <c r="AR51" s="49" t="s">
        <v>81</v>
      </c>
      <c r="AS51" s="50" t="s">
        <v>15</v>
      </c>
      <c r="AT51" s="87" t="str">
        <f t="shared" si="43"/>
        <v>CAT.Lugar</v>
      </c>
      <c r="AU51" s="49" t="s">
        <v>83</v>
      </c>
      <c r="AV51" s="49" t="s">
        <v>7</v>
      </c>
      <c r="AW51" s="49" t="s">
        <v>8</v>
      </c>
      <c r="AX51" s="49" t="s">
        <v>61</v>
      </c>
      <c r="AY51" s="49" t="s">
        <v>10</v>
      </c>
      <c r="AZ51" s="49" t="s">
        <v>81</v>
      </c>
      <c r="BA51" s="4" t="s">
        <v>15</v>
      </c>
      <c r="BB51" s="34"/>
      <c r="BC51" s="49" t="s">
        <v>83</v>
      </c>
      <c r="BD51" s="49" t="s">
        <v>7</v>
      </c>
      <c r="BE51" s="49" t="s">
        <v>8</v>
      </c>
      <c r="BF51" s="49" t="s">
        <v>61</v>
      </c>
      <c r="BG51" s="49" t="s">
        <v>10</v>
      </c>
      <c r="BH51" s="49" t="s">
        <v>81</v>
      </c>
      <c r="BI51" s="50" t="s">
        <v>15</v>
      </c>
      <c r="BJ51" s="90" t="str">
        <f t="shared" si="44"/>
        <v>CAT.Lugar</v>
      </c>
      <c r="BK51" s="4" t="s">
        <v>83</v>
      </c>
      <c r="BL51" s="4" t="s">
        <v>7</v>
      </c>
      <c r="BM51" s="4" t="s">
        <v>8</v>
      </c>
      <c r="BN51" s="4" t="s">
        <v>61</v>
      </c>
      <c r="BO51" s="4" t="s">
        <v>10</v>
      </c>
      <c r="BP51" s="4" t="s">
        <v>81</v>
      </c>
      <c r="BQ51" s="4" t="s">
        <v>15</v>
      </c>
      <c r="BS51"/>
      <c r="BT51"/>
      <c r="BU51"/>
      <c r="BV51"/>
      <c r="BW51"/>
      <c r="BX51"/>
      <c r="BZ51" s="63"/>
      <c r="CA51" s="64"/>
      <c r="CB51" s="64"/>
      <c r="CC51" s="65"/>
      <c r="CD51"/>
      <c r="CE51" s="63"/>
      <c r="CF51" s="64"/>
      <c r="CG51" s="64"/>
      <c r="CH51" s="65"/>
      <c r="CJ51" s="63"/>
      <c r="CK51" s="64"/>
      <c r="CL51" s="64"/>
      <c r="CM51" s="65"/>
      <c r="CN51"/>
      <c r="CO51" s="63"/>
      <c r="CP51" s="64"/>
      <c r="CQ51" s="64"/>
      <c r="CR51" s="65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 s="33" customFormat="1" x14ac:dyDescent="0.3">
      <c r="A52">
        <v>6</v>
      </c>
      <c r="B52"/>
      <c r="C52" s="3">
        <f>_xlfn.XLOOKUP(B52,Tabla1[NOMBRE Y APELLIDO],Tabla1[EQUIPO])</f>
        <v>0</v>
      </c>
      <c r="D52" s="3">
        <f>_xlfn.XLOOKUP(B52,Tabla1[NOMBRE Y APELLIDO],Tabla1[EDAD])</f>
        <v>0</v>
      </c>
      <c r="E52" s="3">
        <f>_xlfn.XLOOKUP(B52,Tabla1[NOMBRE Y APELLIDO],Tabla1[CAT.])</f>
        <v>0</v>
      </c>
      <c r="F52" s="81">
        <f>_xlfn.XLOOKUP(B52,Tabla1[NOMBRE Y APELLIDO],Tabla1[50m LIBRE])</f>
        <v>0</v>
      </c>
      <c r="G52" s="69"/>
      <c r="H52" t="str">
        <f t="shared" si="41"/>
        <v>SERIE 4-5</v>
      </c>
      <c r="I52" t="str">
        <f>N52&amp;COUNTIF($N$15:N52,N52)</f>
        <v>018</v>
      </c>
      <c r="J52" s="3">
        <v>5</v>
      </c>
      <c r="K52" s="80">
        <v>0</v>
      </c>
      <c r="L52" s="50">
        <v>0</v>
      </c>
      <c r="M52" s="50">
        <v>0</v>
      </c>
      <c r="N52" s="50">
        <v>0</v>
      </c>
      <c r="O52" s="55">
        <v>0</v>
      </c>
      <c r="P52" s="55" t="s">
        <v>89</v>
      </c>
      <c r="Q52" s="50">
        <f t="shared" si="39"/>
        <v>3</v>
      </c>
      <c r="R52" s="50">
        <v>4</v>
      </c>
      <c r="S52" s="34"/>
      <c r="T52">
        <v>6</v>
      </c>
      <c r="U52"/>
      <c r="V52" s="3">
        <f>_xlfn.XLOOKUP(U52,Tabla1[NOMBRE Y APELLIDO],Tabla1[EQUIPO])</f>
        <v>0</v>
      </c>
      <c r="W52" s="3">
        <f>_xlfn.XLOOKUP(U52,Tabla1[NOMBRE Y APELLIDO],Tabla1[EDAD])</f>
        <v>0</v>
      </c>
      <c r="X52" s="3">
        <f>_xlfn.XLOOKUP(U52,Tabla1[NOMBRE Y APELLIDO],Tabla1[CAT.])</f>
        <v>0</v>
      </c>
      <c r="Y52" s="81">
        <f>_xlfn.XLOOKUP(U52,Tabla1[NOMBRE Y APELLIDO],Tabla1[50m LIBRE])</f>
        <v>0</v>
      </c>
      <c r="Z52" s="84"/>
      <c r="AA52" t="str">
        <f t="shared" si="42"/>
        <v>SERIE 4-5</v>
      </c>
      <c r="AB52" t="str">
        <f>AG52&amp;COUNTIF($AG$15:AG52,AG52)</f>
        <v>018</v>
      </c>
      <c r="AC52" s="3">
        <v>5</v>
      </c>
      <c r="AD52" s="80">
        <v>0</v>
      </c>
      <c r="AE52" s="50">
        <v>0</v>
      </c>
      <c r="AF52" s="50">
        <v>0</v>
      </c>
      <c r="AG52" s="50">
        <v>0</v>
      </c>
      <c r="AH52" s="55">
        <v>0</v>
      </c>
      <c r="AI52" s="55" t="s">
        <v>89</v>
      </c>
      <c r="AJ52" s="50">
        <f t="shared" si="40"/>
        <v>4</v>
      </c>
      <c r="AK52" s="50">
        <v>4</v>
      </c>
      <c r="AM52" s="4">
        <v>1</v>
      </c>
      <c r="AN52" t="str" cm="1">
        <f t="array" ref="AN52">_xlfn.XLOOKUP($AO$49&amp;AM52,$I$15:$I$201,$K$15:$N$201,"")</f>
        <v/>
      </c>
      <c r="AO52" s="55"/>
      <c r="AP52" s="50"/>
      <c r="AQ52" s="55"/>
      <c r="AR52" s="55" t="str">
        <f t="shared" ref="AR52:AR63" si="45">_xlfn.XLOOKUP($AO$49&amp;AM52,$I$15:$I$201,$P$15:$P$201,"")</f>
        <v/>
      </c>
      <c r="AS52" s="50" cm="1">
        <f t="array" ref="AS52">IFERROR(IF(AR52="N/P",0,_xlfn.IFS(AM52&gt;8,"0",AM52=1,"9",AM52=2,"7",AM52=3,"6",AM52=4,"5",AM52=5,"4",AM52=6,"3",AM52=7,"2",AM52=8,"1")),"")+0</f>
        <v>9</v>
      </c>
      <c r="AT52" s="87" t="e">
        <f t="shared" si="43"/>
        <v>#N/A</v>
      </c>
      <c r="AU52" s="4" t="e" cm="1">
        <f t="array" ref="AU52">_xlfn.IFS(AZ52="N/P",0,AV52="",0,AV52&gt;0,1)</f>
        <v>#N/A</v>
      </c>
      <c r="AV52" cm="1">
        <f t="array" ref="AV52:AZ63">_xlfn._xlws.SORT(AN52:AR63,5,1,FALSE)</f>
        <v>0</v>
      </c>
      <c r="AW52" s="4">
        <v>0</v>
      </c>
      <c r="AX52" s="4">
        <v>0</v>
      </c>
      <c r="AY52" s="4">
        <v>0</v>
      </c>
      <c r="AZ52" s="55">
        <v>0</v>
      </c>
      <c r="BA52" s="50" t="e" cm="1">
        <f t="array" ref="BA52">IFERROR(IF(AZ52="N/P",0,_xlfn.IFS(AU52&gt;8,"0",AU52=1,"9",AU52=2,"7",AU52=3,"6",AU52=4,"5",AU52=5,"4",AU52=6,"3",AU52=7,"2",AU52=8,"1")),"")+0</f>
        <v>#VALUE!</v>
      </c>
      <c r="BB52" s="34"/>
      <c r="BC52" s="4">
        <v>1</v>
      </c>
      <c r="BD52" cm="1">
        <f t="array" ref="BD52:BG52">_xlfn.XLOOKUP($BE$49&amp;BC52,$AB$15:$AB$201,$AD$15:$AG$201,"")</f>
        <v>0</v>
      </c>
      <c r="BE52" s="55">
        <v>0</v>
      </c>
      <c r="BF52" s="50">
        <v>0</v>
      </c>
      <c r="BG52" s="55">
        <v>0</v>
      </c>
      <c r="BH52" s="55" t="str">
        <f t="shared" ref="BH52:BH63" si="46">_xlfn.XLOOKUP($BE$49&amp;BC52,$AB$15:$AB$201,$AI$15:$AI$201,"")</f>
        <v>:        :</v>
      </c>
      <c r="BI52" s="50" cm="1">
        <f t="array" ref="BI52">IFERROR(IF(BH52="N/P",0,_xlfn.IFS(BC52&gt;8,"0",BC52=1,"9",BC52=2,"7",BC52=3,"6",BC52=4,"5",BC52=5,"4",BC52=6,"3",BC52=7,"2",BC52=8,"1")),"")+0</f>
        <v>9</v>
      </c>
      <c r="BJ52" s="90" t="e">
        <f t="shared" si="44"/>
        <v>#N/A</v>
      </c>
      <c r="BK52" s="4" t="e" cm="1">
        <f t="array" ref="BK52">_xlfn.IFS(BP52="N/P",0,BL52="",0,BL52&gt;0,1)</f>
        <v>#N/A</v>
      </c>
      <c r="BL52" cm="1">
        <f t="array" ref="BL52:BP63">_xlfn._xlws.SORT(BD52:BH63,5,1,FALSE)</f>
        <v>0</v>
      </c>
      <c r="BM52" s="4">
        <v>0</v>
      </c>
      <c r="BN52" s="4">
        <v>0</v>
      </c>
      <c r="BO52" s="4">
        <v>0</v>
      </c>
      <c r="BP52" s="55" t="str">
        <v>:        :</v>
      </c>
      <c r="BQ52" s="50" t="e" cm="1">
        <f t="array" ref="BQ52">IFERROR(IF(BP52="N/P",0,_xlfn.IFS(BK52&gt;8,"0",BK52=1,"9",BK52=2,"7",BK52=3,"6",BK52=4,"5",BK52=5,"4",BK52=6,"3",BK52=7,"2",BK52=8,"1")),"")+0</f>
        <v>#VALUE!</v>
      </c>
      <c r="BS52"/>
      <c r="BT52"/>
      <c r="BU52"/>
      <c r="BV52"/>
      <c r="BW52"/>
      <c r="BX52"/>
      <c r="BZ52"/>
      <c r="CA52"/>
      <c r="CB52"/>
      <c r="CC52"/>
      <c r="CD52"/>
      <c r="CE52"/>
      <c r="CF52"/>
      <c r="CG52"/>
      <c r="CH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 spans="1:130" s="33" customFormat="1" x14ac:dyDescent="0.3">
      <c r="A53">
        <v>3</v>
      </c>
      <c r="B53"/>
      <c r="C53" s="3">
        <f>_xlfn.XLOOKUP(B53,Tabla1[NOMBRE Y APELLIDO],Tabla1[EQUIPO])</f>
        <v>0</v>
      </c>
      <c r="D53" s="3">
        <f>_xlfn.XLOOKUP(B53,Tabla1[NOMBRE Y APELLIDO],Tabla1[EDAD])</f>
        <v>0</v>
      </c>
      <c r="E53" s="3">
        <f>_xlfn.XLOOKUP(B53,Tabla1[NOMBRE Y APELLIDO],Tabla1[CAT.])</f>
        <v>0</v>
      </c>
      <c r="F53" s="81">
        <f>_xlfn.XLOOKUP(B53,Tabla1[NOMBRE Y APELLIDO],Tabla1[50m LIBRE])</f>
        <v>0</v>
      </c>
      <c r="G53" s="69"/>
      <c r="H53" t="str">
        <f t="shared" si="41"/>
        <v>SERIE 4-6</v>
      </c>
      <c r="I53" t="str">
        <f>N53&amp;COUNTIF($N$15:N53,N53)</f>
        <v>019</v>
      </c>
      <c r="J53" s="3">
        <v>6</v>
      </c>
      <c r="K53" s="80">
        <v>0</v>
      </c>
      <c r="L53" s="50">
        <v>0</v>
      </c>
      <c r="M53" s="50">
        <v>0</v>
      </c>
      <c r="N53" s="50">
        <v>0</v>
      </c>
      <c r="O53" s="55">
        <v>0</v>
      </c>
      <c r="P53" s="55" t="s">
        <v>89</v>
      </c>
      <c r="Q53" s="50">
        <f t="shared" si="39"/>
        <v>3</v>
      </c>
      <c r="R53" s="50">
        <v>4</v>
      </c>
      <c r="S53" s="34"/>
      <c r="T53">
        <v>3</v>
      </c>
      <c r="U53"/>
      <c r="V53" s="3">
        <f>_xlfn.XLOOKUP(U53,Tabla1[NOMBRE Y APELLIDO],Tabla1[EQUIPO])</f>
        <v>0</v>
      </c>
      <c r="W53" s="3">
        <f>_xlfn.XLOOKUP(U53,Tabla1[NOMBRE Y APELLIDO],Tabla1[EDAD])</f>
        <v>0</v>
      </c>
      <c r="X53" s="3">
        <f>_xlfn.XLOOKUP(U53,Tabla1[NOMBRE Y APELLIDO],Tabla1[CAT.])</f>
        <v>0</v>
      </c>
      <c r="Y53" s="81">
        <f>_xlfn.XLOOKUP(U53,Tabla1[NOMBRE Y APELLIDO],Tabla1[50m LIBRE])</f>
        <v>0</v>
      </c>
      <c r="Z53" s="84"/>
      <c r="AA53" t="str">
        <f t="shared" si="42"/>
        <v>SERIE 4-6</v>
      </c>
      <c r="AB53" t="str">
        <f>AG53&amp;COUNTIF($AG$15:AG53,AG53)</f>
        <v>019</v>
      </c>
      <c r="AC53" s="3">
        <v>6</v>
      </c>
      <c r="AD53" s="80">
        <v>0</v>
      </c>
      <c r="AE53" s="50">
        <v>0</v>
      </c>
      <c r="AF53" s="50">
        <v>0</v>
      </c>
      <c r="AG53" s="50">
        <v>0</v>
      </c>
      <c r="AH53" s="55">
        <v>0</v>
      </c>
      <c r="AI53" s="55" t="s">
        <v>89</v>
      </c>
      <c r="AJ53" s="50">
        <f t="shared" si="40"/>
        <v>4</v>
      </c>
      <c r="AK53" s="50">
        <v>4</v>
      </c>
      <c r="AM53" s="4">
        <v>2</v>
      </c>
      <c r="AN53" t="str" cm="1">
        <f t="array" ref="AN53">_xlfn.XLOOKUP($AO$49&amp;AM53,$I$15:$I$201,$K$15:$N$201,"")</f>
        <v/>
      </c>
      <c r="AO53" s="55"/>
      <c r="AP53" s="50"/>
      <c r="AQ53" s="55"/>
      <c r="AR53" s="55" t="str">
        <f t="shared" si="45"/>
        <v/>
      </c>
      <c r="AS53" s="50" cm="1">
        <f t="array" ref="AS53">IFERROR(IF(AR53="N/P",0,_xlfn.IFS(AM53&gt;8,"0",AM53=1,"9",AM53=2,"7",AM53=3,"6",AM53=4,"5",AM53=5,"4",AM53=6,"3",AM53=7,"2",AM53=8,"1")),"")+0</f>
        <v>7</v>
      </c>
      <c r="AT53" s="87" t="e">
        <f t="shared" si="43"/>
        <v>#N/A</v>
      </c>
      <c r="AU53" s="4" t="e" cm="1">
        <f t="array" ref="AU53">_xlfn.IFS(AZ53="N/P",0,AV53="",0,AZ53&gt;0,AU52+1)</f>
        <v>#N/A</v>
      </c>
      <c r="AV53">
        <v>0</v>
      </c>
      <c r="AW53" s="4">
        <v>0</v>
      </c>
      <c r="AX53" s="4">
        <v>0</v>
      </c>
      <c r="AY53" s="4">
        <v>0</v>
      </c>
      <c r="AZ53" s="55">
        <v>0</v>
      </c>
      <c r="BA53" s="50" t="e" cm="1">
        <f t="array" ref="BA53">IFERROR(IF(AZ53="N/P",0,_xlfn.IFS(AU53&gt;8,"0",AU53=1,"9",AU53=2,"7",AU53=3,"6",AU53=4,"5",AU53=5,"4",AU53=6,"3",AU53=7,"2",AU53=8,"1")),"")+0</f>
        <v>#VALUE!</v>
      </c>
      <c r="BB53" s="34"/>
      <c r="BC53" s="4">
        <v>2</v>
      </c>
      <c r="BD53" cm="1">
        <f t="array" ref="BD53:BG53">_xlfn.XLOOKUP($BE$49&amp;BC53,$AB$15:$AB$201,$AD$15:$AG$201,"")</f>
        <v>0</v>
      </c>
      <c r="BE53" s="55">
        <v>0</v>
      </c>
      <c r="BF53" s="50">
        <v>0</v>
      </c>
      <c r="BG53" s="55">
        <v>0</v>
      </c>
      <c r="BH53" s="55" t="str">
        <f t="shared" si="46"/>
        <v>:        :</v>
      </c>
      <c r="BI53" s="50" cm="1">
        <f t="array" ref="BI53">IFERROR(IF(BH53="N/P",0,_xlfn.IFS(BC53&gt;8,"0",BC53=1,"9",BC53=2,"7",BC53=3,"6",BC53=4,"5",BC53=5,"4",BC53=6,"3",BC53=7,"2",BC53=8,"1")),"")+0</f>
        <v>7</v>
      </c>
      <c r="BJ53" s="90" t="e">
        <f t="shared" si="44"/>
        <v>#N/A</v>
      </c>
      <c r="BK53" s="4" t="e" cm="1">
        <f t="array" ref="BK53">_xlfn.IFS(BP53="N/P",0,BL53="",0,BP53&gt;0,BK52+1)</f>
        <v>#N/A</v>
      </c>
      <c r="BL53">
        <v>0</v>
      </c>
      <c r="BM53" s="4">
        <v>0</v>
      </c>
      <c r="BN53" s="4">
        <v>0</v>
      </c>
      <c r="BO53" s="4">
        <v>0</v>
      </c>
      <c r="BP53" s="55" t="str">
        <v>:        :</v>
      </c>
      <c r="BQ53" s="50" t="e" cm="1">
        <f t="array" ref="BQ53">IFERROR(IF(BP53="N/P",0,_xlfn.IFS(BK53&gt;8,"0",BK53=1,"9",BK53=2,"7",BK53=3,"6",BK53=4,"5",BK53=5,"4",BK53=6,"3",BK53=7,"2",BK53=8,"1")),"")+0</f>
        <v>#VALUE!</v>
      </c>
      <c r="BS53"/>
      <c r="BT53"/>
      <c r="BU53"/>
      <c r="BV53"/>
      <c r="BW53"/>
      <c r="BX53"/>
      <c r="BZ53"/>
      <c r="CA53"/>
      <c r="CB53"/>
      <c r="CC53"/>
      <c r="CD53"/>
      <c r="CE53"/>
      <c r="CF53"/>
      <c r="CG53"/>
      <c r="CH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 spans="1:130" s="33" customFormat="1" x14ac:dyDescent="0.3">
      <c r="A54">
        <v>5</v>
      </c>
      <c r="B54"/>
      <c r="C54" s="3">
        <f>_xlfn.XLOOKUP(B54,Tabla1[NOMBRE Y APELLIDO],Tabla1[EQUIPO])</f>
        <v>0</v>
      </c>
      <c r="D54" s="3">
        <f>_xlfn.XLOOKUP(B54,Tabla1[NOMBRE Y APELLIDO],Tabla1[EDAD])</f>
        <v>0</v>
      </c>
      <c r="E54" s="3">
        <f>_xlfn.XLOOKUP(B54,Tabla1[NOMBRE Y APELLIDO],Tabla1[CAT.])</f>
        <v>0</v>
      </c>
      <c r="F54" s="81">
        <f>_xlfn.XLOOKUP(B54,Tabla1[NOMBRE Y APELLIDO],Tabla1[50m LIBRE])</f>
        <v>0</v>
      </c>
      <c r="G54" s="69"/>
      <c r="H54" t="str">
        <f t="shared" si="41"/>
        <v>SERIE 4-7</v>
      </c>
      <c r="I54" t="str">
        <f>N54&amp;COUNTIF($N$15:N54,N54)</f>
        <v>020</v>
      </c>
      <c r="J54" s="3">
        <v>7</v>
      </c>
      <c r="K54" s="80">
        <v>0</v>
      </c>
      <c r="L54" s="50">
        <v>0</v>
      </c>
      <c r="M54" s="50">
        <v>0</v>
      </c>
      <c r="N54" s="50">
        <v>0</v>
      </c>
      <c r="O54" s="55">
        <v>0</v>
      </c>
      <c r="P54" s="55" t="s">
        <v>89</v>
      </c>
      <c r="Q54" s="50">
        <f t="shared" si="39"/>
        <v>3</v>
      </c>
      <c r="R54" s="50">
        <v>4</v>
      </c>
      <c r="S54" s="34"/>
      <c r="T54">
        <v>5</v>
      </c>
      <c r="U54"/>
      <c r="V54" s="3">
        <f>_xlfn.XLOOKUP(U54,Tabla1[NOMBRE Y APELLIDO],Tabla1[EQUIPO])</f>
        <v>0</v>
      </c>
      <c r="W54" s="3">
        <f>_xlfn.XLOOKUP(U54,Tabla1[NOMBRE Y APELLIDO],Tabla1[EDAD])</f>
        <v>0</v>
      </c>
      <c r="X54" s="3">
        <f>_xlfn.XLOOKUP(U54,Tabla1[NOMBRE Y APELLIDO],Tabla1[CAT.])</f>
        <v>0</v>
      </c>
      <c r="Y54" s="81">
        <f>_xlfn.XLOOKUP(U54,Tabla1[NOMBRE Y APELLIDO],Tabla1[50m LIBRE])</f>
        <v>0</v>
      </c>
      <c r="Z54" s="84"/>
      <c r="AA54" t="str">
        <f t="shared" si="42"/>
        <v>SERIE 4-7</v>
      </c>
      <c r="AB54" t="str">
        <f>AG54&amp;COUNTIF($AG$15:AG54,AG54)</f>
        <v>020</v>
      </c>
      <c r="AC54" s="3">
        <v>7</v>
      </c>
      <c r="AD54" s="80">
        <v>0</v>
      </c>
      <c r="AE54" s="50">
        <v>0</v>
      </c>
      <c r="AF54" s="50">
        <v>0</v>
      </c>
      <c r="AG54" s="50">
        <v>0</v>
      </c>
      <c r="AH54" s="55">
        <v>0</v>
      </c>
      <c r="AI54" s="55" t="s">
        <v>89</v>
      </c>
      <c r="AJ54" s="50">
        <f t="shared" si="40"/>
        <v>4</v>
      </c>
      <c r="AK54" s="50">
        <v>4</v>
      </c>
      <c r="AM54" s="4">
        <v>3</v>
      </c>
      <c r="AN54" t="str" cm="1">
        <f t="array" ref="AN54">_xlfn.XLOOKUP($AO$49&amp;AM54,$I$15:$I$201,$K$15:$N$201,"")</f>
        <v/>
      </c>
      <c r="AO54" s="55"/>
      <c r="AP54" s="50"/>
      <c r="AQ54" s="55"/>
      <c r="AR54" s="55" t="str">
        <f t="shared" si="45"/>
        <v/>
      </c>
      <c r="AS54" s="50" cm="1">
        <f t="array" ref="AS54">IFERROR(IF(AR54="N/P",0,_xlfn.IFS(AM54&gt;8,"0",AM54=1,"9",AM54=2,"7",AM54=3,"6",AM54=4,"5",AM54=5,"4",AM54=6,"3",AM54=7,"2",AM54=8,"1")),"")+0</f>
        <v>6</v>
      </c>
      <c r="AT54" s="87" t="str">
        <f t="shared" si="43"/>
        <v>00</v>
      </c>
      <c r="AU54" s="4" cm="1">
        <f t="array" ref="AU54">_xlfn.IFS(AZ54="N/P",0,AV54="",0,AZ54&gt;0,AU53+1)</f>
        <v>0</v>
      </c>
      <c r="AV54" t="str">
        <v/>
      </c>
      <c r="AW54" s="4">
        <v>0</v>
      </c>
      <c r="AX54" s="4">
        <v>0</v>
      </c>
      <c r="AY54" s="4">
        <v>0</v>
      </c>
      <c r="AZ54" s="55" t="str">
        <v/>
      </c>
      <c r="BA54" s="50" t="e" cm="1">
        <f t="array" ref="BA54">IFERROR(IF(AZ54="N/P",0,_xlfn.IFS(AU54&gt;8,"0",AU54=1,"9",AU54=2,"7",AU54=3,"6",AU54=4,"5",AU54=5,"4",AU54=6,"3",AU54=7,"2",AU54=8,"1")),"")+0</f>
        <v>#VALUE!</v>
      </c>
      <c r="BB54" s="34"/>
      <c r="BC54" s="4">
        <v>3</v>
      </c>
      <c r="BD54" cm="1">
        <f t="array" ref="BD54:BG54">_xlfn.XLOOKUP($BE$49&amp;BC54,$AB$15:$AB$201,$AD$15:$AG$201,"")</f>
        <v>0</v>
      </c>
      <c r="BE54" s="55">
        <v>0</v>
      </c>
      <c r="BF54" s="50">
        <v>0</v>
      </c>
      <c r="BG54" s="55">
        <v>0</v>
      </c>
      <c r="BH54" s="55" t="str">
        <f t="shared" si="46"/>
        <v>:        :</v>
      </c>
      <c r="BI54" s="50" cm="1">
        <f t="array" ref="BI54">IFERROR(IF(BH54="N/P",0,_xlfn.IFS(BC54&gt;8,"0",BC54=1,"9",BC54=2,"7",BC54=3,"6",BC54=4,"5",BC54=5,"4",BC54=6,"3",BC54=7,"2",BC54=8,"1")),"")+0</f>
        <v>6</v>
      </c>
      <c r="BJ54" s="90" t="e">
        <f t="shared" si="44"/>
        <v>#N/A</v>
      </c>
      <c r="BK54" s="4" t="e" cm="1">
        <f t="array" ref="BK54">_xlfn.IFS(BP54="N/P",0,BL54="",0,BP54&gt;0,BK53+1)</f>
        <v>#N/A</v>
      </c>
      <c r="BL54">
        <v>0</v>
      </c>
      <c r="BM54" s="4">
        <v>0</v>
      </c>
      <c r="BN54" s="4">
        <v>0</v>
      </c>
      <c r="BO54" s="4">
        <v>0</v>
      </c>
      <c r="BP54" s="55" t="str">
        <v>:        :</v>
      </c>
      <c r="BQ54" s="50" t="e" cm="1">
        <f t="array" ref="BQ54">IFERROR(IF(BP54="N/P",0,_xlfn.IFS(BK54&gt;8,"0",BK54=1,"9",BK54=2,"7",BK54=3,"6",BK54=4,"5",BK54=5,"4",BK54=6,"3",BK54=7,"2",BK54=8,"1")),"")+0</f>
        <v>#VALUE!</v>
      </c>
      <c r="BS54"/>
      <c r="BT54"/>
      <c r="BU54"/>
      <c r="BV54"/>
      <c r="BW54"/>
      <c r="BX54"/>
      <c r="BZ54"/>
      <c r="CA54"/>
      <c r="CB54"/>
      <c r="CC54"/>
      <c r="CD54"/>
      <c r="CE54"/>
      <c r="CF54"/>
      <c r="CG54"/>
      <c r="CH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 spans="1:130" s="33" customFormat="1" x14ac:dyDescent="0.3">
      <c r="A55">
        <v>4</v>
      </c>
      <c r="B55"/>
      <c r="C55" s="3">
        <f>_xlfn.XLOOKUP(B55,Tabla1[NOMBRE Y APELLIDO],Tabla1[EQUIPO])</f>
        <v>0</v>
      </c>
      <c r="D55" s="3">
        <f>_xlfn.XLOOKUP(B55,Tabla1[NOMBRE Y APELLIDO],Tabla1[EDAD])</f>
        <v>0</v>
      </c>
      <c r="E55" s="3">
        <f>_xlfn.XLOOKUP(B55,Tabla1[NOMBRE Y APELLIDO],Tabla1[CAT.])</f>
        <v>0</v>
      </c>
      <c r="F55" s="81">
        <f>_xlfn.XLOOKUP(B55,Tabla1[NOMBRE Y APELLIDO],Tabla1[50m LIBRE])</f>
        <v>0</v>
      </c>
      <c r="G55" s="69"/>
      <c r="H55" t="str">
        <f t="shared" si="41"/>
        <v>SERIE 4-8</v>
      </c>
      <c r="I55" t="str">
        <f>N55&amp;COUNTIF($N$15:N55,N55)</f>
        <v>021</v>
      </c>
      <c r="J55" s="3">
        <v>8</v>
      </c>
      <c r="K55" s="80">
        <v>0</v>
      </c>
      <c r="L55" s="50">
        <v>0</v>
      </c>
      <c r="M55" s="50">
        <v>0</v>
      </c>
      <c r="N55" s="50">
        <v>0</v>
      </c>
      <c r="O55" s="55">
        <v>0</v>
      </c>
      <c r="P55" s="55" t="s">
        <v>89</v>
      </c>
      <c r="Q55" s="50">
        <f t="shared" si="39"/>
        <v>3</v>
      </c>
      <c r="R55" s="50">
        <v>4</v>
      </c>
      <c r="S55" s="34"/>
      <c r="T55">
        <v>4</v>
      </c>
      <c r="U55"/>
      <c r="V55" s="3">
        <f>_xlfn.XLOOKUP(U55,Tabla1[NOMBRE Y APELLIDO],Tabla1[EQUIPO])</f>
        <v>0</v>
      </c>
      <c r="W55" s="3">
        <f>_xlfn.XLOOKUP(U55,Tabla1[NOMBRE Y APELLIDO],Tabla1[EDAD])</f>
        <v>0</v>
      </c>
      <c r="X55" s="3">
        <f>_xlfn.XLOOKUP(U55,Tabla1[NOMBRE Y APELLIDO],Tabla1[CAT.])</f>
        <v>0</v>
      </c>
      <c r="Y55" s="81">
        <f>_xlfn.XLOOKUP(U55,Tabla1[NOMBRE Y APELLIDO],Tabla1[50m LIBRE])</f>
        <v>0</v>
      </c>
      <c r="Z55" s="84"/>
      <c r="AA55" t="str">
        <f t="shared" si="42"/>
        <v>SERIE 4-8</v>
      </c>
      <c r="AB55" t="str">
        <f>AG55&amp;COUNTIF($AG$15:AG55,AG55)</f>
        <v>021</v>
      </c>
      <c r="AC55" s="3">
        <v>8</v>
      </c>
      <c r="AD55" s="80">
        <v>0</v>
      </c>
      <c r="AE55" s="50">
        <v>0</v>
      </c>
      <c r="AF55" s="50">
        <v>0</v>
      </c>
      <c r="AG55" s="50">
        <v>0</v>
      </c>
      <c r="AH55" s="55">
        <v>0</v>
      </c>
      <c r="AI55" s="55" t="s">
        <v>89</v>
      </c>
      <c r="AJ55" s="50">
        <f t="shared" si="40"/>
        <v>4</v>
      </c>
      <c r="AK55" s="50">
        <v>4</v>
      </c>
      <c r="AM55" s="4">
        <v>4</v>
      </c>
      <c r="AN55" t="str" cm="1">
        <f t="array" ref="AN55">_xlfn.XLOOKUP($AO$49&amp;AM55,$I$15:$I$201,$K$15:$N$201,"")</f>
        <v/>
      </c>
      <c r="AO55" s="55"/>
      <c r="AP55" s="50"/>
      <c r="AQ55" s="55"/>
      <c r="AR55" s="55" t="str">
        <f t="shared" si="45"/>
        <v/>
      </c>
      <c r="AS55" s="50" cm="1">
        <f t="array" ref="AS55">IFERROR(IF(AR55="N/P",0,_xlfn.IFS(AM55&gt;8,"0",AM55=1,"9",AM55=2,"7",AM55=3,"6",AM55=4,"5",AM55=5,"4",AM55=6,"3",AM55=7,"2",AM55=8,"1")),"")+0</f>
        <v>5</v>
      </c>
      <c r="AT55" s="87" t="str">
        <f t="shared" si="43"/>
        <v>00</v>
      </c>
      <c r="AU55" s="4" cm="1">
        <f t="array" ref="AU55">_xlfn.IFS(AZ55="N/P",0,AV55="",0,AZ55&gt;0,AU54+1)</f>
        <v>0</v>
      </c>
      <c r="AV55" t="str">
        <v/>
      </c>
      <c r="AW55" s="4">
        <v>0</v>
      </c>
      <c r="AX55" s="4">
        <v>0</v>
      </c>
      <c r="AY55" s="4">
        <v>0</v>
      </c>
      <c r="AZ55" s="55" t="str">
        <v/>
      </c>
      <c r="BA55" s="50" t="e" cm="1">
        <f t="array" ref="BA55">IFERROR(IF(AZ55="N/P",0,_xlfn.IFS(AU55&gt;8,"0",AU55=1,"9",AU55=2,"7",AU55=3,"6",AU55=4,"5",AU55=5,"4",AU55=6,"3",AU55=7,"2",AU55=8,"1")),"")+0</f>
        <v>#VALUE!</v>
      </c>
      <c r="BB55" s="34"/>
      <c r="BC55" s="4">
        <v>4</v>
      </c>
      <c r="BD55" cm="1">
        <f t="array" ref="BD55:BG55">_xlfn.XLOOKUP($BE$49&amp;BC55,$AB$15:$AB$201,$AD$15:$AG$201,"")</f>
        <v>0</v>
      </c>
      <c r="BE55" s="55">
        <v>0</v>
      </c>
      <c r="BF55" s="50">
        <v>0</v>
      </c>
      <c r="BG55" s="55">
        <v>0</v>
      </c>
      <c r="BH55" s="55" t="str">
        <f t="shared" si="46"/>
        <v>:        :</v>
      </c>
      <c r="BI55" s="50" cm="1">
        <f t="array" ref="BI55">IFERROR(IF(BH55="N/P",0,_xlfn.IFS(BC55&gt;8,"0",BC55=1,"9",BC55=2,"7",BC55=3,"6",BC55=4,"5",BC55=5,"4",BC55=6,"3",BC55=7,"2",BC55=8,"1")),"")+0</f>
        <v>5</v>
      </c>
      <c r="BJ55" s="90" t="e">
        <f t="shared" si="44"/>
        <v>#N/A</v>
      </c>
      <c r="BK55" s="4" t="e" cm="1">
        <f t="array" ref="BK55">_xlfn.IFS(BP55="N/P",0,BL55="",0,BP55&gt;0,BK54+1)</f>
        <v>#N/A</v>
      </c>
      <c r="BL55">
        <v>0</v>
      </c>
      <c r="BM55" s="4">
        <v>0</v>
      </c>
      <c r="BN55" s="4">
        <v>0</v>
      </c>
      <c r="BO55" s="4">
        <v>0</v>
      </c>
      <c r="BP55" s="55" t="str">
        <v>:        :</v>
      </c>
      <c r="BQ55" s="50" t="e" cm="1">
        <f t="array" ref="BQ55">IFERROR(IF(BP55="N/P",0,_xlfn.IFS(BK55&gt;8,"0",BK55=1,"9",BK55=2,"7",BK55=3,"6",BK55=4,"5",BK55=5,"4",BK55=6,"3",BK55=7,"2",BK55=8,"1")),"")+0</f>
        <v>#VALUE!</v>
      </c>
      <c r="BS55"/>
      <c r="BT55"/>
      <c r="BU55"/>
      <c r="BV55"/>
      <c r="BW55"/>
      <c r="BX55"/>
      <c r="BZ55"/>
      <c r="CA55"/>
      <c r="CB55"/>
      <c r="CC55"/>
      <c r="CD55"/>
      <c r="CE55"/>
      <c r="CF55"/>
      <c r="CG55"/>
      <c r="CH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30" s="33" customFormat="1" x14ac:dyDescent="0.3">
      <c r="A56"/>
      <c r="B56"/>
      <c r="C56"/>
      <c r="D56"/>
      <c r="E56"/>
      <c r="F56"/>
      <c r="G56" s="69"/>
      <c r="H56"/>
      <c r="I56" t="str">
        <f>N56&amp;COUNTIF($N$15:N56,N56)</f>
        <v>21</v>
      </c>
      <c r="J56" s="4"/>
      <c r="K56" s="77"/>
      <c r="L56" s="77"/>
      <c r="M56" s="77"/>
      <c r="N56" s="77"/>
      <c r="O56" s="77"/>
      <c r="P56"/>
      <c r="Q56"/>
      <c r="R56"/>
      <c r="S56" s="34"/>
      <c r="T56"/>
      <c r="U56"/>
      <c r="V56"/>
      <c r="W56"/>
      <c r="X56"/>
      <c r="Y56"/>
      <c r="Z56" s="82"/>
      <c r="AA56"/>
      <c r="AB56" t="str">
        <f>AG56&amp;COUNTIF($AG$15:AG56,AG56)</f>
        <v>21</v>
      </c>
      <c r="AC56" s="4"/>
      <c r="AD56" s="77"/>
      <c r="AE56" s="77"/>
      <c r="AF56" s="77"/>
      <c r="AG56" s="77"/>
      <c r="AH56" s="77"/>
      <c r="AI56"/>
      <c r="AJ56"/>
      <c r="AK56"/>
      <c r="AM56" s="4">
        <v>5</v>
      </c>
      <c r="AN56" cm="1">
        <f t="array" ref="AN56:AQ56">_xlfn.XLOOKUP($AO$49&amp;AM56,$I$15:$I$201,$K$15:$N$201,"")</f>
        <v>0</v>
      </c>
      <c r="AO56" s="55">
        <v>0</v>
      </c>
      <c r="AP56" s="50">
        <v>0</v>
      </c>
      <c r="AQ56" s="55">
        <v>0</v>
      </c>
      <c r="AR56" s="55">
        <f t="shared" si="45"/>
        <v>0</v>
      </c>
      <c r="AS56" s="50" cm="1">
        <f t="array" ref="AS56">IFERROR(IF(AR56="N/P",0,_xlfn.IFS(AM56&gt;8,"0",AM56=1,"9",AM56=2,"7",AM56=3,"6",AM56=4,"5",AM56=5,"4",AM56=6,"3",AM56=7,"2",AM56=8,"1")),"")+0</f>
        <v>4</v>
      </c>
      <c r="AT56" s="87" t="str">
        <f t="shared" si="43"/>
        <v>00</v>
      </c>
      <c r="AU56" s="4" cm="1">
        <f t="array" ref="AU56">_xlfn.IFS(AZ56="N/P",0,AV56="",0,AZ56&gt;0,AU55+1)</f>
        <v>0</v>
      </c>
      <c r="AV56" t="str">
        <v/>
      </c>
      <c r="AW56" s="4">
        <v>0</v>
      </c>
      <c r="AX56" s="4">
        <v>0</v>
      </c>
      <c r="AY56" s="4">
        <v>0</v>
      </c>
      <c r="AZ56" s="55" t="str">
        <v/>
      </c>
      <c r="BA56" s="50" t="e" cm="1">
        <f t="array" ref="BA56">IFERROR(IF(AZ56="N/P",0,_xlfn.IFS(AU56&gt;8,"0",AU56=1,"9",AU56=2,"7",AU56=3,"6",AU56=4,"5",AU56=5,"4",AU56=6,"3",AU56=7,"2",AU56=8,"1")),"")+0</f>
        <v>#VALUE!</v>
      </c>
      <c r="BB56" s="34"/>
      <c r="BC56" s="4">
        <v>5</v>
      </c>
      <c r="BD56" cm="1">
        <f t="array" ref="BD56:BG56">_xlfn.XLOOKUP($BE$49&amp;BC56,$AB$15:$AB$201,$AD$15:$AG$201,"")</f>
        <v>0</v>
      </c>
      <c r="BE56" s="55">
        <v>0</v>
      </c>
      <c r="BF56" s="50">
        <v>0</v>
      </c>
      <c r="BG56" s="55">
        <v>0</v>
      </c>
      <c r="BH56" s="55" t="str">
        <f t="shared" si="46"/>
        <v>:        :</v>
      </c>
      <c r="BI56" s="50" cm="1">
        <f t="array" ref="BI56">IFERROR(IF(BH56="N/P",0,_xlfn.IFS(BC56&gt;8,"0",BC56=1,"9",BC56=2,"7",BC56=3,"6",BC56=4,"5",BC56=5,"4",BC56=6,"3",BC56=7,"2",BC56=8,"1")),"")+0</f>
        <v>4</v>
      </c>
      <c r="BJ56" s="90" t="e">
        <f t="shared" si="44"/>
        <v>#N/A</v>
      </c>
      <c r="BK56" s="4" t="e" cm="1">
        <f t="array" ref="BK56">_xlfn.IFS(BP56="N/P",0,BL56="",0,BP56&gt;0,BK55+1)</f>
        <v>#N/A</v>
      </c>
      <c r="BL56">
        <v>0</v>
      </c>
      <c r="BM56" s="4">
        <v>0</v>
      </c>
      <c r="BN56" s="4">
        <v>0</v>
      </c>
      <c r="BO56" s="4">
        <v>0</v>
      </c>
      <c r="BP56" s="55" t="str">
        <v>:        :</v>
      </c>
      <c r="BQ56" s="50" t="e" cm="1">
        <f t="array" ref="BQ56">IFERROR(IF(BP56="N/P",0,_xlfn.IFS(BK56&gt;8,"0",BK56=1,"9",BK56=2,"7",BK56=3,"6",BK56=4,"5",BK56=5,"4",BK56=6,"3",BK56=7,"2",BK56=8,"1")),"")+0</f>
        <v>#VALUE!</v>
      </c>
      <c r="BS56"/>
      <c r="BT56"/>
      <c r="BU56"/>
      <c r="BV56"/>
      <c r="BW56"/>
      <c r="BX56"/>
      <c r="BZ56"/>
      <c r="CA56"/>
      <c r="CB56"/>
      <c r="CC56"/>
      <c r="CD56"/>
      <c r="CE56"/>
      <c r="CF56"/>
      <c r="CG56"/>
      <c r="CH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30" s="33" customFormat="1" x14ac:dyDescent="0.3">
      <c r="A57" s="3" t="s">
        <v>95</v>
      </c>
      <c r="B57" s="42" t="str">
        <f>$B$13</f>
        <v xml:space="preserve">PRUEBA </v>
      </c>
      <c r="C57" s="18">
        <f>$C$13</f>
        <v>3</v>
      </c>
      <c r="D57" s="18"/>
      <c r="E57" s="78" t="str">
        <f>$E$12</f>
        <v>50 M</v>
      </c>
      <c r="F57" s="79" t="str">
        <f>$F$12</f>
        <v>LIBRE</v>
      </c>
      <c r="G57" s="69"/>
      <c r="H57"/>
      <c r="I57" t="str">
        <f>N57&amp;COUNTIF($N$15:N57,N57)</f>
        <v>50 M4</v>
      </c>
      <c r="J57" s="3" t="s">
        <v>95</v>
      </c>
      <c r="K57" s="42" t="str">
        <f>$B$13</f>
        <v xml:space="preserve">PRUEBA </v>
      </c>
      <c r="L57" s="79">
        <f>$C$13</f>
        <v>3</v>
      </c>
      <c r="M57" s="79"/>
      <c r="N57" s="78" t="str">
        <f>$E$12</f>
        <v>50 M</v>
      </c>
      <c r="O57" s="79" t="str">
        <f>$F$12</f>
        <v>LIBRE</v>
      </c>
      <c r="P57" s="5"/>
      <c r="Q57" s="5"/>
      <c r="R57" s="5"/>
      <c r="S57" s="34"/>
      <c r="T57" s="3" t="s">
        <v>95</v>
      </c>
      <c r="U57" s="42" t="str">
        <f>$B$13</f>
        <v xml:space="preserve">PRUEBA </v>
      </c>
      <c r="V57" s="18">
        <f>$V$13</f>
        <v>4</v>
      </c>
      <c r="W57" s="18"/>
      <c r="X57" s="78" t="str">
        <f>$E$12</f>
        <v>50 M</v>
      </c>
      <c r="Y57" s="79" t="str">
        <f>$F$12</f>
        <v>LIBRE</v>
      </c>
      <c r="Z57" s="85"/>
      <c r="AA57"/>
      <c r="AB57" t="str">
        <f>AG57&amp;COUNTIF($AG$15:AG57,AG57)</f>
        <v>50 M4</v>
      </c>
      <c r="AC57" s="3" t="s">
        <v>95</v>
      </c>
      <c r="AD57" s="42" t="str">
        <f>$B$13</f>
        <v xml:space="preserve">PRUEBA </v>
      </c>
      <c r="AE57" s="18">
        <f>$V$13</f>
        <v>4</v>
      </c>
      <c r="AF57" s="79"/>
      <c r="AG57" s="78" t="str">
        <f>$E$12</f>
        <v>50 M</v>
      </c>
      <c r="AH57" s="79" t="str">
        <f>$F$12</f>
        <v>LIBRE</v>
      </c>
      <c r="AI57" s="5"/>
      <c r="AJ57" s="5"/>
      <c r="AK57" s="5"/>
      <c r="AM57" s="4">
        <v>6</v>
      </c>
      <c r="AN57" t="str" cm="1">
        <f t="array" ref="AN57">_xlfn.XLOOKUP($AO$49&amp;AM57,$I$15:$I$201,$K$15:$N$201,"")</f>
        <v/>
      </c>
      <c r="AO57" s="55"/>
      <c r="AP57" s="50"/>
      <c r="AQ57" s="55"/>
      <c r="AR57" s="55" t="str">
        <f t="shared" si="45"/>
        <v/>
      </c>
      <c r="AS57" s="50" cm="1">
        <f t="array" ref="AS57">IFERROR(IF(AR57="N/P",0,_xlfn.IFS(AM57&gt;8,"0",AM57=1,"9",AM57=2,"7",AM57=3,"6",AM57=4,"5",AM57=5,"4",AM57=6,"3",AM57=7,"2",AM57=8,"1")),"")+0</f>
        <v>3</v>
      </c>
      <c r="AT57" s="87" t="str">
        <f t="shared" si="43"/>
        <v>00</v>
      </c>
      <c r="AU57" s="4" cm="1">
        <f t="array" ref="AU57">_xlfn.IFS(AZ57="N/P",0,AV57="",0,AZ57&gt;0,AU56+1)</f>
        <v>0</v>
      </c>
      <c r="AV57" t="str">
        <v/>
      </c>
      <c r="AW57" s="4">
        <v>0</v>
      </c>
      <c r="AX57" s="4">
        <v>0</v>
      </c>
      <c r="AY57" s="4">
        <v>0</v>
      </c>
      <c r="AZ57" s="55" t="str">
        <v/>
      </c>
      <c r="BA57" s="50" t="e" cm="1">
        <f t="array" ref="BA57">IFERROR(IF(AZ57="N/P",0,_xlfn.IFS(AU57&gt;8,"0",AU57=1,"9",AU57=2,"7",AU57=3,"6",AU57=4,"5",AU57=5,"4",AU57=6,"3",AU57=7,"2",AU57=8,"1")),"")+0</f>
        <v>#VALUE!</v>
      </c>
      <c r="BB57" s="34"/>
      <c r="BC57" s="4">
        <v>6</v>
      </c>
      <c r="BD57" cm="1">
        <f t="array" ref="BD57:BG57">_xlfn.XLOOKUP($BE$49&amp;BC57,$AB$15:$AB$201,$AD$15:$AG$201,"")</f>
        <v>0</v>
      </c>
      <c r="BE57" s="55">
        <v>0</v>
      </c>
      <c r="BF57" s="50">
        <v>0</v>
      </c>
      <c r="BG57" s="55">
        <v>0</v>
      </c>
      <c r="BH57" s="55" t="str">
        <f t="shared" si="46"/>
        <v>:        :</v>
      </c>
      <c r="BI57" s="50" cm="1">
        <f t="array" ref="BI57">IFERROR(IF(BH57="N/P",0,_xlfn.IFS(BC57&gt;8,"0",BC57=1,"9",BC57=2,"7",BC57=3,"6",BC57=4,"5",BC57=5,"4",BC57=6,"3",BC57=7,"2",BC57=8,"1")),"")+0</f>
        <v>3</v>
      </c>
      <c r="BJ57" s="90" t="e">
        <f t="shared" si="44"/>
        <v>#N/A</v>
      </c>
      <c r="BK57" s="4" t="e" cm="1">
        <f t="array" ref="BK57">_xlfn.IFS(BP57="N/P",0,BL57="",0,BP57&gt;0,BK56+1)</f>
        <v>#N/A</v>
      </c>
      <c r="BL57">
        <v>0</v>
      </c>
      <c r="BM57" s="4">
        <v>0</v>
      </c>
      <c r="BN57" s="4">
        <v>0</v>
      </c>
      <c r="BO57" s="4">
        <v>0</v>
      </c>
      <c r="BP57" s="55" t="str">
        <v>:        :</v>
      </c>
      <c r="BQ57" s="50" t="e" cm="1">
        <f t="array" ref="BQ57">IFERROR(IF(BP57="N/P",0,_xlfn.IFS(BK57&gt;8,"0",BK57=1,"9",BK57=2,"7",BK57=3,"6",BK57=4,"5",BK57=5,"4",BK57=6,"3",BK57=7,"2",BK57=8,"1")),"")+0</f>
        <v>#VALUE!</v>
      </c>
      <c r="BS57"/>
      <c r="BT57"/>
      <c r="BU57"/>
      <c r="BV57"/>
      <c r="BW57"/>
      <c r="BX57"/>
      <c r="BZ57"/>
      <c r="CA57"/>
      <c r="CB57"/>
      <c r="CC57"/>
      <c r="CD57"/>
      <c r="CE57"/>
      <c r="CF57"/>
      <c r="CG57"/>
      <c r="CH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30" s="33" customFormat="1" x14ac:dyDescent="0.3">
      <c r="A58" s="3" t="s">
        <v>79</v>
      </c>
      <c r="B58" s="49" t="s">
        <v>7</v>
      </c>
      <c r="C58" s="49" t="s">
        <v>8</v>
      </c>
      <c r="D58" s="49" t="s">
        <v>61</v>
      </c>
      <c r="E58" s="49" t="s">
        <v>10</v>
      </c>
      <c r="F58" s="49" t="s">
        <v>80</v>
      </c>
      <c r="G58" s="69"/>
      <c r="H58"/>
      <c r="I58" t="str">
        <f>N58&amp;COUNTIF($N$15:N58,N58)</f>
        <v>CAT.4</v>
      </c>
      <c r="J58" s="3" t="s">
        <v>79</v>
      </c>
      <c r="K58" s="50" t="s">
        <v>7</v>
      </c>
      <c r="L58" s="50" t="s">
        <v>8</v>
      </c>
      <c r="M58" s="50" t="s">
        <v>61</v>
      </c>
      <c r="N58" s="50" t="s">
        <v>10</v>
      </c>
      <c r="O58" s="50" t="s">
        <v>80</v>
      </c>
      <c r="P58" s="49" t="s">
        <v>81</v>
      </c>
      <c r="Q58" s="49" t="s">
        <v>82</v>
      </c>
      <c r="R58" s="49" t="s">
        <v>30</v>
      </c>
      <c r="S58" s="34"/>
      <c r="T58" s="3" t="s">
        <v>79</v>
      </c>
      <c r="U58" s="49" t="s">
        <v>7</v>
      </c>
      <c r="V58" s="49" t="s">
        <v>8</v>
      </c>
      <c r="W58" s="49" t="s">
        <v>61</v>
      </c>
      <c r="X58" s="49" t="s">
        <v>10</v>
      </c>
      <c r="Y58" s="49" t="s">
        <v>80</v>
      </c>
      <c r="Z58" s="83"/>
      <c r="AA58"/>
      <c r="AB58" t="str">
        <f>AG58&amp;COUNTIF($AG$15:AG58,AG58)</f>
        <v>CAT.4</v>
      </c>
      <c r="AC58" s="3" t="s">
        <v>79</v>
      </c>
      <c r="AD58" s="50" t="s">
        <v>7</v>
      </c>
      <c r="AE58" s="50" t="s">
        <v>8</v>
      </c>
      <c r="AF58" s="50" t="s">
        <v>61</v>
      </c>
      <c r="AG58" s="50" t="s">
        <v>10</v>
      </c>
      <c r="AH58" s="50" t="s">
        <v>80</v>
      </c>
      <c r="AI58" s="49" t="s">
        <v>81</v>
      </c>
      <c r="AJ58" s="49" t="s">
        <v>82</v>
      </c>
      <c r="AK58" s="49" t="s">
        <v>30</v>
      </c>
      <c r="AM58" s="4">
        <v>7</v>
      </c>
      <c r="AN58" t="str" cm="1">
        <f t="array" ref="AN58">_xlfn.XLOOKUP($AO$49&amp;AM58,$I$15:$I$201,$K$15:$N$201,"")</f>
        <v/>
      </c>
      <c r="AO58" s="55"/>
      <c r="AP58" s="50"/>
      <c r="AQ58" s="55"/>
      <c r="AR58" s="55" t="str">
        <f t="shared" si="45"/>
        <v/>
      </c>
      <c r="AS58" s="50" cm="1">
        <f t="array" ref="AS58">IFERROR(IF(AR58="N/P",0,_xlfn.IFS(AM58&gt;8,"0",AM58=1,"9",AM58=2,"7",AM58=3,"6",AM58=4,"5",AM58=5,"4",AM58=6,"3",AM58=7,"2",AM58=8,"1")),"")+0</f>
        <v>2</v>
      </c>
      <c r="AT58" s="87" t="str">
        <f t="shared" si="43"/>
        <v>00</v>
      </c>
      <c r="AU58" s="4" cm="1">
        <f t="array" ref="AU58">_xlfn.IFS(AZ58="N/P",0,AV58="",0,AZ58&gt;0,AU57+1)</f>
        <v>0</v>
      </c>
      <c r="AV58" t="str">
        <v/>
      </c>
      <c r="AW58" s="4">
        <v>0</v>
      </c>
      <c r="AX58" s="4">
        <v>0</v>
      </c>
      <c r="AY58" s="4">
        <v>0</v>
      </c>
      <c r="AZ58" s="55" t="str">
        <v/>
      </c>
      <c r="BA58" s="50" t="e" cm="1">
        <f t="array" ref="BA58">IFERROR(IF(AZ58="N/P",0,_xlfn.IFS(AU58&gt;8,"0",AU58=1,"9",AU58=2,"7",AU58=3,"6",AU58=4,"5",AU58=5,"4",AU58=6,"3",AU58=7,"2",AU58=8,"1")),"")+0</f>
        <v>#VALUE!</v>
      </c>
      <c r="BB58" s="34"/>
      <c r="BC58" s="4">
        <v>7</v>
      </c>
      <c r="BD58" cm="1">
        <f t="array" ref="BD58:BG58">_xlfn.XLOOKUP($BE$49&amp;BC58,$AB$15:$AB$201,$AD$15:$AG$201,"")</f>
        <v>0</v>
      </c>
      <c r="BE58" s="55">
        <v>0</v>
      </c>
      <c r="BF58" s="50">
        <v>0</v>
      </c>
      <c r="BG58" s="55">
        <v>0</v>
      </c>
      <c r="BH58" s="55" t="str">
        <f t="shared" si="46"/>
        <v>:        :</v>
      </c>
      <c r="BI58" s="50" cm="1">
        <f t="array" ref="BI58">IFERROR(IF(BH58="N/P",0,_xlfn.IFS(BC58&gt;8,"0",BC58=1,"9",BC58=2,"7",BC58=3,"6",BC58=4,"5",BC58=5,"4",BC58=6,"3",BC58=7,"2",BC58=8,"1")),"")+0</f>
        <v>2</v>
      </c>
      <c r="BJ58" s="90" t="e">
        <f t="shared" si="44"/>
        <v>#N/A</v>
      </c>
      <c r="BK58" s="4" t="e" cm="1">
        <f t="array" ref="BK58">_xlfn.IFS(BP58="N/P",0,BL58="",0,BP58&gt;0,BK57+1)</f>
        <v>#N/A</v>
      </c>
      <c r="BL58">
        <v>0</v>
      </c>
      <c r="BM58" s="4">
        <v>0</v>
      </c>
      <c r="BN58" s="4">
        <v>0</v>
      </c>
      <c r="BO58" s="4">
        <v>0</v>
      </c>
      <c r="BP58" s="55" t="str">
        <v>:        :</v>
      </c>
      <c r="BQ58" s="50" t="e" cm="1">
        <f t="array" ref="BQ58">IFERROR(IF(BP58="N/P",0,_xlfn.IFS(BK58&gt;8,"0",BK58=1,"9",BK58=2,"7",BK58=3,"6",BK58=4,"5",BK58=5,"4",BK58=6,"3",BK58=7,"2",BK58=8,"1")),"")+0</f>
        <v>#VALUE!</v>
      </c>
      <c r="BS58"/>
      <c r="BT58"/>
      <c r="BU58"/>
      <c r="BV58"/>
      <c r="BW58"/>
      <c r="BX58"/>
      <c r="BZ58"/>
      <c r="CA58"/>
      <c r="CB58"/>
      <c r="CC58"/>
      <c r="CD58"/>
      <c r="CE58"/>
      <c r="CF58"/>
      <c r="CG58"/>
      <c r="CH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30" s="33" customFormat="1" x14ac:dyDescent="0.3">
      <c r="A59">
        <v>8</v>
      </c>
      <c r="B59"/>
      <c r="C59" s="3">
        <f>_xlfn.XLOOKUP(B59,Tabla1[NOMBRE Y APELLIDO],Tabla1[EQUIPO])</f>
        <v>0</v>
      </c>
      <c r="D59" s="3">
        <f>_xlfn.XLOOKUP(B59,Tabla1[NOMBRE Y APELLIDO],Tabla1[EDAD])</f>
        <v>0</v>
      </c>
      <c r="E59" s="3">
        <f>_xlfn.XLOOKUP(B59,Tabla1[NOMBRE Y APELLIDO],Tabla1[CAT.])</f>
        <v>0</v>
      </c>
      <c r="F59" s="81">
        <f>_xlfn.XLOOKUP(B59,Tabla1[NOMBRE Y APELLIDO],Tabla1[50m LIBRE])</f>
        <v>0</v>
      </c>
      <c r="G59" s="69"/>
      <c r="H59" t="str">
        <f>$J$57&amp;"-"&amp;J59</f>
        <v>SERIE 5-1</v>
      </c>
      <c r="I59" t="str">
        <f>N59&amp;COUNTIF($N$15:N59,N59)</f>
        <v>022</v>
      </c>
      <c r="J59" s="3" cm="1">
        <f t="array" ref="J59:O66">_xlfn._xlws.SORT(A59:F66,1,1,FALSE)</f>
        <v>1</v>
      </c>
      <c r="K59" s="80">
        <v>0</v>
      </c>
      <c r="L59" s="50">
        <v>0</v>
      </c>
      <c r="M59" s="50">
        <v>0</v>
      </c>
      <c r="N59" s="50">
        <v>0</v>
      </c>
      <c r="O59" s="55">
        <v>0</v>
      </c>
      <c r="P59" s="55" t="s">
        <v>89</v>
      </c>
      <c r="Q59" s="50">
        <f t="shared" ref="Q59:Q66" si="47">$L$13</f>
        <v>3</v>
      </c>
      <c r="R59" s="50">
        <v>5</v>
      </c>
      <c r="S59" s="34"/>
      <c r="T59">
        <v>8</v>
      </c>
      <c r="U59"/>
      <c r="V59" s="3">
        <f>_xlfn.XLOOKUP(U59,Tabla1[NOMBRE Y APELLIDO],Tabla1[EQUIPO])</f>
        <v>0</v>
      </c>
      <c r="W59" s="3">
        <f>_xlfn.XLOOKUP(U59,Tabla1[NOMBRE Y APELLIDO],Tabla1[EDAD])</f>
        <v>0</v>
      </c>
      <c r="X59" s="3">
        <f>_xlfn.XLOOKUP(U59,Tabla1[NOMBRE Y APELLIDO],Tabla1[CAT.])</f>
        <v>0</v>
      </c>
      <c r="Y59" s="81">
        <f>_xlfn.XLOOKUP(U59,Tabla1[NOMBRE Y APELLIDO],Tabla1[50m LIBRE])</f>
        <v>0</v>
      </c>
      <c r="Z59" s="84"/>
      <c r="AA59" t="str">
        <f>$AC$57&amp;"-"&amp;AC59</f>
        <v>SERIE 5-1</v>
      </c>
      <c r="AB59" t="str">
        <f>AG59&amp;COUNTIF($AG$15:AG59,AG59)</f>
        <v>022</v>
      </c>
      <c r="AC59" s="3" cm="1">
        <f t="array" ref="AC59:AH66">_xlfn._xlws.SORT(T59:Y66,1,1,FALSE)</f>
        <v>1</v>
      </c>
      <c r="AD59" s="80">
        <v>0</v>
      </c>
      <c r="AE59" s="50">
        <v>0</v>
      </c>
      <c r="AF59" s="50">
        <v>0</v>
      </c>
      <c r="AG59" s="50">
        <v>0</v>
      </c>
      <c r="AH59" s="55">
        <v>0</v>
      </c>
      <c r="AI59" s="55" t="s">
        <v>89</v>
      </c>
      <c r="AJ59" s="50">
        <f t="shared" ref="AJ59:AJ66" si="48">$AE$13</f>
        <v>4</v>
      </c>
      <c r="AK59" s="50">
        <v>5</v>
      </c>
      <c r="AM59" s="4">
        <v>8</v>
      </c>
      <c r="AN59" t="str" cm="1">
        <f t="array" ref="AN59">_xlfn.XLOOKUP($AO$49&amp;AM59,$I$15:$I$201,$K$15:$N$201,"")</f>
        <v/>
      </c>
      <c r="AO59" s="55"/>
      <c r="AP59" s="50"/>
      <c r="AQ59" s="55"/>
      <c r="AR59" s="55" t="str">
        <f t="shared" si="45"/>
        <v/>
      </c>
      <c r="AS59" s="50" cm="1">
        <f t="array" ref="AS59">IFERROR(IF(AR59="N/P",0,_xlfn.IFS(AM59&gt;8,"0",AM59=1,"9",AM59=2,"7",AM59=3,"6",AM59=4,"5",AM59=5,"4",AM59=6,"3",AM59=7,"2",AM59=8,"1")),"")+0</f>
        <v>1</v>
      </c>
      <c r="AT59" s="87" t="str">
        <f t="shared" si="43"/>
        <v>00</v>
      </c>
      <c r="AU59" s="4" cm="1">
        <f t="array" ref="AU59">_xlfn.IFS(AZ59="N/P",0,AV59="",0,AZ59&gt;0,AU58+1)</f>
        <v>0</v>
      </c>
      <c r="AV59" t="str">
        <v/>
      </c>
      <c r="AW59" s="4">
        <v>0</v>
      </c>
      <c r="AX59" s="4">
        <v>0</v>
      </c>
      <c r="AY59" s="4">
        <v>0</v>
      </c>
      <c r="AZ59" t="str">
        <v/>
      </c>
      <c r="BA59" s="50" t="e" cm="1">
        <f t="array" ref="BA59">IFERROR(IF(AZ59="N/P",0,_xlfn.IFS(AU59&gt;8,"0",AU59=1,"9",AU59=2,"7",AU59=3,"6",AU59=4,"5",AU59=5,"4",AU59=6,"3",AU59=7,"2",AU59=8,"1")),"")+0</f>
        <v>#VALUE!</v>
      </c>
      <c r="BB59" s="34"/>
      <c r="BC59" s="4">
        <v>8</v>
      </c>
      <c r="BD59" cm="1">
        <f t="array" ref="BD59:BG59">_xlfn.XLOOKUP($BE$49&amp;BC59,$AB$15:$AB$201,$AD$15:$AG$201,"")</f>
        <v>0</v>
      </c>
      <c r="BE59" s="55">
        <v>0</v>
      </c>
      <c r="BF59" s="50">
        <v>0</v>
      </c>
      <c r="BG59" s="55">
        <v>0</v>
      </c>
      <c r="BH59" s="55" t="str">
        <f t="shared" si="46"/>
        <v>:        :</v>
      </c>
      <c r="BI59" s="50" cm="1">
        <f t="array" ref="BI59">IFERROR(IF(BH59="N/P",0,_xlfn.IFS(BC59&gt;8,"0",BC59=1,"9",BC59=2,"7",BC59=3,"6",BC59=4,"5",BC59=5,"4",BC59=6,"3",BC59=7,"2",BC59=8,"1")),"")+0</f>
        <v>1</v>
      </c>
      <c r="BJ59" s="90" t="e">
        <f t="shared" si="44"/>
        <v>#N/A</v>
      </c>
      <c r="BK59" s="4" t="e" cm="1">
        <f t="array" ref="BK59">_xlfn.IFS(BP59="N/P",0,BL59="",0,BP59&gt;0,BK58+1)</f>
        <v>#N/A</v>
      </c>
      <c r="BL59">
        <v>0</v>
      </c>
      <c r="BM59" s="4">
        <v>0</v>
      </c>
      <c r="BN59" s="4">
        <v>0</v>
      </c>
      <c r="BO59" s="4">
        <v>0</v>
      </c>
      <c r="BP59" s="55" t="str">
        <v>:        :</v>
      </c>
      <c r="BQ59" s="50" t="e" cm="1">
        <f t="array" ref="BQ59">IFERROR(IF(BP59="N/P",0,_xlfn.IFS(BK59&gt;8,"0",BK59=1,"9",BK59=2,"7",BK59=3,"6",BK59=4,"5",BK59=5,"4",BK59=6,"3",BK59=7,"2",BK59=8,"1")),"")+0</f>
        <v>#VALUE!</v>
      </c>
      <c r="BS59"/>
      <c r="BT59"/>
      <c r="BU59"/>
      <c r="BV59"/>
      <c r="BW59"/>
      <c r="BX59"/>
      <c r="BZ59"/>
      <c r="CA59"/>
      <c r="CB59"/>
      <c r="CC59"/>
      <c r="CD59"/>
      <c r="CE59"/>
      <c r="CF59"/>
      <c r="CG59"/>
      <c r="CH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30" s="33" customFormat="1" x14ac:dyDescent="0.3">
      <c r="A60">
        <v>1</v>
      </c>
      <c r="B60"/>
      <c r="C60" s="3">
        <f>_xlfn.XLOOKUP(B60,Tabla1[NOMBRE Y APELLIDO],Tabla1[EQUIPO])</f>
        <v>0</v>
      </c>
      <c r="D60" s="3">
        <f>_xlfn.XLOOKUP(B60,Tabla1[NOMBRE Y APELLIDO],Tabla1[EDAD])</f>
        <v>0</v>
      </c>
      <c r="E60" s="3">
        <f>_xlfn.XLOOKUP(B60,Tabla1[NOMBRE Y APELLIDO],Tabla1[CAT.])</f>
        <v>0</v>
      </c>
      <c r="F60" s="81">
        <f>_xlfn.XLOOKUP(B60,Tabla1[NOMBRE Y APELLIDO],Tabla1[50m LIBRE])</f>
        <v>0</v>
      </c>
      <c r="G60" s="69"/>
      <c r="H60" t="str">
        <f t="shared" ref="H60:H66" si="49">$J$57&amp;"-"&amp;J60</f>
        <v>SERIE 5-2</v>
      </c>
      <c r="I60" t="str">
        <f>N60&amp;COUNTIF($N$15:N60,N60)</f>
        <v>023</v>
      </c>
      <c r="J60" s="3">
        <v>2</v>
      </c>
      <c r="K60" s="80">
        <v>0</v>
      </c>
      <c r="L60" s="50">
        <v>0</v>
      </c>
      <c r="M60" s="50">
        <v>0</v>
      </c>
      <c r="N60" s="50">
        <v>0</v>
      </c>
      <c r="O60" s="55">
        <v>0</v>
      </c>
      <c r="P60" s="55" t="s">
        <v>89</v>
      </c>
      <c r="Q60" s="50">
        <f t="shared" si="47"/>
        <v>3</v>
      </c>
      <c r="R60" s="50">
        <v>5</v>
      </c>
      <c r="S60" s="34"/>
      <c r="T60">
        <v>1</v>
      </c>
      <c r="U60"/>
      <c r="V60" s="3">
        <f>_xlfn.XLOOKUP(U60,Tabla1[NOMBRE Y APELLIDO],Tabla1[EQUIPO])</f>
        <v>0</v>
      </c>
      <c r="W60" s="3">
        <f>_xlfn.XLOOKUP(U60,Tabla1[NOMBRE Y APELLIDO],Tabla1[EDAD])</f>
        <v>0</v>
      </c>
      <c r="X60" s="3">
        <f>_xlfn.XLOOKUP(U60,Tabla1[NOMBRE Y APELLIDO],Tabla1[CAT.])</f>
        <v>0</v>
      </c>
      <c r="Y60" s="81">
        <f>_xlfn.XLOOKUP(U60,Tabla1[NOMBRE Y APELLIDO],Tabla1[50m LIBRE])</f>
        <v>0</v>
      </c>
      <c r="Z60" s="84"/>
      <c r="AA60" t="str">
        <f t="shared" ref="AA60:AA66" si="50">$AC$57&amp;"-"&amp;AC60</f>
        <v>SERIE 5-2</v>
      </c>
      <c r="AB60" t="str">
        <f>AG60&amp;COUNTIF($AG$15:AG60,AG60)</f>
        <v>023</v>
      </c>
      <c r="AC60" s="3">
        <v>2</v>
      </c>
      <c r="AD60" s="80">
        <v>0</v>
      </c>
      <c r="AE60" s="50">
        <v>0</v>
      </c>
      <c r="AF60" s="50">
        <v>0</v>
      </c>
      <c r="AG60" s="50">
        <v>0</v>
      </c>
      <c r="AH60" s="55">
        <v>0</v>
      </c>
      <c r="AI60" s="55" t="s">
        <v>89</v>
      </c>
      <c r="AJ60" s="50">
        <f t="shared" si="48"/>
        <v>4</v>
      </c>
      <c r="AK60" s="50">
        <v>5</v>
      </c>
      <c r="AM60" s="4">
        <v>9</v>
      </c>
      <c r="AN60" cm="1">
        <f t="array" ref="AN60:AQ60">_xlfn.XLOOKUP($AO$49&amp;AM60,$I$15:$I$201,$K$15:$N$201,"")</f>
        <v>0</v>
      </c>
      <c r="AO60" s="55">
        <v>0</v>
      </c>
      <c r="AP60" s="50">
        <v>0</v>
      </c>
      <c r="AQ60" s="55">
        <v>0</v>
      </c>
      <c r="AR60" s="55">
        <f t="shared" si="45"/>
        <v>0</v>
      </c>
      <c r="AS60" s="50" cm="1">
        <f t="array" ref="AS60">IFERROR(IF(AR60="N/P",0,_xlfn.IFS(AM60&gt;8,"0",AM60=1,"9",AM60=2,"7",AM60=3,"6",AM60=4,"5",AM60=5,"4",AM60=6,"3",AM60=7,"2",AM60=8,"1")),"")+0</f>
        <v>0</v>
      </c>
      <c r="AT60" s="87" t="str">
        <f t="shared" si="43"/>
        <v>00</v>
      </c>
      <c r="AU60" s="4" cm="1">
        <f t="array" ref="AU60">_xlfn.IFS(AZ60="N/P",0,AV60="",0,AZ60&gt;0,AU59+1)</f>
        <v>0</v>
      </c>
      <c r="AV60" t="str">
        <v/>
      </c>
      <c r="AW60" s="4">
        <v>0</v>
      </c>
      <c r="AX60" s="4">
        <v>0</v>
      </c>
      <c r="AY60" s="4">
        <v>0</v>
      </c>
      <c r="AZ60" t="str">
        <v/>
      </c>
      <c r="BA60" s="50" t="e" cm="1">
        <f t="array" ref="BA60">IFERROR(IF(AZ60="N/P",0,_xlfn.IFS(AU60&gt;8,"0",AU60=1,"9",AU60=2,"7",AU60=3,"6",AU60=4,"5",AU60=5,"4",AU60=6,"3",AU60=7,"2",AU60=8,"1")),"")+0</f>
        <v>#VALUE!</v>
      </c>
      <c r="BB60" s="34"/>
      <c r="BC60" s="4">
        <v>9</v>
      </c>
      <c r="BD60" cm="1">
        <f t="array" ref="BD60:BG60">_xlfn.XLOOKUP($BE$49&amp;BC60,$AB$15:$AB$201,$AD$15:$AG$201,"")</f>
        <v>0</v>
      </c>
      <c r="BE60" s="55">
        <v>0</v>
      </c>
      <c r="BF60" s="50">
        <v>0</v>
      </c>
      <c r="BG60" s="55">
        <v>0</v>
      </c>
      <c r="BH60" s="55" t="str">
        <f t="shared" si="46"/>
        <v>:        :</v>
      </c>
      <c r="BI60" s="50" cm="1">
        <f t="array" ref="BI60">IFERROR(IF(BH60="N/P",0,_xlfn.IFS(BC60&gt;8,"0",BC60=1,"9",BC60=2,"7",BC60=3,"6",BC60=4,"5",BC60=5,"4",BC60=6,"3",BC60=7,"2",BC60=8,"1")),"")+0</f>
        <v>0</v>
      </c>
      <c r="BJ60" s="90" t="e">
        <f t="shared" si="44"/>
        <v>#N/A</v>
      </c>
      <c r="BK60" s="4" t="e" cm="1">
        <f t="array" ref="BK60">_xlfn.IFS(BP60="N/P",0,BL60="",0,BP60&gt;0,BK59+1)</f>
        <v>#N/A</v>
      </c>
      <c r="BL60">
        <v>0</v>
      </c>
      <c r="BM60" s="4">
        <v>0</v>
      </c>
      <c r="BN60" s="4">
        <v>0</v>
      </c>
      <c r="BO60" s="4">
        <v>0</v>
      </c>
      <c r="BP60" s="55" t="str">
        <v>:        :</v>
      </c>
      <c r="BQ60" s="50" t="e" cm="1">
        <f t="array" ref="BQ60">IFERROR(IF(BP60="N/P",0,_xlfn.IFS(BK60&gt;8,"0",BK60=1,"9",BK60=2,"7",BK60=3,"6",BK60=4,"5",BK60=5,"4",BK60=6,"3",BK60=7,"2",BK60=8,"1")),"")+0</f>
        <v>#VALUE!</v>
      </c>
      <c r="BS60"/>
      <c r="BT60"/>
      <c r="BU60"/>
      <c r="BV60"/>
      <c r="BW60"/>
      <c r="BX60"/>
      <c r="BZ60"/>
      <c r="CA60"/>
      <c r="CB60"/>
      <c r="CC60"/>
      <c r="CD60"/>
      <c r="CE60"/>
      <c r="CF60"/>
      <c r="CG60"/>
      <c r="CH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30" s="33" customFormat="1" x14ac:dyDescent="0.3">
      <c r="A61">
        <v>7</v>
      </c>
      <c r="B61"/>
      <c r="C61" s="3">
        <f>_xlfn.XLOOKUP(B61,Tabla1[NOMBRE Y APELLIDO],Tabla1[EQUIPO])</f>
        <v>0</v>
      </c>
      <c r="D61" s="3">
        <f>_xlfn.XLOOKUP(B61,Tabla1[NOMBRE Y APELLIDO],Tabla1[EDAD])</f>
        <v>0</v>
      </c>
      <c r="E61" s="3">
        <f>_xlfn.XLOOKUP(B61,Tabla1[NOMBRE Y APELLIDO],Tabla1[CAT.])</f>
        <v>0</v>
      </c>
      <c r="F61" s="81">
        <f>_xlfn.XLOOKUP(B61,Tabla1[NOMBRE Y APELLIDO],Tabla1[50m LIBRE])</f>
        <v>0</v>
      </c>
      <c r="G61" s="69"/>
      <c r="H61" t="str">
        <f t="shared" si="49"/>
        <v>SERIE 5-3</v>
      </c>
      <c r="I61" t="str">
        <f>N61&amp;COUNTIF($N$15:N61,N61)</f>
        <v>024</v>
      </c>
      <c r="J61" s="3">
        <v>3</v>
      </c>
      <c r="K61" s="80">
        <v>0</v>
      </c>
      <c r="L61" s="50">
        <v>0</v>
      </c>
      <c r="M61" s="50">
        <v>0</v>
      </c>
      <c r="N61" s="50">
        <v>0</v>
      </c>
      <c r="O61" s="55">
        <v>0</v>
      </c>
      <c r="P61" s="55" t="s">
        <v>89</v>
      </c>
      <c r="Q61" s="50">
        <f t="shared" si="47"/>
        <v>3</v>
      </c>
      <c r="R61" s="50">
        <v>5</v>
      </c>
      <c r="S61" s="34"/>
      <c r="T61">
        <v>7</v>
      </c>
      <c r="U61"/>
      <c r="V61" s="3">
        <f>_xlfn.XLOOKUP(U61,Tabla1[NOMBRE Y APELLIDO],Tabla1[EQUIPO])</f>
        <v>0</v>
      </c>
      <c r="W61" s="3">
        <f>_xlfn.XLOOKUP(U61,Tabla1[NOMBRE Y APELLIDO],Tabla1[EDAD])</f>
        <v>0</v>
      </c>
      <c r="X61" s="3">
        <f>_xlfn.XLOOKUP(U61,Tabla1[NOMBRE Y APELLIDO],Tabla1[CAT.])</f>
        <v>0</v>
      </c>
      <c r="Y61" s="81">
        <f>_xlfn.XLOOKUP(U61,Tabla1[NOMBRE Y APELLIDO],Tabla1[50m LIBRE])</f>
        <v>0</v>
      </c>
      <c r="Z61" s="84"/>
      <c r="AA61" t="str">
        <f t="shared" si="50"/>
        <v>SERIE 5-3</v>
      </c>
      <c r="AB61" t="str">
        <f>AG61&amp;COUNTIF($AG$15:AG61,AG61)</f>
        <v>024</v>
      </c>
      <c r="AC61" s="3">
        <v>3</v>
      </c>
      <c r="AD61" s="80">
        <v>0</v>
      </c>
      <c r="AE61" s="50">
        <v>0</v>
      </c>
      <c r="AF61" s="50">
        <v>0</v>
      </c>
      <c r="AG61" s="50">
        <v>0</v>
      </c>
      <c r="AH61" s="55">
        <v>0</v>
      </c>
      <c r="AI61" s="55" t="s">
        <v>89</v>
      </c>
      <c r="AJ61" s="50">
        <f t="shared" si="48"/>
        <v>4</v>
      </c>
      <c r="AK61" s="50">
        <v>5</v>
      </c>
      <c r="AM61" s="4">
        <v>10</v>
      </c>
      <c r="AN61" t="str" cm="1">
        <f t="array" ref="AN61">_xlfn.XLOOKUP($AO$49&amp;AM61,$I$15:$I$201,$K$15:$N$201,"")</f>
        <v/>
      </c>
      <c r="AO61" s="55"/>
      <c r="AP61" s="50"/>
      <c r="AQ61" s="55"/>
      <c r="AR61" s="55" t="str">
        <f t="shared" si="45"/>
        <v/>
      </c>
      <c r="AS61" s="50" cm="1">
        <f t="array" ref="AS61">IFERROR(IF(AR61="N/P",0,_xlfn.IFS(AM61&gt;8,"0",AM61=1,"9",AM61=2,"7",AM61=3,"6",AM61=4,"5",AM61=5,"4",AM61=6,"3",AM61=7,"2",AM61=8,"1")),"")+0</f>
        <v>0</v>
      </c>
      <c r="AT61" s="87" t="str">
        <f t="shared" si="43"/>
        <v>00</v>
      </c>
      <c r="AU61" s="4" cm="1">
        <f t="array" ref="AU61">_xlfn.IFS(AZ61="N/P",0,AV61="",0,AZ61&gt;0,AU60+1)</f>
        <v>0</v>
      </c>
      <c r="AV61" t="str">
        <v/>
      </c>
      <c r="AW61" s="4">
        <v>0</v>
      </c>
      <c r="AX61" s="4">
        <v>0</v>
      </c>
      <c r="AY61" s="4">
        <v>0</v>
      </c>
      <c r="AZ61" t="str">
        <v/>
      </c>
      <c r="BA61" s="50" t="e" cm="1">
        <f t="array" ref="BA61">IFERROR(IF(AZ61="N/P",0,_xlfn.IFS(AU61&gt;8,"0",AU61=1,"9",AU61=2,"7",AU61=3,"6",AU61=4,"5",AU61=5,"4",AU61=6,"3",AU61=7,"2",AU61=8,"1")),"")+0</f>
        <v>#VALUE!</v>
      </c>
      <c r="BB61" s="34"/>
      <c r="BC61" s="4">
        <v>10</v>
      </c>
      <c r="BD61" cm="1">
        <f t="array" ref="BD61:BG61">_xlfn.XLOOKUP($BE$49&amp;BC61,$AB$15:$AB$201,$AD$15:$AG$201,"")</f>
        <v>0</v>
      </c>
      <c r="BE61" s="55">
        <v>0</v>
      </c>
      <c r="BF61" s="50">
        <v>0</v>
      </c>
      <c r="BG61" s="55">
        <v>0</v>
      </c>
      <c r="BH61" s="55" t="str">
        <f t="shared" si="46"/>
        <v>:        :</v>
      </c>
      <c r="BI61" s="50" cm="1">
        <f t="array" ref="BI61">IFERROR(IF(BH61="N/P",0,_xlfn.IFS(BC61&gt;8,"0",BC61=1,"9",BC61=2,"7",BC61=3,"6",BC61=4,"5",BC61=5,"4",BC61=6,"3",BC61=7,"2",BC61=8,"1")),"")+0</f>
        <v>0</v>
      </c>
      <c r="BJ61" s="90" t="e">
        <f t="shared" si="44"/>
        <v>#N/A</v>
      </c>
      <c r="BK61" s="4" t="e" cm="1">
        <f t="array" ref="BK61">_xlfn.IFS(BP61="N/P",0,BL61="",0,BP61&gt;0,BK60+1)</f>
        <v>#N/A</v>
      </c>
      <c r="BL61">
        <v>0</v>
      </c>
      <c r="BM61" s="4">
        <v>0</v>
      </c>
      <c r="BN61" s="4">
        <v>0</v>
      </c>
      <c r="BO61" s="4">
        <v>0</v>
      </c>
      <c r="BP61" s="55" t="str">
        <v>:        :</v>
      </c>
      <c r="BQ61" s="50" t="e" cm="1">
        <f t="array" ref="BQ61">IFERROR(IF(BP61="N/P",0,_xlfn.IFS(BK61&gt;8,"0",BK61=1,"9",BK61=2,"7",BK61=3,"6",BK61=4,"5",BK61=5,"4",BK61=6,"3",BK61=7,"2",BK61=8,"1")),"")+0</f>
        <v>#VALUE!</v>
      </c>
      <c r="BS61"/>
      <c r="BT61"/>
      <c r="BU61"/>
      <c r="BV61"/>
      <c r="BW61"/>
      <c r="BX61"/>
      <c r="BZ61"/>
      <c r="CA61"/>
      <c r="CB61"/>
      <c r="CC61"/>
      <c r="CD61"/>
      <c r="CE61"/>
      <c r="CF61"/>
      <c r="CG61"/>
      <c r="CH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30" s="33" customFormat="1" x14ac:dyDescent="0.3">
      <c r="A62">
        <v>2</v>
      </c>
      <c r="B62"/>
      <c r="C62" s="3">
        <f>_xlfn.XLOOKUP(B62,Tabla1[NOMBRE Y APELLIDO],Tabla1[EQUIPO])</f>
        <v>0</v>
      </c>
      <c r="D62" s="3">
        <f>_xlfn.XLOOKUP(B62,Tabla1[NOMBRE Y APELLIDO],Tabla1[EDAD])</f>
        <v>0</v>
      </c>
      <c r="E62" s="3">
        <f>_xlfn.XLOOKUP(B62,Tabla1[NOMBRE Y APELLIDO],Tabla1[CAT.])</f>
        <v>0</v>
      </c>
      <c r="F62" s="81">
        <f>_xlfn.XLOOKUP(B62,Tabla1[NOMBRE Y APELLIDO],Tabla1[50m LIBRE])</f>
        <v>0</v>
      </c>
      <c r="G62" s="69"/>
      <c r="H62" t="str">
        <f t="shared" si="49"/>
        <v>SERIE 5-4</v>
      </c>
      <c r="I62" t="str">
        <f>N62&amp;COUNTIF($N$15:N62,N62)</f>
        <v>025</v>
      </c>
      <c r="J62" s="3">
        <v>4</v>
      </c>
      <c r="K62" s="80">
        <v>0</v>
      </c>
      <c r="L62" s="50">
        <v>0</v>
      </c>
      <c r="M62" s="50">
        <v>0</v>
      </c>
      <c r="N62" s="50">
        <v>0</v>
      </c>
      <c r="O62" s="55">
        <v>0</v>
      </c>
      <c r="P62" s="55" t="s">
        <v>89</v>
      </c>
      <c r="Q62" s="50">
        <f t="shared" si="47"/>
        <v>3</v>
      </c>
      <c r="R62" s="50">
        <v>5</v>
      </c>
      <c r="S62" s="34"/>
      <c r="T62">
        <v>2</v>
      </c>
      <c r="U62"/>
      <c r="V62" s="3">
        <f>_xlfn.XLOOKUP(U62,Tabla1[NOMBRE Y APELLIDO],Tabla1[EQUIPO])</f>
        <v>0</v>
      </c>
      <c r="W62" s="3">
        <f>_xlfn.XLOOKUP(U62,Tabla1[NOMBRE Y APELLIDO],Tabla1[EDAD])</f>
        <v>0</v>
      </c>
      <c r="X62" s="3">
        <f>_xlfn.XLOOKUP(U62,Tabla1[NOMBRE Y APELLIDO],Tabla1[CAT.])</f>
        <v>0</v>
      </c>
      <c r="Y62" s="81">
        <f>_xlfn.XLOOKUP(U62,Tabla1[NOMBRE Y APELLIDO],Tabla1[50m LIBRE])</f>
        <v>0</v>
      </c>
      <c r="Z62" s="84"/>
      <c r="AA62" t="str">
        <f t="shared" si="50"/>
        <v>SERIE 5-4</v>
      </c>
      <c r="AB62" t="str">
        <f>AG62&amp;COUNTIF($AG$15:AG62,AG62)</f>
        <v>025</v>
      </c>
      <c r="AC62" s="3">
        <v>4</v>
      </c>
      <c r="AD62" s="80">
        <v>0</v>
      </c>
      <c r="AE62" s="50">
        <v>0</v>
      </c>
      <c r="AF62" s="50">
        <v>0</v>
      </c>
      <c r="AG62" s="50">
        <v>0</v>
      </c>
      <c r="AH62" s="55">
        <v>0</v>
      </c>
      <c r="AI62" s="55" t="s">
        <v>89</v>
      </c>
      <c r="AJ62" s="50">
        <f t="shared" si="48"/>
        <v>4</v>
      </c>
      <c r="AK62" s="50">
        <v>5</v>
      </c>
      <c r="AM62" s="4">
        <v>11</v>
      </c>
      <c r="AN62" t="str" cm="1">
        <f t="array" ref="AN62">_xlfn.XLOOKUP($AO$49&amp;AM62,$I$15:$I$201,$K$15:$N$201,"")</f>
        <v/>
      </c>
      <c r="AO62" s="55"/>
      <c r="AP62" s="50"/>
      <c r="AQ62" s="55"/>
      <c r="AR62" s="55" t="str">
        <f t="shared" si="45"/>
        <v/>
      </c>
      <c r="AS62" s="50" cm="1">
        <f t="array" ref="AS62">IFERROR(IF(AR62="N/P",0,_xlfn.IFS(AM62&gt;8,"0",AM62=1,"9",AM62=2,"7",AM62=3,"6",AM62=4,"5",AM62=5,"4",AM62=6,"3",AM62=7,"2",AM62=8,"1")),"")+0</f>
        <v>0</v>
      </c>
      <c r="AT62" s="87" t="str">
        <f t="shared" si="43"/>
        <v>00</v>
      </c>
      <c r="AU62" s="4" cm="1">
        <f t="array" ref="AU62">_xlfn.IFS(AZ62="N/P",0,AV62="",0,AZ62&gt;0,AU61+1)</f>
        <v>0</v>
      </c>
      <c r="AV62" t="str">
        <v/>
      </c>
      <c r="AW62" s="4">
        <v>0</v>
      </c>
      <c r="AX62" s="4">
        <v>0</v>
      </c>
      <c r="AY62" s="4">
        <v>0</v>
      </c>
      <c r="AZ62" t="str">
        <v/>
      </c>
      <c r="BA62" s="50" t="e" cm="1">
        <f t="array" ref="BA62">IFERROR(IF(AZ62="N/P",0,_xlfn.IFS(AU62&gt;8,"0",AU62=1,"9",AU62=2,"7",AU62=3,"6",AU62=4,"5",AU62=5,"4",AU62=6,"3",AU62=7,"2",AU62=8,"1")),"")+0</f>
        <v>#VALUE!</v>
      </c>
      <c r="BB62" s="34"/>
      <c r="BC62" s="4">
        <v>11</v>
      </c>
      <c r="BD62" cm="1">
        <f t="array" ref="BD62:BG62">_xlfn.XLOOKUP($BE$49&amp;BC62,$AB$15:$AB$201,$AD$15:$AG$201,"")</f>
        <v>0</v>
      </c>
      <c r="BE62" s="55">
        <v>0</v>
      </c>
      <c r="BF62" s="50">
        <v>0</v>
      </c>
      <c r="BG62" s="55">
        <v>0</v>
      </c>
      <c r="BH62" s="55" t="str">
        <f t="shared" si="46"/>
        <v>:        :</v>
      </c>
      <c r="BI62" s="50" cm="1">
        <f t="array" ref="BI62">IFERROR(IF(BH62="N/P",0,_xlfn.IFS(BC62&gt;8,"0",BC62=1,"9",BC62=2,"7",BC62=3,"6",BC62=4,"5",BC62=5,"4",BC62=6,"3",BC62=7,"2",BC62=8,"1")),"")+0</f>
        <v>0</v>
      </c>
      <c r="BJ62" s="90" t="e">
        <f t="shared" si="44"/>
        <v>#N/A</v>
      </c>
      <c r="BK62" s="4" t="e" cm="1">
        <f t="array" ref="BK62">_xlfn.IFS(BP62="N/P",0,BL62="",0,BP62&gt;0,BK61+1)</f>
        <v>#N/A</v>
      </c>
      <c r="BL62">
        <v>0</v>
      </c>
      <c r="BM62" s="4">
        <v>0</v>
      </c>
      <c r="BN62" s="4">
        <v>0</v>
      </c>
      <c r="BO62" s="4">
        <v>0</v>
      </c>
      <c r="BP62" s="55" t="str">
        <v>:        :</v>
      </c>
      <c r="BQ62" s="50" t="e" cm="1">
        <f t="array" ref="BQ62">IFERROR(IF(BP62="N/P",0,_xlfn.IFS(BK62&gt;8,"0",BK62=1,"9",BK62=2,"7",BK62=3,"6",BK62=4,"5",BK62=5,"4",BK62=6,"3",BK62=7,"2",BK62=8,"1")),"")+0</f>
        <v>#VALUE!</v>
      </c>
      <c r="BS62"/>
      <c r="BT62"/>
      <c r="BU62"/>
      <c r="BV62"/>
      <c r="BW62"/>
      <c r="BX62"/>
      <c r="BZ62"/>
      <c r="CA62"/>
      <c r="CB62"/>
      <c r="CC62"/>
      <c r="CD62"/>
      <c r="CE62"/>
      <c r="CF62"/>
      <c r="CG62"/>
      <c r="CH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30" s="33" customFormat="1" x14ac:dyDescent="0.3">
      <c r="A63">
        <v>6</v>
      </c>
      <c r="B63"/>
      <c r="C63" s="3">
        <f>_xlfn.XLOOKUP(B63,Tabla1[NOMBRE Y APELLIDO],Tabla1[EQUIPO])</f>
        <v>0</v>
      </c>
      <c r="D63" s="3">
        <f>_xlfn.XLOOKUP(B63,Tabla1[NOMBRE Y APELLIDO],Tabla1[EDAD])</f>
        <v>0</v>
      </c>
      <c r="E63" s="3">
        <f>_xlfn.XLOOKUP(B63,Tabla1[NOMBRE Y APELLIDO],Tabla1[CAT.])</f>
        <v>0</v>
      </c>
      <c r="F63" s="81">
        <f>_xlfn.XLOOKUP(B63,Tabla1[NOMBRE Y APELLIDO],Tabla1[50m LIBRE])</f>
        <v>0</v>
      </c>
      <c r="G63" s="69"/>
      <c r="H63" t="str">
        <f t="shared" si="49"/>
        <v>SERIE 5-5</v>
      </c>
      <c r="I63" t="str">
        <f>N63&amp;COUNTIF($N$15:N63,N63)</f>
        <v>026</v>
      </c>
      <c r="J63" s="3">
        <v>5</v>
      </c>
      <c r="K63" s="80">
        <v>0</v>
      </c>
      <c r="L63" s="50">
        <v>0</v>
      </c>
      <c r="M63" s="50">
        <v>0</v>
      </c>
      <c r="N63" s="50">
        <v>0</v>
      </c>
      <c r="O63" s="55">
        <v>0</v>
      </c>
      <c r="P63" s="55" t="s">
        <v>89</v>
      </c>
      <c r="Q63" s="50">
        <f t="shared" si="47"/>
        <v>3</v>
      </c>
      <c r="R63" s="50">
        <v>5</v>
      </c>
      <c r="S63" s="34"/>
      <c r="T63">
        <v>6</v>
      </c>
      <c r="U63"/>
      <c r="V63" s="3">
        <f>_xlfn.XLOOKUP(U63,Tabla1[NOMBRE Y APELLIDO],Tabla1[EQUIPO])</f>
        <v>0</v>
      </c>
      <c r="W63" s="3">
        <f>_xlfn.XLOOKUP(U63,Tabla1[NOMBRE Y APELLIDO],Tabla1[EDAD])</f>
        <v>0</v>
      </c>
      <c r="X63" s="3">
        <f>_xlfn.XLOOKUP(U63,Tabla1[NOMBRE Y APELLIDO],Tabla1[CAT.])</f>
        <v>0</v>
      </c>
      <c r="Y63" s="81">
        <f>_xlfn.XLOOKUP(U63,Tabla1[NOMBRE Y APELLIDO],Tabla1[50m LIBRE])</f>
        <v>0</v>
      </c>
      <c r="Z63" s="84"/>
      <c r="AA63" t="str">
        <f t="shared" si="50"/>
        <v>SERIE 5-5</v>
      </c>
      <c r="AB63" t="str">
        <f>AG63&amp;COUNTIF($AG$15:AG63,AG63)</f>
        <v>026</v>
      </c>
      <c r="AC63" s="3">
        <v>5</v>
      </c>
      <c r="AD63" s="80">
        <v>0</v>
      </c>
      <c r="AE63" s="50">
        <v>0</v>
      </c>
      <c r="AF63" s="50">
        <v>0</v>
      </c>
      <c r="AG63" s="50">
        <v>0</v>
      </c>
      <c r="AH63" s="55">
        <v>0</v>
      </c>
      <c r="AI63" s="55" t="s">
        <v>89</v>
      </c>
      <c r="AJ63" s="50">
        <f t="shared" si="48"/>
        <v>4</v>
      </c>
      <c r="AK63" s="50">
        <v>5</v>
      </c>
      <c r="AM63" s="4">
        <v>12</v>
      </c>
      <c r="AN63" t="str" cm="1">
        <f t="array" ref="AN63">_xlfn.XLOOKUP($AO$49&amp;AM63,$I$15:$I$201,$K$15:$N$201,"")</f>
        <v/>
      </c>
      <c r="AO63" s="55"/>
      <c r="AP63" s="50"/>
      <c r="AQ63" s="55"/>
      <c r="AR63" s="55" t="str">
        <f t="shared" si="45"/>
        <v/>
      </c>
      <c r="AS63" s="50" cm="1">
        <f t="array" ref="AS63">IFERROR(IF(AR63="N/P",0,_xlfn.IFS(AM63&gt;8,"0",AM63=1,"9",AM63=2,"7",AM63=3,"6",AM63=4,"5",AM63=5,"4",AM63=6,"3",AM63=7,"2",AM63=8,"1")),"")+0</f>
        <v>0</v>
      </c>
      <c r="AT63" s="87" t="str">
        <f t="shared" si="43"/>
        <v>00</v>
      </c>
      <c r="AU63" s="4" cm="1">
        <f t="array" ref="AU63">_xlfn.IFS(AZ63="N/P",0,AV63="",0,AZ63&gt;0,AU62+1)</f>
        <v>0</v>
      </c>
      <c r="AV63" t="str">
        <v/>
      </c>
      <c r="AW63" s="4">
        <v>0</v>
      </c>
      <c r="AX63" s="4">
        <v>0</v>
      </c>
      <c r="AY63" s="4">
        <v>0</v>
      </c>
      <c r="AZ63" t="str">
        <v/>
      </c>
      <c r="BA63" s="50" t="e" cm="1">
        <f t="array" ref="BA63">IFERROR(IF(AZ63="N/P",0,_xlfn.IFS(AU63&gt;8,"0",AU63=1,"9",AU63=2,"7",AU63=3,"6",AU63=4,"5",AU63=5,"4",AU63=6,"3",AU63=7,"2",AU63=8,"1")),"")+0</f>
        <v>#VALUE!</v>
      </c>
      <c r="BB63" s="34"/>
      <c r="BC63" s="4">
        <v>12</v>
      </c>
      <c r="BD63" cm="1">
        <f t="array" ref="BD63:BG63">_xlfn.XLOOKUP($BE$49&amp;BC63,$AB$15:$AB$201,$AD$15:$AG$201,"")</f>
        <v>0</v>
      </c>
      <c r="BE63" s="55">
        <v>0</v>
      </c>
      <c r="BF63" s="50">
        <v>0</v>
      </c>
      <c r="BG63" s="55">
        <v>0</v>
      </c>
      <c r="BH63" s="55" t="str">
        <f t="shared" si="46"/>
        <v>:        :</v>
      </c>
      <c r="BI63" s="50" cm="1">
        <f t="array" ref="BI63">IFERROR(IF(BH63="N/P",0,_xlfn.IFS(BC63&gt;8,"0",BC63=1,"9",BC63=2,"7",BC63=3,"6",BC63=4,"5",BC63=5,"4",BC63=6,"3",BC63=7,"2",BC63=8,"1")),"")+0</f>
        <v>0</v>
      </c>
      <c r="BJ63" s="90" t="e">
        <f t="shared" si="44"/>
        <v>#N/A</v>
      </c>
      <c r="BK63" s="4" t="e" cm="1">
        <f t="array" ref="BK63">_xlfn.IFS(BP63="N/P",0,BL63="",0,BP63&gt;0,BK62+1)</f>
        <v>#N/A</v>
      </c>
      <c r="BL63">
        <v>0</v>
      </c>
      <c r="BM63" s="4">
        <v>0</v>
      </c>
      <c r="BN63" s="4">
        <v>0</v>
      </c>
      <c r="BO63" s="4">
        <v>0</v>
      </c>
      <c r="BP63" s="55" t="str">
        <v>:        :</v>
      </c>
      <c r="BQ63" s="50" t="e" cm="1">
        <f t="array" ref="BQ63">IFERROR(IF(BP63="N/P",0,_xlfn.IFS(BK63&gt;8,"0",BK63=1,"9",BK63=2,"7",BK63=3,"6",BK63=4,"5",BK63=5,"4",BK63=6,"3",BK63=7,"2",BK63=8,"1")),"")+0</f>
        <v>#VALUE!</v>
      </c>
      <c r="BS63"/>
      <c r="BT63"/>
      <c r="BU63"/>
      <c r="BV63"/>
      <c r="BW63"/>
      <c r="BX63"/>
      <c r="BZ63"/>
      <c r="CA63"/>
      <c r="CB63"/>
      <c r="CC63"/>
      <c r="CD63"/>
      <c r="CE63"/>
      <c r="CF63"/>
      <c r="CG63"/>
      <c r="CH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30" s="33" customFormat="1" x14ac:dyDescent="0.3">
      <c r="A64">
        <v>3</v>
      </c>
      <c r="B64"/>
      <c r="C64" s="3">
        <f>_xlfn.XLOOKUP(B64,Tabla1[NOMBRE Y APELLIDO],Tabla1[EQUIPO])</f>
        <v>0</v>
      </c>
      <c r="D64" s="3">
        <f>_xlfn.XLOOKUP(B64,Tabla1[NOMBRE Y APELLIDO],Tabla1[EDAD])</f>
        <v>0</v>
      </c>
      <c r="E64" s="3">
        <f>_xlfn.XLOOKUP(B64,Tabla1[NOMBRE Y APELLIDO],Tabla1[CAT.])</f>
        <v>0</v>
      </c>
      <c r="F64" s="81">
        <f>_xlfn.XLOOKUP(B64,Tabla1[NOMBRE Y APELLIDO],Tabla1[50m LIBRE])</f>
        <v>0</v>
      </c>
      <c r="G64" s="69"/>
      <c r="H64" t="str">
        <f t="shared" si="49"/>
        <v>SERIE 5-6</v>
      </c>
      <c r="I64" t="str">
        <f>N64&amp;COUNTIF($N$15:N64,N64)</f>
        <v>027</v>
      </c>
      <c r="J64" s="3">
        <v>6</v>
      </c>
      <c r="K64" s="80">
        <v>0</v>
      </c>
      <c r="L64" s="50">
        <v>0</v>
      </c>
      <c r="M64" s="50">
        <v>0</v>
      </c>
      <c r="N64" s="50">
        <v>0</v>
      </c>
      <c r="O64" s="55">
        <v>0</v>
      </c>
      <c r="P64" s="55" t="s">
        <v>89</v>
      </c>
      <c r="Q64" s="50">
        <f t="shared" si="47"/>
        <v>3</v>
      </c>
      <c r="R64" s="50">
        <v>5</v>
      </c>
      <c r="S64" s="34"/>
      <c r="T64">
        <v>3</v>
      </c>
      <c r="U64"/>
      <c r="V64" s="3">
        <f>_xlfn.XLOOKUP(U64,Tabla1[NOMBRE Y APELLIDO],Tabla1[EQUIPO])</f>
        <v>0</v>
      </c>
      <c r="W64" s="3">
        <f>_xlfn.XLOOKUP(U64,Tabla1[NOMBRE Y APELLIDO],Tabla1[EDAD])</f>
        <v>0</v>
      </c>
      <c r="X64" s="3">
        <f>_xlfn.XLOOKUP(U64,Tabla1[NOMBRE Y APELLIDO],Tabla1[CAT.])</f>
        <v>0</v>
      </c>
      <c r="Y64" s="81">
        <f>_xlfn.XLOOKUP(U64,Tabla1[NOMBRE Y APELLIDO],Tabla1[50m LIBRE])</f>
        <v>0</v>
      </c>
      <c r="Z64" s="84"/>
      <c r="AA64" t="str">
        <f t="shared" si="50"/>
        <v>SERIE 5-6</v>
      </c>
      <c r="AB64" t="str">
        <f>AG64&amp;COUNTIF($AG$15:AG64,AG64)</f>
        <v>027</v>
      </c>
      <c r="AC64" s="3">
        <v>6</v>
      </c>
      <c r="AD64" s="80">
        <v>0</v>
      </c>
      <c r="AE64" s="50">
        <v>0</v>
      </c>
      <c r="AF64" s="50">
        <v>0</v>
      </c>
      <c r="AG64" s="50">
        <v>0</v>
      </c>
      <c r="AH64" s="55">
        <v>0</v>
      </c>
      <c r="AI64" s="55" t="s">
        <v>89</v>
      </c>
      <c r="AJ64" s="50">
        <f t="shared" si="48"/>
        <v>4</v>
      </c>
      <c r="AK64" s="50">
        <v>5</v>
      </c>
      <c r="AM64" s="4"/>
      <c r="AN64" s="42" t="str">
        <f>AN49</f>
        <v>FEMENINO</v>
      </c>
      <c r="AO64" s="18" t="s">
        <v>144</v>
      </c>
      <c r="AP64"/>
      <c r="AQ64" s="42" t="str">
        <f>AQ49</f>
        <v>50 M</v>
      </c>
      <c r="AR64" s="18" t="str">
        <f>AR49</f>
        <v>LIBRE</v>
      </c>
      <c r="AS64"/>
      <c r="AT64" s="87" t="str">
        <f t="shared" si="43"/>
        <v>50 M</v>
      </c>
      <c r="AU64" s="4"/>
      <c r="AV64" s="48" t="str">
        <f>AN64</f>
        <v>FEMENINO</v>
      </c>
      <c r="AW64" s="17" t="str">
        <f>AO64</f>
        <v>MASTER G</v>
      </c>
      <c r="AX64" s="4"/>
      <c r="AY64" s="48" t="str">
        <f>AQ64</f>
        <v>50 M</v>
      </c>
      <c r="AZ64" s="17" t="str">
        <f>AR64</f>
        <v>LIBRE</v>
      </c>
      <c r="BA64"/>
      <c r="BB64" s="34"/>
      <c r="BC64" s="4"/>
      <c r="BD64" s="42" t="str">
        <f>BD49</f>
        <v>MASCULINO</v>
      </c>
      <c r="BE64" s="18" t="str">
        <f>AO64</f>
        <v>MASTER G</v>
      </c>
      <c r="BF64"/>
      <c r="BG64" s="42" t="str">
        <f>BG49</f>
        <v>50 M</v>
      </c>
      <c r="BH64" s="18" t="str">
        <f>BH49</f>
        <v>LIBRE</v>
      </c>
      <c r="BI64"/>
      <c r="BJ64" s="90" t="str">
        <f t="shared" si="44"/>
        <v>50 M</v>
      </c>
      <c r="BK64"/>
      <c r="BL64" s="48" t="str">
        <f>BD64</f>
        <v>MASCULINO</v>
      </c>
      <c r="BM64" s="17" t="str">
        <f>BE64</f>
        <v>MASTER G</v>
      </c>
      <c r="BN64"/>
      <c r="BO64" s="48" t="str">
        <f>BG64</f>
        <v>50 M</v>
      </c>
      <c r="BP64" s="17" t="str">
        <f>BH64</f>
        <v>LIBRE</v>
      </c>
      <c r="BQ64"/>
      <c r="BS64"/>
      <c r="BT64"/>
      <c r="BU64"/>
      <c r="BV64"/>
      <c r="BW64"/>
      <c r="BX64"/>
      <c r="BZ64"/>
      <c r="CA64"/>
      <c r="CB64"/>
      <c r="CC64"/>
      <c r="CD64"/>
      <c r="CE64"/>
      <c r="CF64"/>
      <c r="CG64"/>
      <c r="CH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33" customFormat="1" x14ac:dyDescent="0.3">
      <c r="A65">
        <v>5</v>
      </c>
      <c r="B65"/>
      <c r="C65" s="3">
        <f>_xlfn.XLOOKUP(B65,Tabla1[NOMBRE Y APELLIDO],Tabla1[EQUIPO])</f>
        <v>0</v>
      </c>
      <c r="D65" s="3">
        <f>_xlfn.XLOOKUP(B65,Tabla1[NOMBRE Y APELLIDO],Tabla1[EDAD])</f>
        <v>0</v>
      </c>
      <c r="E65" s="3">
        <f>_xlfn.XLOOKUP(B65,Tabla1[NOMBRE Y APELLIDO],Tabla1[CAT.])</f>
        <v>0</v>
      </c>
      <c r="F65" s="81">
        <f>_xlfn.XLOOKUP(B65,Tabla1[NOMBRE Y APELLIDO],Tabla1[50m LIBRE])</f>
        <v>0</v>
      </c>
      <c r="G65" s="69"/>
      <c r="H65" t="str">
        <f t="shared" si="49"/>
        <v>SERIE 5-7</v>
      </c>
      <c r="I65" t="str">
        <f>N65&amp;COUNTIF($N$15:N65,N65)</f>
        <v>028</v>
      </c>
      <c r="J65" s="3">
        <v>7</v>
      </c>
      <c r="K65" s="80">
        <v>0</v>
      </c>
      <c r="L65" s="50">
        <v>0</v>
      </c>
      <c r="M65" s="50">
        <v>0</v>
      </c>
      <c r="N65" s="50">
        <v>0</v>
      </c>
      <c r="O65" s="55">
        <v>0</v>
      </c>
      <c r="P65" s="55" t="s">
        <v>89</v>
      </c>
      <c r="Q65" s="50">
        <f t="shared" si="47"/>
        <v>3</v>
      </c>
      <c r="R65" s="50">
        <v>5</v>
      </c>
      <c r="S65" s="34"/>
      <c r="T65">
        <v>5</v>
      </c>
      <c r="U65"/>
      <c r="V65" s="3">
        <f>_xlfn.XLOOKUP(U65,Tabla1[NOMBRE Y APELLIDO],Tabla1[EQUIPO])</f>
        <v>0</v>
      </c>
      <c r="W65" s="3">
        <f>_xlfn.XLOOKUP(U65,Tabla1[NOMBRE Y APELLIDO],Tabla1[EDAD])</f>
        <v>0</v>
      </c>
      <c r="X65" s="3">
        <f>_xlfn.XLOOKUP(U65,Tabla1[NOMBRE Y APELLIDO],Tabla1[CAT.])</f>
        <v>0</v>
      </c>
      <c r="Y65" s="81">
        <f>_xlfn.XLOOKUP(U65,Tabla1[NOMBRE Y APELLIDO],Tabla1[50m LIBRE])</f>
        <v>0</v>
      </c>
      <c r="Z65" s="84"/>
      <c r="AA65" t="str">
        <f t="shared" si="50"/>
        <v>SERIE 5-7</v>
      </c>
      <c r="AB65" t="str">
        <f>AG65&amp;COUNTIF($AG$15:AG65,AG65)</f>
        <v>028</v>
      </c>
      <c r="AC65" s="3">
        <v>7</v>
      </c>
      <c r="AD65" s="80">
        <v>0</v>
      </c>
      <c r="AE65" s="50">
        <v>0</v>
      </c>
      <c r="AF65" s="50">
        <v>0</v>
      </c>
      <c r="AG65" s="50">
        <v>0</v>
      </c>
      <c r="AH65" s="55">
        <v>0</v>
      </c>
      <c r="AI65" s="55" t="s">
        <v>89</v>
      </c>
      <c r="AJ65" s="50">
        <f t="shared" si="48"/>
        <v>4</v>
      </c>
      <c r="AK65" s="50">
        <v>5</v>
      </c>
      <c r="AM65" s="4"/>
      <c r="AN65" s="42" t="str">
        <f>AN50</f>
        <v xml:space="preserve">PRUEBA </v>
      </c>
      <c r="AO65" s="18">
        <f>AO50</f>
        <v>3</v>
      </c>
      <c r="AP65"/>
      <c r="AQ65"/>
      <c r="AR65"/>
      <c r="AS65"/>
      <c r="AT65" s="87" t="str">
        <f t="shared" si="43"/>
        <v/>
      </c>
      <c r="AU65" s="4"/>
      <c r="AV65" s="48" t="str">
        <f>AN65</f>
        <v xml:space="preserve">PRUEBA </v>
      </c>
      <c r="AW65" s="17">
        <f>AO65</f>
        <v>3</v>
      </c>
      <c r="AX65" s="4"/>
      <c r="AY65"/>
      <c r="AZ65"/>
      <c r="BA65"/>
      <c r="BB65" s="34"/>
      <c r="BC65" s="4"/>
      <c r="BD65" s="42" t="str">
        <f>BD50</f>
        <v xml:space="preserve">PRUEBA </v>
      </c>
      <c r="BE65" s="18">
        <f>BE50</f>
        <v>4</v>
      </c>
      <c r="BF65"/>
      <c r="BG65"/>
      <c r="BH65"/>
      <c r="BI65"/>
      <c r="BJ65" s="90" t="str">
        <f t="shared" si="44"/>
        <v/>
      </c>
      <c r="BK65"/>
      <c r="BL65" s="48" t="str">
        <f>AV65</f>
        <v xml:space="preserve">PRUEBA </v>
      </c>
      <c r="BM65" s="17">
        <f>BE65</f>
        <v>4</v>
      </c>
      <c r="BN65"/>
      <c r="BO65"/>
      <c r="BP65"/>
      <c r="BQ65"/>
      <c r="BS65"/>
      <c r="BT65"/>
      <c r="BU65"/>
      <c r="BV65"/>
      <c r="BW65"/>
      <c r="BX65"/>
      <c r="BZ65"/>
      <c r="CA65"/>
      <c r="CB65"/>
      <c r="CC65"/>
      <c r="CD65"/>
      <c r="CE65"/>
      <c r="CF65"/>
      <c r="CG65"/>
      <c r="CH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33" customFormat="1" x14ac:dyDescent="0.3">
      <c r="A66">
        <v>4</v>
      </c>
      <c r="B66"/>
      <c r="C66" s="3">
        <f>_xlfn.XLOOKUP(B66,Tabla1[NOMBRE Y APELLIDO],Tabla1[EQUIPO])</f>
        <v>0</v>
      </c>
      <c r="D66" s="3">
        <f>_xlfn.XLOOKUP(B66,Tabla1[NOMBRE Y APELLIDO],Tabla1[EDAD])</f>
        <v>0</v>
      </c>
      <c r="E66" s="3">
        <f>_xlfn.XLOOKUP(B66,Tabla1[NOMBRE Y APELLIDO],Tabla1[CAT.])</f>
        <v>0</v>
      </c>
      <c r="F66" s="81">
        <f>_xlfn.XLOOKUP(B66,Tabla1[NOMBRE Y APELLIDO],Tabla1[50m LIBRE])</f>
        <v>0</v>
      </c>
      <c r="G66" s="69"/>
      <c r="H66" t="str">
        <f t="shared" si="49"/>
        <v>SERIE 5-8</v>
      </c>
      <c r="I66" t="str">
        <f>N66&amp;COUNTIF($N$15:N66,N66)</f>
        <v>029</v>
      </c>
      <c r="J66" s="3">
        <v>8</v>
      </c>
      <c r="K66" s="80">
        <v>0</v>
      </c>
      <c r="L66" s="50">
        <v>0</v>
      </c>
      <c r="M66" s="50">
        <v>0</v>
      </c>
      <c r="N66" s="50">
        <v>0</v>
      </c>
      <c r="O66" s="55">
        <v>0</v>
      </c>
      <c r="P66" s="55" t="s">
        <v>89</v>
      </c>
      <c r="Q66" s="50">
        <f t="shared" si="47"/>
        <v>3</v>
      </c>
      <c r="R66" s="50">
        <v>5</v>
      </c>
      <c r="S66" s="34"/>
      <c r="T66">
        <v>4</v>
      </c>
      <c r="U66"/>
      <c r="V66" s="3">
        <f>_xlfn.XLOOKUP(U66,Tabla1[NOMBRE Y APELLIDO],Tabla1[EQUIPO])</f>
        <v>0</v>
      </c>
      <c r="W66" s="3">
        <f>_xlfn.XLOOKUP(U66,Tabla1[NOMBRE Y APELLIDO],Tabla1[EDAD])</f>
        <v>0</v>
      </c>
      <c r="X66" s="3">
        <f>_xlfn.XLOOKUP(U66,Tabla1[NOMBRE Y APELLIDO],Tabla1[CAT.])</f>
        <v>0</v>
      </c>
      <c r="Y66" s="81">
        <f>_xlfn.XLOOKUP(U66,Tabla1[NOMBRE Y APELLIDO],Tabla1[50m LIBRE])</f>
        <v>0</v>
      </c>
      <c r="Z66" s="84"/>
      <c r="AA66" t="str">
        <f t="shared" si="50"/>
        <v>SERIE 5-8</v>
      </c>
      <c r="AB66" t="str">
        <f>AG66&amp;COUNTIF($AG$15:AG66,AG66)</f>
        <v>029</v>
      </c>
      <c r="AC66" s="3">
        <v>8</v>
      </c>
      <c r="AD66" s="80">
        <v>0</v>
      </c>
      <c r="AE66" s="50">
        <v>0</v>
      </c>
      <c r="AF66" s="50">
        <v>0</v>
      </c>
      <c r="AG66" s="50">
        <v>0</v>
      </c>
      <c r="AH66" s="55">
        <v>0</v>
      </c>
      <c r="AI66" s="55" t="s">
        <v>89</v>
      </c>
      <c r="AJ66" s="50">
        <f t="shared" si="48"/>
        <v>4</v>
      </c>
      <c r="AK66" s="50">
        <v>5</v>
      </c>
      <c r="AM66" s="49" t="s">
        <v>83</v>
      </c>
      <c r="AN66" s="49" t="s">
        <v>7</v>
      </c>
      <c r="AO66" s="49" t="s">
        <v>8</v>
      </c>
      <c r="AP66" s="49" t="s">
        <v>61</v>
      </c>
      <c r="AQ66" s="49" t="s">
        <v>10</v>
      </c>
      <c r="AR66" s="49" t="s">
        <v>81</v>
      </c>
      <c r="AS66" s="50" t="s">
        <v>15</v>
      </c>
      <c r="AT66" s="87" t="str">
        <f t="shared" si="43"/>
        <v>CAT.Lugar</v>
      </c>
      <c r="AU66" s="49" t="s">
        <v>83</v>
      </c>
      <c r="AV66" s="49" t="s">
        <v>7</v>
      </c>
      <c r="AW66" s="49" t="s">
        <v>8</v>
      </c>
      <c r="AX66" s="49" t="s">
        <v>61</v>
      </c>
      <c r="AY66" s="49" t="s">
        <v>10</v>
      </c>
      <c r="AZ66" s="49" t="s">
        <v>81</v>
      </c>
      <c r="BA66" s="4" t="s">
        <v>15</v>
      </c>
      <c r="BB66" s="34"/>
      <c r="BC66" s="49" t="s">
        <v>83</v>
      </c>
      <c r="BD66" s="49" t="s">
        <v>7</v>
      </c>
      <c r="BE66" s="49" t="s">
        <v>8</v>
      </c>
      <c r="BF66" s="49" t="s">
        <v>61</v>
      </c>
      <c r="BG66" s="49" t="s">
        <v>10</v>
      </c>
      <c r="BH66" s="49" t="s">
        <v>81</v>
      </c>
      <c r="BI66" s="50" t="s">
        <v>15</v>
      </c>
      <c r="BJ66" s="90" t="str">
        <f t="shared" si="44"/>
        <v>CAT.Lugar</v>
      </c>
      <c r="BK66" s="4" t="s">
        <v>83</v>
      </c>
      <c r="BL66" s="4" t="s">
        <v>7</v>
      </c>
      <c r="BM66" s="4" t="s">
        <v>8</v>
      </c>
      <c r="BN66" s="4" t="s">
        <v>61</v>
      </c>
      <c r="BO66" s="4" t="s">
        <v>10</v>
      </c>
      <c r="BP66" s="4" t="s">
        <v>81</v>
      </c>
      <c r="BQ66" s="4" t="s">
        <v>15</v>
      </c>
      <c r="BS66"/>
      <c r="BT66"/>
      <c r="BU66"/>
      <c r="BV66"/>
      <c r="BW66"/>
      <c r="BX66"/>
      <c r="BZ66"/>
      <c r="CA66"/>
      <c r="CB66"/>
      <c r="CC66"/>
      <c r="CD66"/>
      <c r="CE66"/>
      <c r="CF66"/>
      <c r="CG66"/>
      <c r="CH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33" customFormat="1" x14ac:dyDescent="0.3">
      <c r="A67"/>
      <c r="B67"/>
      <c r="C67"/>
      <c r="D67"/>
      <c r="E67"/>
      <c r="F67"/>
      <c r="G67" s="69"/>
      <c r="H67"/>
      <c r="I67" t="str">
        <f>N67&amp;COUNTIF($N$15:N67,N67)</f>
        <v>29</v>
      </c>
      <c r="J67" s="4"/>
      <c r="K67" s="77"/>
      <c r="L67" s="77"/>
      <c r="M67" s="77"/>
      <c r="N67" s="77"/>
      <c r="O67" s="77"/>
      <c r="P67"/>
      <c r="Q67"/>
      <c r="R67"/>
      <c r="S67" s="34"/>
      <c r="T67"/>
      <c r="U67"/>
      <c r="V67"/>
      <c r="W67"/>
      <c r="X67"/>
      <c r="Y67"/>
      <c r="Z67" s="82"/>
      <c r="AA67"/>
      <c r="AB67" t="str">
        <f>AG67&amp;COUNTIF($AG$15:AG67,AG67)</f>
        <v>29</v>
      </c>
      <c r="AC67" s="4"/>
      <c r="AD67" s="77"/>
      <c r="AE67" s="77"/>
      <c r="AF67" s="77"/>
      <c r="AG67" s="77"/>
      <c r="AH67" s="77"/>
      <c r="AI67"/>
      <c r="AJ67"/>
      <c r="AK67"/>
      <c r="AM67" s="4">
        <v>1</v>
      </c>
      <c r="AN67" t="str" cm="1">
        <f t="array" ref="AN67">_xlfn.XLOOKUP($AO$64&amp;AM67,$I$15:$I$201,$K$15:$N$201,"")</f>
        <v/>
      </c>
      <c r="AO67" s="55"/>
      <c r="AP67" s="50"/>
      <c r="AQ67" s="55"/>
      <c r="AR67" s="55" t="str">
        <f t="shared" ref="AR67:AR78" si="51">_xlfn.XLOOKUP($AO$64&amp;AM67,$I$15:$I$201,$P$15:$P$201,"")</f>
        <v/>
      </c>
      <c r="AS67" s="50" cm="1">
        <f t="array" ref="AS67">IFERROR(IF(AR67="N/P",0,_xlfn.IFS(AM67&gt;8,"0",AM67=1,"9",AM67=2,"7",AM67=3,"6",AM67=4,"5",AM67=5,"4",AM67=6,"3",AM67=7,"2",AM67=8,"1")),"")+0</f>
        <v>9</v>
      </c>
      <c r="AT67" s="87" t="str">
        <f t="shared" si="43"/>
        <v>00</v>
      </c>
      <c r="AU67" s="4" cm="1">
        <f t="array" ref="AU67">_xlfn.IFS(AZ67="N/P",0,AV67="",0,AV67&gt;0,1)</f>
        <v>0</v>
      </c>
      <c r="AV67" t="str" cm="1">
        <f t="array" ref="AV67:AZ78">_xlfn._xlws.SORT(AN67:AR78,5,1,FALSE)</f>
        <v/>
      </c>
      <c r="AW67" s="4">
        <v>0</v>
      </c>
      <c r="AX67" s="4">
        <v>0</v>
      </c>
      <c r="AY67" s="4">
        <v>0</v>
      </c>
      <c r="AZ67" s="55" t="str">
        <v/>
      </c>
      <c r="BA67" s="50" t="e" cm="1">
        <f t="array" ref="BA67">IFERROR(IF(AZ67="N/P",0,_xlfn.IFS(AU67&gt;8,"0",AU67=1,"9",AU67=2,"7",AU67=3,"6",AU67=4,"5",AU67=5,"4",AU67=6,"3",AU67=7,"2",AU67=8,"1")),"")+0</f>
        <v>#VALUE!</v>
      </c>
      <c r="BB67" s="34"/>
      <c r="BC67" s="4">
        <v>1</v>
      </c>
      <c r="BD67" t="str" cm="1">
        <f t="array" ref="BD67:BG67">_xlfn.XLOOKUP($BE$64&amp;BC67,$AB$15:$AB$201,$AD$15:$AG$201,"")</f>
        <v>Fernando Suarez</v>
      </c>
      <c r="BE67" s="55" t="str">
        <v>NNG</v>
      </c>
      <c r="BF67" s="50">
        <v>64</v>
      </c>
      <c r="BG67" s="55" t="str">
        <v>MASTER G</v>
      </c>
      <c r="BH67" s="55">
        <f t="shared" ref="BH67:BH78" si="52">_xlfn.XLOOKUP($BE$64&amp;BC67,$AB$15:$AB$201,$AI$15:$AI$201,"")</f>
        <v>7.0856481481481476E-4</v>
      </c>
      <c r="BI67" s="50" cm="1">
        <f t="array" ref="BI67">IFERROR(IF(BH67="N/P",0,_xlfn.IFS(BC67&gt;8,"0",BC67=1,"9",BC67=2,"7",BC67=3,"6",BC67=4,"5",BC67=5,"4",BC67=6,"3",BC67=7,"2",BC67=8,"1")),"")+0</f>
        <v>9</v>
      </c>
      <c r="BJ67" s="90" t="str">
        <f t="shared" si="44"/>
        <v>MASTER G1</v>
      </c>
      <c r="BK67" s="4" cm="1">
        <f t="array" ref="BK67">_xlfn.IFS(BP67="N/P",0,BL67="",0,BL67&gt;0,1)</f>
        <v>1</v>
      </c>
      <c r="BL67" t="str" cm="1">
        <f t="array" ref="BL67:BP78">_xlfn._xlws.SORT(BD67:BH78,5,1,FALSE)</f>
        <v>Fernando Suarez</v>
      </c>
      <c r="BM67" s="4" t="str">
        <v>NNG</v>
      </c>
      <c r="BN67" s="4">
        <v>64</v>
      </c>
      <c r="BO67" s="4" t="str">
        <v>MASTER G</v>
      </c>
      <c r="BP67" s="55">
        <v>7.0856481481481476E-4</v>
      </c>
      <c r="BQ67" s="50" cm="1">
        <f t="array" ref="BQ67">IFERROR(IF(BP67="N/P",0,_xlfn.IFS(BK67&gt;8,"0",BK67=1,"9",BK67=2,"7",BK67=3,"6",BK67=4,"5",BK67=5,"4",BK67=6,"3",BK67=7,"2",BK67=8,"1")),"")+0</f>
        <v>9</v>
      </c>
      <c r="BS67"/>
      <c r="BT67"/>
      <c r="BU67"/>
      <c r="BV67"/>
      <c r="BW67"/>
      <c r="BX67"/>
      <c r="BZ67"/>
      <c r="CA67"/>
      <c r="CB67"/>
      <c r="CC67"/>
      <c r="CD67"/>
      <c r="CE67"/>
      <c r="CF67"/>
      <c r="CG67"/>
      <c r="CH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33" customFormat="1" x14ac:dyDescent="0.3">
      <c r="A68" s="3" t="s">
        <v>66</v>
      </c>
      <c r="B68" s="42" t="str">
        <f>$B$13</f>
        <v xml:space="preserve">PRUEBA </v>
      </c>
      <c r="C68" s="18">
        <f>$C$13</f>
        <v>3</v>
      </c>
      <c r="D68" s="18"/>
      <c r="E68" s="78" t="str">
        <f>$E$12</f>
        <v>50 M</v>
      </c>
      <c r="F68" s="79" t="str">
        <f>$F$12</f>
        <v>LIBRE</v>
      </c>
      <c r="G68" s="69"/>
      <c r="H68"/>
      <c r="I68" t="str">
        <f>N68&amp;COUNTIF($N$15:N68,N68)</f>
        <v>50 M5</v>
      </c>
      <c r="J68" s="3" t="s">
        <v>66</v>
      </c>
      <c r="K68" s="42" t="str">
        <f>$B$13</f>
        <v xml:space="preserve">PRUEBA </v>
      </c>
      <c r="L68" s="79">
        <f>$C$13</f>
        <v>3</v>
      </c>
      <c r="M68" s="79"/>
      <c r="N68" s="78" t="str">
        <f>$E$12</f>
        <v>50 M</v>
      </c>
      <c r="O68" s="79" t="str">
        <f>$F$12</f>
        <v>LIBRE</v>
      </c>
      <c r="P68" s="5"/>
      <c r="Q68" s="5"/>
      <c r="R68" s="5"/>
      <c r="S68" s="34"/>
      <c r="T68" s="3" t="s">
        <v>66</v>
      </c>
      <c r="U68" s="42" t="str">
        <f>$B$13</f>
        <v xml:space="preserve">PRUEBA </v>
      </c>
      <c r="V68" s="18">
        <f>$V$13</f>
        <v>4</v>
      </c>
      <c r="W68" s="18"/>
      <c r="X68" s="78" t="str">
        <f>$E$12</f>
        <v>50 M</v>
      </c>
      <c r="Y68" s="79" t="str">
        <f>$F$12</f>
        <v>LIBRE</v>
      </c>
      <c r="Z68" s="85"/>
      <c r="AA68"/>
      <c r="AB68" t="str">
        <f>AG68&amp;COUNTIF($AG$15:AG68,AG68)</f>
        <v>50 M5</v>
      </c>
      <c r="AC68" s="3" t="s">
        <v>66</v>
      </c>
      <c r="AD68" s="42" t="str">
        <f>$B$13</f>
        <v xml:space="preserve">PRUEBA </v>
      </c>
      <c r="AE68" s="18">
        <f>$V$13</f>
        <v>4</v>
      </c>
      <c r="AF68" s="79"/>
      <c r="AG68" s="78" t="str">
        <f>$E$12</f>
        <v>50 M</v>
      </c>
      <c r="AH68" s="79" t="str">
        <f>$F$12</f>
        <v>LIBRE</v>
      </c>
      <c r="AI68" s="5"/>
      <c r="AJ68" s="5"/>
      <c r="AK68" s="5"/>
      <c r="AM68" s="4">
        <v>2</v>
      </c>
      <c r="AN68" t="str" cm="1">
        <f t="array" ref="AN68">_xlfn.XLOOKUP($AO$64&amp;AM68,$I$15:$I$201,$K$15:$N$201,"")</f>
        <v/>
      </c>
      <c r="AO68" s="55"/>
      <c r="AP68" s="50"/>
      <c r="AQ68" s="55"/>
      <c r="AR68" s="55" t="str">
        <f t="shared" si="51"/>
        <v/>
      </c>
      <c r="AS68" s="50" cm="1">
        <f t="array" ref="AS68">IFERROR(IF(AR68="N/P",0,_xlfn.IFS(AM68&gt;8,"0",AM68=1,"9",AM68=2,"7",AM68=3,"6",AM68=4,"5",AM68=5,"4",AM68=6,"3",AM68=7,"2",AM68=8,"1")),"")+0</f>
        <v>7</v>
      </c>
      <c r="AT68" s="87" t="str">
        <f t="shared" si="43"/>
        <v>00</v>
      </c>
      <c r="AU68" s="4" cm="1">
        <f t="array" ref="AU68">_xlfn.IFS(AZ68="N/P",0,AV68="",0,AZ68&gt;0,AU67+1)</f>
        <v>0</v>
      </c>
      <c r="AV68" t="str">
        <v/>
      </c>
      <c r="AW68" s="4">
        <v>0</v>
      </c>
      <c r="AX68" s="4">
        <v>0</v>
      </c>
      <c r="AY68" s="4">
        <v>0</v>
      </c>
      <c r="AZ68" s="55" t="str">
        <v/>
      </c>
      <c r="BA68" s="50" t="e" cm="1">
        <f t="array" ref="BA68">IFERROR(IF(AZ68="N/P",0,_xlfn.IFS(AU68&gt;8,"0",AU68=1,"9",AU68=2,"7",AU68=3,"6",AU68=4,"5",AU68=5,"4",AU68=6,"3",AU68=7,"2",AU68=8,"1")),"")+0</f>
        <v>#VALUE!</v>
      </c>
      <c r="BB68" s="34"/>
      <c r="BC68" s="4">
        <v>2</v>
      </c>
      <c r="BD68" t="str" cm="1">
        <f t="array" ref="BD68">_xlfn.XLOOKUP($BE$64&amp;BC68,$AB$15:$AB$201,$AD$15:$AG$201,"")</f>
        <v/>
      </c>
      <c r="BE68" s="55"/>
      <c r="BF68" s="50"/>
      <c r="BG68" s="55"/>
      <c r="BH68" s="55" t="str">
        <f t="shared" si="52"/>
        <v/>
      </c>
      <c r="BI68" s="50" cm="1">
        <f t="array" ref="BI68">IFERROR(IF(BH68="N/P",0,_xlfn.IFS(BC68&gt;8,"0",BC68=1,"9",BC68=2,"7",BC68=3,"6",BC68=4,"5",BC68=5,"4",BC68=6,"3",BC68=7,"2",BC68=8,"1")),"")+0</f>
        <v>7</v>
      </c>
      <c r="BJ68" s="90" t="str">
        <f t="shared" si="44"/>
        <v>00</v>
      </c>
      <c r="BK68" s="4" cm="1">
        <f t="array" ref="BK68">_xlfn.IFS(BP68="N/P",0,BL68="",0,BP68&gt;0,BK67+1)</f>
        <v>0</v>
      </c>
      <c r="BL68" t="str">
        <v/>
      </c>
      <c r="BM68" s="4">
        <v>0</v>
      </c>
      <c r="BN68" s="4">
        <v>0</v>
      </c>
      <c r="BO68" s="4">
        <v>0</v>
      </c>
      <c r="BP68" s="55" t="str">
        <v/>
      </c>
      <c r="BQ68" s="50" t="e" cm="1">
        <f t="array" ref="BQ68">IFERROR(IF(BP68="N/P",0,_xlfn.IFS(BK68&gt;8,"0",BK68=1,"9",BK68=2,"7",BK68=3,"6",BK68=4,"5",BK68=5,"4",BK68=6,"3",BK68=7,"2",BK68=8,"1")),"")+0</f>
        <v>#VALUE!</v>
      </c>
      <c r="BS68"/>
      <c r="BT68"/>
      <c r="BU68"/>
      <c r="BV68"/>
      <c r="BW68"/>
      <c r="BX68"/>
      <c r="BZ68"/>
      <c r="CA68"/>
      <c r="CB68"/>
      <c r="CC68"/>
      <c r="CD68"/>
      <c r="CE68"/>
      <c r="CF68"/>
      <c r="CG68"/>
      <c r="CH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33" customFormat="1" x14ac:dyDescent="0.3">
      <c r="A69" s="3" t="s">
        <v>79</v>
      </c>
      <c r="B69" s="49" t="s">
        <v>7</v>
      </c>
      <c r="C69" s="49" t="s">
        <v>8</v>
      </c>
      <c r="D69" s="49" t="s">
        <v>61</v>
      </c>
      <c r="E69" s="49" t="s">
        <v>10</v>
      </c>
      <c r="F69" s="49" t="s">
        <v>80</v>
      </c>
      <c r="G69" s="69"/>
      <c r="H69"/>
      <c r="I69" t="str">
        <f>N69&amp;COUNTIF($N$15:N69,N69)</f>
        <v>CAT.5</v>
      </c>
      <c r="J69" s="3" t="s">
        <v>79</v>
      </c>
      <c r="K69" s="50" t="s">
        <v>7</v>
      </c>
      <c r="L69" s="50" t="s">
        <v>8</v>
      </c>
      <c r="M69" s="50" t="s">
        <v>61</v>
      </c>
      <c r="N69" s="50" t="s">
        <v>10</v>
      </c>
      <c r="O69" s="50" t="s">
        <v>80</v>
      </c>
      <c r="P69" s="49" t="s">
        <v>81</v>
      </c>
      <c r="Q69" s="49" t="s">
        <v>82</v>
      </c>
      <c r="R69" s="49" t="s">
        <v>30</v>
      </c>
      <c r="S69" s="34"/>
      <c r="T69" s="3" t="s">
        <v>79</v>
      </c>
      <c r="U69" s="49" t="s">
        <v>7</v>
      </c>
      <c r="V69" s="49" t="s">
        <v>8</v>
      </c>
      <c r="W69" s="49" t="s">
        <v>61</v>
      </c>
      <c r="X69" s="49" t="s">
        <v>10</v>
      </c>
      <c r="Y69" s="49" t="s">
        <v>80</v>
      </c>
      <c r="Z69" s="83"/>
      <c r="AA69"/>
      <c r="AB69" t="str">
        <f>AG69&amp;COUNTIF($AG$15:AG69,AG69)</f>
        <v>CAT.5</v>
      </c>
      <c r="AC69" s="3" t="s">
        <v>79</v>
      </c>
      <c r="AD69" s="50" t="s">
        <v>7</v>
      </c>
      <c r="AE69" s="50" t="s">
        <v>8</v>
      </c>
      <c r="AF69" s="50" t="s">
        <v>61</v>
      </c>
      <c r="AG69" s="50" t="s">
        <v>10</v>
      </c>
      <c r="AH69" s="50" t="s">
        <v>80</v>
      </c>
      <c r="AI69" s="49" t="s">
        <v>81</v>
      </c>
      <c r="AJ69" s="49" t="s">
        <v>82</v>
      </c>
      <c r="AK69" s="49" t="s">
        <v>30</v>
      </c>
      <c r="AM69" s="4">
        <v>3</v>
      </c>
      <c r="AN69" t="str" cm="1">
        <f t="array" ref="AN69">_xlfn.XLOOKUP($AO$64&amp;AM69,$I$15:$I$201,$K$15:$N$201,"")</f>
        <v/>
      </c>
      <c r="AO69" s="55"/>
      <c r="AP69" s="50"/>
      <c r="AQ69" s="55"/>
      <c r="AR69" s="55" t="str">
        <f t="shared" si="51"/>
        <v/>
      </c>
      <c r="AS69" s="50" cm="1">
        <f t="array" ref="AS69">IFERROR(IF(AR69="N/P",0,_xlfn.IFS(AM69&gt;8,"0",AM69=1,"9",AM69=2,"7",AM69=3,"6",AM69=4,"5",AM69=5,"4",AM69=6,"3",AM69=7,"2",AM69=8,"1")),"")+0</f>
        <v>6</v>
      </c>
      <c r="AT69" s="87" t="str">
        <f t="shared" si="43"/>
        <v>00</v>
      </c>
      <c r="AU69" s="4" cm="1">
        <f t="array" ref="AU69">_xlfn.IFS(AZ69="N/P",0,AV69="",0,AZ69&gt;0,AU68+1)</f>
        <v>0</v>
      </c>
      <c r="AV69" t="str">
        <v/>
      </c>
      <c r="AW69" s="4">
        <v>0</v>
      </c>
      <c r="AX69" s="4">
        <v>0</v>
      </c>
      <c r="AY69" s="4">
        <v>0</v>
      </c>
      <c r="AZ69" s="55" t="str">
        <v/>
      </c>
      <c r="BA69" s="50" t="e" cm="1">
        <f t="array" ref="BA69">IFERROR(IF(AZ69="N/P",0,_xlfn.IFS(AU69&gt;8,"0",AU69=1,"9",AU69=2,"7",AU69=3,"6",AU69=4,"5",AU69=5,"4",AU69=6,"3",AU69=7,"2",AU69=8,"1")),"")+0</f>
        <v>#VALUE!</v>
      </c>
      <c r="BB69" s="34"/>
      <c r="BC69" s="4">
        <v>3</v>
      </c>
      <c r="BD69" t="str" cm="1">
        <f t="array" ref="BD69">_xlfn.XLOOKUP($BE$64&amp;BC69,$AB$15:$AB$201,$AD$15:$AG$201,"")</f>
        <v/>
      </c>
      <c r="BE69" s="55"/>
      <c r="BF69" s="50"/>
      <c r="BG69" s="55"/>
      <c r="BH69" s="55" t="str">
        <f t="shared" si="52"/>
        <v/>
      </c>
      <c r="BI69" s="50" cm="1">
        <f t="array" ref="BI69">IFERROR(IF(BH69="N/P",0,_xlfn.IFS(BC69&gt;8,"0",BC69=1,"9",BC69=2,"7",BC69=3,"6",BC69=4,"5",BC69=5,"4",BC69=6,"3",BC69=7,"2",BC69=8,"1")),"")+0</f>
        <v>6</v>
      </c>
      <c r="BJ69" s="90" t="str">
        <f t="shared" si="44"/>
        <v>00</v>
      </c>
      <c r="BK69" s="4" cm="1">
        <f t="array" ref="BK69">_xlfn.IFS(BP69="N/P",0,BL69="",0,BP69&gt;0,BK68+1)</f>
        <v>0</v>
      </c>
      <c r="BL69" t="str">
        <v/>
      </c>
      <c r="BM69" s="4">
        <v>0</v>
      </c>
      <c r="BN69" s="4">
        <v>0</v>
      </c>
      <c r="BO69" s="4">
        <v>0</v>
      </c>
      <c r="BP69" s="55" t="str">
        <v/>
      </c>
      <c r="BQ69" s="50" t="e" cm="1">
        <f t="array" ref="BQ69">IFERROR(IF(BP69="N/P",0,_xlfn.IFS(BK69&gt;8,"0",BK69=1,"9",BK69=2,"7",BK69=3,"6",BK69=4,"5",BK69=5,"4",BK69=6,"3",BK69=7,"2",BK69=8,"1")),"")+0</f>
        <v>#VALUE!</v>
      </c>
      <c r="BS69"/>
      <c r="BT69"/>
      <c r="BU69"/>
      <c r="BV69"/>
      <c r="BW69"/>
      <c r="BX69"/>
      <c r="BZ69"/>
      <c r="CA69"/>
      <c r="CB69"/>
      <c r="CC69"/>
      <c r="CD69"/>
      <c r="CE69"/>
      <c r="CF69"/>
      <c r="CG69"/>
      <c r="CH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33" customFormat="1" x14ac:dyDescent="0.3">
      <c r="A70">
        <v>8</v>
      </c>
      <c r="B70"/>
      <c r="C70" s="3">
        <f>_xlfn.XLOOKUP(B70,Tabla1[NOMBRE Y APELLIDO],Tabla1[EQUIPO])</f>
        <v>0</v>
      </c>
      <c r="D70" s="3">
        <f>_xlfn.XLOOKUP(B70,Tabla1[NOMBRE Y APELLIDO],Tabla1[EDAD])</f>
        <v>0</v>
      </c>
      <c r="E70" s="3">
        <f>_xlfn.XLOOKUP(B70,Tabla1[NOMBRE Y APELLIDO],Tabla1[CAT.])</f>
        <v>0</v>
      </c>
      <c r="F70" s="81">
        <f>_xlfn.XLOOKUP(B70,Tabla1[NOMBRE Y APELLIDO],Tabla1[50m LIBRE])</f>
        <v>0</v>
      </c>
      <c r="G70" s="69"/>
      <c r="H70" t="str">
        <f>$J$68&amp;"-"&amp;J70</f>
        <v>SERIE 6-1</v>
      </c>
      <c r="I70" t="str">
        <f>N70&amp;COUNTIF($N$15:N70,N70)</f>
        <v>030</v>
      </c>
      <c r="J70" s="3" cm="1">
        <f t="array" ref="J70:O77">_xlfn._xlws.SORT(A70:F77,1,1,FALSE)</f>
        <v>1</v>
      </c>
      <c r="K70" s="80">
        <v>0</v>
      </c>
      <c r="L70" s="50">
        <v>0</v>
      </c>
      <c r="M70" s="50">
        <v>0</v>
      </c>
      <c r="N70" s="50">
        <v>0</v>
      </c>
      <c r="O70" s="55">
        <v>0</v>
      </c>
      <c r="P70" s="55" t="s">
        <v>89</v>
      </c>
      <c r="Q70" s="50">
        <f t="shared" ref="Q70:Q77" si="53">$L$13</f>
        <v>3</v>
      </c>
      <c r="R70" s="50">
        <v>6</v>
      </c>
      <c r="S70" s="34"/>
      <c r="T70">
        <v>8</v>
      </c>
      <c r="U70"/>
      <c r="V70" s="3">
        <f>_xlfn.XLOOKUP(U70,Tabla1[NOMBRE Y APELLIDO],Tabla1[EQUIPO])</f>
        <v>0</v>
      </c>
      <c r="W70" s="3">
        <f>_xlfn.XLOOKUP(U70,Tabla1[NOMBRE Y APELLIDO],Tabla1[EDAD])</f>
        <v>0</v>
      </c>
      <c r="X70" s="3">
        <f>_xlfn.XLOOKUP(U70,Tabla1[NOMBRE Y APELLIDO],Tabla1[CAT.])</f>
        <v>0</v>
      </c>
      <c r="Y70" s="81">
        <f>_xlfn.XLOOKUP(U70,Tabla1[NOMBRE Y APELLIDO],Tabla1[50m LIBRE])</f>
        <v>0</v>
      </c>
      <c r="Z70" s="84"/>
      <c r="AA70" t="str">
        <f>$AC$68&amp;"-"&amp;AC70</f>
        <v>SERIE 6-1</v>
      </c>
      <c r="AB70" t="str">
        <f>AG70&amp;COUNTIF($AG$15:AG70,AG70)</f>
        <v>030</v>
      </c>
      <c r="AC70" s="3" cm="1">
        <f t="array" ref="AC70:AH77">_xlfn._xlws.SORT(T70:Y77,1,1,FALSE)</f>
        <v>1</v>
      </c>
      <c r="AD70" s="80">
        <v>0</v>
      </c>
      <c r="AE70" s="50">
        <v>0</v>
      </c>
      <c r="AF70" s="50">
        <v>0</v>
      </c>
      <c r="AG70" s="50">
        <v>0</v>
      </c>
      <c r="AH70" s="55">
        <v>0</v>
      </c>
      <c r="AI70" s="55" t="s">
        <v>89</v>
      </c>
      <c r="AJ70" s="50">
        <f t="shared" ref="AJ70:AJ77" si="54">$AE$13</f>
        <v>4</v>
      </c>
      <c r="AK70" s="50">
        <v>6</v>
      </c>
      <c r="AM70" s="4">
        <v>4</v>
      </c>
      <c r="AN70" t="str" cm="1">
        <f t="array" ref="AN70">_xlfn.XLOOKUP($AO$64&amp;AM70,$I$15:$I$201,$K$15:$N$201,"")</f>
        <v/>
      </c>
      <c r="AO70" s="55"/>
      <c r="AP70" s="50"/>
      <c r="AQ70" s="55"/>
      <c r="AR70" s="55" t="str">
        <f t="shared" si="51"/>
        <v/>
      </c>
      <c r="AS70" s="50" cm="1">
        <f t="array" ref="AS70">IFERROR(IF(AR70="N/P",0,_xlfn.IFS(AM70&gt;8,"0",AM70=1,"9",AM70=2,"7",AM70=3,"6",AM70=4,"5",AM70=5,"4",AM70=6,"3",AM70=7,"2",AM70=8,"1")),"")+0</f>
        <v>5</v>
      </c>
      <c r="AT70" s="87" t="str">
        <f t="shared" si="43"/>
        <v>00</v>
      </c>
      <c r="AU70" s="4" cm="1">
        <f t="array" ref="AU70">_xlfn.IFS(AZ70="N/P",0,AV70="",0,AZ70&gt;0,AU69+1)</f>
        <v>0</v>
      </c>
      <c r="AV70" t="str">
        <v/>
      </c>
      <c r="AW70" s="4">
        <v>0</v>
      </c>
      <c r="AX70" s="4">
        <v>0</v>
      </c>
      <c r="AY70" s="4">
        <v>0</v>
      </c>
      <c r="AZ70" s="55" t="str">
        <v/>
      </c>
      <c r="BA70" s="50" t="e" cm="1">
        <f t="array" ref="BA70">IFERROR(IF(AZ70="N/P",0,_xlfn.IFS(AU70&gt;8,"0",AU70=1,"9",AU70=2,"7",AU70=3,"6",AU70=4,"5",AU70=5,"4",AU70=6,"3",AU70=7,"2",AU70=8,"1")),"")+0</f>
        <v>#VALUE!</v>
      </c>
      <c r="BB70" s="34"/>
      <c r="BC70" s="4">
        <v>4</v>
      </c>
      <c r="BD70" t="str" cm="1">
        <f t="array" ref="BD70">_xlfn.XLOOKUP($BE$64&amp;BC70,$AB$15:$AB$201,$AD$15:$AG$201,"")</f>
        <v/>
      </c>
      <c r="BE70" s="55"/>
      <c r="BF70" s="50"/>
      <c r="BG70" s="55"/>
      <c r="BH70" s="55" t="str">
        <f t="shared" si="52"/>
        <v/>
      </c>
      <c r="BI70" s="50" cm="1">
        <f t="array" ref="BI70">IFERROR(IF(BH70="N/P",0,_xlfn.IFS(BC70&gt;8,"0",BC70=1,"9",BC70=2,"7",BC70=3,"6",BC70=4,"5",BC70=5,"4",BC70=6,"3",BC70=7,"2",BC70=8,"1")),"")+0</f>
        <v>5</v>
      </c>
      <c r="BJ70" s="90" t="str">
        <f t="shared" si="44"/>
        <v>00</v>
      </c>
      <c r="BK70" s="4" cm="1">
        <f t="array" ref="BK70">_xlfn.IFS(BP70="N/P",0,BL70="",0,BP70&gt;0,BK69+1)</f>
        <v>0</v>
      </c>
      <c r="BL70" t="str">
        <v/>
      </c>
      <c r="BM70" s="4">
        <v>0</v>
      </c>
      <c r="BN70" s="4">
        <v>0</v>
      </c>
      <c r="BO70" s="4">
        <v>0</v>
      </c>
      <c r="BP70" s="55" t="str">
        <v/>
      </c>
      <c r="BQ70" s="50" t="e" cm="1">
        <f t="array" ref="BQ70">IFERROR(IF(BP70="N/P",0,_xlfn.IFS(BK70&gt;8,"0",BK70=1,"9",BK70=2,"7",BK70=3,"6",BK70=4,"5",BK70=5,"4",BK70=6,"3",BK70=7,"2",BK70=8,"1")),"")+0</f>
        <v>#VALUE!</v>
      </c>
      <c r="BS70"/>
      <c r="BT70"/>
      <c r="BU70"/>
      <c r="BV70"/>
      <c r="BW70"/>
      <c r="BX70"/>
      <c r="BZ70"/>
      <c r="CA70"/>
      <c r="CB70"/>
      <c r="CC70"/>
      <c r="CD70"/>
      <c r="CE70"/>
      <c r="CF70"/>
      <c r="CG70"/>
      <c r="CH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x14ac:dyDescent="0.3">
      <c r="A71">
        <v>1</v>
      </c>
      <c r="C71" s="3">
        <f>_xlfn.XLOOKUP(B71,Tabla1[NOMBRE Y APELLIDO],Tabla1[EQUIPO])</f>
        <v>0</v>
      </c>
      <c r="D71" s="3">
        <f>_xlfn.XLOOKUP(B71,Tabla1[NOMBRE Y APELLIDO],Tabla1[EDAD])</f>
        <v>0</v>
      </c>
      <c r="E71" s="3">
        <f>_xlfn.XLOOKUP(B71,Tabla1[NOMBRE Y APELLIDO],Tabla1[CAT.])</f>
        <v>0</v>
      </c>
      <c r="F71" s="81">
        <f>_xlfn.XLOOKUP(B71,Tabla1[NOMBRE Y APELLIDO],Tabla1[50m LIBRE])</f>
        <v>0</v>
      </c>
      <c r="H71" t="str">
        <f t="shared" ref="H71:H77" si="55">$J$68&amp;"-"&amp;J71</f>
        <v>SERIE 6-2</v>
      </c>
      <c r="I71" t="str">
        <f>N71&amp;COUNTIF($N$15:N71,N71)</f>
        <v>031</v>
      </c>
      <c r="J71" s="3">
        <v>2</v>
      </c>
      <c r="K71" s="80">
        <v>0</v>
      </c>
      <c r="L71" s="50">
        <v>0</v>
      </c>
      <c r="M71" s="50">
        <v>0</v>
      </c>
      <c r="N71" s="50">
        <v>0</v>
      </c>
      <c r="O71" s="55">
        <v>0</v>
      </c>
      <c r="P71" s="55" t="s">
        <v>89</v>
      </c>
      <c r="Q71" s="50">
        <f t="shared" si="53"/>
        <v>3</v>
      </c>
      <c r="R71" s="50">
        <v>6</v>
      </c>
      <c r="T71">
        <v>1</v>
      </c>
      <c r="V71" s="3">
        <f>_xlfn.XLOOKUP(U71,Tabla1[NOMBRE Y APELLIDO],Tabla1[EQUIPO])</f>
        <v>0</v>
      </c>
      <c r="W71" s="3">
        <f>_xlfn.XLOOKUP(U71,Tabla1[NOMBRE Y APELLIDO],Tabla1[EDAD])</f>
        <v>0</v>
      </c>
      <c r="X71" s="3">
        <f>_xlfn.XLOOKUP(U71,Tabla1[NOMBRE Y APELLIDO],Tabla1[CAT.])</f>
        <v>0</v>
      </c>
      <c r="Y71" s="81">
        <f>_xlfn.XLOOKUP(U71,Tabla1[NOMBRE Y APELLIDO],Tabla1[50m LIBRE])</f>
        <v>0</v>
      </c>
      <c r="Z71" s="84"/>
      <c r="AA71" t="str">
        <f t="shared" ref="AA71:AA77" si="56">$AC$68&amp;"-"&amp;AC71</f>
        <v>SERIE 6-2</v>
      </c>
      <c r="AB71" t="str">
        <f>AG71&amp;COUNTIF($AG$15:AG71,AG71)</f>
        <v>031</v>
      </c>
      <c r="AC71" s="3">
        <v>2</v>
      </c>
      <c r="AD71" s="80">
        <v>0</v>
      </c>
      <c r="AE71" s="50">
        <v>0</v>
      </c>
      <c r="AF71" s="50">
        <v>0</v>
      </c>
      <c r="AG71" s="50">
        <v>0</v>
      </c>
      <c r="AH71" s="55">
        <v>0</v>
      </c>
      <c r="AI71" s="55" t="s">
        <v>89</v>
      </c>
      <c r="AJ71" s="50">
        <f t="shared" si="54"/>
        <v>4</v>
      </c>
      <c r="AK71" s="50">
        <v>6</v>
      </c>
      <c r="AM71" s="4">
        <v>5</v>
      </c>
      <c r="AN71" t="str" cm="1">
        <f t="array" ref="AN71">_xlfn.XLOOKUP($AO$64&amp;AM71,$I$15:$I$201,$K$15:$N$201,"")</f>
        <v/>
      </c>
      <c r="AO71" s="55"/>
      <c r="AP71" s="50"/>
      <c r="AQ71" s="55"/>
      <c r="AR71" s="55" t="str">
        <f t="shared" si="51"/>
        <v/>
      </c>
      <c r="AS71" s="50" cm="1">
        <f t="array" ref="AS71">IFERROR(IF(AR71="N/P",0,_xlfn.IFS(AM71&gt;8,"0",AM71=1,"9",AM71=2,"7",AM71=3,"6",AM71=4,"5",AM71=5,"4",AM71=6,"3",AM71=7,"2",AM71=8,"1")),"")+0</f>
        <v>4</v>
      </c>
      <c r="AT71" s="87" t="str">
        <f t="shared" si="43"/>
        <v>00</v>
      </c>
      <c r="AU71" s="4" cm="1">
        <f t="array" ref="AU71">_xlfn.IFS(AZ71="N/P",0,AV71="",0,AZ71&gt;0,AU70+1)</f>
        <v>0</v>
      </c>
      <c r="AV71" t="str">
        <v/>
      </c>
      <c r="AW71" s="4">
        <v>0</v>
      </c>
      <c r="AX71" s="4">
        <v>0</v>
      </c>
      <c r="AY71" s="4">
        <v>0</v>
      </c>
      <c r="AZ71" s="55" t="str">
        <v/>
      </c>
      <c r="BA71" s="50" t="e" cm="1">
        <f t="array" ref="BA71">IFERROR(IF(AZ71="N/P",0,_xlfn.IFS(AU71&gt;8,"0",AU71=1,"9",AU71=2,"7",AU71=3,"6",AU71=4,"5",AU71=5,"4",AU71=6,"3",AU71=7,"2",AU71=8,"1")),"")+0</f>
        <v>#VALUE!</v>
      </c>
      <c r="BC71" s="4">
        <v>5</v>
      </c>
      <c r="BD71" t="str" cm="1">
        <f t="array" ref="BD71">_xlfn.XLOOKUP($BE$64&amp;BC71,$AB$15:$AB$201,$AD$15:$AG$201,"")</f>
        <v/>
      </c>
      <c r="BE71" s="55"/>
      <c r="BF71" s="50"/>
      <c r="BG71" s="55"/>
      <c r="BH71" s="55" t="str">
        <f t="shared" si="52"/>
        <v/>
      </c>
      <c r="BI71" s="50" cm="1">
        <f t="array" ref="BI71">IFERROR(IF(BH71="N/P",0,_xlfn.IFS(BC71&gt;8,"0",BC71=1,"9",BC71=2,"7",BC71=3,"6",BC71=4,"5",BC71=5,"4",BC71=6,"3",BC71=7,"2",BC71=8,"1")),"")+0</f>
        <v>4</v>
      </c>
      <c r="BJ71" s="90" t="str">
        <f t="shared" si="44"/>
        <v>00</v>
      </c>
      <c r="BK71" s="4" cm="1">
        <f t="array" ref="BK71">_xlfn.IFS(BP71="N/P",0,BL71="",0,BP71&gt;0,BK70+1)</f>
        <v>0</v>
      </c>
      <c r="BL71" t="str">
        <v/>
      </c>
      <c r="BM71" s="4">
        <v>0</v>
      </c>
      <c r="BN71" s="4">
        <v>0</v>
      </c>
      <c r="BO71" s="4">
        <v>0</v>
      </c>
      <c r="BP71" s="55" t="str">
        <v/>
      </c>
      <c r="BQ71" s="50" t="e" cm="1">
        <f t="array" ref="BQ71">IFERROR(IF(BP71="N/P",0,_xlfn.IFS(BK71&gt;8,"0",BK71=1,"9",BK71=2,"7",BK71=3,"6",BK71=4,"5",BK71=5,"4",BK71=6,"3",BK71=7,"2",BK71=8,"1")),"")+0</f>
        <v>#VALUE!</v>
      </c>
    </row>
    <row r="72" spans="1:100" x14ac:dyDescent="0.3">
      <c r="A72">
        <v>7</v>
      </c>
      <c r="C72" s="3">
        <f>_xlfn.XLOOKUP(B72,Tabla1[NOMBRE Y APELLIDO],Tabla1[EQUIPO])</f>
        <v>0</v>
      </c>
      <c r="D72" s="3">
        <f>_xlfn.XLOOKUP(B72,Tabla1[NOMBRE Y APELLIDO],Tabla1[EDAD])</f>
        <v>0</v>
      </c>
      <c r="E72" s="3">
        <f>_xlfn.XLOOKUP(B72,Tabla1[NOMBRE Y APELLIDO],Tabla1[CAT.])</f>
        <v>0</v>
      </c>
      <c r="F72" s="81">
        <f>_xlfn.XLOOKUP(B72,Tabla1[NOMBRE Y APELLIDO],Tabla1[50m LIBRE])</f>
        <v>0</v>
      </c>
      <c r="H72" t="str">
        <f t="shared" si="55"/>
        <v>SERIE 6-3</v>
      </c>
      <c r="I72" t="str">
        <f>N72&amp;COUNTIF($N$15:N72,N72)</f>
        <v>032</v>
      </c>
      <c r="J72" s="3">
        <v>3</v>
      </c>
      <c r="K72" s="80">
        <v>0</v>
      </c>
      <c r="L72" s="50">
        <v>0</v>
      </c>
      <c r="M72" s="50">
        <v>0</v>
      </c>
      <c r="N72" s="50">
        <v>0</v>
      </c>
      <c r="O72" s="55">
        <v>0</v>
      </c>
      <c r="P72" s="55" t="s">
        <v>89</v>
      </c>
      <c r="Q72" s="50">
        <f t="shared" si="53"/>
        <v>3</v>
      </c>
      <c r="R72" s="50">
        <v>6</v>
      </c>
      <c r="T72">
        <v>7</v>
      </c>
      <c r="V72" s="3">
        <f>_xlfn.XLOOKUP(U72,Tabla1[NOMBRE Y APELLIDO],Tabla1[EQUIPO])</f>
        <v>0</v>
      </c>
      <c r="W72" s="3">
        <f>_xlfn.XLOOKUP(U72,Tabla1[NOMBRE Y APELLIDO],Tabla1[EDAD])</f>
        <v>0</v>
      </c>
      <c r="X72" s="3">
        <f>_xlfn.XLOOKUP(U72,Tabla1[NOMBRE Y APELLIDO],Tabla1[CAT.])</f>
        <v>0</v>
      </c>
      <c r="Y72" s="81">
        <f>_xlfn.XLOOKUP(U72,Tabla1[NOMBRE Y APELLIDO],Tabla1[50m LIBRE])</f>
        <v>0</v>
      </c>
      <c r="Z72" s="84"/>
      <c r="AA72" t="str">
        <f t="shared" si="56"/>
        <v>SERIE 6-3</v>
      </c>
      <c r="AB72" t="str">
        <f>AG72&amp;COUNTIF($AG$15:AG72,AG72)</f>
        <v>032</v>
      </c>
      <c r="AC72" s="3">
        <v>3</v>
      </c>
      <c r="AD72" s="80">
        <v>0</v>
      </c>
      <c r="AE72" s="50">
        <v>0</v>
      </c>
      <c r="AF72" s="50">
        <v>0</v>
      </c>
      <c r="AG72" s="50">
        <v>0</v>
      </c>
      <c r="AH72" s="55">
        <v>0</v>
      </c>
      <c r="AI72" s="55" t="s">
        <v>89</v>
      </c>
      <c r="AJ72" s="50">
        <f t="shared" si="54"/>
        <v>4</v>
      </c>
      <c r="AK72" s="50">
        <v>6</v>
      </c>
      <c r="AM72" s="4">
        <v>6</v>
      </c>
      <c r="AN72" t="str" cm="1">
        <f t="array" ref="AN72">_xlfn.XLOOKUP($AO$64&amp;AM72,$I$15:$I$201,$K$15:$N$201,"")</f>
        <v/>
      </c>
      <c r="AO72" s="55"/>
      <c r="AP72" s="50"/>
      <c r="AQ72" s="55"/>
      <c r="AR72" s="55" t="str">
        <f t="shared" si="51"/>
        <v/>
      </c>
      <c r="AS72" s="50" cm="1">
        <f t="array" ref="AS72">IFERROR(IF(AR72="N/P",0,_xlfn.IFS(AM72&gt;8,"0",AM72=1,"9",AM72=2,"7",AM72=3,"6",AM72=4,"5",AM72=5,"4",AM72=6,"3",AM72=7,"2",AM72=8,"1")),"")+0</f>
        <v>3</v>
      </c>
      <c r="AT72" s="87" t="str">
        <f t="shared" si="43"/>
        <v>00</v>
      </c>
      <c r="AU72" s="4" cm="1">
        <f t="array" ref="AU72">_xlfn.IFS(AZ72="N/P",0,AV72="",0,AZ72&gt;0,AU71+1)</f>
        <v>0</v>
      </c>
      <c r="AV72" t="str">
        <v/>
      </c>
      <c r="AW72" s="4">
        <v>0</v>
      </c>
      <c r="AX72" s="4">
        <v>0</v>
      </c>
      <c r="AY72" s="4">
        <v>0</v>
      </c>
      <c r="AZ72" s="55" t="str">
        <v/>
      </c>
      <c r="BA72" s="50" t="e" cm="1">
        <f t="array" ref="BA72">IFERROR(IF(AZ72="N/P",0,_xlfn.IFS(AU72&gt;8,"0",AU72=1,"9",AU72=2,"7",AU72=3,"6",AU72=4,"5",AU72=5,"4",AU72=6,"3",AU72=7,"2",AU72=8,"1")),"")+0</f>
        <v>#VALUE!</v>
      </c>
      <c r="BC72" s="4">
        <v>6</v>
      </c>
      <c r="BD72" t="str" cm="1">
        <f t="array" ref="BD72">_xlfn.XLOOKUP($BE$64&amp;BC72,$AB$15:$AB$201,$AD$15:$AG$201,"")</f>
        <v/>
      </c>
      <c r="BE72" s="55"/>
      <c r="BF72" s="50"/>
      <c r="BG72" s="55"/>
      <c r="BH72" s="55" t="str">
        <f t="shared" si="52"/>
        <v/>
      </c>
      <c r="BI72" s="50" cm="1">
        <f t="array" ref="BI72">IFERROR(IF(BH72="N/P",0,_xlfn.IFS(BC72&gt;8,"0",BC72=1,"9",BC72=2,"7",BC72=3,"6",BC72=4,"5",BC72=5,"4",BC72=6,"3",BC72=7,"2",BC72=8,"1")),"")+0</f>
        <v>3</v>
      </c>
      <c r="BJ72" s="90" t="str">
        <f t="shared" si="44"/>
        <v>00</v>
      </c>
      <c r="BK72" s="4" cm="1">
        <f t="array" ref="BK72">_xlfn.IFS(BP72="N/P",0,BL72="",0,BP72&gt;0,BK71+1)</f>
        <v>0</v>
      </c>
      <c r="BL72" t="str">
        <v/>
      </c>
      <c r="BM72" s="4">
        <v>0</v>
      </c>
      <c r="BN72" s="4">
        <v>0</v>
      </c>
      <c r="BO72" s="4">
        <v>0</v>
      </c>
      <c r="BP72" s="55" t="str">
        <v/>
      </c>
      <c r="BQ72" s="50" t="e" cm="1">
        <f t="array" ref="BQ72">IFERROR(IF(BP72="N/P",0,_xlfn.IFS(BK72&gt;8,"0",BK72=1,"9",BK72=2,"7",BK72=3,"6",BK72=4,"5",BK72=5,"4",BK72=6,"3",BK72=7,"2",BK72=8,"1")),"")+0</f>
        <v>#VALUE!</v>
      </c>
    </row>
    <row r="73" spans="1:100" x14ac:dyDescent="0.3">
      <c r="A73">
        <v>2</v>
      </c>
      <c r="C73" s="3">
        <f>_xlfn.XLOOKUP(B73,Tabla1[NOMBRE Y APELLIDO],Tabla1[EQUIPO])</f>
        <v>0</v>
      </c>
      <c r="D73" s="3">
        <f>_xlfn.XLOOKUP(B73,Tabla1[NOMBRE Y APELLIDO],Tabla1[EDAD])</f>
        <v>0</v>
      </c>
      <c r="E73" s="3">
        <f>_xlfn.XLOOKUP(B73,Tabla1[NOMBRE Y APELLIDO],Tabla1[CAT.])</f>
        <v>0</v>
      </c>
      <c r="F73" s="81">
        <f>_xlfn.XLOOKUP(B73,Tabla1[NOMBRE Y APELLIDO],Tabla1[50m LIBRE])</f>
        <v>0</v>
      </c>
      <c r="H73" t="str">
        <f t="shared" si="55"/>
        <v>SERIE 6-4</v>
      </c>
      <c r="I73" t="str">
        <f>N73&amp;COUNTIF($N$15:N73,N73)</f>
        <v>033</v>
      </c>
      <c r="J73" s="3">
        <v>4</v>
      </c>
      <c r="K73" s="80">
        <v>0</v>
      </c>
      <c r="L73" s="50">
        <v>0</v>
      </c>
      <c r="M73" s="50">
        <v>0</v>
      </c>
      <c r="N73" s="50">
        <v>0</v>
      </c>
      <c r="O73" s="55">
        <v>0</v>
      </c>
      <c r="P73" s="55" t="s">
        <v>89</v>
      </c>
      <c r="Q73" s="50">
        <f t="shared" si="53"/>
        <v>3</v>
      </c>
      <c r="R73" s="50">
        <v>6</v>
      </c>
      <c r="T73">
        <v>2</v>
      </c>
      <c r="V73" s="3">
        <f>_xlfn.XLOOKUP(U73,Tabla1[NOMBRE Y APELLIDO],Tabla1[EQUIPO])</f>
        <v>0</v>
      </c>
      <c r="W73" s="3">
        <f>_xlfn.XLOOKUP(U73,Tabla1[NOMBRE Y APELLIDO],Tabla1[EDAD])</f>
        <v>0</v>
      </c>
      <c r="X73" s="3">
        <f>_xlfn.XLOOKUP(U73,Tabla1[NOMBRE Y APELLIDO],Tabla1[CAT.])</f>
        <v>0</v>
      </c>
      <c r="Y73" s="81">
        <f>_xlfn.XLOOKUP(U73,Tabla1[NOMBRE Y APELLIDO],Tabla1[50m LIBRE])</f>
        <v>0</v>
      </c>
      <c r="Z73" s="84"/>
      <c r="AA73" t="str">
        <f t="shared" si="56"/>
        <v>SERIE 6-4</v>
      </c>
      <c r="AB73" t="str">
        <f>AG73&amp;COUNTIF($AG$15:AG73,AG73)</f>
        <v>033</v>
      </c>
      <c r="AC73" s="3">
        <v>4</v>
      </c>
      <c r="AD73" s="80">
        <v>0</v>
      </c>
      <c r="AE73" s="50">
        <v>0</v>
      </c>
      <c r="AF73" s="50">
        <v>0</v>
      </c>
      <c r="AG73" s="50">
        <v>0</v>
      </c>
      <c r="AH73" s="55">
        <v>0</v>
      </c>
      <c r="AI73" s="55" t="s">
        <v>89</v>
      </c>
      <c r="AJ73" s="50">
        <f t="shared" si="54"/>
        <v>4</v>
      </c>
      <c r="AK73" s="50">
        <v>6</v>
      </c>
      <c r="AM73" s="4">
        <v>7</v>
      </c>
      <c r="AN73" t="str" cm="1">
        <f t="array" ref="AN73">_xlfn.XLOOKUP($AO$64&amp;AM73,$I$15:$I$201,$K$15:$N$201,"")</f>
        <v/>
      </c>
      <c r="AO73" s="55"/>
      <c r="AP73" s="50"/>
      <c r="AQ73" s="55"/>
      <c r="AR73" s="55" t="str">
        <f t="shared" si="51"/>
        <v/>
      </c>
      <c r="AS73" s="50" cm="1">
        <f t="array" ref="AS73">IFERROR(IF(AR73="N/P",0,_xlfn.IFS(AM73&gt;8,"0",AM73=1,"9",AM73=2,"7",AM73=3,"6",AM73=4,"5",AM73=5,"4",AM73=6,"3",AM73=7,"2",AM73=8,"1")),"")+0</f>
        <v>2</v>
      </c>
      <c r="AT73" s="87" t="str">
        <f t="shared" si="43"/>
        <v>00</v>
      </c>
      <c r="AU73" s="4" cm="1">
        <f t="array" ref="AU73">_xlfn.IFS(AZ73="N/P",0,AV73="",0,AZ73&gt;0,AU72+1)</f>
        <v>0</v>
      </c>
      <c r="AV73" t="str">
        <v/>
      </c>
      <c r="AW73" s="4">
        <v>0</v>
      </c>
      <c r="AX73" s="4">
        <v>0</v>
      </c>
      <c r="AY73" s="4">
        <v>0</v>
      </c>
      <c r="AZ73" s="55" t="str">
        <v/>
      </c>
      <c r="BA73" s="50" t="e" cm="1">
        <f t="array" ref="BA73">IFERROR(IF(AZ73="N/P",0,_xlfn.IFS(AU73&gt;8,"0",AU73=1,"9",AU73=2,"7",AU73=3,"6",AU73=4,"5",AU73=5,"4",AU73=6,"3",AU73=7,"2",AU73=8,"1")),"")+0</f>
        <v>#VALUE!</v>
      </c>
      <c r="BC73" s="4">
        <v>7</v>
      </c>
      <c r="BD73" t="str" cm="1">
        <f t="array" ref="BD73">_xlfn.XLOOKUP($BE$64&amp;BC73,$AB$15:$AB$201,$AD$15:$AG$201,"")</f>
        <v/>
      </c>
      <c r="BE73" s="55"/>
      <c r="BF73" s="50"/>
      <c r="BG73" s="55"/>
      <c r="BH73" s="55" t="str">
        <f t="shared" si="52"/>
        <v/>
      </c>
      <c r="BI73" s="50" cm="1">
        <f t="array" ref="BI73">IFERROR(IF(BH73="N/P",0,_xlfn.IFS(BC73&gt;8,"0",BC73=1,"9",BC73=2,"7",BC73=3,"6",BC73=4,"5",BC73=5,"4",BC73=6,"3",BC73=7,"2",BC73=8,"1")),"")+0</f>
        <v>2</v>
      </c>
      <c r="BJ73" s="90" t="str">
        <f t="shared" si="44"/>
        <v>00</v>
      </c>
      <c r="BK73" s="4" cm="1">
        <f t="array" ref="BK73">_xlfn.IFS(BP73="N/P",0,BL73="",0,BP73&gt;0,BK72+1)</f>
        <v>0</v>
      </c>
      <c r="BL73" t="str">
        <v/>
      </c>
      <c r="BM73" s="4">
        <v>0</v>
      </c>
      <c r="BN73" s="4">
        <v>0</v>
      </c>
      <c r="BO73" s="4">
        <v>0</v>
      </c>
      <c r="BP73" s="55" t="str">
        <v/>
      </c>
      <c r="BQ73" s="50" t="e" cm="1">
        <f t="array" ref="BQ73">IFERROR(IF(BP73="N/P",0,_xlfn.IFS(BK73&gt;8,"0",BK73=1,"9",BK73=2,"7",BK73=3,"6",BK73=4,"5",BK73=5,"4",BK73=6,"3",BK73=7,"2",BK73=8,"1")),"")+0</f>
        <v>#VALUE!</v>
      </c>
    </row>
    <row r="74" spans="1:100" x14ac:dyDescent="0.3">
      <c r="A74">
        <v>6</v>
      </c>
      <c r="C74" s="3">
        <f>_xlfn.XLOOKUP(B74,Tabla1[NOMBRE Y APELLIDO],Tabla1[EQUIPO])</f>
        <v>0</v>
      </c>
      <c r="D74" s="3">
        <f>_xlfn.XLOOKUP(B74,Tabla1[NOMBRE Y APELLIDO],Tabla1[EDAD])</f>
        <v>0</v>
      </c>
      <c r="E74" s="3">
        <f>_xlfn.XLOOKUP(B74,Tabla1[NOMBRE Y APELLIDO],Tabla1[CAT.])</f>
        <v>0</v>
      </c>
      <c r="F74" s="81">
        <f>_xlfn.XLOOKUP(B74,Tabla1[NOMBRE Y APELLIDO],Tabla1[50m LIBRE])</f>
        <v>0</v>
      </c>
      <c r="H74" t="str">
        <f t="shared" si="55"/>
        <v>SERIE 6-5</v>
      </c>
      <c r="I74" t="str">
        <f>N74&amp;COUNTIF($N$15:N74,N74)</f>
        <v>034</v>
      </c>
      <c r="J74" s="3">
        <v>5</v>
      </c>
      <c r="K74" s="80">
        <v>0</v>
      </c>
      <c r="L74" s="50">
        <v>0</v>
      </c>
      <c r="M74" s="50">
        <v>0</v>
      </c>
      <c r="N74" s="50">
        <v>0</v>
      </c>
      <c r="O74" s="55">
        <v>0</v>
      </c>
      <c r="P74" s="55" t="s">
        <v>89</v>
      </c>
      <c r="Q74" s="50">
        <f t="shared" si="53"/>
        <v>3</v>
      </c>
      <c r="R74" s="50">
        <v>6</v>
      </c>
      <c r="T74">
        <v>6</v>
      </c>
      <c r="V74" s="3">
        <f>_xlfn.XLOOKUP(U74,Tabla1[NOMBRE Y APELLIDO],Tabla1[EQUIPO])</f>
        <v>0</v>
      </c>
      <c r="W74" s="3">
        <f>_xlfn.XLOOKUP(U74,Tabla1[NOMBRE Y APELLIDO],Tabla1[EDAD])</f>
        <v>0</v>
      </c>
      <c r="X74" s="3">
        <f>_xlfn.XLOOKUP(U74,Tabla1[NOMBRE Y APELLIDO],Tabla1[CAT.])</f>
        <v>0</v>
      </c>
      <c r="Y74" s="81">
        <f>_xlfn.XLOOKUP(U74,Tabla1[NOMBRE Y APELLIDO],Tabla1[50m LIBRE])</f>
        <v>0</v>
      </c>
      <c r="Z74" s="84"/>
      <c r="AA74" t="str">
        <f t="shared" si="56"/>
        <v>SERIE 6-5</v>
      </c>
      <c r="AB74" t="str">
        <f>AG74&amp;COUNTIF($AG$15:AG74,AG74)</f>
        <v>034</v>
      </c>
      <c r="AC74" s="3">
        <v>5</v>
      </c>
      <c r="AD74" s="80">
        <v>0</v>
      </c>
      <c r="AE74" s="50">
        <v>0</v>
      </c>
      <c r="AF74" s="50">
        <v>0</v>
      </c>
      <c r="AG74" s="50">
        <v>0</v>
      </c>
      <c r="AH74" s="55">
        <v>0</v>
      </c>
      <c r="AI74" s="55" t="s">
        <v>89</v>
      </c>
      <c r="AJ74" s="50">
        <f t="shared" si="54"/>
        <v>4</v>
      </c>
      <c r="AK74" s="50">
        <v>6</v>
      </c>
      <c r="AM74" s="4">
        <v>8</v>
      </c>
      <c r="AN74" t="str" cm="1">
        <f t="array" ref="AN74">_xlfn.XLOOKUP($AO$64&amp;AM74,$I$15:$I$201,$K$15:$N$201,"")</f>
        <v/>
      </c>
      <c r="AO74" s="55"/>
      <c r="AP74" s="50"/>
      <c r="AQ74" s="55"/>
      <c r="AR74" s="55" t="str">
        <f t="shared" si="51"/>
        <v/>
      </c>
      <c r="AS74" s="50" cm="1">
        <f t="array" ref="AS74">IFERROR(IF(AR74="N/P",0,_xlfn.IFS(AM74&gt;8,"0",AM74=1,"9",AM74=2,"7",AM74=3,"6",AM74=4,"5",AM74=5,"4",AM74=6,"3",AM74=7,"2",AM74=8,"1")),"")+0</f>
        <v>1</v>
      </c>
      <c r="AT74" s="87" t="str">
        <f t="shared" si="43"/>
        <v>00</v>
      </c>
      <c r="AU74" s="4" cm="1">
        <f t="array" ref="AU74">_xlfn.IFS(AZ74="N/P",0,AV74="",0,AZ74&gt;0,AU73+1)</f>
        <v>0</v>
      </c>
      <c r="AV74" t="str">
        <v/>
      </c>
      <c r="AW74" s="4">
        <v>0</v>
      </c>
      <c r="AX74" s="4">
        <v>0</v>
      </c>
      <c r="AY74" s="4">
        <v>0</v>
      </c>
      <c r="AZ74" t="str">
        <v/>
      </c>
      <c r="BA74" s="50" t="e" cm="1">
        <f t="array" ref="BA74">IFERROR(IF(AZ74="N/P",0,_xlfn.IFS(AU74&gt;8,"0",AU74=1,"9",AU74=2,"7",AU74=3,"6",AU74=4,"5",AU74=5,"4",AU74=6,"3",AU74=7,"2",AU74=8,"1")),"")+0</f>
        <v>#VALUE!</v>
      </c>
      <c r="BC74" s="4">
        <v>8</v>
      </c>
      <c r="BD74" t="str" cm="1">
        <f t="array" ref="BD74">_xlfn.XLOOKUP($BE$64&amp;BC74,$AB$15:$AB$201,$AD$15:$AG$201,"")</f>
        <v/>
      </c>
      <c r="BE74" s="55"/>
      <c r="BF74" s="50"/>
      <c r="BG74" s="55"/>
      <c r="BH74" s="55" t="str">
        <f t="shared" si="52"/>
        <v/>
      </c>
      <c r="BI74" s="50" cm="1">
        <f t="array" ref="BI74">IFERROR(IF(BH74="N/P",0,_xlfn.IFS(BC74&gt;8,"0",BC74=1,"9",BC74=2,"7",BC74=3,"6",BC74=4,"5",BC74=5,"4",BC74=6,"3",BC74=7,"2",BC74=8,"1")),"")+0</f>
        <v>1</v>
      </c>
      <c r="BJ74" s="90" t="str">
        <f t="shared" si="44"/>
        <v>00</v>
      </c>
      <c r="BK74" s="4" cm="1">
        <f t="array" ref="BK74">_xlfn.IFS(BP74="N/P",0,BL74="",0,BP74&gt;0,BK73+1)</f>
        <v>0</v>
      </c>
      <c r="BL74" t="str">
        <v/>
      </c>
      <c r="BM74" s="4">
        <v>0</v>
      </c>
      <c r="BN74" s="4">
        <v>0</v>
      </c>
      <c r="BO74" s="4">
        <v>0</v>
      </c>
      <c r="BP74" s="55" t="str">
        <v/>
      </c>
      <c r="BQ74" s="50" t="e" cm="1">
        <f t="array" ref="BQ74">IFERROR(IF(BP74="N/P",0,_xlfn.IFS(BK74&gt;8,"0",BK74=1,"9",BK74=2,"7",BK74=3,"6",BK74=4,"5",BK74=5,"4",BK74=6,"3",BK74=7,"2",BK74=8,"1")),"")+0</f>
        <v>#VALUE!</v>
      </c>
    </row>
    <row r="75" spans="1:100" x14ac:dyDescent="0.3">
      <c r="A75">
        <v>3</v>
      </c>
      <c r="C75" s="3">
        <f>_xlfn.XLOOKUP(B75,Tabla1[NOMBRE Y APELLIDO],Tabla1[EQUIPO])</f>
        <v>0</v>
      </c>
      <c r="D75" s="3">
        <f>_xlfn.XLOOKUP(B75,Tabla1[NOMBRE Y APELLIDO],Tabla1[EDAD])</f>
        <v>0</v>
      </c>
      <c r="E75" s="3">
        <f>_xlfn.XLOOKUP(B75,Tabla1[NOMBRE Y APELLIDO],Tabla1[CAT.])</f>
        <v>0</v>
      </c>
      <c r="F75" s="81">
        <f>_xlfn.XLOOKUP(B75,Tabla1[NOMBRE Y APELLIDO],Tabla1[50m LIBRE])</f>
        <v>0</v>
      </c>
      <c r="H75" t="str">
        <f t="shared" si="55"/>
        <v>SERIE 6-6</v>
      </c>
      <c r="I75" t="str">
        <f>N75&amp;COUNTIF($N$15:N75,N75)</f>
        <v>035</v>
      </c>
      <c r="J75" s="3">
        <v>6</v>
      </c>
      <c r="K75" s="80">
        <v>0</v>
      </c>
      <c r="L75" s="50">
        <v>0</v>
      </c>
      <c r="M75" s="50">
        <v>0</v>
      </c>
      <c r="N75" s="50">
        <v>0</v>
      </c>
      <c r="O75" s="55">
        <v>0</v>
      </c>
      <c r="P75" s="55" t="s">
        <v>89</v>
      </c>
      <c r="Q75" s="50">
        <f t="shared" si="53"/>
        <v>3</v>
      </c>
      <c r="R75" s="50">
        <v>6</v>
      </c>
      <c r="T75">
        <v>3</v>
      </c>
      <c r="V75" s="3">
        <f>_xlfn.XLOOKUP(U75,Tabla1[NOMBRE Y APELLIDO],Tabla1[EQUIPO])</f>
        <v>0</v>
      </c>
      <c r="W75" s="3">
        <f>_xlfn.XLOOKUP(U75,Tabla1[NOMBRE Y APELLIDO],Tabla1[EDAD])</f>
        <v>0</v>
      </c>
      <c r="X75" s="3">
        <f>_xlfn.XLOOKUP(U75,Tabla1[NOMBRE Y APELLIDO],Tabla1[CAT.])</f>
        <v>0</v>
      </c>
      <c r="Y75" s="81">
        <f>_xlfn.XLOOKUP(U75,Tabla1[NOMBRE Y APELLIDO],Tabla1[50m LIBRE])</f>
        <v>0</v>
      </c>
      <c r="Z75" s="84"/>
      <c r="AA75" t="str">
        <f t="shared" si="56"/>
        <v>SERIE 6-6</v>
      </c>
      <c r="AB75" t="str">
        <f>AG75&amp;COUNTIF($AG$15:AG75,AG75)</f>
        <v>035</v>
      </c>
      <c r="AC75" s="3">
        <v>6</v>
      </c>
      <c r="AD75" s="80">
        <v>0</v>
      </c>
      <c r="AE75" s="50">
        <v>0</v>
      </c>
      <c r="AF75" s="50">
        <v>0</v>
      </c>
      <c r="AG75" s="50">
        <v>0</v>
      </c>
      <c r="AH75" s="55">
        <v>0</v>
      </c>
      <c r="AI75" s="55" t="s">
        <v>89</v>
      </c>
      <c r="AJ75" s="50">
        <f t="shared" si="54"/>
        <v>4</v>
      </c>
      <c r="AK75" s="50">
        <v>6</v>
      </c>
      <c r="AM75" s="4">
        <v>9</v>
      </c>
      <c r="AN75" t="str" cm="1">
        <f t="array" ref="AN75">_xlfn.XLOOKUP($AO$64&amp;AM75,$I$15:$I$201,$K$15:$N$201,"")</f>
        <v/>
      </c>
      <c r="AO75" s="55"/>
      <c r="AP75" s="50"/>
      <c r="AQ75" s="55"/>
      <c r="AR75" s="55" t="str">
        <f t="shared" si="51"/>
        <v/>
      </c>
      <c r="AS75" s="50" cm="1">
        <f t="array" ref="AS75">IFERROR(IF(AR75="N/P",0,_xlfn.IFS(AM75&gt;8,"0",AM75=1,"9",AM75=2,"7",AM75=3,"6",AM75=4,"5",AM75=5,"4",AM75=6,"3",AM75=7,"2",AM75=8,"1")),"")+0</f>
        <v>0</v>
      </c>
      <c r="AT75" s="87" t="str">
        <f t="shared" si="43"/>
        <v>00</v>
      </c>
      <c r="AU75" s="4" cm="1">
        <f t="array" ref="AU75">_xlfn.IFS(AZ75="N/P",0,AV75="",0,AZ75&gt;0,AU74+1)</f>
        <v>0</v>
      </c>
      <c r="AV75" t="str">
        <v/>
      </c>
      <c r="AW75" s="4">
        <v>0</v>
      </c>
      <c r="AX75" s="4">
        <v>0</v>
      </c>
      <c r="AY75" s="4">
        <v>0</v>
      </c>
      <c r="AZ75" t="str">
        <v/>
      </c>
      <c r="BA75" s="50" t="e" cm="1">
        <f t="array" ref="BA75">IFERROR(IF(AZ75="N/P",0,_xlfn.IFS(AU75&gt;8,"0",AU75=1,"9",AU75=2,"7",AU75=3,"6",AU75=4,"5",AU75=5,"4",AU75=6,"3",AU75=7,"2",AU75=8,"1")),"")+0</f>
        <v>#VALUE!</v>
      </c>
      <c r="BC75" s="4">
        <v>9</v>
      </c>
      <c r="BD75" t="str" cm="1">
        <f t="array" ref="BD75">_xlfn.XLOOKUP($BE$64&amp;BC75,$AB$15:$AB$201,$AD$15:$AG$201,"")</f>
        <v/>
      </c>
      <c r="BE75" s="55"/>
      <c r="BF75" s="50"/>
      <c r="BG75" s="55"/>
      <c r="BH75" s="55" t="str">
        <f t="shared" si="52"/>
        <v/>
      </c>
      <c r="BI75" s="50" cm="1">
        <f t="array" ref="BI75">IFERROR(IF(BH75="N/P",0,_xlfn.IFS(BC75&gt;8,"0",BC75=1,"9",BC75=2,"7",BC75=3,"6",BC75=4,"5",BC75=5,"4",BC75=6,"3",BC75=7,"2",BC75=8,"1")),"")+0</f>
        <v>0</v>
      </c>
      <c r="BJ75" s="90" t="str">
        <f t="shared" si="44"/>
        <v>00</v>
      </c>
      <c r="BK75" s="4" cm="1">
        <f t="array" ref="BK75">_xlfn.IFS(BP75="N/P",0,BL75="",0,BP75&gt;0,BK74+1)</f>
        <v>0</v>
      </c>
      <c r="BL75" t="str">
        <v/>
      </c>
      <c r="BM75" s="4">
        <v>0</v>
      </c>
      <c r="BN75" s="4">
        <v>0</v>
      </c>
      <c r="BO75" s="4">
        <v>0</v>
      </c>
      <c r="BP75" s="55" t="str">
        <v/>
      </c>
      <c r="BQ75" s="50" t="e" cm="1">
        <f t="array" ref="BQ75">IFERROR(IF(BP75="N/P",0,_xlfn.IFS(BK75&gt;8,"0",BK75=1,"9",BK75=2,"7",BK75=3,"6",BK75=4,"5",BK75=5,"4",BK75=6,"3",BK75=7,"2",BK75=8,"1")),"")+0</f>
        <v>#VALUE!</v>
      </c>
    </row>
    <row r="76" spans="1:100" x14ac:dyDescent="0.3">
      <c r="A76">
        <v>5</v>
      </c>
      <c r="C76" s="3">
        <f>_xlfn.XLOOKUP(B76,Tabla1[NOMBRE Y APELLIDO],Tabla1[EQUIPO])</f>
        <v>0</v>
      </c>
      <c r="D76" s="3">
        <f>_xlfn.XLOOKUP(B76,Tabla1[NOMBRE Y APELLIDO],Tabla1[EDAD])</f>
        <v>0</v>
      </c>
      <c r="E76" s="3">
        <f>_xlfn.XLOOKUP(B76,Tabla1[NOMBRE Y APELLIDO],Tabla1[CAT.])</f>
        <v>0</v>
      </c>
      <c r="F76" s="81">
        <f>_xlfn.XLOOKUP(B76,Tabla1[NOMBRE Y APELLIDO],Tabla1[50m LIBRE])</f>
        <v>0</v>
      </c>
      <c r="H76" t="str">
        <f t="shared" si="55"/>
        <v>SERIE 6-7</v>
      </c>
      <c r="I76" t="str">
        <f>N76&amp;COUNTIF($N$15:N76,N76)</f>
        <v>036</v>
      </c>
      <c r="J76" s="3">
        <v>7</v>
      </c>
      <c r="K76" s="80">
        <v>0</v>
      </c>
      <c r="L76" s="50">
        <v>0</v>
      </c>
      <c r="M76" s="50">
        <v>0</v>
      </c>
      <c r="N76" s="50">
        <v>0</v>
      </c>
      <c r="O76" s="55">
        <v>0</v>
      </c>
      <c r="P76" s="55" t="s">
        <v>89</v>
      </c>
      <c r="Q76" s="50">
        <f t="shared" si="53"/>
        <v>3</v>
      </c>
      <c r="R76" s="50">
        <v>6</v>
      </c>
      <c r="T76">
        <v>5</v>
      </c>
      <c r="V76" s="3">
        <f>_xlfn.XLOOKUP(U76,Tabla1[NOMBRE Y APELLIDO],Tabla1[EQUIPO])</f>
        <v>0</v>
      </c>
      <c r="W76" s="3">
        <f>_xlfn.XLOOKUP(U76,Tabla1[NOMBRE Y APELLIDO],Tabla1[EDAD])</f>
        <v>0</v>
      </c>
      <c r="X76" s="3">
        <f>_xlfn.XLOOKUP(U76,Tabla1[NOMBRE Y APELLIDO],Tabla1[CAT.])</f>
        <v>0</v>
      </c>
      <c r="Y76" s="81">
        <f>_xlfn.XLOOKUP(U76,Tabla1[NOMBRE Y APELLIDO],Tabla1[50m LIBRE])</f>
        <v>0</v>
      </c>
      <c r="Z76" s="84"/>
      <c r="AA76" t="str">
        <f t="shared" si="56"/>
        <v>SERIE 6-7</v>
      </c>
      <c r="AB76" t="str">
        <f>AG76&amp;COUNTIF($AG$15:AG76,AG76)</f>
        <v>036</v>
      </c>
      <c r="AC76" s="3">
        <v>7</v>
      </c>
      <c r="AD76" s="80">
        <v>0</v>
      </c>
      <c r="AE76" s="50">
        <v>0</v>
      </c>
      <c r="AF76" s="50">
        <v>0</v>
      </c>
      <c r="AG76" s="50">
        <v>0</v>
      </c>
      <c r="AH76" s="55">
        <v>0</v>
      </c>
      <c r="AI76" s="55" t="s">
        <v>89</v>
      </c>
      <c r="AJ76" s="50">
        <f t="shared" si="54"/>
        <v>4</v>
      </c>
      <c r="AK76" s="50">
        <v>6</v>
      </c>
      <c r="AM76" s="4">
        <v>10</v>
      </c>
      <c r="AN76" t="str" cm="1">
        <f t="array" ref="AN76">_xlfn.XLOOKUP($AO$64&amp;AM76,$I$15:$I$201,$K$15:$N$201,"")</f>
        <v/>
      </c>
      <c r="AO76" s="55"/>
      <c r="AP76" s="50"/>
      <c r="AQ76" s="55"/>
      <c r="AR76" s="55" t="str">
        <f t="shared" si="51"/>
        <v/>
      </c>
      <c r="AS76" s="50" cm="1">
        <f t="array" ref="AS76">IFERROR(IF(AR76="N/P",0,_xlfn.IFS(AM76&gt;8,"0",AM76=1,"9",AM76=2,"7",AM76=3,"6",AM76=4,"5",AM76=5,"4",AM76=6,"3",AM76=7,"2",AM76=8,"1")),"")+0</f>
        <v>0</v>
      </c>
      <c r="AT76" s="87" t="str">
        <f t="shared" si="43"/>
        <v>00</v>
      </c>
      <c r="AU76" s="4" cm="1">
        <f t="array" ref="AU76">_xlfn.IFS(AZ76="N/P",0,AV76="",0,AZ76&gt;0,AU75+1)</f>
        <v>0</v>
      </c>
      <c r="AV76" t="str">
        <v/>
      </c>
      <c r="AW76" s="4">
        <v>0</v>
      </c>
      <c r="AX76" s="4">
        <v>0</v>
      </c>
      <c r="AY76" s="4">
        <v>0</v>
      </c>
      <c r="AZ76" t="str">
        <v/>
      </c>
      <c r="BA76" s="50" t="e" cm="1">
        <f t="array" ref="BA76">IFERROR(IF(AZ76="N/P",0,_xlfn.IFS(AU76&gt;8,"0",AU76=1,"9",AU76=2,"7",AU76=3,"6",AU76=4,"5",AU76=5,"4",AU76=6,"3",AU76=7,"2",AU76=8,"1")),"")+0</f>
        <v>#VALUE!</v>
      </c>
      <c r="BC76" s="4">
        <v>10</v>
      </c>
      <c r="BD76" t="str" cm="1">
        <f t="array" ref="BD76">_xlfn.XLOOKUP($BE$64&amp;BC76,$AB$15:$AB$201,$AD$15:$AG$201,"")</f>
        <v/>
      </c>
      <c r="BE76" s="55"/>
      <c r="BF76" s="50"/>
      <c r="BG76" s="55"/>
      <c r="BH76" s="55" t="str">
        <f t="shared" si="52"/>
        <v/>
      </c>
      <c r="BI76" s="50" cm="1">
        <f t="array" ref="BI76">IFERROR(IF(BH76="N/P",0,_xlfn.IFS(BC76&gt;8,"0",BC76=1,"9",BC76=2,"7",BC76=3,"6",BC76=4,"5",BC76=5,"4",BC76=6,"3",BC76=7,"2",BC76=8,"1")),"")+0</f>
        <v>0</v>
      </c>
      <c r="BJ76" s="90" t="str">
        <f t="shared" si="44"/>
        <v>00</v>
      </c>
      <c r="BK76" s="4" cm="1">
        <f t="array" ref="BK76">_xlfn.IFS(BP76="N/P",0,BL76="",0,BP76&gt;0,BK75+1)</f>
        <v>0</v>
      </c>
      <c r="BL76" t="str">
        <v/>
      </c>
      <c r="BM76" s="4">
        <v>0</v>
      </c>
      <c r="BN76" s="4">
        <v>0</v>
      </c>
      <c r="BO76" s="4">
        <v>0</v>
      </c>
      <c r="BP76" s="55" t="str">
        <v/>
      </c>
      <c r="BQ76" s="50" t="e" cm="1">
        <f t="array" ref="BQ76">IFERROR(IF(BP76="N/P",0,_xlfn.IFS(BK76&gt;8,"0",BK76=1,"9",BK76=2,"7",BK76=3,"6",BK76=4,"5",BK76=5,"4",BK76=6,"3",BK76=7,"2",BK76=8,"1")),"")+0</f>
        <v>#VALUE!</v>
      </c>
    </row>
    <row r="77" spans="1:100" x14ac:dyDescent="0.3">
      <c r="A77">
        <v>4</v>
      </c>
      <c r="C77" s="3">
        <f>_xlfn.XLOOKUP(B77,Tabla1[NOMBRE Y APELLIDO],Tabla1[EQUIPO])</f>
        <v>0</v>
      </c>
      <c r="D77" s="3">
        <f>_xlfn.XLOOKUP(B77,Tabla1[NOMBRE Y APELLIDO],Tabla1[EDAD])</f>
        <v>0</v>
      </c>
      <c r="E77" s="3">
        <f>_xlfn.XLOOKUP(B77,Tabla1[NOMBRE Y APELLIDO],Tabla1[CAT.])</f>
        <v>0</v>
      </c>
      <c r="F77" s="81">
        <f>_xlfn.XLOOKUP(B77,Tabla1[NOMBRE Y APELLIDO],Tabla1[50m LIBRE])</f>
        <v>0</v>
      </c>
      <c r="H77" t="str">
        <f t="shared" si="55"/>
        <v>SERIE 6-8</v>
      </c>
      <c r="I77" t="str">
        <f>N77&amp;COUNTIF($N$15:N77,N77)</f>
        <v>037</v>
      </c>
      <c r="J77" s="3">
        <v>8</v>
      </c>
      <c r="K77" s="80">
        <v>0</v>
      </c>
      <c r="L77" s="50">
        <v>0</v>
      </c>
      <c r="M77" s="50">
        <v>0</v>
      </c>
      <c r="N77" s="50">
        <v>0</v>
      </c>
      <c r="O77" s="55">
        <v>0</v>
      </c>
      <c r="P77" s="55" t="s">
        <v>89</v>
      </c>
      <c r="Q77" s="50">
        <f t="shared" si="53"/>
        <v>3</v>
      </c>
      <c r="R77" s="50">
        <v>6</v>
      </c>
      <c r="T77">
        <v>4</v>
      </c>
      <c r="V77" s="3">
        <f>_xlfn.XLOOKUP(U77,Tabla1[NOMBRE Y APELLIDO],Tabla1[EQUIPO])</f>
        <v>0</v>
      </c>
      <c r="W77" s="3">
        <f>_xlfn.XLOOKUP(U77,Tabla1[NOMBRE Y APELLIDO],Tabla1[EDAD])</f>
        <v>0</v>
      </c>
      <c r="X77" s="3">
        <f>_xlfn.XLOOKUP(U77,Tabla1[NOMBRE Y APELLIDO],Tabla1[CAT.])</f>
        <v>0</v>
      </c>
      <c r="Y77" s="81">
        <f>_xlfn.XLOOKUP(U77,Tabla1[NOMBRE Y APELLIDO],Tabla1[50m LIBRE])</f>
        <v>0</v>
      </c>
      <c r="Z77" s="84"/>
      <c r="AA77" t="str">
        <f t="shared" si="56"/>
        <v>SERIE 6-8</v>
      </c>
      <c r="AB77" t="str">
        <f>AG77&amp;COUNTIF($AG$15:AG77,AG77)</f>
        <v>037</v>
      </c>
      <c r="AC77" s="3">
        <v>8</v>
      </c>
      <c r="AD77" s="80">
        <v>0</v>
      </c>
      <c r="AE77" s="50">
        <v>0</v>
      </c>
      <c r="AF77" s="50">
        <v>0</v>
      </c>
      <c r="AG77" s="50">
        <v>0</v>
      </c>
      <c r="AH77" s="55">
        <v>0</v>
      </c>
      <c r="AI77" s="55" t="s">
        <v>89</v>
      </c>
      <c r="AJ77" s="50">
        <f t="shared" si="54"/>
        <v>4</v>
      </c>
      <c r="AK77" s="50">
        <v>6</v>
      </c>
      <c r="AM77" s="4">
        <v>11</v>
      </c>
      <c r="AN77" t="str" cm="1">
        <f t="array" ref="AN77">_xlfn.XLOOKUP($AO$64&amp;AM77,$I$15:$I$201,$K$15:$N$201,"")</f>
        <v/>
      </c>
      <c r="AO77" s="55"/>
      <c r="AP77" s="50"/>
      <c r="AQ77" s="55"/>
      <c r="AR77" s="55" t="str">
        <f t="shared" si="51"/>
        <v/>
      </c>
      <c r="AS77" s="50" cm="1">
        <f t="array" ref="AS77">IFERROR(IF(AR77="N/P",0,_xlfn.IFS(AM77&gt;8,"0",AM77=1,"9",AM77=2,"7",AM77=3,"6",AM77=4,"5",AM77=5,"4",AM77=6,"3",AM77=7,"2",AM77=8,"1")),"")+0</f>
        <v>0</v>
      </c>
      <c r="AT77" s="87" t="str">
        <f t="shared" si="43"/>
        <v>00</v>
      </c>
      <c r="AU77" s="4" cm="1">
        <f t="array" ref="AU77">_xlfn.IFS(AZ77="N/P",0,AV77="",0,AZ77&gt;0,AU76+1)</f>
        <v>0</v>
      </c>
      <c r="AV77" t="str">
        <v/>
      </c>
      <c r="AW77" s="4">
        <v>0</v>
      </c>
      <c r="AX77" s="4">
        <v>0</v>
      </c>
      <c r="AY77" s="4">
        <v>0</v>
      </c>
      <c r="AZ77" t="str">
        <v/>
      </c>
      <c r="BA77" s="50" t="e" cm="1">
        <f t="array" ref="BA77">IFERROR(IF(AZ77="N/P",0,_xlfn.IFS(AU77&gt;8,"0",AU77=1,"9",AU77=2,"7",AU77=3,"6",AU77=4,"5",AU77=5,"4",AU77=6,"3",AU77=7,"2",AU77=8,"1")),"")+0</f>
        <v>#VALUE!</v>
      </c>
      <c r="BC77" s="4">
        <v>11</v>
      </c>
      <c r="BD77" t="str" cm="1">
        <f t="array" ref="BD77">_xlfn.XLOOKUP($BE$64&amp;BC77,$AB$15:$AB$201,$AD$15:$AG$201,"")</f>
        <v/>
      </c>
      <c r="BE77" s="55"/>
      <c r="BF77" s="50"/>
      <c r="BG77" s="55"/>
      <c r="BH77" s="55" t="str">
        <f t="shared" si="52"/>
        <v/>
      </c>
      <c r="BI77" s="50" cm="1">
        <f t="array" ref="BI77">IFERROR(IF(BH77="N/P",0,_xlfn.IFS(BC77&gt;8,"0",BC77=1,"9",BC77=2,"7",BC77=3,"6",BC77=4,"5",BC77=5,"4",BC77=6,"3",BC77=7,"2",BC77=8,"1")),"")+0</f>
        <v>0</v>
      </c>
      <c r="BJ77" s="90" t="str">
        <f t="shared" si="44"/>
        <v>00</v>
      </c>
      <c r="BK77" s="4" cm="1">
        <f t="array" ref="BK77">_xlfn.IFS(BP77="N/P",0,BL77="",0,BP77&gt;0,BK76+1)</f>
        <v>0</v>
      </c>
      <c r="BL77" t="str">
        <v/>
      </c>
      <c r="BM77" s="4">
        <v>0</v>
      </c>
      <c r="BN77" s="4">
        <v>0</v>
      </c>
      <c r="BO77" s="4">
        <v>0</v>
      </c>
      <c r="BP77" s="55" t="str">
        <v/>
      </c>
      <c r="BQ77" s="50" t="e" cm="1">
        <f t="array" ref="BQ77">IFERROR(IF(BP77="N/P",0,_xlfn.IFS(BK77&gt;8,"0",BK77=1,"9",BK77=2,"7",BK77=3,"6",BK77=4,"5",BK77=5,"4",BK77=6,"3",BK77=7,"2",BK77=8,"1")),"")+0</f>
        <v>#VALUE!</v>
      </c>
    </row>
    <row r="78" spans="1:100" x14ac:dyDescent="0.3">
      <c r="I78" t="str">
        <f>N78&amp;COUNTIF($N$15:N78,N78)</f>
        <v>37</v>
      </c>
      <c r="AB78" t="str">
        <f>AG78&amp;COUNTIF($AG$15:AG78,AG78)</f>
        <v>37</v>
      </c>
      <c r="AD78" s="77"/>
      <c r="AE78" s="77"/>
      <c r="AF78" s="77"/>
      <c r="AG78" s="77"/>
      <c r="AH78" s="77"/>
      <c r="AM78" s="4">
        <v>12</v>
      </c>
      <c r="AN78" t="str" cm="1">
        <f t="array" ref="AN78">_xlfn.XLOOKUP($AO$64&amp;AM78,$I$15:$I$201,$K$15:$N$201,"")</f>
        <v/>
      </c>
      <c r="AO78" s="55"/>
      <c r="AP78" s="50"/>
      <c r="AQ78" s="55"/>
      <c r="AR78" s="55" t="str">
        <f t="shared" si="51"/>
        <v/>
      </c>
      <c r="AS78" s="50" cm="1">
        <f t="array" ref="AS78">IFERROR(IF(AR78="N/P",0,_xlfn.IFS(AM78&gt;8,"0",AM78=1,"9",AM78=2,"7",AM78=3,"6",AM78=4,"5",AM78=5,"4",AM78=6,"3",AM78=7,"2",AM78=8,"1")),"")+0</f>
        <v>0</v>
      </c>
      <c r="AT78" s="87" t="str">
        <f t="shared" si="43"/>
        <v>00</v>
      </c>
      <c r="AU78" s="4" cm="1">
        <f t="array" ref="AU78">_xlfn.IFS(AZ78="N/P",0,AV78="",0,AZ78&gt;0,AU77+1)</f>
        <v>0</v>
      </c>
      <c r="AV78" t="str">
        <v/>
      </c>
      <c r="AW78" s="4">
        <v>0</v>
      </c>
      <c r="AX78" s="4">
        <v>0</v>
      </c>
      <c r="AY78" s="4">
        <v>0</v>
      </c>
      <c r="AZ78" t="str">
        <v/>
      </c>
      <c r="BA78" s="50" t="e" cm="1">
        <f t="array" ref="BA78">IFERROR(IF(AZ78="N/P",0,_xlfn.IFS(AU78&gt;8,"0",AU78=1,"9",AU78=2,"7",AU78=3,"6",AU78=4,"5",AU78=5,"4",AU78=6,"3",AU78=7,"2",AU78=8,"1")),"")+0</f>
        <v>#VALUE!</v>
      </c>
      <c r="BC78" s="4">
        <v>12</v>
      </c>
      <c r="BD78" t="str" cm="1">
        <f t="array" ref="BD78">_xlfn.XLOOKUP($BE$64&amp;BC78,$AB$15:$AB$201,$AD$15:$AG$201,"")</f>
        <v/>
      </c>
      <c r="BE78" s="55"/>
      <c r="BF78" s="50"/>
      <c r="BG78" s="55"/>
      <c r="BH78" s="55" t="str">
        <f t="shared" si="52"/>
        <v/>
      </c>
      <c r="BI78" s="50" cm="1">
        <f t="array" ref="BI78">IFERROR(IF(BH78="N/P",0,_xlfn.IFS(BC78&gt;8,"0",BC78=1,"9",BC78=2,"7",BC78=3,"6",BC78=4,"5",BC78=5,"4",BC78=6,"3",BC78=7,"2",BC78=8,"1")),"")+0</f>
        <v>0</v>
      </c>
      <c r="BJ78" s="90" t="str">
        <f t="shared" si="44"/>
        <v>00</v>
      </c>
      <c r="BK78" s="4" cm="1">
        <f t="array" ref="BK78">_xlfn.IFS(BP78="N/P",0,BL78="",0,BP78&gt;0,BK77+1)</f>
        <v>0</v>
      </c>
      <c r="BL78" t="str">
        <v/>
      </c>
      <c r="BM78" s="4">
        <v>0</v>
      </c>
      <c r="BN78" s="4">
        <v>0</v>
      </c>
      <c r="BO78" s="4">
        <v>0</v>
      </c>
      <c r="BP78" s="55" t="str">
        <v/>
      </c>
      <c r="BQ78" s="50" t="e" cm="1">
        <f t="array" ref="BQ78">IFERROR(IF(BP78="N/P",0,_xlfn.IFS(BK78&gt;8,"0",BK78=1,"9",BK78=2,"7",BK78=3,"6",BK78=4,"5",BK78=5,"4",BK78=6,"3",BK78=7,"2",BK78=8,"1")),"")+0</f>
        <v>#VALUE!</v>
      </c>
    </row>
    <row r="79" spans="1:100" x14ac:dyDescent="0.3">
      <c r="A79" s="3" t="s">
        <v>96</v>
      </c>
      <c r="B79" s="42" t="str">
        <f>$B$13</f>
        <v xml:space="preserve">PRUEBA </v>
      </c>
      <c r="C79" s="18">
        <f>$C$13</f>
        <v>3</v>
      </c>
      <c r="D79" s="18"/>
      <c r="E79" s="78" t="str">
        <f>$E$12</f>
        <v>50 M</v>
      </c>
      <c r="F79" s="79" t="str">
        <f>$F$12</f>
        <v>LIBRE</v>
      </c>
      <c r="I79" t="str">
        <f>N79&amp;COUNTIF($N$15:N79,N79)</f>
        <v>50 M6</v>
      </c>
      <c r="J79" s="3" t="s">
        <v>96</v>
      </c>
      <c r="K79" s="42" t="str">
        <f>$B$13</f>
        <v xml:space="preserve">PRUEBA </v>
      </c>
      <c r="L79" s="79">
        <f>$C$13</f>
        <v>3</v>
      </c>
      <c r="M79" s="79"/>
      <c r="N79" s="78" t="str">
        <f>$E$12</f>
        <v>50 M</v>
      </c>
      <c r="O79" s="79" t="str">
        <f>$F$12</f>
        <v>LIBRE</v>
      </c>
      <c r="P79" s="5"/>
      <c r="Q79" s="5"/>
      <c r="R79" s="5"/>
      <c r="T79" s="3" t="s">
        <v>96</v>
      </c>
      <c r="U79" s="42" t="str">
        <f>$B$13</f>
        <v xml:space="preserve">PRUEBA </v>
      </c>
      <c r="V79" s="18">
        <f>$V$13</f>
        <v>4</v>
      </c>
      <c r="W79" s="18"/>
      <c r="X79" s="78" t="str">
        <f>$E$12</f>
        <v>50 M</v>
      </c>
      <c r="Y79" s="79" t="str">
        <f>$F$12</f>
        <v>LIBRE</v>
      </c>
      <c r="Z79" s="85"/>
      <c r="AB79" t="str">
        <f>AG79&amp;COUNTIF($AG$15:AG79,AG79)</f>
        <v>50 M6</v>
      </c>
      <c r="AC79" s="3" t="s">
        <v>96</v>
      </c>
      <c r="AD79" s="42" t="str">
        <f>$B$13</f>
        <v xml:space="preserve">PRUEBA </v>
      </c>
      <c r="AE79" s="18">
        <f>$V$13</f>
        <v>4</v>
      </c>
      <c r="AF79" s="79"/>
      <c r="AG79" s="78" t="str">
        <f>$E$12</f>
        <v>50 M</v>
      </c>
      <c r="AH79" s="79" t="str">
        <f>$F$12</f>
        <v>LIBRE</v>
      </c>
      <c r="AI79" s="5"/>
      <c r="AJ79" s="5"/>
      <c r="AK79" s="5"/>
      <c r="AN79" s="42" t="str">
        <f>AN64</f>
        <v>FEMENINO</v>
      </c>
      <c r="AO79" s="18"/>
      <c r="AQ79" s="42" t="str">
        <f>AQ64</f>
        <v>50 M</v>
      </c>
      <c r="AR79" s="18" t="str">
        <f>AR64</f>
        <v>LIBRE</v>
      </c>
      <c r="AT79" s="87" t="str">
        <f t="shared" si="43"/>
        <v>50 M</v>
      </c>
      <c r="AU79" s="4"/>
      <c r="AV79" s="48" t="str">
        <f>AN79</f>
        <v>FEMENINO</v>
      </c>
      <c r="AW79" s="17">
        <f>AO79</f>
        <v>0</v>
      </c>
      <c r="AY79" s="48" t="str">
        <f>AQ79</f>
        <v>50 M</v>
      </c>
      <c r="AZ79" s="17" t="str">
        <f>AR79</f>
        <v>LIBRE</v>
      </c>
      <c r="BC79" s="4"/>
      <c r="BD79" s="42" t="str">
        <f>BD64</f>
        <v>MASCULINO</v>
      </c>
      <c r="BE79" s="18">
        <f>AO79</f>
        <v>0</v>
      </c>
      <c r="BG79" s="42" t="str">
        <f>BG64</f>
        <v>50 M</v>
      </c>
      <c r="BH79" s="18" t="str">
        <f>BH64</f>
        <v>LIBRE</v>
      </c>
      <c r="BJ79" s="90" t="str">
        <f t="shared" si="44"/>
        <v>50 M</v>
      </c>
      <c r="BL79" s="48" t="str">
        <f>BD79</f>
        <v>MASCULINO</v>
      </c>
      <c r="BM79" s="17">
        <f>BE79</f>
        <v>0</v>
      </c>
      <c r="BO79" s="48" t="str">
        <f>BG79</f>
        <v>50 M</v>
      </c>
      <c r="BP79" s="17" t="str">
        <f>BH79</f>
        <v>LIBRE</v>
      </c>
    </row>
    <row r="80" spans="1:100" x14ac:dyDescent="0.3">
      <c r="A80" s="3" t="s">
        <v>79</v>
      </c>
      <c r="B80" s="49" t="s">
        <v>7</v>
      </c>
      <c r="C80" s="49" t="s">
        <v>8</v>
      </c>
      <c r="D80" s="49" t="s">
        <v>61</v>
      </c>
      <c r="E80" s="49" t="s">
        <v>10</v>
      </c>
      <c r="F80" s="49" t="s">
        <v>80</v>
      </c>
      <c r="I80" t="str">
        <f>N80&amp;COUNTIF($N$15:N80,N80)</f>
        <v>CAT.6</v>
      </c>
      <c r="J80" s="3" t="s">
        <v>79</v>
      </c>
      <c r="K80" s="50" t="s">
        <v>7</v>
      </c>
      <c r="L80" s="50" t="s">
        <v>8</v>
      </c>
      <c r="M80" s="50" t="s">
        <v>61</v>
      </c>
      <c r="N80" s="50" t="s">
        <v>10</v>
      </c>
      <c r="O80" s="50" t="s">
        <v>80</v>
      </c>
      <c r="P80" s="49" t="s">
        <v>81</v>
      </c>
      <c r="Q80" s="49" t="s">
        <v>82</v>
      </c>
      <c r="R80" s="49" t="s">
        <v>30</v>
      </c>
      <c r="T80" s="3" t="s">
        <v>79</v>
      </c>
      <c r="U80" s="49" t="s">
        <v>7</v>
      </c>
      <c r="V80" s="49" t="s">
        <v>8</v>
      </c>
      <c r="W80" s="49" t="s">
        <v>61</v>
      </c>
      <c r="X80" s="49" t="s">
        <v>10</v>
      </c>
      <c r="Y80" s="49" t="s">
        <v>80</v>
      </c>
      <c r="Z80" s="83"/>
      <c r="AB80" t="str">
        <f>AG80&amp;COUNTIF($AG$15:AG80,AG80)</f>
        <v>CAT.6</v>
      </c>
      <c r="AC80" s="3" t="s">
        <v>79</v>
      </c>
      <c r="AD80" s="50" t="s">
        <v>7</v>
      </c>
      <c r="AE80" s="50" t="s">
        <v>8</v>
      </c>
      <c r="AF80" s="50" t="s">
        <v>61</v>
      </c>
      <c r="AG80" s="50" t="s">
        <v>10</v>
      </c>
      <c r="AH80" s="50" t="s">
        <v>80</v>
      </c>
      <c r="AI80" s="49" t="s">
        <v>81</v>
      </c>
      <c r="AJ80" s="49" t="s">
        <v>82</v>
      </c>
      <c r="AK80" s="49" t="s">
        <v>30</v>
      </c>
      <c r="AN80" s="42" t="str">
        <f>AN65</f>
        <v xml:space="preserve">PRUEBA </v>
      </c>
      <c r="AO80" s="18">
        <f>AO65</f>
        <v>3</v>
      </c>
      <c r="AT80" s="87" t="str">
        <f t="shared" si="43"/>
        <v/>
      </c>
      <c r="AU80" s="4"/>
      <c r="AV80" s="48" t="str">
        <f>AN80</f>
        <v xml:space="preserve">PRUEBA </v>
      </c>
      <c r="AW80" s="17">
        <f>AO80</f>
        <v>3</v>
      </c>
      <c r="BC80" s="4"/>
      <c r="BD80" s="42" t="str">
        <f>BD65</f>
        <v xml:space="preserve">PRUEBA </v>
      </c>
      <c r="BE80" s="18">
        <f>BE65</f>
        <v>4</v>
      </c>
      <c r="BJ80" s="90" t="str">
        <f t="shared" si="44"/>
        <v/>
      </c>
      <c r="BL80" s="48" t="str">
        <f>AV80</f>
        <v xml:space="preserve">PRUEBA </v>
      </c>
      <c r="BM80" s="17">
        <f>BE80</f>
        <v>4</v>
      </c>
    </row>
    <row r="81" spans="1:69" x14ac:dyDescent="0.3">
      <c r="A81">
        <v>8</v>
      </c>
      <c r="C81" s="3">
        <f>_xlfn.XLOOKUP(B81,Tabla1[NOMBRE Y APELLIDO],Tabla1[EQUIPO])</f>
        <v>0</v>
      </c>
      <c r="D81" s="3">
        <f>_xlfn.XLOOKUP(B81,Tabla1[NOMBRE Y APELLIDO],Tabla1[EDAD])</f>
        <v>0</v>
      </c>
      <c r="E81" s="3">
        <f>_xlfn.XLOOKUP(B81,Tabla1[NOMBRE Y APELLIDO],Tabla1[CAT.])</f>
        <v>0</v>
      </c>
      <c r="F81" s="81">
        <f>_xlfn.XLOOKUP(B81,Tabla1[NOMBRE Y APELLIDO],Tabla1[50m LIBRE])</f>
        <v>0</v>
      </c>
      <c r="H81" t="str">
        <f>$J$79&amp;"-"&amp;J81</f>
        <v>SERIE 7-1</v>
      </c>
      <c r="I81" t="str">
        <f>N81&amp;COUNTIF($N$15:N81,N81)</f>
        <v>038</v>
      </c>
      <c r="J81" s="3" cm="1">
        <f t="array" ref="J81:O88">_xlfn._xlws.SORT(A81:F88,1,1,FALSE)</f>
        <v>1</v>
      </c>
      <c r="K81" s="80">
        <v>0</v>
      </c>
      <c r="L81" s="50">
        <v>0</v>
      </c>
      <c r="M81" s="50">
        <v>0</v>
      </c>
      <c r="N81" s="50">
        <v>0</v>
      </c>
      <c r="O81" s="55">
        <v>0</v>
      </c>
      <c r="P81" s="55" t="s">
        <v>89</v>
      </c>
      <c r="Q81" s="50">
        <f t="shared" ref="Q81:Q88" si="57">$L$13</f>
        <v>3</v>
      </c>
      <c r="R81" s="50">
        <v>7</v>
      </c>
      <c r="T81">
        <v>8</v>
      </c>
      <c r="V81" s="3">
        <f>_xlfn.XLOOKUP(U81,Tabla1[NOMBRE Y APELLIDO],Tabla1[EQUIPO])</f>
        <v>0</v>
      </c>
      <c r="W81" s="3">
        <f>_xlfn.XLOOKUP(U81,Tabla1[NOMBRE Y APELLIDO],Tabla1[EDAD])</f>
        <v>0</v>
      </c>
      <c r="X81" s="3">
        <f>_xlfn.XLOOKUP(U81,Tabla1[NOMBRE Y APELLIDO],Tabla1[CAT.])</f>
        <v>0</v>
      </c>
      <c r="Y81" s="81">
        <f>_xlfn.XLOOKUP(U81,Tabla1[NOMBRE Y APELLIDO],Tabla1[50m LIBRE])</f>
        <v>0</v>
      </c>
      <c r="Z81" s="84"/>
      <c r="AA81" t="str">
        <f>$AC$79&amp;"-"&amp;AC81</f>
        <v>SERIE 7-1</v>
      </c>
      <c r="AB81" t="str">
        <f>AG81&amp;COUNTIF($AG$15:AG81,AG81)</f>
        <v>038</v>
      </c>
      <c r="AC81" s="3" cm="1">
        <f t="array" ref="AC81:AH88">_xlfn._xlws.SORT(T81:Y88,1,1,FALSE)</f>
        <v>1</v>
      </c>
      <c r="AD81" s="80">
        <v>0</v>
      </c>
      <c r="AE81" s="50">
        <v>0</v>
      </c>
      <c r="AF81" s="50">
        <v>0</v>
      </c>
      <c r="AG81" s="50">
        <v>0</v>
      </c>
      <c r="AH81" s="55">
        <v>0</v>
      </c>
      <c r="AI81" s="55" t="s">
        <v>89</v>
      </c>
      <c r="AJ81" s="50">
        <f t="shared" ref="AJ81:AJ88" si="58">$AE$13</f>
        <v>4</v>
      </c>
      <c r="AK81" s="50">
        <v>7</v>
      </c>
      <c r="AM81" s="49" t="s">
        <v>83</v>
      </c>
      <c r="AN81" s="49" t="s">
        <v>7</v>
      </c>
      <c r="AO81" s="49" t="s">
        <v>8</v>
      </c>
      <c r="AP81" s="49" t="s">
        <v>61</v>
      </c>
      <c r="AQ81" s="49" t="s">
        <v>10</v>
      </c>
      <c r="AR81" s="49" t="s">
        <v>81</v>
      </c>
      <c r="AS81" s="50" t="s">
        <v>15</v>
      </c>
      <c r="AT81" s="87" t="str">
        <f t="shared" si="43"/>
        <v>CAT.Lugar</v>
      </c>
      <c r="AU81" s="49" t="s">
        <v>83</v>
      </c>
      <c r="AV81" s="49" t="s">
        <v>7</v>
      </c>
      <c r="AW81" s="49" t="s">
        <v>8</v>
      </c>
      <c r="AX81" s="49" t="s">
        <v>61</v>
      </c>
      <c r="AY81" s="49" t="s">
        <v>10</v>
      </c>
      <c r="AZ81" s="49" t="s">
        <v>81</v>
      </c>
      <c r="BA81" s="4" t="s">
        <v>15</v>
      </c>
      <c r="BC81" s="49" t="s">
        <v>83</v>
      </c>
      <c r="BD81" s="49" t="s">
        <v>7</v>
      </c>
      <c r="BE81" s="49" t="s">
        <v>8</v>
      </c>
      <c r="BF81" s="49" t="s">
        <v>61</v>
      </c>
      <c r="BG81" s="49" t="s">
        <v>10</v>
      </c>
      <c r="BH81" s="49" t="s">
        <v>81</v>
      </c>
      <c r="BI81" s="50" t="s">
        <v>15</v>
      </c>
      <c r="BJ81" s="90" t="str">
        <f t="shared" si="44"/>
        <v>CAT.Lugar</v>
      </c>
      <c r="BK81" s="4" t="s">
        <v>83</v>
      </c>
      <c r="BL81" s="4" t="s">
        <v>7</v>
      </c>
      <c r="BM81" s="4" t="s">
        <v>8</v>
      </c>
      <c r="BN81" s="4" t="s">
        <v>61</v>
      </c>
      <c r="BO81" s="4" t="s">
        <v>10</v>
      </c>
      <c r="BP81" s="4" t="s">
        <v>81</v>
      </c>
      <c r="BQ81" s="4" t="s">
        <v>15</v>
      </c>
    </row>
    <row r="82" spans="1:69" x14ac:dyDescent="0.3">
      <c r="A82">
        <v>1</v>
      </c>
      <c r="C82" s="3">
        <f>_xlfn.XLOOKUP(B82,Tabla1[NOMBRE Y APELLIDO],Tabla1[EQUIPO])</f>
        <v>0</v>
      </c>
      <c r="D82" s="3">
        <f>_xlfn.XLOOKUP(B82,Tabla1[NOMBRE Y APELLIDO],Tabla1[EDAD])</f>
        <v>0</v>
      </c>
      <c r="E82" s="3">
        <f>_xlfn.XLOOKUP(B82,Tabla1[NOMBRE Y APELLIDO],Tabla1[CAT.])</f>
        <v>0</v>
      </c>
      <c r="F82" s="81">
        <f>_xlfn.XLOOKUP(B82,Tabla1[NOMBRE Y APELLIDO],Tabla1[50m LIBRE])</f>
        <v>0</v>
      </c>
      <c r="H82" t="str">
        <f t="shared" ref="H82:H88" si="59">$J$79&amp;"-"&amp;J82</f>
        <v>SERIE 7-2</v>
      </c>
      <c r="I82" t="str">
        <f>N82&amp;COUNTIF($N$15:N82,N82)</f>
        <v>039</v>
      </c>
      <c r="J82" s="3">
        <v>2</v>
      </c>
      <c r="K82" s="80">
        <v>0</v>
      </c>
      <c r="L82" s="50">
        <v>0</v>
      </c>
      <c r="M82" s="50">
        <v>0</v>
      </c>
      <c r="N82" s="50">
        <v>0</v>
      </c>
      <c r="O82" s="55">
        <v>0</v>
      </c>
      <c r="P82" s="55" t="s">
        <v>89</v>
      </c>
      <c r="Q82" s="50">
        <f t="shared" si="57"/>
        <v>3</v>
      </c>
      <c r="R82" s="50">
        <v>7</v>
      </c>
      <c r="T82">
        <v>1</v>
      </c>
      <c r="V82" s="3">
        <f>_xlfn.XLOOKUP(U82,Tabla1[NOMBRE Y APELLIDO],Tabla1[EQUIPO])</f>
        <v>0</v>
      </c>
      <c r="W82" s="3">
        <f>_xlfn.XLOOKUP(U82,Tabla1[NOMBRE Y APELLIDO],Tabla1[EDAD])</f>
        <v>0</v>
      </c>
      <c r="X82" s="3">
        <f>_xlfn.XLOOKUP(U82,Tabla1[NOMBRE Y APELLIDO],Tabla1[CAT.])</f>
        <v>0</v>
      </c>
      <c r="Y82" s="81">
        <f>_xlfn.XLOOKUP(U82,Tabla1[NOMBRE Y APELLIDO],Tabla1[50m LIBRE])</f>
        <v>0</v>
      </c>
      <c r="Z82" s="84"/>
      <c r="AA82" t="str">
        <f t="shared" ref="AA82:AA88" si="60">$AC$79&amp;"-"&amp;AC82</f>
        <v>SERIE 7-2</v>
      </c>
      <c r="AB82" t="str">
        <f>AG82&amp;COUNTIF($AG$15:AG82,AG82)</f>
        <v>039</v>
      </c>
      <c r="AC82" s="3">
        <v>2</v>
      </c>
      <c r="AD82" s="80">
        <v>0</v>
      </c>
      <c r="AE82" s="50">
        <v>0</v>
      </c>
      <c r="AF82" s="50">
        <v>0</v>
      </c>
      <c r="AG82" s="50">
        <v>0</v>
      </c>
      <c r="AH82" s="55">
        <v>0</v>
      </c>
      <c r="AI82" s="55" t="s">
        <v>89</v>
      </c>
      <c r="AJ82" s="50">
        <f t="shared" si="58"/>
        <v>4</v>
      </c>
      <c r="AK82" s="50">
        <v>7</v>
      </c>
      <c r="AM82" s="4">
        <v>1</v>
      </c>
      <c r="AN82" t="str" cm="1">
        <f t="array" ref="AN82">_xlfn.XLOOKUP($AO$79&amp;AM82,$I$15:$I$201,$K$15:$N$201,"")</f>
        <v/>
      </c>
      <c r="AO82" s="55"/>
      <c r="AP82" s="50"/>
      <c r="AQ82" s="55"/>
      <c r="AR82" s="55" t="str">
        <f t="shared" ref="AR82:AR93" si="61">_xlfn.XLOOKUP($AO$79&amp;AM82,$I$15:$I$201,$P$15:$P$201,"")</f>
        <v/>
      </c>
      <c r="AS82" s="50" cm="1">
        <f t="array" ref="AS82">IFERROR(IF(AR82="N/P",0,_xlfn.IFS(AM82&gt;8,"0",AM82=1,"9",AM82=2,"7",AM82=3,"6",AM82=4,"5",AM82=5,"4",AM82=6,"3",AM82=7,"2",AM82=8,"1")),"")+0</f>
        <v>9</v>
      </c>
      <c r="AT82" s="87" t="e">
        <f t="shared" si="43"/>
        <v>#N/A</v>
      </c>
      <c r="AU82" s="4" t="e" cm="1">
        <f t="array" ref="AU82">_xlfn.IFS(AZ82="N/P",0,AV82="",0,AV82&gt;0,1)</f>
        <v>#N/A</v>
      </c>
      <c r="AV82" cm="1">
        <f t="array" ref="AV82:AZ93">_xlfn._xlws.SORT(AN82:AR93,5,1,FALSE)</f>
        <v>0</v>
      </c>
      <c r="AW82" s="4">
        <v>0</v>
      </c>
      <c r="AX82" s="4">
        <v>0</v>
      </c>
      <c r="AY82" s="4">
        <v>0</v>
      </c>
      <c r="AZ82" s="55">
        <v>0</v>
      </c>
      <c r="BA82" s="50" t="e" cm="1">
        <f t="array" ref="BA82">IFERROR(IF(AZ82="N/P",0,_xlfn.IFS(AU82&gt;8,"0",AU82=1,"9",AU82=2,"7",AU82=3,"6",AU82=4,"5",AU82=5,"4",AU82=6,"3",AU82=7,"2",AU82=8,"1")),"")+0</f>
        <v>#VALUE!</v>
      </c>
      <c r="BC82" s="4">
        <v>1</v>
      </c>
      <c r="BD82" cm="1">
        <f t="array" ref="BD82:BG82">_xlfn.XLOOKUP($BE$79&amp;BC82,$AB$15:$AB$201,$AD$15:$AG$201,"")</f>
        <v>0</v>
      </c>
      <c r="BE82" s="55">
        <v>0</v>
      </c>
      <c r="BF82" s="50">
        <v>0</v>
      </c>
      <c r="BG82" s="55">
        <v>0</v>
      </c>
      <c r="BH82" s="55" t="str">
        <f t="shared" ref="BH82:BH93" si="62">_xlfn.XLOOKUP($BE$79&amp;BC82,$AB$15:$AB$201,$AI$15:$AI$201,"")</f>
        <v>:        :</v>
      </c>
      <c r="BI82" s="50" cm="1">
        <f t="array" ref="BI82">IFERROR(IF(BH82="N/P",0,_xlfn.IFS(BC82&gt;8,"0",BC82=1,"9",BC82=2,"7",BC82=3,"6",BC82=4,"5",BC82=5,"4",BC82=6,"3",BC82=7,"2",BC82=8,"1")),"")+0</f>
        <v>9</v>
      </c>
      <c r="BJ82" s="90" t="e">
        <f t="shared" si="44"/>
        <v>#N/A</v>
      </c>
      <c r="BK82" s="4" t="e" cm="1">
        <f t="array" ref="BK82">_xlfn.IFS(BP82="N/P",0,BL82="",0,BL82&gt;0,1)</f>
        <v>#N/A</v>
      </c>
      <c r="BL82" cm="1">
        <f t="array" ref="BL82:BP93">_xlfn._xlws.SORT(BD82:BH93,5,1,FALSE)</f>
        <v>0</v>
      </c>
      <c r="BM82" s="4">
        <v>0</v>
      </c>
      <c r="BN82" s="4">
        <v>0</v>
      </c>
      <c r="BO82" s="4">
        <v>0</v>
      </c>
      <c r="BP82" s="55" t="str">
        <v>:        :</v>
      </c>
      <c r="BQ82" s="50" t="e" cm="1">
        <f t="array" ref="BQ82">IFERROR(IF(BP82="N/P",0,_xlfn.IFS(BK82&gt;8,"0",BK82=1,"9",BK82=2,"7",BK82=3,"6",BK82=4,"5",BK82=5,"4",BK82=6,"3",BK82=7,"2",BK82=8,"1")),"")+0</f>
        <v>#VALUE!</v>
      </c>
    </row>
    <row r="83" spans="1:69" x14ac:dyDescent="0.3">
      <c r="A83">
        <v>7</v>
      </c>
      <c r="C83" s="3">
        <f>_xlfn.XLOOKUP(B83,Tabla1[NOMBRE Y APELLIDO],Tabla1[EQUIPO])</f>
        <v>0</v>
      </c>
      <c r="D83" s="3">
        <f>_xlfn.XLOOKUP(B83,Tabla1[NOMBRE Y APELLIDO],Tabla1[EDAD])</f>
        <v>0</v>
      </c>
      <c r="E83" s="3">
        <f>_xlfn.XLOOKUP(B83,Tabla1[NOMBRE Y APELLIDO],Tabla1[CAT.])</f>
        <v>0</v>
      </c>
      <c r="F83" s="81">
        <f>_xlfn.XLOOKUP(B83,Tabla1[NOMBRE Y APELLIDO],Tabla1[50m LIBRE])</f>
        <v>0</v>
      </c>
      <c r="H83" t="str">
        <f t="shared" si="59"/>
        <v>SERIE 7-3</v>
      </c>
      <c r="I83" t="str">
        <f>N83&amp;COUNTIF($N$15:N83,N83)</f>
        <v>040</v>
      </c>
      <c r="J83" s="3">
        <v>3</v>
      </c>
      <c r="K83" s="80">
        <v>0</v>
      </c>
      <c r="L83" s="50">
        <v>0</v>
      </c>
      <c r="M83" s="50">
        <v>0</v>
      </c>
      <c r="N83" s="50">
        <v>0</v>
      </c>
      <c r="O83" s="55">
        <v>0</v>
      </c>
      <c r="P83" s="55" t="s">
        <v>89</v>
      </c>
      <c r="Q83" s="50">
        <f t="shared" si="57"/>
        <v>3</v>
      </c>
      <c r="R83" s="50">
        <v>7</v>
      </c>
      <c r="T83">
        <v>7</v>
      </c>
      <c r="V83" s="3">
        <f>_xlfn.XLOOKUP(U83,Tabla1[NOMBRE Y APELLIDO],Tabla1[EQUIPO])</f>
        <v>0</v>
      </c>
      <c r="W83" s="3">
        <f>_xlfn.XLOOKUP(U83,Tabla1[NOMBRE Y APELLIDO],Tabla1[EDAD])</f>
        <v>0</v>
      </c>
      <c r="X83" s="3">
        <f>_xlfn.XLOOKUP(U83,Tabla1[NOMBRE Y APELLIDO],Tabla1[CAT.])</f>
        <v>0</v>
      </c>
      <c r="Y83" s="81">
        <f>_xlfn.XLOOKUP(U83,Tabla1[NOMBRE Y APELLIDO],Tabla1[50m LIBRE])</f>
        <v>0</v>
      </c>
      <c r="Z83" s="84"/>
      <c r="AA83" t="str">
        <f t="shared" si="60"/>
        <v>SERIE 7-3</v>
      </c>
      <c r="AB83" t="str">
        <f>AG83&amp;COUNTIF($AG$15:AG83,AG83)</f>
        <v>040</v>
      </c>
      <c r="AC83" s="3">
        <v>3</v>
      </c>
      <c r="AD83" s="80">
        <v>0</v>
      </c>
      <c r="AE83" s="50">
        <v>0</v>
      </c>
      <c r="AF83" s="50">
        <v>0</v>
      </c>
      <c r="AG83" s="50">
        <v>0</v>
      </c>
      <c r="AH83" s="55">
        <v>0</v>
      </c>
      <c r="AI83" s="55" t="s">
        <v>89</v>
      </c>
      <c r="AJ83" s="50">
        <f t="shared" si="58"/>
        <v>4</v>
      </c>
      <c r="AK83" s="50">
        <v>7</v>
      </c>
      <c r="AM83" s="4">
        <v>2</v>
      </c>
      <c r="AN83" t="str" cm="1">
        <f t="array" ref="AN83">_xlfn.XLOOKUP($AO$79&amp;AM83,$I$15:$I$201,$K$15:$N$201,"")</f>
        <v/>
      </c>
      <c r="AO83" s="55"/>
      <c r="AP83" s="50"/>
      <c r="AQ83" s="55"/>
      <c r="AR83" s="55" t="str">
        <f t="shared" si="61"/>
        <v/>
      </c>
      <c r="AS83" s="50" cm="1">
        <f t="array" ref="AS83">IFERROR(IF(AR83="N/P",0,_xlfn.IFS(AM83&gt;8,"0",AM83=1,"9",AM83=2,"7",AM83=3,"6",AM83=4,"5",AM83=5,"4",AM83=6,"3",AM83=7,"2",AM83=8,"1")),"")+0</f>
        <v>7</v>
      </c>
      <c r="AT83" s="87" t="e">
        <f t="shared" si="43"/>
        <v>#N/A</v>
      </c>
      <c r="AU83" s="4" t="e" cm="1">
        <f t="array" ref="AU83">_xlfn.IFS(AZ83="N/P",0,AV83="",0,AZ83&gt;0,AU82+1)</f>
        <v>#N/A</v>
      </c>
      <c r="AV83">
        <v>0</v>
      </c>
      <c r="AW83" s="4">
        <v>0</v>
      </c>
      <c r="AX83" s="4">
        <v>0</v>
      </c>
      <c r="AY83" s="4">
        <v>0</v>
      </c>
      <c r="AZ83" s="55">
        <v>0</v>
      </c>
      <c r="BA83" s="50" t="e" cm="1">
        <f t="array" ref="BA83">IFERROR(IF(AZ83="N/P",0,_xlfn.IFS(AU83&gt;8,"0",AU83=1,"9",AU83=2,"7",AU83=3,"6",AU83=4,"5",AU83=5,"4",AU83=6,"3",AU83=7,"2",AU83=8,"1")),"")+0</f>
        <v>#VALUE!</v>
      </c>
      <c r="BC83" s="4">
        <v>2</v>
      </c>
      <c r="BD83" cm="1">
        <f t="array" ref="BD83:BG83">_xlfn.XLOOKUP($BE$79&amp;BC83,$AB$15:$AB$201,$AD$15:$AG$201,"")</f>
        <v>0</v>
      </c>
      <c r="BE83" s="55">
        <v>0</v>
      </c>
      <c r="BF83" s="50">
        <v>0</v>
      </c>
      <c r="BG83" s="55">
        <v>0</v>
      </c>
      <c r="BH83" s="55" t="str">
        <f t="shared" si="62"/>
        <v>:        :</v>
      </c>
      <c r="BI83" s="50" cm="1">
        <f t="array" ref="BI83">IFERROR(IF(BH83="N/P",0,_xlfn.IFS(BC83&gt;8,"0",BC83=1,"9",BC83=2,"7",BC83=3,"6",BC83=4,"5",BC83=5,"4",BC83=6,"3",BC83=7,"2",BC83=8,"1")),"")+0</f>
        <v>7</v>
      </c>
      <c r="BJ83" s="90" t="e">
        <f t="shared" si="44"/>
        <v>#N/A</v>
      </c>
      <c r="BK83" s="4" t="e" cm="1">
        <f t="array" ref="BK83">_xlfn.IFS(BP83="N/P",0,BL83="",0,BP83&gt;0,BK82+1)</f>
        <v>#N/A</v>
      </c>
      <c r="BL83">
        <v>0</v>
      </c>
      <c r="BM83" s="4">
        <v>0</v>
      </c>
      <c r="BN83" s="4">
        <v>0</v>
      </c>
      <c r="BO83" s="4">
        <v>0</v>
      </c>
      <c r="BP83" s="55" t="str">
        <v>:        :</v>
      </c>
      <c r="BQ83" s="50" t="e" cm="1">
        <f t="array" ref="BQ83">IFERROR(IF(BP83="N/P",0,_xlfn.IFS(BK83&gt;8,"0",BK83=1,"9",BK83=2,"7",BK83=3,"6",BK83=4,"5",BK83=5,"4",BK83=6,"3",BK83=7,"2",BK83=8,"1")),"")+0</f>
        <v>#VALUE!</v>
      </c>
    </row>
    <row r="84" spans="1:69" x14ac:dyDescent="0.3">
      <c r="A84">
        <v>2</v>
      </c>
      <c r="C84" s="3">
        <f>_xlfn.XLOOKUP(B84,Tabla1[NOMBRE Y APELLIDO],Tabla1[EQUIPO])</f>
        <v>0</v>
      </c>
      <c r="D84" s="3">
        <f>_xlfn.XLOOKUP(B84,Tabla1[NOMBRE Y APELLIDO],Tabla1[EDAD])</f>
        <v>0</v>
      </c>
      <c r="E84" s="3">
        <f>_xlfn.XLOOKUP(B84,Tabla1[NOMBRE Y APELLIDO],Tabla1[CAT.])</f>
        <v>0</v>
      </c>
      <c r="F84" s="81">
        <f>_xlfn.XLOOKUP(B84,Tabla1[NOMBRE Y APELLIDO],Tabla1[50m LIBRE])</f>
        <v>0</v>
      </c>
      <c r="H84" t="str">
        <f t="shared" si="59"/>
        <v>SERIE 7-4</v>
      </c>
      <c r="I84" t="str">
        <f>N84&amp;COUNTIF($N$15:N84,N84)</f>
        <v>041</v>
      </c>
      <c r="J84" s="3">
        <v>4</v>
      </c>
      <c r="K84" s="80">
        <v>0</v>
      </c>
      <c r="L84" s="50">
        <v>0</v>
      </c>
      <c r="M84" s="50">
        <v>0</v>
      </c>
      <c r="N84" s="50">
        <v>0</v>
      </c>
      <c r="O84" s="55">
        <v>0</v>
      </c>
      <c r="P84" s="55" t="s">
        <v>89</v>
      </c>
      <c r="Q84" s="50">
        <f t="shared" si="57"/>
        <v>3</v>
      </c>
      <c r="R84" s="50">
        <v>7</v>
      </c>
      <c r="T84">
        <v>2</v>
      </c>
      <c r="V84" s="3">
        <f>_xlfn.XLOOKUP(U84,Tabla1[NOMBRE Y APELLIDO],Tabla1[EQUIPO])</f>
        <v>0</v>
      </c>
      <c r="W84" s="3">
        <f>_xlfn.XLOOKUP(U84,Tabla1[NOMBRE Y APELLIDO],Tabla1[EDAD])</f>
        <v>0</v>
      </c>
      <c r="X84" s="3">
        <f>_xlfn.XLOOKUP(U84,Tabla1[NOMBRE Y APELLIDO],Tabla1[CAT.])</f>
        <v>0</v>
      </c>
      <c r="Y84" s="81">
        <f>_xlfn.XLOOKUP(U84,Tabla1[NOMBRE Y APELLIDO],Tabla1[50m LIBRE])</f>
        <v>0</v>
      </c>
      <c r="Z84" s="84"/>
      <c r="AA84" t="str">
        <f t="shared" si="60"/>
        <v>SERIE 7-4</v>
      </c>
      <c r="AB84" t="str">
        <f>AG84&amp;COUNTIF($AG$15:AG84,AG84)</f>
        <v>041</v>
      </c>
      <c r="AC84" s="3">
        <v>4</v>
      </c>
      <c r="AD84" s="80">
        <v>0</v>
      </c>
      <c r="AE84" s="50">
        <v>0</v>
      </c>
      <c r="AF84" s="50">
        <v>0</v>
      </c>
      <c r="AG84" s="50">
        <v>0</v>
      </c>
      <c r="AH84" s="55">
        <v>0</v>
      </c>
      <c r="AI84" s="55" t="s">
        <v>89</v>
      </c>
      <c r="AJ84" s="50">
        <f t="shared" si="58"/>
        <v>4</v>
      </c>
      <c r="AK84" s="50">
        <v>7</v>
      </c>
      <c r="AM84" s="4">
        <v>3</v>
      </c>
      <c r="AN84" t="str" cm="1">
        <f t="array" ref="AN84">_xlfn.XLOOKUP($AO$79&amp;AM84,$I$15:$I$201,$K$15:$N$201,"")</f>
        <v/>
      </c>
      <c r="AO84" s="55"/>
      <c r="AP84" s="50"/>
      <c r="AQ84" s="55"/>
      <c r="AR84" s="55" t="str">
        <f t="shared" si="61"/>
        <v/>
      </c>
      <c r="AS84" s="50" cm="1">
        <f t="array" ref="AS84">IFERROR(IF(AR84="N/P",0,_xlfn.IFS(AM84&gt;8,"0",AM84=1,"9",AM84=2,"7",AM84=3,"6",AM84=4,"5",AM84=5,"4",AM84=6,"3",AM84=7,"2",AM84=8,"1")),"")+0</f>
        <v>6</v>
      </c>
      <c r="AT84" s="87" t="str">
        <f t="shared" si="43"/>
        <v>00</v>
      </c>
      <c r="AU84" s="4" cm="1">
        <f t="array" ref="AU84">_xlfn.IFS(AZ84="N/P",0,AV84="",0,AZ84&gt;0,AU83+1)</f>
        <v>0</v>
      </c>
      <c r="AV84" t="str">
        <v/>
      </c>
      <c r="AW84" s="4">
        <v>0</v>
      </c>
      <c r="AX84" s="4">
        <v>0</v>
      </c>
      <c r="AY84" s="4">
        <v>0</v>
      </c>
      <c r="AZ84" s="55" t="str">
        <v/>
      </c>
      <c r="BA84" s="50" t="e" cm="1">
        <f t="array" ref="BA84">IFERROR(IF(AZ84="N/P",0,_xlfn.IFS(AU84&gt;8,"0",AU84=1,"9",AU84=2,"7",AU84=3,"6",AU84=4,"5",AU84=5,"4",AU84=6,"3",AU84=7,"2",AU84=8,"1")),"")+0</f>
        <v>#VALUE!</v>
      </c>
      <c r="BC84" s="4">
        <v>3</v>
      </c>
      <c r="BD84" cm="1">
        <f t="array" ref="BD84:BG84">_xlfn.XLOOKUP($BE$79&amp;BC84,$AB$15:$AB$201,$AD$15:$AG$201,"")</f>
        <v>0</v>
      </c>
      <c r="BE84" s="55">
        <v>0</v>
      </c>
      <c r="BF84" s="50">
        <v>0</v>
      </c>
      <c r="BG84" s="55">
        <v>0</v>
      </c>
      <c r="BH84" s="55" t="str">
        <f t="shared" si="62"/>
        <v>:        :</v>
      </c>
      <c r="BI84" s="50" cm="1">
        <f t="array" ref="BI84">IFERROR(IF(BH84="N/P",0,_xlfn.IFS(BC84&gt;8,"0",BC84=1,"9",BC84=2,"7",BC84=3,"6",BC84=4,"5",BC84=5,"4",BC84=6,"3",BC84=7,"2",BC84=8,"1")),"")+0</f>
        <v>6</v>
      </c>
      <c r="BJ84" s="90" t="e">
        <f t="shared" si="44"/>
        <v>#N/A</v>
      </c>
      <c r="BK84" s="4" t="e" cm="1">
        <f t="array" ref="BK84">_xlfn.IFS(BP84="N/P",0,BL84="",0,BP84&gt;0,BK83+1)</f>
        <v>#N/A</v>
      </c>
      <c r="BL84">
        <v>0</v>
      </c>
      <c r="BM84" s="4">
        <v>0</v>
      </c>
      <c r="BN84" s="4">
        <v>0</v>
      </c>
      <c r="BO84" s="4">
        <v>0</v>
      </c>
      <c r="BP84" s="55" t="str">
        <v>:        :</v>
      </c>
      <c r="BQ84" s="50" t="e" cm="1">
        <f t="array" ref="BQ84">IFERROR(IF(BP84="N/P",0,_xlfn.IFS(BK84&gt;8,"0",BK84=1,"9",BK84=2,"7",BK84=3,"6",BK84=4,"5",BK84=5,"4",BK84=6,"3",BK84=7,"2",BK84=8,"1")),"")+0</f>
        <v>#VALUE!</v>
      </c>
    </row>
    <row r="85" spans="1:69" x14ac:dyDescent="0.3">
      <c r="A85">
        <v>6</v>
      </c>
      <c r="C85" s="3">
        <f>_xlfn.XLOOKUP(B85,Tabla1[NOMBRE Y APELLIDO],Tabla1[EQUIPO])</f>
        <v>0</v>
      </c>
      <c r="D85" s="3">
        <f>_xlfn.XLOOKUP(B85,Tabla1[NOMBRE Y APELLIDO],Tabla1[EDAD])</f>
        <v>0</v>
      </c>
      <c r="E85" s="3">
        <f>_xlfn.XLOOKUP(B85,Tabla1[NOMBRE Y APELLIDO],Tabla1[CAT.])</f>
        <v>0</v>
      </c>
      <c r="F85" s="81">
        <f>_xlfn.XLOOKUP(B85,Tabla1[NOMBRE Y APELLIDO],Tabla1[50m LIBRE])</f>
        <v>0</v>
      </c>
      <c r="H85" t="str">
        <f t="shared" si="59"/>
        <v>SERIE 7-5</v>
      </c>
      <c r="I85" t="str">
        <f>N85&amp;COUNTIF($N$15:N85,N85)</f>
        <v>042</v>
      </c>
      <c r="J85" s="3">
        <v>5</v>
      </c>
      <c r="K85" s="80">
        <v>0</v>
      </c>
      <c r="L85" s="50">
        <v>0</v>
      </c>
      <c r="M85" s="50">
        <v>0</v>
      </c>
      <c r="N85" s="50">
        <v>0</v>
      </c>
      <c r="O85" s="55">
        <v>0</v>
      </c>
      <c r="P85" s="55" t="s">
        <v>89</v>
      </c>
      <c r="Q85" s="50">
        <f t="shared" si="57"/>
        <v>3</v>
      </c>
      <c r="R85" s="50">
        <v>7</v>
      </c>
      <c r="T85">
        <v>6</v>
      </c>
      <c r="V85" s="3">
        <f>_xlfn.XLOOKUP(U85,Tabla1[NOMBRE Y APELLIDO],Tabla1[EQUIPO])</f>
        <v>0</v>
      </c>
      <c r="W85" s="3">
        <f>_xlfn.XLOOKUP(U85,Tabla1[NOMBRE Y APELLIDO],Tabla1[EDAD])</f>
        <v>0</v>
      </c>
      <c r="X85" s="3">
        <f>_xlfn.XLOOKUP(U85,Tabla1[NOMBRE Y APELLIDO],Tabla1[CAT.])</f>
        <v>0</v>
      </c>
      <c r="Y85" s="81">
        <f>_xlfn.XLOOKUP(U85,Tabla1[NOMBRE Y APELLIDO],Tabla1[50m LIBRE])</f>
        <v>0</v>
      </c>
      <c r="Z85" s="84"/>
      <c r="AA85" t="str">
        <f t="shared" si="60"/>
        <v>SERIE 7-5</v>
      </c>
      <c r="AB85" t="str">
        <f>AG85&amp;COUNTIF($AG$15:AG85,AG85)</f>
        <v>042</v>
      </c>
      <c r="AC85" s="3">
        <v>5</v>
      </c>
      <c r="AD85" s="80">
        <v>0</v>
      </c>
      <c r="AE85" s="50">
        <v>0</v>
      </c>
      <c r="AF85" s="50">
        <v>0</v>
      </c>
      <c r="AG85" s="50">
        <v>0</v>
      </c>
      <c r="AH85" s="55">
        <v>0</v>
      </c>
      <c r="AI85" s="55" t="s">
        <v>89</v>
      </c>
      <c r="AJ85" s="50">
        <f t="shared" si="58"/>
        <v>4</v>
      </c>
      <c r="AK85" s="50">
        <v>7</v>
      </c>
      <c r="AM85" s="4">
        <v>4</v>
      </c>
      <c r="AN85" t="str" cm="1">
        <f t="array" ref="AN85">_xlfn.XLOOKUP($AO$79&amp;AM85,$I$15:$I$201,$K$15:$N$201,"")</f>
        <v/>
      </c>
      <c r="AO85" s="55"/>
      <c r="AP85" s="50"/>
      <c r="AQ85" s="55"/>
      <c r="AR85" s="55" t="str">
        <f t="shared" si="61"/>
        <v/>
      </c>
      <c r="AS85" s="50" cm="1">
        <f t="array" ref="AS85">IFERROR(IF(AR85="N/P",0,_xlfn.IFS(AM85&gt;8,"0",AM85=1,"9",AM85=2,"7",AM85=3,"6",AM85=4,"5",AM85=5,"4",AM85=6,"3",AM85=7,"2",AM85=8,"1")),"")+0</f>
        <v>5</v>
      </c>
      <c r="AT85" s="87" t="str">
        <f t="shared" si="43"/>
        <v>00</v>
      </c>
      <c r="AU85" s="4" cm="1">
        <f t="array" ref="AU85">_xlfn.IFS(AZ85="N/P",0,AV85="",0,AZ85&gt;0,AU84+1)</f>
        <v>0</v>
      </c>
      <c r="AV85" t="str">
        <v/>
      </c>
      <c r="AW85" s="4">
        <v>0</v>
      </c>
      <c r="AX85" s="4">
        <v>0</v>
      </c>
      <c r="AY85" s="4">
        <v>0</v>
      </c>
      <c r="AZ85" s="55" t="str">
        <v/>
      </c>
      <c r="BA85" s="50" t="e" cm="1">
        <f t="array" ref="BA85">IFERROR(IF(AZ85="N/P",0,_xlfn.IFS(AU85&gt;8,"0",AU85=1,"9",AU85=2,"7",AU85=3,"6",AU85=4,"5",AU85=5,"4",AU85=6,"3",AU85=7,"2",AU85=8,"1")),"")+0</f>
        <v>#VALUE!</v>
      </c>
      <c r="BC85" s="4">
        <v>4</v>
      </c>
      <c r="BD85" cm="1">
        <f t="array" ref="BD85:BG85">_xlfn.XLOOKUP($BE$79&amp;BC85,$AB$15:$AB$201,$AD$15:$AG$201,"")</f>
        <v>0</v>
      </c>
      <c r="BE85" s="55">
        <v>0</v>
      </c>
      <c r="BF85" s="50">
        <v>0</v>
      </c>
      <c r="BG85" s="55">
        <v>0</v>
      </c>
      <c r="BH85" s="55" t="str">
        <f t="shared" si="62"/>
        <v>:        :</v>
      </c>
      <c r="BI85" s="50" cm="1">
        <f t="array" ref="BI85">IFERROR(IF(BH85="N/P",0,_xlfn.IFS(BC85&gt;8,"0",BC85=1,"9",BC85=2,"7",BC85=3,"6",BC85=4,"5",BC85=5,"4",BC85=6,"3",BC85=7,"2",BC85=8,"1")),"")+0</f>
        <v>5</v>
      </c>
      <c r="BJ85" s="90" t="e">
        <f t="shared" si="44"/>
        <v>#N/A</v>
      </c>
      <c r="BK85" s="4" t="e" cm="1">
        <f t="array" ref="BK85">_xlfn.IFS(BP85="N/P",0,BL85="",0,BP85&gt;0,BK84+1)</f>
        <v>#N/A</v>
      </c>
      <c r="BL85">
        <v>0</v>
      </c>
      <c r="BM85" s="4">
        <v>0</v>
      </c>
      <c r="BN85" s="4">
        <v>0</v>
      </c>
      <c r="BO85" s="4">
        <v>0</v>
      </c>
      <c r="BP85" s="55" t="str">
        <v>:        :</v>
      </c>
      <c r="BQ85" s="50" t="e" cm="1">
        <f t="array" ref="BQ85">IFERROR(IF(BP85="N/P",0,_xlfn.IFS(BK85&gt;8,"0",BK85=1,"9",BK85=2,"7",BK85=3,"6",BK85=4,"5",BK85=5,"4",BK85=6,"3",BK85=7,"2",BK85=8,"1")),"")+0</f>
        <v>#VALUE!</v>
      </c>
    </row>
    <row r="86" spans="1:69" x14ac:dyDescent="0.3">
      <c r="A86">
        <v>3</v>
      </c>
      <c r="C86" s="3">
        <f>_xlfn.XLOOKUP(B86,Tabla1[NOMBRE Y APELLIDO],Tabla1[EQUIPO])</f>
        <v>0</v>
      </c>
      <c r="D86" s="3">
        <f>_xlfn.XLOOKUP(B86,Tabla1[NOMBRE Y APELLIDO],Tabla1[EDAD])</f>
        <v>0</v>
      </c>
      <c r="E86" s="3">
        <f>_xlfn.XLOOKUP(B86,Tabla1[NOMBRE Y APELLIDO],Tabla1[CAT.])</f>
        <v>0</v>
      </c>
      <c r="F86" s="81">
        <f>_xlfn.XLOOKUP(B86,Tabla1[NOMBRE Y APELLIDO],Tabla1[50m LIBRE])</f>
        <v>0</v>
      </c>
      <c r="H86" t="str">
        <f t="shared" si="59"/>
        <v>SERIE 7-6</v>
      </c>
      <c r="I86" t="str">
        <f>N86&amp;COUNTIF($N$15:N86,N86)</f>
        <v>043</v>
      </c>
      <c r="J86" s="3">
        <v>6</v>
      </c>
      <c r="K86" s="80">
        <v>0</v>
      </c>
      <c r="L86" s="50">
        <v>0</v>
      </c>
      <c r="M86" s="50">
        <v>0</v>
      </c>
      <c r="N86" s="50">
        <v>0</v>
      </c>
      <c r="O86" s="55">
        <v>0</v>
      </c>
      <c r="P86" s="55" t="s">
        <v>89</v>
      </c>
      <c r="Q86" s="50">
        <f t="shared" si="57"/>
        <v>3</v>
      </c>
      <c r="R86" s="50">
        <v>7</v>
      </c>
      <c r="T86">
        <v>3</v>
      </c>
      <c r="V86" s="3">
        <f>_xlfn.XLOOKUP(U86,Tabla1[NOMBRE Y APELLIDO],Tabla1[EQUIPO])</f>
        <v>0</v>
      </c>
      <c r="W86" s="3">
        <f>_xlfn.XLOOKUP(U86,Tabla1[NOMBRE Y APELLIDO],Tabla1[EDAD])</f>
        <v>0</v>
      </c>
      <c r="X86" s="3">
        <f>_xlfn.XLOOKUP(U86,Tabla1[NOMBRE Y APELLIDO],Tabla1[CAT.])</f>
        <v>0</v>
      </c>
      <c r="Y86" s="81">
        <f>_xlfn.XLOOKUP(U86,Tabla1[NOMBRE Y APELLIDO],Tabla1[50m LIBRE])</f>
        <v>0</v>
      </c>
      <c r="Z86" s="84"/>
      <c r="AA86" t="str">
        <f t="shared" si="60"/>
        <v>SERIE 7-6</v>
      </c>
      <c r="AB86" t="str">
        <f>AG86&amp;COUNTIF($AG$15:AG86,AG86)</f>
        <v>043</v>
      </c>
      <c r="AC86" s="3">
        <v>6</v>
      </c>
      <c r="AD86" s="80">
        <v>0</v>
      </c>
      <c r="AE86" s="50">
        <v>0</v>
      </c>
      <c r="AF86" s="50">
        <v>0</v>
      </c>
      <c r="AG86" s="50">
        <v>0</v>
      </c>
      <c r="AH86" s="55">
        <v>0</v>
      </c>
      <c r="AI86" s="55" t="s">
        <v>89</v>
      </c>
      <c r="AJ86" s="50">
        <f t="shared" si="58"/>
        <v>4</v>
      </c>
      <c r="AK86" s="50">
        <v>7</v>
      </c>
      <c r="AM86" s="4">
        <v>5</v>
      </c>
      <c r="AN86" cm="1">
        <f t="array" ref="AN86:AQ86">_xlfn.XLOOKUP($AO$79&amp;AM86,$I$15:$I$201,$K$15:$N$201,"")</f>
        <v>0</v>
      </c>
      <c r="AO86" s="55">
        <v>0</v>
      </c>
      <c r="AP86" s="50">
        <v>0</v>
      </c>
      <c r="AQ86" s="55">
        <v>0</v>
      </c>
      <c r="AR86" s="55">
        <f t="shared" si="61"/>
        <v>0</v>
      </c>
      <c r="AS86" s="50" cm="1">
        <f t="array" ref="AS86">IFERROR(IF(AR86="N/P",0,_xlfn.IFS(AM86&gt;8,"0",AM86=1,"9",AM86=2,"7",AM86=3,"6",AM86=4,"5",AM86=5,"4",AM86=6,"3",AM86=7,"2",AM86=8,"1")),"")+0</f>
        <v>4</v>
      </c>
      <c r="AT86" s="87" t="str">
        <f t="shared" si="43"/>
        <v>00</v>
      </c>
      <c r="AU86" s="4" cm="1">
        <f t="array" ref="AU86">_xlfn.IFS(AZ86="N/P",0,AV86="",0,AZ86&gt;0,AU85+1)</f>
        <v>0</v>
      </c>
      <c r="AV86" t="str">
        <v/>
      </c>
      <c r="AW86" s="4">
        <v>0</v>
      </c>
      <c r="AX86" s="4">
        <v>0</v>
      </c>
      <c r="AY86" s="4">
        <v>0</v>
      </c>
      <c r="AZ86" s="55" t="str">
        <v/>
      </c>
      <c r="BA86" s="50" t="e" cm="1">
        <f t="array" ref="BA86">IFERROR(IF(AZ86="N/P",0,_xlfn.IFS(AU86&gt;8,"0",AU86=1,"9",AU86=2,"7",AU86=3,"6",AU86=4,"5",AU86=5,"4",AU86=6,"3",AU86=7,"2",AU86=8,"1")),"")+0</f>
        <v>#VALUE!</v>
      </c>
      <c r="BC86" s="4">
        <v>5</v>
      </c>
      <c r="BD86" cm="1">
        <f t="array" ref="BD86:BG86">_xlfn.XLOOKUP($BE$79&amp;BC86,$AB$15:$AB$201,$AD$15:$AG$201,"")</f>
        <v>0</v>
      </c>
      <c r="BE86" s="55">
        <v>0</v>
      </c>
      <c r="BF86" s="50">
        <v>0</v>
      </c>
      <c r="BG86" s="55">
        <v>0</v>
      </c>
      <c r="BH86" s="55" t="str">
        <f t="shared" si="62"/>
        <v>:        :</v>
      </c>
      <c r="BI86" s="50" cm="1">
        <f t="array" ref="BI86">IFERROR(IF(BH86="N/P",0,_xlfn.IFS(BC86&gt;8,"0",BC86=1,"9",BC86=2,"7",BC86=3,"6",BC86=4,"5",BC86=5,"4",BC86=6,"3",BC86=7,"2",BC86=8,"1")),"")+0</f>
        <v>4</v>
      </c>
      <c r="BJ86" s="90" t="e">
        <f t="shared" si="44"/>
        <v>#N/A</v>
      </c>
      <c r="BK86" s="4" t="e" cm="1">
        <f t="array" ref="BK86">_xlfn.IFS(BP86="N/P",0,BL86="",0,BP86&gt;0,BK85+1)</f>
        <v>#N/A</v>
      </c>
      <c r="BL86">
        <v>0</v>
      </c>
      <c r="BM86" s="4">
        <v>0</v>
      </c>
      <c r="BN86" s="4">
        <v>0</v>
      </c>
      <c r="BO86" s="4">
        <v>0</v>
      </c>
      <c r="BP86" s="55" t="str">
        <v>:        :</v>
      </c>
      <c r="BQ86" s="50" t="e" cm="1">
        <f t="array" ref="BQ86">IFERROR(IF(BP86="N/P",0,_xlfn.IFS(BK86&gt;8,"0",BK86=1,"9",BK86=2,"7",BK86=3,"6",BK86=4,"5",BK86=5,"4",BK86=6,"3",BK86=7,"2",BK86=8,"1")),"")+0</f>
        <v>#VALUE!</v>
      </c>
    </row>
    <row r="87" spans="1:69" x14ac:dyDescent="0.3">
      <c r="A87">
        <v>5</v>
      </c>
      <c r="C87" s="3">
        <f>_xlfn.XLOOKUP(B87,Tabla1[NOMBRE Y APELLIDO],Tabla1[EQUIPO])</f>
        <v>0</v>
      </c>
      <c r="D87" s="3">
        <f>_xlfn.XLOOKUP(B87,Tabla1[NOMBRE Y APELLIDO],Tabla1[EDAD])</f>
        <v>0</v>
      </c>
      <c r="E87" s="3">
        <f>_xlfn.XLOOKUP(B87,Tabla1[NOMBRE Y APELLIDO],Tabla1[CAT.])</f>
        <v>0</v>
      </c>
      <c r="F87" s="81">
        <f>_xlfn.XLOOKUP(B87,Tabla1[NOMBRE Y APELLIDO],Tabla1[50m LIBRE])</f>
        <v>0</v>
      </c>
      <c r="H87" t="str">
        <f t="shared" si="59"/>
        <v>SERIE 7-7</v>
      </c>
      <c r="I87" t="str">
        <f>N87&amp;COUNTIF($N$15:N87,N87)</f>
        <v>044</v>
      </c>
      <c r="J87" s="3">
        <v>7</v>
      </c>
      <c r="K87" s="80">
        <v>0</v>
      </c>
      <c r="L87" s="50">
        <v>0</v>
      </c>
      <c r="M87" s="50">
        <v>0</v>
      </c>
      <c r="N87" s="50">
        <v>0</v>
      </c>
      <c r="O87" s="55">
        <v>0</v>
      </c>
      <c r="P87" s="55" t="s">
        <v>89</v>
      </c>
      <c r="Q87" s="50">
        <f t="shared" si="57"/>
        <v>3</v>
      </c>
      <c r="R87" s="50">
        <v>7</v>
      </c>
      <c r="T87">
        <v>5</v>
      </c>
      <c r="V87" s="3">
        <f>_xlfn.XLOOKUP(U87,Tabla1[NOMBRE Y APELLIDO],Tabla1[EQUIPO])</f>
        <v>0</v>
      </c>
      <c r="W87" s="3">
        <f>_xlfn.XLOOKUP(U87,Tabla1[NOMBRE Y APELLIDO],Tabla1[EDAD])</f>
        <v>0</v>
      </c>
      <c r="X87" s="3">
        <f>_xlfn.XLOOKUP(U87,Tabla1[NOMBRE Y APELLIDO],Tabla1[CAT.])</f>
        <v>0</v>
      </c>
      <c r="Y87" s="81">
        <f>_xlfn.XLOOKUP(U87,Tabla1[NOMBRE Y APELLIDO],Tabla1[50m LIBRE])</f>
        <v>0</v>
      </c>
      <c r="Z87" s="84"/>
      <c r="AA87" t="str">
        <f t="shared" si="60"/>
        <v>SERIE 7-7</v>
      </c>
      <c r="AB87" t="str">
        <f>AG87&amp;COUNTIF($AG$15:AG87,AG87)</f>
        <v>044</v>
      </c>
      <c r="AC87" s="3">
        <v>7</v>
      </c>
      <c r="AD87" s="80">
        <v>0</v>
      </c>
      <c r="AE87" s="50">
        <v>0</v>
      </c>
      <c r="AF87" s="50">
        <v>0</v>
      </c>
      <c r="AG87" s="50">
        <v>0</v>
      </c>
      <c r="AH87" s="55">
        <v>0</v>
      </c>
      <c r="AI87" s="55" t="s">
        <v>89</v>
      </c>
      <c r="AJ87" s="50">
        <f t="shared" si="58"/>
        <v>4</v>
      </c>
      <c r="AK87" s="50">
        <v>7</v>
      </c>
      <c r="AM87" s="4">
        <v>6</v>
      </c>
      <c r="AN87" t="str" cm="1">
        <f t="array" ref="AN87">_xlfn.XLOOKUP($AO$79&amp;AM87,$I$15:$I$201,$K$15:$N$201,"")</f>
        <v/>
      </c>
      <c r="AO87" s="55"/>
      <c r="AP87" s="50"/>
      <c r="AQ87" s="55"/>
      <c r="AR87" s="55" t="str">
        <f t="shared" si="61"/>
        <v/>
      </c>
      <c r="AS87" s="50" cm="1">
        <f t="array" ref="AS87">IFERROR(IF(AR87="N/P",0,_xlfn.IFS(AM87&gt;8,"0",AM87=1,"9",AM87=2,"7",AM87=3,"6",AM87=4,"5",AM87=5,"4",AM87=6,"3",AM87=7,"2",AM87=8,"1")),"")+0</f>
        <v>3</v>
      </c>
      <c r="AT87" s="87" t="str">
        <f t="shared" si="43"/>
        <v>00</v>
      </c>
      <c r="AU87" s="4" cm="1">
        <f t="array" ref="AU87">_xlfn.IFS(AZ87="N/P",0,AV87="",0,AZ87&gt;0,AU86+1)</f>
        <v>0</v>
      </c>
      <c r="AV87" t="str">
        <v/>
      </c>
      <c r="AW87" s="4">
        <v>0</v>
      </c>
      <c r="AX87" s="4">
        <v>0</v>
      </c>
      <c r="AY87" s="4">
        <v>0</v>
      </c>
      <c r="AZ87" s="55" t="str">
        <v/>
      </c>
      <c r="BA87" s="50" t="e" cm="1">
        <f t="array" ref="BA87">IFERROR(IF(AZ87="N/P",0,_xlfn.IFS(AU87&gt;8,"0",AU87=1,"9",AU87=2,"7",AU87=3,"6",AU87=4,"5",AU87=5,"4",AU87=6,"3",AU87=7,"2",AU87=8,"1")),"")+0</f>
        <v>#VALUE!</v>
      </c>
      <c r="BC87" s="4">
        <v>6</v>
      </c>
      <c r="BD87" cm="1">
        <f t="array" ref="BD87:BG87">_xlfn.XLOOKUP($BE$79&amp;BC87,$AB$15:$AB$201,$AD$15:$AG$201,"")</f>
        <v>0</v>
      </c>
      <c r="BE87" s="55">
        <v>0</v>
      </c>
      <c r="BF87" s="50">
        <v>0</v>
      </c>
      <c r="BG87" s="55">
        <v>0</v>
      </c>
      <c r="BH87" s="55" t="str">
        <f t="shared" si="62"/>
        <v>:        :</v>
      </c>
      <c r="BI87" s="50" cm="1">
        <f t="array" ref="BI87">IFERROR(IF(BH87="N/P",0,_xlfn.IFS(BC87&gt;8,"0",BC87=1,"9",BC87=2,"7",BC87=3,"6",BC87=4,"5",BC87=5,"4",BC87=6,"3",BC87=7,"2",BC87=8,"1")),"")+0</f>
        <v>3</v>
      </c>
      <c r="BJ87" s="90" t="e">
        <f t="shared" si="44"/>
        <v>#N/A</v>
      </c>
      <c r="BK87" s="4" t="e" cm="1">
        <f t="array" ref="BK87">_xlfn.IFS(BP87="N/P",0,BL87="",0,BP87&gt;0,BK86+1)</f>
        <v>#N/A</v>
      </c>
      <c r="BL87">
        <v>0</v>
      </c>
      <c r="BM87" s="4">
        <v>0</v>
      </c>
      <c r="BN87" s="4">
        <v>0</v>
      </c>
      <c r="BO87" s="4">
        <v>0</v>
      </c>
      <c r="BP87" s="55" t="str">
        <v>:        :</v>
      </c>
      <c r="BQ87" s="50" t="e" cm="1">
        <f t="array" ref="BQ87">IFERROR(IF(BP87="N/P",0,_xlfn.IFS(BK87&gt;8,"0",BK87=1,"9",BK87=2,"7",BK87=3,"6",BK87=4,"5",BK87=5,"4",BK87=6,"3",BK87=7,"2",BK87=8,"1")),"")+0</f>
        <v>#VALUE!</v>
      </c>
    </row>
    <row r="88" spans="1:69" x14ac:dyDescent="0.3">
      <c r="A88">
        <v>4</v>
      </c>
      <c r="C88" s="3">
        <f>_xlfn.XLOOKUP(B88,Tabla1[NOMBRE Y APELLIDO],Tabla1[EQUIPO])</f>
        <v>0</v>
      </c>
      <c r="D88" s="3">
        <f>_xlfn.XLOOKUP(B88,Tabla1[NOMBRE Y APELLIDO],Tabla1[EDAD])</f>
        <v>0</v>
      </c>
      <c r="E88" s="3">
        <f>_xlfn.XLOOKUP(B88,Tabla1[NOMBRE Y APELLIDO],Tabla1[CAT.])</f>
        <v>0</v>
      </c>
      <c r="F88" s="81">
        <f>_xlfn.XLOOKUP(B88,Tabla1[NOMBRE Y APELLIDO],Tabla1[50m LIBRE])</f>
        <v>0</v>
      </c>
      <c r="H88" t="str">
        <f t="shared" si="59"/>
        <v>SERIE 7-8</v>
      </c>
      <c r="I88" t="str">
        <f>N88&amp;COUNTIF($N$15:N88,N88)</f>
        <v>045</v>
      </c>
      <c r="J88" s="3">
        <v>8</v>
      </c>
      <c r="K88" s="80">
        <v>0</v>
      </c>
      <c r="L88" s="50">
        <v>0</v>
      </c>
      <c r="M88" s="50">
        <v>0</v>
      </c>
      <c r="N88" s="50">
        <v>0</v>
      </c>
      <c r="O88" s="55">
        <v>0</v>
      </c>
      <c r="P88" s="55" t="s">
        <v>89</v>
      </c>
      <c r="Q88" s="50">
        <f t="shared" si="57"/>
        <v>3</v>
      </c>
      <c r="R88" s="50">
        <v>7</v>
      </c>
      <c r="T88">
        <v>4</v>
      </c>
      <c r="V88" s="3">
        <f>_xlfn.XLOOKUP(U88,Tabla1[NOMBRE Y APELLIDO],Tabla1[EQUIPO])</f>
        <v>0</v>
      </c>
      <c r="W88" s="3">
        <f>_xlfn.XLOOKUP(U88,Tabla1[NOMBRE Y APELLIDO],Tabla1[EDAD])</f>
        <v>0</v>
      </c>
      <c r="X88" s="3">
        <f>_xlfn.XLOOKUP(U88,Tabla1[NOMBRE Y APELLIDO],Tabla1[CAT.])</f>
        <v>0</v>
      </c>
      <c r="Y88" s="81">
        <f>_xlfn.XLOOKUP(U88,Tabla1[NOMBRE Y APELLIDO],Tabla1[50m LIBRE])</f>
        <v>0</v>
      </c>
      <c r="Z88" s="84"/>
      <c r="AA88" t="str">
        <f t="shared" si="60"/>
        <v>SERIE 7-8</v>
      </c>
      <c r="AB88" t="str">
        <f>AG88&amp;COUNTIF($AG$15:AG88,AG88)</f>
        <v>045</v>
      </c>
      <c r="AC88" s="3">
        <v>8</v>
      </c>
      <c r="AD88" s="80">
        <v>0</v>
      </c>
      <c r="AE88" s="50">
        <v>0</v>
      </c>
      <c r="AF88" s="50">
        <v>0</v>
      </c>
      <c r="AG88" s="50">
        <v>0</v>
      </c>
      <c r="AH88" s="55">
        <v>0</v>
      </c>
      <c r="AI88" s="55" t="s">
        <v>89</v>
      </c>
      <c r="AJ88" s="50">
        <f t="shared" si="58"/>
        <v>4</v>
      </c>
      <c r="AK88" s="50">
        <v>7</v>
      </c>
      <c r="AM88" s="4">
        <v>7</v>
      </c>
      <c r="AN88" t="str" cm="1">
        <f t="array" ref="AN88">_xlfn.XLOOKUP($AO$79&amp;AM88,$I$15:$I$201,$K$15:$N$201,"")</f>
        <v/>
      </c>
      <c r="AO88" s="55"/>
      <c r="AP88" s="50"/>
      <c r="AQ88" s="55"/>
      <c r="AR88" s="55" t="str">
        <f t="shared" si="61"/>
        <v/>
      </c>
      <c r="AS88" s="50" cm="1">
        <f t="array" ref="AS88">IFERROR(IF(AR88="N/P",0,_xlfn.IFS(AM88&gt;8,"0",AM88=1,"9",AM88=2,"7",AM88=3,"6",AM88=4,"5",AM88=5,"4",AM88=6,"3",AM88=7,"2",AM88=8,"1")),"")+0</f>
        <v>2</v>
      </c>
      <c r="AT88" s="87" t="str">
        <f t="shared" si="43"/>
        <v>00</v>
      </c>
      <c r="AU88" s="4" cm="1">
        <f t="array" ref="AU88">_xlfn.IFS(AZ88="N/P",0,AV88="",0,AZ88&gt;0,AU87+1)</f>
        <v>0</v>
      </c>
      <c r="AV88" t="str">
        <v/>
      </c>
      <c r="AW88" s="4">
        <v>0</v>
      </c>
      <c r="AX88" s="4">
        <v>0</v>
      </c>
      <c r="AY88" s="4">
        <v>0</v>
      </c>
      <c r="AZ88" s="55" t="str">
        <v/>
      </c>
      <c r="BA88" s="50" t="e" cm="1">
        <f t="array" ref="BA88">IFERROR(IF(AZ88="N/P",0,_xlfn.IFS(AU88&gt;8,"0",AU88=1,"9",AU88=2,"7",AU88=3,"6",AU88=4,"5",AU88=5,"4",AU88=6,"3",AU88=7,"2",AU88=8,"1")),"")+0</f>
        <v>#VALUE!</v>
      </c>
      <c r="BC88" s="4">
        <v>7</v>
      </c>
      <c r="BD88" cm="1">
        <f t="array" ref="BD88:BG88">_xlfn.XLOOKUP($BE$79&amp;BC88,$AB$15:$AB$201,$AD$15:$AG$201,"")</f>
        <v>0</v>
      </c>
      <c r="BE88" s="55">
        <v>0</v>
      </c>
      <c r="BF88" s="50">
        <v>0</v>
      </c>
      <c r="BG88" s="55">
        <v>0</v>
      </c>
      <c r="BH88" s="55" t="str">
        <f t="shared" si="62"/>
        <v>:        :</v>
      </c>
      <c r="BI88" s="50" cm="1">
        <f t="array" ref="BI88">IFERROR(IF(BH88="N/P",0,_xlfn.IFS(BC88&gt;8,"0",BC88=1,"9",BC88=2,"7",BC88=3,"6",BC88=4,"5",BC88=5,"4",BC88=6,"3",BC88=7,"2",BC88=8,"1")),"")+0</f>
        <v>2</v>
      </c>
      <c r="BJ88" s="90" t="e">
        <f t="shared" si="44"/>
        <v>#N/A</v>
      </c>
      <c r="BK88" s="4" t="e" cm="1">
        <f t="array" ref="BK88">_xlfn.IFS(BP88="N/P",0,BL88="",0,BP88&gt;0,BK87+1)</f>
        <v>#N/A</v>
      </c>
      <c r="BL88">
        <v>0</v>
      </c>
      <c r="BM88" s="4">
        <v>0</v>
      </c>
      <c r="BN88" s="4">
        <v>0</v>
      </c>
      <c r="BO88" s="4">
        <v>0</v>
      </c>
      <c r="BP88" s="55" t="str">
        <v>:        :</v>
      </c>
      <c r="BQ88" s="50" t="e" cm="1">
        <f t="array" ref="BQ88">IFERROR(IF(BP88="N/P",0,_xlfn.IFS(BK88&gt;8,"0",BK88=1,"9",BK88=2,"7",BK88=3,"6",BK88=4,"5",BK88=5,"4",BK88=6,"3",BK88=7,"2",BK88=8,"1")),"")+0</f>
        <v>#VALUE!</v>
      </c>
    </row>
    <row r="89" spans="1:69" x14ac:dyDescent="0.3">
      <c r="I89" t="str">
        <f>N89&amp;COUNTIF($N$15:N89,N89)</f>
        <v>45</v>
      </c>
      <c r="AB89" t="str">
        <f>AG89&amp;COUNTIF($AG$15:AG89,AG89)</f>
        <v>45</v>
      </c>
      <c r="AD89" s="77"/>
      <c r="AE89" s="77"/>
      <c r="AF89" s="77"/>
      <c r="AG89" s="77"/>
      <c r="AH89" s="77"/>
      <c r="AM89" s="4">
        <v>8</v>
      </c>
      <c r="AN89" t="str" cm="1">
        <f t="array" ref="AN89">_xlfn.XLOOKUP($AO$79&amp;AM89,$I$15:$I$201,$K$15:$N$201,"")</f>
        <v/>
      </c>
      <c r="AO89" s="55"/>
      <c r="AP89" s="50"/>
      <c r="AQ89" s="55"/>
      <c r="AR89" s="55" t="str">
        <f t="shared" si="61"/>
        <v/>
      </c>
      <c r="AS89" s="50" cm="1">
        <f t="array" ref="AS89">IFERROR(IF(AR89="N/P",0,_xlfn.IFS(AM89&gt;8,"0",AM89=1,"9",AM89=2,"7",AM89=3,"6",AM89=4,"5",AM89=5,"4",AM89=6,"3",AM89=7,"2",AM89=8,"1")),"")+0</f>
        <v>1</v>
      </c>
      <c r="AT89" s="87" t="str">
        <f t="shared" si="43"/>
        <v>00</v>
      </c>
      <c r="AU89" s="4" cm="1">
        <f t="array" ref="AU89">_xlfn.IFS(AZ89="N/P",0,AV89="",0,AZ89&gt;0,AU88+1)</f>
        <v>0</v>
      </c>
      <c r="AV89" t="str">
        <v/>
      </c>
      <c r="AW89" s="4">
        <v>0</v>
      </c>
      <c r="AX89" s="4">
        <v>0</v>
      </c>
      <c r="AY89" s="4">
        <v>0</v>
      </c>
      <c r="AZ89" t="str">
        <v/>
      </c>
      <c r="BA89" s="50" t="e" cm="1">
        <f t="array" ref="BA89">IFERROR(IF(AZ89="N/P",0,_xlfn.IFS(AU89&gt;8,"0",AU89=1,"9",AU89=2,"7",AU89=3,"6",AU89=4,"5",AU89=5,"4",AU89=6,"3",AU89=7,"2",AU89=8,"1")),"")+0</f>
        <v>#VALUE!</v>
      </c>
      <c r="BC89" s="4">
        <v>8</v>
      </c>
      <c r="BD89" cm="1">
        <f t="array" ref="BD89:BG89">_xlfn.XLOOKUP($BE$79&amp;BC89,$AB$15:$AB$201,$AD$15:$AG$201,"")</f>
        <v>0</v>
      </c>
      <c r="BE89" s="55">
        <v>0</v>
      </c>
      <c r="BF89" s="50">
        <v>0</v>
      </c>
      <c r="BG89" s="55">
        <v>0</v>
      </c>
      <c r="BH89" s="55" t="str">
        <f t="shared" si="62"/>
        <v>:        :</v>
      </c>
      <c r="BI89" s="50" cm="1">
        <f t="array" ref="BI89">IFERROR(IF(BH89="N/P",0,_xlfn.IFS(BC89&gt;8,"0",BC89=1,"9",BC89=2,"7",BC89=3,"6",BC89=4,"5",BC89=5,"4",BC89=6,"3",BC89=7,"2",BC89=8,"1")),"")+0</f>
        <v>1</v>
      </c>
      <c r="BJ89" s="90" t="e">
        <f t="shared" si="44"/>
        <v>#N/A</v>
      </c>
      <c r="BK89" s="4" t="e" cm="1">
        <f t="array" ref="BK89">_xlfn.IFS(BP89="N/P",0,BL89="",0,BP89&gt;0,BK88+1)</f>
        <v>#N/A</v>
      </c>
      <c r="BL89">
        <v>0</v>
      </c>
      <c r="BM89" s="4">
        <v>0</v>
      </c>
      <c r="BN89" s="4">
        <v>0</v>
      </c>
      <c r="BO89" s="4">
        <v>0</v>
      </c>
      <c r="BP89" s="55" t="str">
        <v>:        :</v>
      </c>
      <c r="BQ89" s="50" t="e" cm="1">
        <f t="array" ref="BQ89">IFERROR(IF(BP89="N/P",0,_xlfn.IFS(BK89&gt;8,"0",BK89=1,"9",BK89=2,"7",BK89=3,"6",BK89=4,"5",BK89=5,"4",BK89=6,"3",BK89=7,"2",BK89=8,"1")),"")+0</f>
        <v>#VALUE!</v>
      </c>
    </row>
    <row r="90" spans="1:69" x14ac:dyDescent="0.3">
      <c r="A90" s="3" t="s">
        <v>97</v>
      </c>
      <c r="B90" s="42" t="s">
        <v>78</v>
      </c>
      <c r="C90" s="18">
        <f>$C$13</f>
        <v>3</v>
      </c>
      <c r="D90" s="18"/>
      <c r="E90" s="78" t="str">
        <f>$E$12</f>
        <v>50 M</v>
      </c>
      <c r="F90" s="79" t="str">
        <f>$F$12</f>
        <v>LIBRE</v>
      </c>
      <c r="I90" t="str">
        <f>N90&amp;COUNTIF($N$15:N90,N90)</f>
        <v>45</v>
      </c>
      <c r="J90" s="3" t="s">
        <v>97</v>
      </c>
      <c r="K90" s="42" t="str">
        <f>$B$13</f>
        <v xml:space="preserve">PRUEBA </v>
      </c>
      <c r="L90" s="79">
        <f>$C$13</f>
        <v>3</v>
      </c>
      <c r="M90" s="79"/>
      <c r="N90" s="79"/>
      <c r="O90" s="78" t="str">
        <f>$E$12</f>
        <v>50 M</v>
      </c>
      <c r="P90" s="79" t="str">
        <f>$F$12</f>
        <v>LIBRE</v>
      </c>
      <c r="Q90" s="5"/>
      <c r="R90" s="5"/>
      <c r="T90" s="3" t="s">
        <v>97</v>
      </c>
      <c r="U90" s="42" t="s">
        <v>78</v>
      </c>
      <c r="V90" s="18">
        <f>$V$13</f>
        <v>4</v>
      </c>
      <c r="W90" s="18"/>
      <c r="X90" s="78" t="str">
        <f>$E$12</f>
        <v>50 M</v>
      </c>
      <c r="Y90" s="79" t="str">
        <f>$F$12</f>
        <v>LIBRE</v>
      </c>
      <c r="Z90" s="85"/>
      <c r="AB90" t="str">
        <f>AG90&amp;COUNTIF($AG$15:AG90,AG90)</f>
        <v>45</v>
      </c>
      <c r="AC90" s="3" t="s">
        <v>97</v>
      </c>
      <c r="AD90" s="42" t="str">
        <f>$B$13</f>
        <v xml:space="preserve">PRUEBA </v>
      </c>
      <c r="AE90" s="18">
        <f>$V$13</f>
        <v>4</v>
      </c>
      <c r="AF90" s="79"/>
      <c r="AG90" s="79"/>
      <c r="AH90" s="78" t="str">
        <f>$E$12</f>
        <v>50 M</v>
      </c>
      <c r="AI90" s="79" t="str">
        <f>$F$12</f>
        <v>LIBRE</v>
      </c>
      <c r="AJ90" s="5"/>
      <c r="AK90" s="5"/>
      <c r="AM90" s="4">
        <v>9</v>
      </c>
      <c r="AN90" cm="1">
        <f t="array" ref="AN90:AQ90">_xlfn.XLOOKUP($AO$79&amp;AM90,$I$15:$I$201,$K$15:$N$201,"")</f>
        <v>0</v>
      </c>
      <c r="AO90" s="55">
        <v>0</v>
      </c>
      <c r="AP90" s="50">
        <v>0</v>
      </c>
      <c r="AQ90" s="55">
        <v>0</v>
      </c>
      <c r="AR90" s="55">
        <f t="shared" si="61"/>
        <v>0</v>
      </c>
      <c r="AS90" s="50" cm="1">
        <f t="array" ref="AS90">IFERROR(IF(AR90="N/P",0,_xlfn.IFS(AM90&gt;8,"0",AM90=1,"9",AM90=2,"7",AM90=3,"6",AM90=4,"5",AM90=5,"4",AM90=6,"3",AM90=7,"2",AM90=8,"1")),"")+0</f>
        <v>0</v>
      </c>
      <c r="AT90" s="87" t="str">
        <f t="shared" si="43"/>
        <v>00</v>
      </c>
      <c r="AU90" s="4" cm="1">
        <f t="array" ref="AU90">_xlfn.IFS(AZ90="N/P",0,AV90="",0,AZ90&gt;0,AU89+1)</f>
        <v>0</v>
      </c>
      <c r="AV90" t="str">
        <v/>
      </c>
      <c r="AW90" s="4">
        <v>0</v>
      </c>
      <c r="AX90" s="4">
        <v>0</v>
      </c>
      <c r="AY90" s="4">
        <v>0</v>
      </c>
      <c r="AZ90" t="str">
        <v/>
      </c>
      <c r="BA90" s="50" t="e" cm="1">
        <f t="array" ref="BA90">IFERROR(IF(AZ90="N/P",0,_xlfn.IFS(AU90&gt;8,"0",AU90=1,"9",AU90=2,"7",AU90=3,"6",AU90=4,"5",AU90=5,"4",AU90=6,"3",AU90=7,"2",AU90=8,"1")),"")+0</f>
        <v>#VALUE!</v>
      </c>
      <c r="BC90" s="4">
        <v>9</v>
      </c>
      <c r="BD90" cm="1">
        <f t="array" ref="BD90:BG90">_xlfn.XLOOKUP($BE$79&amp;BC90,$AB$15:$AB$201,$AD$15:$AG$201,"")</f>
        <v>0</v>
      </c>
      <c r="BE90" s="55">
        <v>0</v>
      </c>
      <c r="BF90" s="50">
        <v>0</v>
      </c>
      <c r="BG90" s="55">
        <v>0</v>
      </c>
      <c r="BH90" s="55" t="str">
        <f t="shared" si="62"/>
        <v>:        :</v>
      </c>
      <c r="BI90" s="50" cm="1">
        <f t="array" ref="BI90">IFERROR(IF(BH90="N/P",0,_xlfn.IFS(BC90&gt;8,"0",BC90=1,"9",BC90=2,"7",BC90=3,"6",BC90=4,"5",BC90=5,"4",BC90=6,"3",BC90=7,"2",BC90=8,"1")),"")+0</f>
        <v>0</v>
      </c>
      <c r="BJ90" s="90" t="e">
        <f t="shared" si="44"/>
        <v>#N/A</v>
      </c>
      <c r="BK90" s="4" t="e" cm="1">
        <f t="array" ref="BK90">_xlfn.IFS(BP90="N/P",0,BL90="",0,BP90&gt;0,BK89+1)</f>
        <v>#N/A</v>
      </c>
      <c r="BL90">
        <v>0</v>
      </c>
      <c r="BM90" s="4">
        <v>0</v>
      </c>
      <c r="BN90" s="4">
        <v>0</v>
      </c>
      <c r="BO90" s="4">
        <v>0</v>
      </c>
      <c r="BP90" s="55" t="str">
        <v>:        :</v>
      </c>
      <c r="BQ90" s="50" t="e" cm="1">
        <f t="array" ref="BQ90">IFERROR(IF(BP90="N/P",0,_xlfn.IFS(BK90&gt;8,"0",BK90=1,"9",BK90=2,"7",BK90=3,"6",BK90=4,"5",BK90=5,"4",BK90=6,"3",BK90=7,"2",BK90=8,"1")),"")+0</f>
        <v>#VALUE!</v>
      </c>
    </row>
    <row r="91" spans="1:69" x14ac:dyDescent="0.3">
      <c r="A91" s="3" t="s">
        <v>79</v>
      </c>
      <c r="B91" s="49" t="s">
        <v>7</v>
      </c>
      <c r="C91" s="49" t="s">
        <v>8</v>
      </c>
      <c r="D91" s="49" t="s">
        <v>61</v>
      </c>
      <c r="E91" s="49" t="s">
        <v>10</v>
      </c>
      <c r="F91" s="49" t="s">
        <v>80</v>
      </c>
      <c r="I91" t="str">
        <f>N91&amp;COUNTIF($N$15:N91,N91)</f>
        <v>CAT.7</v>
      </c>
      <c r="J91" s="3" t="s">
        <v>79</v>
      </c>
      <c r="K91" s="50" t="s">
        <v>7</v>
      </c>
      <c r="L91" s="50" t="s">
        <v>8</v>
      </c>
      <c r="M91" s="50" t="s">
        <v>61</v>
      </c>
      <c r="N91" s="50" t="s">
        <v>10</v>
      </c>
      <c r="O91" s="50" t="s">
        <v>80</v>
      </c>
      <c r="P91" s="49" t="s">
        <v>81</v>
      </c>
      <c r="Q91" s="49" t="s">
        <v>82</v>
      </c>
      <c r="R91" s="49" t="s">
        <v>30</v>
      </c>
      <c r="T91" s="3" t="s">
        <v>79</v>
      </c>
      <c r="U91" s="49" t="s">
        <v>7</v>
      </c>
      <c r="V91" s="49" t="s">
        <v>8</v>
      </c>
      <c r="W91" s="49" t="s">
        <v>61</v>
      </c>
      <c r="X91" s="49" t="s">
        <v>10</v>
      </c>
      <c r="Y91" s="49" t="s">
        <v>80</v>
      </c>
      <c r="Z91" s="83"/>
      <c r="AB91" t="str">
        <f>AG91&amp;COUNTIF($AG$15:AG91,AG91)</f>
        <v>CAT.7</v>
      </c>
      <c r="AC91" s="3" t="s">
        <v>79</v>
      </c>
      <c r="AD91" s="50" t="s">
        <v>7</v>
      </c>
      <c r="AE91" s="50" t="s">
        <v>8</v>
      </c>
      <c r="AF91" s="50" t="s">
        <v>61</v>
      </c>
      <c r="AG91" s="50" t="s">
        <v>10</v>
      </c>
      <c r="AH91" s="50" t="s">
        <v>80</v>
      </c>
      <c r="AI91" s="49" t="s">
        <v>81</v>
      </c>
      <c r="AJ91" s="49" t="s">
        <v>82</v>
      </c>
      <c r="AK91" s="49" t="s">
        <v>30</v>
      </c>
      <c r="AM91" s="4">
        <v>10</v>
      </c>
      <c r="AN91" t="str" cm="1">
        <f t="array" ref="AN91">_xlfn.XLOOKUP($AO$79&amp;AM91,$I$15:$I$201,$K$15:$N$201,"")</f>
        <v/>
      </c>
      <c r="AO91" s="55"/>
      <c r="AP91" s="50"/>
      <c r="AQ91" s="55"/>
      <c r="AR91" s="55" t="str">
        <f t="shared" si="61"/>
        <v/>
      </c>
      <c r="AS91" s="50" cm="1">
        <f t="array" ref="AS91">IFERROR(IF(AR91="N/P",0,_xlfn.IFS(AM91&gt;8,"0",AM91=1,"9",AM91=2,"7",AM91=3,"6",AM91=4,"5",AM91=5,"4",AM91=6,"3",AM91=7,"2",AM91=8,"1")),"")+0</f>
        <v>0</v>
      </c>
      <c r="AT91" s="87" t="str">
        <f t="shared" si="43"/>
        <v>00</v>
      </c>
      <c r="AU91" s="4" cm="1">
        <f t="array" ref="AU91">_xlfn.IFS(AZ91="N/P",0,AV91="",0,AZ91&gt;0,AU90+1)</f>
        <v>0</v>
      </c>
      <c r="AV91" t="str">
        <v/>
      </c>
      <c r="AW91" s="4">
        <v>0</v>
      </c>
      <c r="AX91" s="4">
        <v>0</v>
      </c>
      <c r="AY91" s="4">
        <v>0</v>
      </c>
      <c r="AZ91" t="str">
        <v/>
      </c>
      <c r="BA91" s="50" t="e" cm="1">
        <f t="array" ref="BA91">IFERROR(IF(AZ91="N/P",0,_xlfn.IFS(AU91&gt;8,"0",AU91=1,"9",AU91=2,"7",AU91=3,"6",AU91=4,"5",AU91=5,"4",AU91=6,"3",AU91=7,"2",AU91=8,"1")),"")+0</f>
        <v>#VALUE!</v>
      </c>
      <c r="BC91" s="4">
        <v>10</v>
      </c>
      <c r="BD91" cm="1">
        <f t="array" ref="BD91:BG91">_xlfn.XLOOKUP($BE$79&amp;BC91,$AB$15:$AB$201,$AD$15:$AG$201,"")</f>
        <v>0</v>
      </c>
      <c r="BE91" s="55">
        <v>0</v>
      </c>
      <c r="BF91" s="50">
        <v>0</v>
      </c>
      <c r="BG91" s="55">
        <v>0</v>
      </c>
      <c r="BH91" s="55" t="str">
        <f t="shared" si="62"/>
        <v>:        :</v>
      </c>
      <c r="BI91" s="50" cm="1">
        <f t="array" ref="BI91">IFERROR(IF(BH91="N/P",0,_xlfn.IFS(BC91&gt;8,"0",BC91=1,"9",BC91=2,"7",BC91=3,"6",BC91=4,"5",BC91=5,"4",BC91=6,"3",BC91=7,"2",BC91=8,"1")),"")+0</f>
        <v>0</v>
      </c>
      <c r="BJ91" s="90" t="e">
        <f t="shared" si="44"/>
        <v>#N/A</v>
      </c>
      <c r="BK91" s="4" t="e" cm="1">
        <f t="array" ref="BK91">_xlfn.IFS(BP91="N/P",0,BL91="",0,BP91&gt;0,BK90+1)</f>
        <v>#N/A</v>
      </c>
      <c r="BL91">
        <v>0</v>
      </c>
      <c r="BM91" s="4">
        <v>0</v>
      </c>
      <c r="BN91" s="4">
        <v>0</v>
      </c>
      <c r="BO91" s="4">
        <v>0</v>
      </c>
      <c r="BP91" s="55" t="str">
        <v>:        :</v>
      </c>
      <c r="BQ91" s="50" t="e" cm="1">
        <f t="array" ref="BQ91">IFERROR(IF(BP91="N/P",0,_xlfn.IFS(BK91&gt;8,"0",BK91=1,"9",BK91=2,"7",BK91=3,"6",BK91=4,"5",BK91=5,"4",BK91=6,"3",BK91=7,"2",BK91=8,"1")),"")+0</f>
        <v>#VALUE!</v>
      </c>
    </row>
    <row r="92" spans="1:69" x14ac:dyDescent="0.3">
      <c r="A92">
        <v>8</v>
      </c>
      <c r="C92" s="3">
        <f>_xlfn.XLOOKUP(B92,Tabla1[NOMBRE Y APELLIDO],Tabla1[EQUIPO])</f>
        <v>0</v>
      </c>
      <c r="D92" s="3">
        <f>_xlfn.XLOOKUP(B92,Tabla1[NOMBRE Y APELLIDO],Tabla1[EDAD])</f>
        <v>0</v>
      </c>
      <c r="E92" s="3">
        <f>_xlfn.XLOOKUP(B92,Tabla1[NOMBRE Y APELLIDO],Tabla1[CAT.])</f>
        <v>0</v>
      </c>
      <c r="F92" s="81">
        <f>_xlfn.XLOOKUP(B92,Tabla1[NOMBRE Y APELLIDO],Tabla1[50m LIBRE])</f>
        <v>0</v>
      </c>
      <c r="H92" t="str">
        <f>$J$90&amp;"-"&amp;J92</f>
        <v>SERIE 8-1</v>
      </c>
      <c r="I92" t="str">
        <f>N92&amp;COUNTIF($N$15:N92,N92)</f>
        <v>046</v>
      </c>
      <c r="J92" s="3" cm="1">
        <f t="array" ref="J92:O99">_xlfn._xlws.SORT(A92:F99,1,1,FALSE)</f>
        <v>1</v>
      </c>
      <c r="K92" s="80">
        <v>0</v>
      </c>
      <c r="L92" s="50">
        <v>0</v>
      </c>
      <c r="M92" s="50">
        <v>0</v>
      </c>
      <c r="N92" s="50">
        <v>0</v>
      </c>
      <c r="O92" s="55">
        <v>0</v>
      </c>
      <c r="P92" s="55" t="s">
        <v>89</v>
      </c>
      <c r="Q92" s="50">
        <f t="shared" ref="Q92:Q99" si="63">$L$13</f>
        <v>3</v>
      </c>
      <c r="R92" s="50">
        <v>8</v>
      </c>
      <c r="T92">
        <v>8</v>
      </c>
      <c r="V92" s="3">
        <f>_xlfn.XLOOKUP(U92,Tabla1[NOMBRE Y APELLIDO],Tabla1[EQUIPO])</f>
        <v>0</v>
      </c>
      <c r="W92" s="3">
        <f>_xlfn.XLOOKUP(U92,Tabla1[NOMBRE Y APELLIDO],Tabla1[EDAD])</f>
        <v>0</v>
      </c>
      <c r="X92" s="3">
        <f>_xlfn.XLOOKUP(U92,Tabla1[NOMBRE Y APELLIDO],Tabla1[CAT.])</f>
        <v>0</v>
      </c>
      <c r="Y92" s="81">
        <f>_xlfn.XLOOKUP(U92,Tabla1[NOMBRE Y APELLIDO],Tabla1[50m LIBRE])</f>
        <v>0</v>
      </c>
      <c r="Z92" s="84"/>
      <c r="AA92" t="str">
        <f>$AC$90&amp;"-"&amp;AC92</f>
        <v>SERIE 8-1</v>
      </c>
      <c r="AB92" t="str">
        <f>AG92&amp;COUNTIF($AG$15:AG92,AG92)</f>
        <v>046</v>
      </c>
      <c r="AC92" s="3" cm="1">
        <f t="array" ref="AC92:AH99">_xlfn._xlws.SORT(T92:Y99,1,1,FALSE)</f>
        <v>1</v>
      </c>
      <c r="AD92" s="80">
        <v>0</v>
      </c>
      <c r="AE92" s="50">
        <v>0</v>
      </c>
      <c r="AF92" s="50">
        <v>0</v>
      </c>
      <c r="AG92" s="50">
        <v>0</v>
      </c>
      <c r="AH92" s="55">
        <v>0</v>
      </c>
      <c r="AI92" s="55" t="s">
        <v>89</v>
      </c>
      <c r="AJ92" s="50">
        <f t="shared" ref="AJ92:AJ99" si="64">$AE$13</f>
        <v>4</v>
      </c>
      <c r="AK92" s="50">
        <v>8</v>
      </c>
      <c r="AM92" s="4">
        <v>11</v>
      </c>
      <c r="AN92" t="str" cm="1">
        <f t="array" ref="AN92">_xlfn.XLOOKUP($AO$79&amp;AM92,$I$15:$I$201,$K$15:$N$201,"")</f>
        <v/>
      </c>
      <c r="AO92" s="55"/>
      <c r="AP92" s="50"/>
      <c r="AQ92" s="55"/>
      <c r="AR92" s="55" t="str">
        <f t="shared" si="61"/>
        <v/>
      </c>
      <c r="AS92" s="50" cm="1">
        <f t="array" ref="AS92">IFERROR(IF(AR92="N/P",0,_xlfn.IFS(AM92&gt;8,"0",AM92=1,"9",AM92=2,"7",AM92=3,"6",AM92=4,"5",AM92=5,"4",AM92=6,"3",AM92=7,"2",AM92=8,"1")),"")+0</f>
        <v>0</v>
      </c>
      <c r="AT92" s="87" t="str">
        <f t="shared" si="43"/>
        <v>00</v>
      </c>
      <c r="AU92" s="4" cm="1">
        <f t="array" ref="AU92">_xlfn.IFS(AZ92="N/P",0,AV92="",0,AZ92&gt;0,AU91+1)</f>
        <v>0</v>
      </c>
      <c r="AV92" t="str">
        <v/>
      </c>
      <c r="AW92" s="4">
        <v>0</v>
      </c>
      <c r="AX92" s="4">
        <v>0</v>
      </c>
      <c r="AY92" s="4">
        <v>0</v>
      </c>
      <c r="AZ92" t="str">
        <v/>
      </c>
      <c r="BA92" s="50" t="e" cm="1">
        <f t="array" ref="BA92">IFERROR(IF(AZ92="N/P",0,_xlfn.IFS(AU92&gt;8,"0",AU92=1,"9",AU92=2,"7",AU92=3,"6",AU92=4,"5",AU92=5,"4",AU92=6,"3",AU92=7,"2",AU92=8,"1")),"")+0</f>
        <v>#VALUE!</v>
      </c>
      <c r="BC92" s="4">
        <v>11</v>
      </c>
      <c r="BD92" cm="1">
        <f t="array" ref="BD92:BG92">_xlfn.XLOOKUP($BE$79&amp;BC92,$AB$15:$AB$201,$AD$15:$AG$201,"")</f>
        <v>0</v>
      </c>
      <c r="BE92" s="55">
        <v>0</v>
      </c>
      <c r="BF92" s="50">
        <v>0</v>
      </c>
      <c r="BG92" s="55">
        <v>0</v>
      </c>
      <c r="BH92" s="55" t="str">
        <f t="shared" si="62"/>
        <v>:        :</v>
      </c>
      <c r="BI92" s="50" cm="1">
        <f t="array" ref="BI92">IFERROR(IF(BH92="N/P",0,_xlfn.IFS(BC92&gt;8,"0",BC92=1,"9",BC92=2,"7",BC92=3,"6",BC92=4,"5",BC92=5,"4",BC92=6,"3",BC92=7,"2",BC92=8,"1")),"")+0</f>
        <v>0</v>
      </c>
      <c r="BJ92" s="90" t="e">
        <f t="shared" si="44"/>
        <v>#N/A</v>
      </c>
      <c r="BK92" s="4" t="e" cm="1">
        <f t="array" ref="BK92">_xlfn.IFS(BP92="N/P",0,BL92="",0,BP92&gt;0,BK91+1)</f>
        <v>#N/A</v>
      </c>
      <c r="BL92">
        <v>0</v>
      </c>
      <c r="BM92" s="4">
        <v>0</v>
      </c>
      <c r="BN92" s="4">
        <v>0</v>
      </c>
      <c r="BO92" s="4">
        <v>0</v>
      </c>
      <c r="BP92" s="55" t="str">
        <v>:        :</v>
      </c>
      <c r="BQ92" s="50" t="e" cm="1">
        <f t="array" ref="BQ92">IFERROR(IF(BP92="N/P",0,_xlfn.IFS(BK92&gt;8,"0",BK92=1,"9",BK92=2,"7",BK92=3,"6",BK92=4,"5",BK92=5,"4",BK92=6,"3",BK92=7,"2",BK92=8,"1")),"")+0</f>
        <v>#VALUE!</v>
      </c>
    </row>
    <row r="93" spans="1:69" x14ac:dyDescent="0.3">
      <c r="A93">
        <v>1</v>
      </c>
      <c r="C93" s="3">
        <f>_xlfn.XLOOKUP(B93,Tabla1[NOMBRE Y APELLIDO],Tabla1[EQUIPO])</f>
        <v>0</v>
      </c>
      <c r="D93" s="3">
        <f>_xlfn.XLOOKUP(B93,Tabla1[NOMBRE Y APELLIDO],Tabla1[EDAD])</f>
        <v>0</v>
      </c>
      <c r="E93" s="3">
        <f>_xlfn.XLOOKUP(B93,Tabla1[NOMBRE Y APELLIDO],Tabla1[CAT.])</f>
        <v>0</v>
      </c>
      <c r="F93" s="81">
        <f>_xlfn.XLOOKUP(B93,Tabla1[NOMBRE Y APELLIDO],Tabla1[50m LIBRE])</f>
        <v>0</v>
      </c>
      <c r="H93" t="str">
        <f t="shared" ref="H93:H99" si="65">$J$90&amp;"-"&amp;J93</f>
        <v>SERIE 8-2</v>
      </c>
      <c r="I93" t="str">
        <f>N93&amp;COUNTIF($N$15:N93,N93)</f>
        <v>047</v>
      </c>
      <c r="J93" s="3">
        <v>2</v>
      </c>
      <c r="K93" s="80">
        <v>0</v>
      </c>
      <c r="L93" s="50">
        <v>0</v>
      </c>
      <c r="M93" s="50">
        <v>0</v>
      </c>
      <c r="N93" s="50">
        <v>0</v>
      </c>
      <c r="O93" s="55">
        <v>0</v>
      </c>
      <c r="P93" s="55" t="s">
        <v>89</v>
      </c>
      <c r="Q93" s="50">
        <f t="shared" si="63"/>
        <v>3</v>
      </c>
      <c r="R93" s="50">
        <v>8</v>
      </c>
      <c r="T93">
        <v>1</v>
      </c>
      <c r="V93" s="3">
        <f>_xlfn.XLOOKUP(U93,Tabla1[NOMBRE Y APELLIDO],Tabla1[EQUIPO])</f>
        <v>0</v>
      </c>
      <c r="W93" s="3">
        <f>_xlfn.XLOOKUP(U93,Tabla1[NOMBRE Y APELLIDO],Tabla1[EDAD])</f>
        <v>0</v>
      </c>
      <c r="X93" s="3">
        <f>_xlfn.XLOOKUP(U93,Tabla1[NOMBRE Y APELLIDO],Tabla1[CAT.])</f>
        <v>0</v>
      </c>
      <c r="Y93" s="81">
        <f>_xlfn.XLOOKUP(U93,Tabla1[NOMBRE Y APELLIDO],Tabla1[50m LIBRE])</f>
        <v>0</v>
      </c>
      <c r="Z93" s="84"/>
      <c r="AA93" t="str">
        <f t="shared" ref="AA93:AA99" si="66">$AC$90&amp;"-"&amp;AC93</f>
        <v>SERIE 8-2</v>
      </c>
      <c r="AB93" t="str">
        <f>AG93&amp;COUNTIF($AG$15:AG93,AG93)</f>
        <v>047</v>
      </c>
      <c r="AC93" s="3">
        <v>2</v>
      </c>
      <c r="AD93" s="80">
        <v>0</v>
      </c>
      <c r="AE93" s="50">
        <v>0</v>
      </c>
      <c r="AF93" s="50">
        <v>0</v>
      </c>
      <c r="AG93" s="50">
        <v>0</v>
      </c>
      <c r="AH93" s="55">
        <v>0</v>
      </c>
      <c r="AI93" s="55" t="s">
        <v>89</v>
      </c>
      <c r="AJ93" s="50">
        <f t="shared" si="64"/>
        <v>4</v>
      </c>
      <c r="AK93" s="50">
        <v>8</v>
      </c>
      <c r="AM93" s="4">
        <v>12</v>
      </c>
      <c r="AN93" t="str" cm="1">
        <f t="array" ref="AN93">_xlfn.XLOOKUP($AO$79&amp;AM93,$I$15:$I$201,$K$15:$N$201,"")</f>
        <v/>
      </c>
      <c r="AO93" s="55"/>
      <c r="AP93" s="50"/>
      <c r="AQ93" s="55"/>
      <c r="AR93" s="55" t="str">
        <f t="shared" si="61"/>
        <v/>
      </c>
      <c r="AS93" s="50" cm="1">
        <f t="array" ref="AS93">IFERROR(IF(AR93="N/P",0,_xlfn.IFS(AM93&gt;8,"0",AM93=1,"9",AM93=2,"7",AM93=3,"6",AM93=4,"5",AM93=5,"4",AM93=6,"3",AM93=7,"2",AM93=8,"1")),"")+0</f>
        <v>0</v>
      </c>
      <c r="AT93" s="87" t="str">
        <f t="shared" si="43"/>
        <v>00</v>
      </c>
      <c r="AU93" s="4" cm="1">
        <f t="array" ref="AU93">_xlfn.IFS(AZ93="N/P",0,AV93="",0,AZ93&gt;0,AU92+1)</f>
        <v>0</v>
      </c>
      <c r="AV93" t="str">
        <v/>
      </c>
      <c r="AW93" s="4">
        <v>0</v>
      </c>
      <c r="AX93" s="4">
        <v>0</v>
      </c>
      <c r="AY93" s="4">
        <v>0</v>
      </c>
      <c r="AZ93" t="str">
        <v/>
      </c>
      <c r="BA93" s="50" t="e" cm="1">
        <f t="array" ref="BA93">IFERROR(IF(AZ93="N/P",0,_xlfn.IFS(AU93&gt;8,"0",AU93=1,"9",AU93=2,"7",AU93=3,"6",AU93=4,"5",AU93=5,"4",AU93=6,"3",AU93=7,"2",AU93=8,"1")),"")+0</f>
        <v>#VALUE!</v>
      </c>
      <c r="BC93" s="4">
        <v>12</v>
      </c>
      <c r="BD93" cm="1">
        <f t="array" ref="BD93:BG93">_xlfn.XLOOKUP($BE$79&amp;BC93,$AB$15:$AB$201,$AD$15:$AG$201,"")</f>
        <v>0</v>
      </c>
      <c r="BE93" s="55">
        <v>0</v>
      </c>
      <c r="BF93" s="50">
        <v>0</v>
      </c>
      <c r="BG93" s="55">
        <v>0</v>
      </c>
      <c r="BH93" s="55" t="str">
        <f t="shared" si="62"/>
        <v>:        :</v>
      </c>
      <c r="BI93" s="50" cm="1">
        <f t="array" ref="BI93">IFERROR(IF(BH93="N/P",0,_xlfn.IFS(BC93&gt;8,"0",BC93=1,"9",BC93=2,"7",BC93=3,"6",BC93=4,"5",BC93=5,"4",BC93=6,"3",BC93=7,"2",BC93=8,"1")),"")+0</f>
        <v>0</v>
      </c>
      <c r="BJ93" s="90" t="e">
        <f t="shared" si="44"/>
        <v>#N/A</v>
      </c>
      <c r="BK93" s="4" t="e" cm="1">
        <f t="array" ref="BK93">_xlfn.IFS(BP93="N/P",0,BL93="",0,BP93&gt;0,BK92+1)</f>
        <v>#N/A</v>
      </c>
      <c r="BL93">
        <v>0</v>
      </c>
      <c r="BM93" s="4">
        <v>0</v>
      </c>
      <c r="BN93" s="4">
        <v>0</v>
      </c>
      <c r="BO93" s="4">
        <v>0</v>
      </c>
      <c r="BP93" s="55" t="str">
        <v>:        :</v>
      </c>
      <c r="BQ93" s="50" t="e" cm="1">
        <f t="array" ref="BQ93">IFERROR(IF(BP93="N/P",0,_xlfn.IFS(BK93&gt;8,"0",BK93=1,"9",BK93=2,"7",BK93=3,"6",BK93=4,"5",BK93=5,"4",BK93=6,"3",BK93=7,"2",BK93=8,"1")),"")+0</f>
        <v>#VALUE!</v>
      </c>
    </row>
    <row r="94" spans="1:69" x14ac:dyDescent="0.3">
      <c r="A94">
        <v>7</v>
      </c>
      <c r="C94" s="3">
        <f>_xlfn.XLOOKUP(B94,Tabla1[NOMBRE Y APELLIDO],Tabla1[EQUIPO])</f>
        <v>0</v>
      </c>
      <c r="D94" s="3">
        <f>_xlfn.XLOOKUP(B94,Tabla1[NOMBRE Y APELLIDO],Tabla1[EDAD])</f>
        <v>0</v>
      </c>
      <c r="E94" s="3">
        <f>_xlfn.XLOOKUP(B94,Tabla1[NOMBRE Y APELLIDO],Tabla1[CAT.])</f>
        <v>0</v>
      </c>
      <c r="F94" s="81">
        <f>_xlfn.XLOOKUP(B94,Tabla1[NOMBRE Y APELLIDO],Tabla1[50m LIBRE])</f>
        <v>0</v>
      </c>
      <c r="H94" t="str">
        <f t="shared" si="65"/>
        <v>SERIE 8-3</v>
      </c>
      <c r="I94" t="str">
        <f>N94&amp;COUNTIF($N$15:N94,N94)</f>
        <v>048</v>
      </c>
      <c r="J94" s="3">
        <v>3</v>
      </c>
      <c r="K94" s="80">
        <v>0</v>
      </c>
      <c r="L94" s="50">
        <v>0</v>
      </c>
      <c r="M94" s="50">
        <v>0</v>
      </c>
      <c r="N94" s="50">
        <v>0</v>
      </c>
      <c r="O94" s="55">
        <v>0</v>
      </c>
      <c r="P94" s="55" t="s">
        <v>89</v>
      </c>
      <c r="Q94" s="50">
        <f t="shared" si="63"/>
        <v>3</v>
      </c>
      <c r="R94" s="50">
        <v>8</v>
      </c>
      <c r="T94">
        <v>7</v>
      </c>
      <c r="V94" s="3">
        <f>_xlfn.XLOOKUP(U94,Tabla1[NOMBRE Y APELLIDO],Tabla1[EQUIPO])</f>
        <v>0</v>
      </c>
      <c r="W94" s="3">
        <f>_xlfn.XLOOKUP(U94,Tabla1[NOMBRE Y APELLIDO],Tabla1[EDAD])</f>
        <v>0</v>
      </c>
      <c r="X94" s="3">
        <f>_xlfn.XLOOKUP(U94,Tabla1[NOMBRE Y APELLIDO],Tabla1[CAT.])</f>
        <v>0</v>
      </c>
      <c r="Y94" s="81">
        <f>_xlfn.XLOOKUP(U94,Tabla1[NOMBRE Y APELLIDO],Tabla1[50m LIBRE])</f>
        <v>0</v>
      </c>
      <c r="Z94" s="84"/>
      <c r="AA94" t="str">
        <f t="shared" si="66"/>
        <v>SERIE 8-3</v>
      </c>
      <c r="AB94" t="str">
        <f>AG94&amp;COUNTIF($AG$15:AG94,AG94)</f>
        <v>048</v>
      </c>
      <c r="AC94" s="3">
        <v>3</v>
      </c>
      <c r="AD94" s="80">
        <v>0</v>
      </c>
      <c r="AE94" s="50">
        <v>0</v>
      </c>
      <c r="AF94" s="50">
        <v>0</v>
      </c>
      <c r="AG94" s="50">
        <v>0</v>
      </c>
      <c r="AH94" s="55">
        <v>0</v>
      </c>
      <c r="AI94" s="55" t="s">
        <v>89</v>
      </c>
      <c r="AJ94" s="50">
        <f t="shared" si="64"/>
        <v>4</v>
      </c>
      <c r="AK94" s="50">
        <v>8</v>
      </c>
      <c r="AN94" s="42" t="str">
        <f>AN79</f>
        <v>FEMENINO</v>
      </c>
      <c r="AO94" s="18"/>
      <c r="AQ94" s="42" t="str">
        <f>AQ79</f>
        <v>50 M</v>
      </c>
      <c r="AR94" s="18" t="str">
        <f>AR79</f>
        <v>LIBRE</v>
      </c>
      <c r="AT94" s="87" t="str">
        <f t="shared" si="43"/>
        <v>50 M</v>
      </c>
      <c r="AU94" s="4"/>
      <c r="AV94" s="48" t="str">
        <f>AN94</f>
        <v>FEMENINO</v>
      </c>
      <c r="AW94" s="17">
        <f>AO94</f>
        <v>0</v>
      </c>
      <c r="AY94" s="48" t="str">
        <f>AQ94</f>
        <v>50 M</v>
      </c>
      <c r="AZ94" s="17" t="str">
        <f>AR94</f>
        <v>LIBRE</v>
      </c>
      <c r="BC94" s="4"/>
      <c r="BD94" s="42" t="str">
        <f>BD79</f>
        <v>MASCULINO</v>
      </c>
      <c r="BE94" s="18">
        <f>AO94</f>
        <v>0</v>
      </c>
      <c r="BG94" s="42" t="str">
        <f>BG79</f>
        <v>50 M</v>
      </c>
      <c r="BH94" s="18" t="str">
        <f>BH79</f>
        <v>LIBRE</v>
      </c>
      <c r="BJ94" s="90" t="str">
        <f t="shared" si="44"/>
        <v>50 M</v>
      </c>
      <c r="BL94" s="48" t="str">
        <f>BD94</f>
        <v>MASCULINO</v>
      </c>
      <c r="BM94" s="17">
        <f>BE94</f>
        <v>0</v>
      </c>
      <c r="BO94" s="48" t="str">
        <f>BG94</f>
        <v>50 M</v>
      </c>
      <c r="BP94" s="17" t="str">
        <f>BH94</f>
        <v>LIBRE</v>
      </c>
    </row>
    <row r="95" spans="1:69" x14ac:dyDescent="0.3">
      <c r="A95">
        <v>2</v>
      </c>
      <c r="C95" s="3">
        <f>_xlfn.XLOOKUP(B95,Tabla1[NOMBRE Y APELLIDO],Tabla1[EQUIPO])</f>
        <v>0</v>
      </c>
      <c r="D95" s="3">
        <f>_xlfn.XLOOKUP(B95,Tabla1[NOMBRE Y APELLIDO],Tabla1[EDAD])</f>
        <v>0</v>
      </c>
      <c r="E95" s="3">
        <f>_xlfn.XLOOKUP(B95,Tabla1[NOMBRE Y APELLIDO],Tabla1[CAT.])</f>
        <v>0</v>
      </c>
      <c r="F95" s="81">
        <f>_xlfn.XLOOKUP(B95,Tabla1[NOMBRE Y APELLIDO],Tabla1[50m LIBRE])</f>
        <v>0</v>
      </c>
      <c r="H95" t="str">
        <f t="shared" si="65"/>
        <v>SERIE 8-4</v>
      </c>
      <c r="I95" t="str">
        <f>N95&amp;COUNTIF($N$15:N95,N95)</f>
        <v>049</v>
      </c>
      <c r="J95" s="3">
        <v>4</v>
      </c>
      <c r="K95" s="80">
        <v>0</v>
      </c>
      <c r="L95" s="50">
        <v>0</v>
      </c>
      <c r="M95" s="50">
        <v>0</v>
      </c>
      <c r="N95" s="50">
        <v>0</v>
      </c>
      <c r="O95" s="55">
        <v>0</v>
      </c>
      <c r="P95" s="55" t="s">
        <v>89</v>
      </c>
      <c r="Q95" s="50">
        <f t="shared" si="63"/>
        <v>3</v>
      </c>
      <c r="R95" s="50">
        <v>8</v>
      </c>
      <c r="T95">
        <v>2</v>
      </c>
      <c r="V95" s="3">
        <f>_xlfn.XLOOKUP(U95,Tabla1[NOMBRE Y APELLIDO],Tabla1[EQUIPO])</f>
        <v>0</v>
      </c>
      <c r="W95" s="3">
        <f>_xlfn.XLOOKUP(U95,Tabla1[NOMBRE Y APELLIDO],Tabla1[EDAD])</f>
        <v>0</v>
      </c>
      <c r="X95" s="3">
        <f>_xlfn.XLOOKUP(U95,Tabla1[NOMBRE Y APELLIDO],Tabla1[CAT.])</f>
        <v>0</v>
      </c>
      <c r="Y95" s="81">
        <f>_xlfn.XLOOKUP(U95,Tabla1[NOMBRE Y APELLIDO],Tabla1[50m LIBRE])</f>
        <v>0</v>
      </c>
      <c r="Z95" s="84"/>
      <c r="AA95" t="str">
        <f t="shared" si="66"/>
        <v>SERIE 8-4</v>
      </c>
      <c r="AB95" t="str">
        <f>AG95&amp;COUNTIF($AG$15:AG95,AG95)</f>
        <v>049</v>
      </c>
      <c r="AC95" s="3">
        <v>4</v>
      </c>
      <c r="AD95" s="80">
        <v>0</v>
      </c>
      <c r="AE95" s="50">
        <v>0</v>
      </c>
      <c r="AF95" s="50">
        <v>0</v>
      </c>
      <c r="AG95" s="50">
        <v>0</v>
      </c>
      <c r="AH95" s="55">
        <v>0</v>
      </c>
      <c r="AI95" s="55" t="s">
        <v>89</v>
      </c>
      <c r="AJ95" s="50">
        <f t="shared" si="64"/>
        <v>4</v>
      </c>
      <c r="AK95" s="50">
        <v>8</v>
      </c>
      <c r="AN95" s="42" t="str">
        <f>AN80</f>
        <v xml:space="preserve">PRUEBA </v>
      </c>
      <c r="AO95" s="18">
        <f>AO80</f>
        <v>3</v>
      </c>
      <c r="AT95" s="87" t="str">
        <f t="shared" si="43"/>
        <v/>
      </c>
      <c r="AU95" s="4"/>
      <c r="AV95" s="48" t="str">
        <f>AN95</f>
        <v xml:space="preserve">PRUEBA </v>
      </c>
      <c r="AW95" s="17">
        <f>AO95</f>
        <v>3</v>
      </c>
      <c r="BC95" s="4"/>
      <c r="BD95" s="42" t="str">
        <f>BD80</f>
        <v xml:space="preserve">PRUEBA </v>
      </c>
      <c r="BE95" s="18">
        <f>BE80</f>
        <v>4</v>
      </c>
      <c r="BJ95" s="90" t="str">
        <f t="shared" si="44"/>
        <v/>
      </c>
      <c r="BL95" s="48" t="str">
        <f>AV95</f>
        <v xml:space="preserve">PRUEBA </v>
      </c>
      <c r="BM95" s="17">
        <f>BE95</f>
        <v>4</v>
      </c>
    </row>
    <row r="96" spans="1:69" x14ac:dyDescent="0.3">
      <c r="A96">
        <v>6</v>
      </c>
      <c r="C96" s="3">
        <f>_xlfn.XLOOKUP(B96,Tabla1[NOMBRE Y APELLIDO],Tabla1[EQUIPO])</f>
        <v>0</v>
      </c>
      <c r="D96" s="3">
        <f>_xlfn.XLOOKUP(B96,Tabla1[NOMBRE Y APELLIDO],Tabla1[EDAD])</f>
        <v>0</v>
      </c>
      <c r="E96" s="3">
        <f>_xlfn.XLOOKUP(B96,Tabla1[NOMBRE Y APELLIDO],Tabla1[CAT.])</f>
        <v>0</v>
      </c>
      <c r="F96" s="81">
        <f>_xlfn.XLOOKUP(B96,Tabla1[NOMBRE Y APELLIDO],Tabla1[50m LIBRE])</f>
        <v>0</v>
      </c>
      <c r="H96" t="str">
        <f t="shared" si="65"/>
        <v>SERIE 8-5</v>
      </c>
      <c r="I96" t="str">
        <f>N96&amp;COUNTIF($N$15:N96,N96)</f>
        <v>050</v>
      </c>
      <c r="J96" s="3">
        <v>5</v>
      </c>
      <c r="K96" s="80">
        <v>0</v>
      </c>
      <c r="L96" s="50">
        <v>0</v>
      </c>
      <c r="M96" s="50">
        <v>0</v>
      </c>
      <c r="N96" s="50">
        <v>0</v>
      </c>
      <c r="O96" s="55">
        <v>0</v>
      </c>
      <c r="P96" s="55" t="s">
        <v>89</v>
      </c>
      <c r="Q96" s="50">
        <f t="shared" si="63"/>
        <v>3</v>
      </c>
      <c r="R96" s="50">
        <v>8</v>
      </c>
      <c r="T96">
        <v>6</v>
      </c>
      <c r="V96" s="3">
        <f>_xlfn.XLOOKUP(U96,Tabla1[NOMBRE Y APELLIDO],Tabla1[EQUIPO])</f>
        <v>0</v>
      </c>
      <c r="W96" s="3">
        <f>_xlfn.XLOOKUP(U96,Tabla1[NOMBRE Y APELLIDO],Tabla1[EDAD])</f>
        <v>0</v>
      </c>
      <c r="X96" s="3">
        <f>_xlfn.XLOOKUP(U96,Tabla1[NOMBRE Y APELLIDO],Tabla1[CAT.])</f>
        <v>0</v>
      </c>
      <c r="Y96" s="81">
        <f>_xlfn.XLOOKUP(U96,Tabla1[NOMBRE Y APELLIDO],Tabla1[50m LIBRE])</f>
        <v>0</v>
      </c>
      <c r="Z96" s="84"/>
      <c r="AA96" t="str">
        <f t="shared" si="66"/>
        <v>SERIE 8-5</v>
      </c>
      <c r="AB96" t="str">
        <f>AG96&amp;COUNTIF($AG$15:AG96,AG96)</f>
        <v>050</v>
      </c>
      <c r="AC96" s="3">
        <v>5</v>
      </c>
      <c r="AD96" s="80">
        <v>0</v>
      </c>
      <c r="AE96" s="50">
        <v>0</v>
      </c>
      <c r="AF96" s="50">
        <v>0</v>
      </c>
      <c r="AG96" s="50">
        <v>0</v>
      </c>
      <c r="AH96" s="55">
        <v>0</v>
      </c>
      <c r="AI96" s="55" t="s">
        <v>89</v>
      </c>
      <c r="AJ96" s="50">
        <f t="shared" si="64"/>
        <v>4</v>
      </c>
      <c r="AK96" s="50">
        <v>8</v>
      </c>
      <c r="AM96" s="49" t="s">
        <v>83</v>
      </c>
      <c r="AN96" s="49" t="s">
        <v>7</v>
      </c>
      <c r="AO96" s="49" t="s">
        <v>8</v>
      </c>
      <c r="AP96" s="49" t="s">
        <v>61</v>
      </c>
      <c r="AQ96" s="49" t="s">
        <v>10</v>
      </c>
      <c r="AR96" s="49" t="s">
        <v>81</v>
      </c>
      <c r="AS96" s="50" t="s">
        <v>15</v>
      </c>
      <c r="AT96" s="87" t="str">
        <f t="shared" si="43"/>
        <v>CAT.Lugar</v>
      </c>
      <c r="AU96" s="49" t="s">
        <v>83</v>
      </c>
      <c r="AV96" s="49" t="s">
        <v>7</v>
      </c>
      <c r="AW96" s="49" t="s">
        <v>8</v>
      </c>
      <c r="AX96" s="49" t="s">
        <v>61</v>
      </c>
      <c r="AY96" s="49" t="s">
        <v>10</v>
      </c>
      <c r="AZ96" s="49" t="s">
        <v>81</v>
      </c>
      <c r="BA96" s="4" t="s">
        <v>15</v>
      </c>
      <c r="BC96" s="49" t="s">
        <v>83</v>
      </c>
      <c r="BD96" s="49" t="s">
        <v>7</v>
      </c>
      <c r="BE96" s="49" t="s">
        <v>8</v>
      </c>
      <c r="BF96" s="49" t="s">
        <v>61</v>
      </c>
      <c r="BG96" s="49" t="s">
        <v>10</v>
      </c>
      <c r="BH96" s="49" t="s">
        <v>81</v>
      </c>
      <c r="BI96" s="50" t="s">
        <v>15</v>
      </c>
      <c r="BJ96" s="90" t="str">
        <f t="shared" si="44"/>
        <v>CAT.Lugar</v>
      </c>
      <c r="BK96" s="4" t="s">
        <v>83</v>
      </c>
      <c r="BL96" s="4" t="s">
        <v>7</v>
      </c>
      <c r="BM96" s="4" t="s">
        <v>8</v>
      </c>
      <c r="BN96" s="4" t="s">
        <v>61</v>
      </c>
      <c r="BO96" s="4" t="s">
        <v>10</v>
      </c>
      <c r="BP96" s="4" t="s">
        <v>81</v>
      </c>
      <c r="BQ96" s="4" t="s">
        <v>15</v>
      </c>
    </row>
    <row r="97" spans="1:69" x14ac:dyDescent="0.3">
      <c r="A97">
        <v>3</v>
      </c>
      <c r="C97" s="3">
        <f>_xlfn.XLOOKUP(B97,Tabla1[NOMBRE Y APELLIDO],Tabla1[EQUIPO])</f>
        <v>0</v>
      </c>
      <c r="D97" s="3">
        <f>_xlfn.XLOOKUP(B97,Tabla1[NOMBRE Y APELLIDO],Tabla1[EDAD])</f>
        <v>0</v>
      </c>
      <c r="E97" s="3">
        <f>_xlfn.XLOOKUP(B97,Tabla1[NOMBRE Y APELLIDO],Tabla1[CAT.])</f>
        <v>0</v>
      </c>
      <c r="F97" s="81">
        <f>_xlfn.XLOOKUP(B97,Tabla1[NOMBRE Y APELLIDO],Tabla1[50m LIBRE])</f>
        <v>0</v>
      </c>
      <c r="H97" t="str">
        <f t="shared" si="65"/>
        <v>SERIE 8-6</v>
      </c>
      <c r="I97" t="str">
        <f>N97&amp;COUNTIF($N$15:N97,N97)</f>
        <v>051</v>
      </c>
      <c r="J97" s="3">
        <v>6</v>
      </c>
      <c r="K97" s="80">
        <v>0</v>
      </c>
      <c r="L97" s="50">
        <v>0</v>
      </c>
      <c r="M97" s="50">
        <v>0</v>
      </c>
      <c r="N97" s="50">
        <v>0</v>
      </c>
      <c r="O97" s="55">
        <v>0</v>
      </c>
      <c r="P97" s="55" t="s">
        <v>89</v>
      </c>
      <c r="Q97" s="50">
        <f t="shared" si="63"/>
        <v>3</v>
      </c>
      <c r="R97" s="50">
        <v>8</v>
      </c>
      <c r="T97">
        <v>3</v>
      </c>
      <c r="V97" s="3">
        <f>_xlfn.XLOOKUP(U97,Tabla1[NOMBRE Y APELLIDO],Tabla1[EQUIPO])</f>
        <v>0</v>
      </c>
      <c r="W97" s="3">
        <f>_xlfn.XLOOKUP(U97,Tabla1[NOMBRE Y APELLIDO],Tabla1[EDAD])</f>
        <v>0</v>
      </c>
      <c r="X97" s="3">
        <f>_xlfn.XLOOKUP(U97,Tabla1[NOMBRE Y APELLIDO],Tabla1[CAT.])</f>
        <v>0</v>
      </c>
      <c r="Y97" s="81">
        <f>_xlfn.XLOOKUP(U97,Tabla1[NOMBRE Y APELLIDO],Tabla1[50m LIBRE])</f>
        <v>0</v>
      </c>
      <c r="Z97" s="84"/>
      <c r="AA97" t="str">
        <f t="shared" si="66"/>
        <v>SERIE 8-6</v>
      </c>
      <c r="AB97" t="str">
        <f>AG97&amp;COUNTIF($AG$15:AG97,AG97)</f>
        <v>051</v>
      </c>
      <c r="AC97" s="3">
        <v>6</v>
      </c>
      <c r="AD97" s="80">
        <v>0</v>
      </c>
      <c r="AE97" s="50">
        <v>0</v>
      </c>
      <c r="AF97" s="50">
        <v>0</v>
      </c>
      <c r="AG97" s="50">
        <v>0</v>
      </c>
      <c r="AH97" s="55">
        <v>0</v>
      </c>
      <c r="AI97" s="55" t="s">
        <v>89</v>
      </c>
      <c r="AJ97" s="50">
        <f t="shared" si="64"/>
        <v>4</v>
      </c>
      <c r="AK97" s="50">
        <v>8</v>
      </c>
      <c r="AM97" s="4">
        <v>1</v>
      </c>
      <c r="AN97" t="str" cm="1">
        <f t="array" ref="AN97">_xlfn.XLOOKUP($AO$94&amp;AM97,$I$15:$I$201,$K$15:$N$201,"")</f>
        <v/>
      </c>
      <c r="AO97" s="55"/>
      <c r="AP97" s="50"/>
      <c r="AQ97" s="55"/>
      <c r="AR97" s="55" t="str">
        <f t="shared" ref="AR97:AR108" si="67">_xlfn.XLOOKUP($AO$94&amp;AM97,$I$15:$I$201,$P$15:$P$201,"")</f>
        <v/>
      </c>
      <c r="AS97" s="50" cm="1">
        <f t="array" ref="AS97">IFERROR(IF(AR97="N/P",0,_xlfn.IFS(AM97&gt;8,"0",AM97=1,"9",AM97=2,"7",AM97=3,"6",AM97=4,"5",AM97=5,"4",AM97=6,"3",AM97=7,"2",AM97=8,"1")),"")+0</f>
        <v>9</v>
      </c>
      <c r="AT97" s="87" t="e">
        <f t="shared" si="43"/>
        <v>#N/A</v>
      </c>
      <c r="AU97" s="4" t="e" cm="1">
        <f t="array" ref="AU97">_xlfn.IFS(AZ97="N/P",0,AV97="",0,AV97&gt;0,1)</f>
        <v>#N/A</v>
      </c>
      <c r="AV97" cm="1">
        <f t="array" ref="AV97:AZ108">_xlfn._xlws.SORT(AN97:AR108,5,1,FALSE)</f>
        <v>0</v>
      </c>
      <c r="AW97" s="4">
        <v>0</v>
      </c>
      <c r="AX97" s="4">
        <v>0</v>
      </c>
      <c r="AY97" s="4">
        <v>0</v>
      </c>
      <c r="AZ97" s="55">
        <v>0</v>
      </c>
      <c r="BA97" s="50" t="e" cm="1">
        <f t="array" ref="BA97">IFERROR(IF(AZ97="N/P",0,_xlfn.IFS(AU97&gt;8,"0",AU97=1,"9",AU97=2,"7",AU97=3,"6",AU97=4,"5",AU97=5,"4",AU97=6,"3",AU97=7,"2",AU97=8,"1")),"")+0</f>
        <v>#VALUE!</v>
      </c>
      <c r="BC97" s="4">
        <v>1</v>
      </c>
      <c r="BD97" cm="1">
        <f t="array" ref="BD97:BG97">_xlfn.XLOOKUP($BE$94&amp;BC97,$AB$15:$AB$201,$AD$15:$AG$201,"")</f>
        <v>0</v>
      </c>
      <c r="BE97" s="55">
        <v>0</v>
      </c>
      <c r="BF97" s="50">
        <v>0</v>
      </c>
      <c r="BG97" s="55">
        <v>0</v>
      </c>
      <c r="BH97" s="55" t="str">
        <f t="shared" ref="BH97:BH108" si="68">_xlfn.XLOOKUP($BE$94&amp;BC97,$AB$15:$AB$201,$AI$15:$AI$201,"")</f>
        <v>:        :</v>
      </c>
      <c r="BI97" s="50" cm="1">
        <f t="array" ref="BI97">IFERROR(IF(BH97="N/P",0,_xlfn.IFS(BC97&gt;8,"0",BC97=1,"9",BC97=2,"7",BC97=3,"6",BC97=4,"5",BC97=5,"4",BC97=6,"3",BC97=7,"2",BC97=8,"1")),"")+0</f>
        <v>9</v>
      </c>
      <c r="BJ97" s="90" t="e">
        <f t="shared" si="44"/>
        <v>#N/A</v>
      </c>
      <c r="BK97" s="4" t="e" cm="1">
        <f t="array" ref="BK97">_xlfn.IFS(BP97="N/P",0,BL97="",0,BL97&gt;0,1)</f>
        <v>#N/A</v>
      </c>
      <c r="BL97" cm="1">
        <f t="array" ref="BL97:BP108">_xlfn._xlws.SORT(BD97:BH108,5,1,FALSE)</f>
        <v>0</v>
      </c>
      <c r="BM97" s="4">
        <v>0</v>
      </c>
      <c r="BN97" s="4">
        <v>0</v>
      </c>
      <c r="BO97" s="4">
        <v>0</v>
      </c>
      <c r="BP97" s="55" t="str">
        <v>:        :</v>
      </c>
      <c r="BQ97" s="50" t="e" cm="1">
        <f t="array" ref="BQ97">IFERROR(IF(BP97="N/P",0,_xlfn.IFS(BK97&gt;8,"0",BK97=1,"9",BK97=2,"7",BK97=3,"6",BK97=4,"5",BK97=5,"4",BK97=6,"3",BK97=7,"2",BK97=8,"1")),"")+0</f>
        <v>#VALUE!</v>
      </c>
    </row>
    <row r="98" spans="1:69" x14ac:dyDescent="0.3">
      <c r="A98">
        <v>5</v>
      </c>
      <c r="C98" s="3">
        <f>_xlfn.XLOOKUP(B98,Tabla1[NOMBRE Y APELLIDO],Tabla1[EQUIPO])</f>
        <v>0</v>
      </c>
      <c r="D98" s="3">
        <f>_xlfn.XLOOKUP(B98,Tabla1[NOMBRE Y APELLIDO],Tabla1[EDAD])</f>
        <v>0</v>
      </c>
      <c r="E98" s="3">
        <f>_xlfn.XLOOKUP(B98,Tabla1[NOMBRE Y APELLIDO],Tabla1[CAT.])</f>
        <v>0</v>
      </c>
      <c r="F98" s="81">
        <f>_xlfn.XLOOKUP(B98,Tabla1[NOMBRE Y APELLIDO],Tabla1[50m LIBRE])</f>
        <v>0</v>
      </c>
      <c r="H98" t="str">
        <f t="shared" si="65"/>
        <v>SERIE 8-7</v>
      </c>
      <c r="I98" t="str">
        <f>N98&amp;COUNTIF($N$15:N98,N98)</f>
        <v>052</v>
      </c>
      <c r="J98" s="3">
        <v>7</v>
      </c>
      <c r="K98" s="80">
        <v>0</v>
      </c>
      <c r="L98" s="50">
        <v>0</v>
      </c>
      <c r="M98" s="50">
        <v>0</v>
      </c>
      <c r="N98" s="50">
        <v>0</v>
      </c>
      <c r="O98" s="55">
        <v>0</v>
      </c>
      <c r="P98" s="55" t="s">
        <v>89</v>
      </c>
      <c r="Q98" s="50">
        <f t="shared" si="63"/>
        <v>3</v>
      </c>
      <c r="R98" s="50">
        <v>8</v>
      </c>
      <c r="T98">
        <v>5</v>
      </c>
      <c r="V98" s="3">
        <f>_xlfn.XLOOKUP(U98,Tabla1[NOMBRE Y APELLIDO],Tabla1[EQUIPO])</f>
        <v>0</v>
      </c>
      <c r="W98" s="3">
        <f>_xlfn.XLOOKUP(U98,Tabla1[NOMBRE Y APELLIDO],Tabla1[EDAD])</f>
        <v>0</v>
      </c>
      <c r="X98" s="3">
        <f>_xlfn.XLOOKUP(U98,Tabla1[NOMBRE Y APELLIDO],Tabla1[CAT.])</f>
        <v>0</v>
      </c>
      <c r="Y98" s="81">
        <f>_xlfn.XLOOKUP(U98,Tabla1[NOMBRE Y APELLIDO],Tabla1[50m LIBRE])</f>
        <v>0</v>
      </c>
      <c r="Z98" s="84"/>
      <c r="AA98" t="str">
        <f t="shared" si="66"/>
        <v>SERIE 8-7</v>
      </c>
      <c r="AB98" t="str">
        <f>AG98&amp;COUNTIF($AG$15:AG98,AG98)</f>
        <v>052</v>
      </c>
      <c r="AC98" s="3">
        <v>7</v>
      </c>
      <c r="AD98" s="80">
        <v>0</v>
      </c>
      <c r="AE98" s="50">
        <v>0</v>
      </c>
      <c r="AF98" s="50">
        <v>0</v>
      </c>
      <c r="AG98" s="50">
        <v>0</v>
      </c>
      <c r="AH98" s="55">
        <v>0</v>
      </c>
      <c r="AI98" s="55" t="s">
        <v>89</v>
      </c>
      <c r="AJ98" s="50">
        <f t="shared" si="64"/>
        <v>4</v>
      </c>
      <c r="AK98" s="50">
        <v>8</v>
      </c>
      <c r="AM98" s="4">
        <v>2</v>
      </c>
      <c r="AN98" t="str" cm="1">
        <f t="array" ref="AN98">_xlfn.XLOOKUP($AO$94&amp;AM98,$I$15:$I$201,$K$15:$N$201,"")</f>
        <v/>
      </c>
      <c r="AO98" s="55"/>
      <c r="AP98" s="50"/>
      <c r="AQ98" s="55"/>
      <c r="AR98" s="55" t="str">
        <f t="shared" si="67"/>
        <v/>
      </c>
      <c r="AS98" s="50" cm="1">
        <f t="array" ref="AS98">IFERROR(IF(AR98="N/P",0,_xlfn.IFS(AM98&gt;8,"0",AM98=1,"9",AM98=2,"7",AM98=3,"6",AM98=4,"5",AM98=5,"4",AM98=6,"3",AM98=7,"2",AM98=8,"1")),"")+0</f>
        <v>7</v>
      </c>
      <c r="AT98" s="87" t="e">
        <f t="shared" si="43"/>
        <v>#N/A</v>
      </c>
      <c r="AU98" s="4" t="e" cm="1">
        <f t="array" ref="AU98">_xlfn.IFS(AZ98="N/P",0,AV98="",0,AZ98&gt;0,AU97+1)</f>
        <v>#N/A</v>
      </c>
      <c r="AV98">
        <v>0</v>
      </c>
      <c r="AW98" s="4">
        <v>0</v>
      </c>
      <c r="AX98" s="4">
        <v>0</v>
      </c>
      <c r="AY98" s="4">
        <v>0</v>
      </c>
      <c r="AZ98" s="55">
        <v>0</v>
      </c>
      <c r="BA98" s="50" t="e" cm="1">
        <f t="array" ref="BA98">IFERROR(IF(AZ98="N/P",0,_xlfn.IFS(AU98&gt;8,"0",AU98=1,"9",AU98=2,"7",AU98=3,"6",AU98=4,"5",AU98=5,"4",AU98=6,"3",AU98=7,"2",AU98=8,"1")),"")+0</f>
        <v>#VALUE!</v>
      </c>
      <c r="BC98" s="4">
        <v>2</v>
      </c>
      <c r="BD98" cm="1">
        <f t="array" ref="BD98:BG98">_xlfn.XLOOKUP($BE$94&amp;BC98,$AB$15:$AB$201,$AD$15:$AG$201,"")</f>
        <v>0</v>
      </c>
      <c r="BE98" s="55">
        <v>0</v>
      </c>
      <c r="BF98" s="50">
        <v>0</v>
      </c>
      <c r="BG98" s="55">
        <v>0</v>
      </c>
      <c r="BH98" s="55" t="str">
        <f t="shared" si="68"/>
        <v>:        :</v>
      </c>
      <c r="BI98" s="50" cm="1">
        <f t="array" ref="BI98">IFERROR(IF(BH98="N/P",0,_xlfn.IFS(BC98&gt;8,"0",BC98=1,"9",BC98=2,"7",BC98=3,"6",BC98=4,"5",BC98=5,"4",BC98=6,"3",BC98=7,"2",BC98=8,"1")),"")+0</f>
        <v>7</v>
      </c>
      <c r="BJ98" s="90" t="e">
        <f t="shared" si="44"/>
        <v>#N/A</v>
      </c>
      <c r="BK98" s="4" t="e" cm="1">
        <f t="array" ref="BK98">_xlfn.IFS(BP98="N/P",0,BL98="",0,BP98&gt;0,BK97+1)</f>
        <v>#N/A</v>
      </c>
      <c r="BL98">
        <v>0</v>
      </c>
      <c r="BM98" s="4">
        <v>0</v>
      </c>
      <c r="BN98" s="4">
        <v>0</v>
      </c>
      <c r="BO98" s="4">
        <v>0</v>
      </c>
      <c r="BP98" s="55" t="str">
        <v>:        :</v>
      </c>
      <c r="BQ98" s="50" t="e" cm="1">
        <f t="array" ref="BQ98">IFERROR(IF(BP98="N/P",0,_xlfn.IFS(BK98&gt;8,"0",BK98=1,"9",BK98=2,"7",BK98=3,"6",BK98=4,"5",BK98=5,"4",BK98=6,"3",BK98=7,"2",BK98=8,"1")),"")+0</f>
        <v>#VALUE!</v>
      </c>
    </row>
    <row r="99" spans="1:69" x14ac:dyDescent="0.3">
      <c r="A99">
        <v>4</v>
      </c>
      <c r="C99" s="3">
        <f>_xlfn.XLOOKUP(B99,Tabla1[NOMBRE Y APELLIDO],Tabla1[EQUIPO])</f>
        <v>0</v>
      </c>
      <c r="D99" s="3">
        <f>_xlfn.XLOOKUP(B99,Tabla1[NOMBRE Y APELLIDO],Tabla1[EDAD])</f>
        <v>0</v>
      </c>
      <c r="E99" s="3">
        <f>_xlfn.XLOOKUP(B99,Tabla1[NOMBRE Y APELLIDO],Tabla1[CAT.])</f>
        <v>0</v>
      </c>
      <c r="F99" s="81">
        <f>_xlfn.XLOOKUP(B99,Tabla1[NOMBRE Y APELLIDO],Tabla1[50m LIBRE])</f>
        <v>0</v>
      </c>
      <c r="H99" t="str">
        <f t="shared" si="65"/>
        <v>SERIE 8-8</v>
      </c>
      <c r="I99" t="str">
        <f>N99&amp;COUNTIF($N$15:N99,N99)</f>
        <v>053</v>
      </c>
      <c r="J99" s="3">
        <v>8</v>
      </c>
      <c r="K99" s="80">
        <v>0</v>
      </c>
      <c r="L99" s="50">
        <v>0</v>
      </c>
      <c r="M99" s="50">
        <v>0</v>
      </c>
      <c r="N99" s="50">
        <v>0</v>
      </c>
      <c r="O99" s="55">
        <v>0</v>
      </c>
      <c r="P99" s="55" t="s">
        <v>89</v>
      </c>
      <c r="Q99" s="50">
        <f t="shared" si="63"/>
        <v>3</v>
      </c>
      <c r="R99" s="50">
        <v>8</v>
      </c>
      <c r="T99">
        <v>4</v>
      </c>
      <c r="V99" s="3">
        <f>_xlfn.XLOOKUP(U99,Tabla1[NOMBRE Y APELLIDO],Tabla1[EQUIPO])</f>
        <v>0</v>
      </c>
      <c r="W99" s="3">
        <f>_xlfn.XLOOKUP(U99,Tabla1[NOMBRE Y APELLIDO],Tabla1[EDAD])</f>
        <v>0</v>
      </c>
      <c r="X99" s="3">
        <f>_xlfn.XLOOKUP(U99,Tabla1[NOMBRE Y APELLIDO],Tabla1[CAT.])</f>
        <v>0</v>
      </c>
      <c r="Y99" s="81">
        <f>_xlfn.XLOOKUP(U99,Tabla1[NOMBRE Y APELLIDO],Tabla1[50m LIBRE])</f>
        <v>0</v>
      </c>
      <c r="Z99" s="84"/>
      <c r="AA99" t="str">
        <f t="shared" si="66"/>
        <v>SERIE 8-8</v>
      </c>
      <c r="AB99" t="str">
        <f>AG99&amp;COUNTIF($AG$15:AG99,AG99)</f>
        <v>053</v>
      </c>
      <c r="AC99" s="3">
        <v>8</v>
      </c>
      <c r="AD99" s="80">
        <v>0</v>
      </c>
      <c r="AE99" s="50">
        <v>0</v>
      </c>
      <c r="AF99" s="50">
        <v>0</v>
      </c>
      <c r="AG99" s="50">
        <v>0</v>
      </c>
      <c r="AH99" s="55">
        <v>0</v>
      </c>
      <c r="AI99" s="55" t="s">
        <v>89</v>
      </c>
      <c r="AJ99" s="50">
        <f t="shared" si="64"/>
        <v>4</v>
      </c>
      <c r="AK99" s="50">
        <v>8</v>
      </c>
      <c r="AM99" s="4">
        <v>3</v>
      </c>
      <c r="AN99" t="str" cm="1">
        <f t="array" ref="AN99">_xlfn.XLOOKUP($AO$94&amp;AM99,$I$15:$I$201,$K$15:$N$201,"")</f>
        <v/>
      </c>
      <c r="AO99" s="55"/>
      <c r="AP99" s="50"/>
      <c r="AQ99" s="55"/>
      <c r="AR99" s="55" t="str">
        <f t="shared" si="67"/>
        <v/>
      </c>
      <c r="AS99" s="50" cm="1">
        <f t="array" ref="AS99">IFERROR(IF(AR99="N/P",0,_xlfn.IFS(AM99&gt;8,"0",AM99=1,"9",AM99=2,"7",AM99=3,"6",AM99=4,"5",AM99=5,"4",AM99=6,"3",AM99=7,"2",AM99=8,"1")),"")+0</f>
        <v>6</v>
      </c>
      <c r="AT99" s="87" t="str">
        <f t="shared" si="43"/>
        <v>00</v>
      </c>
      <c r="AU99" s="4" cm="1">
        <f t="array" ref="AU99">_xlfn.IFS(AZ99="N/P",0,AV99="",0,AZ99&gt;0,AU98+1)</f>
        <v>0</v>
      </c>
      <c r="AV99" t="str">
        <v/>
      </c>
      <c r="AW99" s="4">
        <v>0</v>
      </c>
      <c r="AX99" s="4">
        <v>0</v>
      </c>
      <c r="AY99" s="4">
        <v>0</v>
      </c>
      <c r="AZ99" s="55" t="str">
        <v/>
      </c>
      <c r="BA99" s="50" t="e" cm="1">
        <f t="array" ref="BA99">IFERROR(IF(AZ99="N/P",0,_xlfn.IFS(AU99&gt;8,"0",AU99=1,"9",AU99=2,"7",AU99=3,"6",AU99=4,"5",AU99=5,"4",AU99=6,"3",AU99=7,"2",AU99=8,"1")),"")+0</f>
        <v>#VALUE!</v>
      </c>
      <c r="BC99" s="4">
        <v>3</v>
      </c>
      <c r="BD99" cm="1">
        <f t="array" ref="BD99:BG99">_xlfn.XLOOKUP($BE$94&amp;BC99,$AB$15:$AB$201,$AD$15:$AG$201,"")</f>
        <v>0</v>
      </c>
      <c r="BE99" s="55">
        <v>0</v>
      </c>
      <c r="BF99" s="50">
        <v>0</v>
      </c>
      <c r="BG99" s="55">
        <v>0</v>
      </c>
      <c r="BH99" s="55" t="str">
        <f t="shared" si="68"/>
        <v>:        :</v>
      </c>
      <c r="BI99" s="50" cm="1">
        <f t="array" ref="BI99">IFERROR(IF(BH99="N/P",0,_xlfn.IFS(BC99&gt;8,"0",BC99=1,"9",BC99=2,"7",BC99=3,"6",BC99=4,"5",BC99=5,"4",BC99=6,"3",BC99=7,"2",BC99=8,"1")),"")+0</f>
        <v>6</v>
      </c>
      <c r="BJ99" s="90" t="e">
        <f t="shared" si="44"/>
        <v>#N/A</v>
      </c>
      <c r="BK99" s="4" t="e" cm="1">
        <f t="array" ref="BK99">_xlfn.IFS(BP99="N/P",0,BL99="",0,BP99&gt;0,BK98+1)</f>
        <v>#N/A</v>
      </c>
      <c r="BL99">
        <v>0</v>
      </c>
      <c r="BM99" s="4">
        <v>0</v>
      </c>
      <c r="BN99" s="4">
        <v>0</v>
      </c>
      <c r="BO99" s="4">
        <v>0</v>
      </c>
      <c r="BP99" s="55" t="str">
        <v>:        :</v>
      </c>
      <c r="BQ99" s="50" t="e" cm="1">
        <f t="array" ref="BQ99">IFERROR(IF(BP99="N/P",0,_xlfn.IFS(BK99&gt;8,"0",BK99=1,"9",BK99=2,"7",BK99=3,"6",BK99=4,"5",BK99=5,"4",BK99=6,"3",BK99=7,"2",BK99=8,"1")),"")+0</f>
        <v>#VALUE!</v>
      </c>
    </row>
    <row r="100" spans="1:69" x14ac:dyDescent="0.3">
      <c r="I100" t="str">
        <f>N100&amp;COUNTIF($N$15:N100,N100)</f>
        <v>53</v>
      </c>
      <c r="AB100" t="str">
        <f>AG100&amp;COUNTIF($AG$15:AG100,AG100)</f>
        <v>53</v>
      </c>
      <c r="AD100" s="77"/>
      <c r="AE100" s="77"/>
      <c r="AF100" s="77"/>
      <c r="AG100" s="77"/>
      <c r="AH100" s="77"/>
      <c r="AM100" s="4">
        <v>4</v>
      </c>
      <c r="AN100" t="str" cm="1">
        <f t="array" ref="AN100">_xlfn.XLOOKUP($AO$94&amp;AM100,$I$15:$I$201,$K$15:$N$201,"")</f>
        <v/>
      </c>
      <c r="AO100" s="55"/>
      <c r="AP100" s="50"/>
      <c r="AQ100" s="55"/>
      <c r="AR100" s="55" t="str">
        <f t="shared" si="67"/>
        <v/>
      </c>
      <c r="AS100" s="50" cm="1">
        <f t="array" ref="AS100">IFERROR(IF(AR100="N/P",0,_xlfn.IFS(AM100&gt;8,"0",AM100=1,"9",AM100=2,"7",AM100=3,"6",AM100=4,"5",AM100=5,"4",AM100=6,"3",AM100=7,"2",AM100=8,"1")),"")+0</f>
        <v>5</v>
      </c>
      <c r="AT100" s="87" t="str">
        <f t="shared" si="43"/>
        <v>00</v>
      </c>
      <c r="AU100" s="4" cm="1">
        <f t="array" ref="AU100">_xlfn.IFS(AZ100="N/P",0,AV100="",0,AZ100&gt;0,AU99+1)</f>
        <v>0</v>
      </c>
      <c r="AV100" t="str">
        <v/>
      </c>
      <c r="AW100" s="4">
        <v>0</v>
      </c>
      <c r="AX100" s="4">
        <v>0</v>
      </c>
      <c r="AY100" s="4">
        <v>0</v>
      </c>
      <c r="AZ100" s="55" t="str">
        <v/>
      </c>
      <c r="BA100" s="50" t="e" cm="1">
        <f t="array" ref="BA100">IFERROR(IF(AZ100="N/P",0,_xlfn.IFS(AU100&gt;8,"0",AU100=1,"9",AU100=2,"7",AU100=3,"6",AU100=4,"5",AU100=5,"4",AU100=6,"3",AU100=7,"2",AU100=8,"1")),"")+0</f>
        <v>#VALUE!</v>
      </c>
      <c r="BC100" s="4">
        <v>4</v>
      </c>
      <c r="BD100" cm="1">
        <f t="array" ref="BD100:BG100">_xlfn.XLOOKUP($BE$94&amp;BC100,$AB$15:$AB$201,$AD$15:$AG$201,"")</f>
        <v>0</v>
      </c>
      <c r="BE100" s="55">
        <v>0</v>
      </c>
      <c r="BF100" s="50">
        <v>0</v>
      </c>
      <c r="BG100" s="55">
        <v>0</v>
      </c>
      <c r="BH100" s="55" t="str">
        <f t="shared" si="68"/>
        <v>:        :</v>
      </c>
      <c r="BI100" s="50" cm="1">
        <f t="array" ref="BI100">IFERROR(IF(BH100="N/P",0,_xlfn.IFS(BC100&gt;8,"0",BC100=1,"9",BC100=2,"7",BC100=3,"6",BC100=4,"5",BC100=5,"4",BC100=6,"3",BC100=7,"2",BC100=8,"1")),"")+0</f>
        <v>5</v>
      </c>
      <c r="BJ100" s="90" t="e">
        <f t="shared" si="44"/>
        <v>#N/A</v>
      </c>
      <c r="BK100" s="4" t="e" cm="1">
        <f t="array" ref="BK100">_xlfn.IFS(BP100="N/P",0,BL100="",0,BP100&gt;0,BK99+1)</f>
        <v>#N/A</v>
      </c>
      <c r="BL100">
        <v>0</v>
      </c>
      <c r="BM100" s="4">
        <v>0</v>
      </c>
      <c r="BN100" s="4">
        <v>0</v>
      </c>
      <c r="BO100" s="4">
        <v>0</v>
      </c>
      <c r="BP100" s="55" t="str">
        <v>:        :</v>
      </c>
      <c r="BQ100" s="50" t="e" cm="1">
        <f t="array" ref="BQ100">IFERROR(IF(BP100="N/P",0,_xlfn.IFS(BK100&gt;8,"0",BK100=1,"9",BK100=2,"7",BK100=3,"6",BK100=4,"5",BK100=5,"4",BK100=6,"3",BK100=7,"2",BK100=8,"1")),"")+0</f>
        <v>#VALUE!</v>
      </c>
    </row>
    <row r="101" spans="1:69" x14ac:dyDescent="0.3">
      <c r="A101" s="3" t="s">
        <v>98</v>
      </c>
      <c r="B101" s="42" t="str">
        <f>$B$13</f>
        <v xml:space="preserve">PRUEBA </v>
      </c>
      <c r="C101" s="18">
        <f>$C$13</f>
        <v>3</v>
      </c>
      <c r="D101" s="18"/>
      <c r="E101" s="78" t="str">
        <f>$E$12</f>
        <v>50 M</v>
      </c>
      <c r="F101" s="79" t="str">
        <f>$F$12</f>
        <v>LIBRE</v>
      </c>
      <c r="I101" t="str">
        <f>N101&amp;COUNTIF($N$15:N101,N101)</f>
        <v>53</v>
      </c>
      <c r="J101" s="3" t="s">
        <v>98</v>
      </c>
      <c r="K101" s="42" t="str">
        <f>$B$13</f>
        <v xml:space="preserve">PRUEBA </v>
      </c>
      <c r="L101" s="79">
        <f>$C$13</f>
        <v>3</v>
      </c>
      <c r="M101" s="79"/>
      <c r="N101" s="79"/>
      <c r="O101" s="78" t="str">
        <f>$E$12</f>
        <v>50 M</v>
      </c>
      <c r="P101" s="79" t="str">
        <f>$F$12</f>
        <v>LIBRE</v>
      </c>
      <c r="Q101" s="5"/>
      <c r="R101" s="5"/>
      <c r="T101" s="3" t="s">
        <v>98</v>
      </c>
      <c r="U101" s="42" t="str">
        <f>$B$13</f>
        <v xml:space="preserve">PRUEBA </v>
      </c>
      <c r="V101" s="18">
        <f>$V$13</f>
        <v>4</v>
      </c>
      <c r="W101" s="18"/>
      <c r="X101" s="78" t="str">
        <f>$E$12</f>
        <v>50 M</v>
      </c>
      <c r="Y101" s="79" t="str">
        <f>$F$12</f>
        <v>LIBRE</v>
      </c>
      <c r="Z101" s="85"/>
      <c r="AB101" t="str">
        <f>AG101&amp;COUNTIF($AG$15:AG101,AG101)</f>
        <v>53</v>
      </c>
      <c r="AC101" s="3" t="s">
        <v>98</v>
      </c>
      <c r="AD101" s="42" t="str">
        <f>$B$13</f>
        <v xml:space="preserve">PRUEBA </v>
      </c>
      <c r="AE101" s="18">
        <f>$V$13</f>
        <v>4</v>
      </c>
      <c r="AF101" s="79"/>
      <c r="AG101" s="79"/>
      <c r="AH101" s="78" t="str">
        <f>$E$12</f>
        <v>50 M</v>
      </c>
      <c r="AI101" s="79" t="str">
        <f>$F$12</f>
        <v>LIBRE</v>
      </c>
      <c r="AJ101" s="5"/>
      <c r="AK101" s="5"/>
      <c r="AM101" s="4">
        <v>5</v>
      </c>
      <c r="AN101" cm="1">
        <f t="array" ref="AN101:AQ101">_xlfn.XLOOKUP($AO$94&amp;AM101,$I$15:$I$201,$K$15:$N$201,"")</f>
        <v>0</v>
      </c>
      <c r="AO101" s="55">
        <v>0</v>
      </c>
      <c r="AP101" s="50">
        <v>0</v>
      </c>
      <c r="AQ101" s="55">
        <v>0</v>
      </c>
      <c r="AR101" s="55">
        <f t="shared" si="67"/>
        <v>0</v>
      </c>
      <c r="AS101" s="50" cm="1">
        <f t="array" ref="AS101">IFERROR(IF(AR101="N/P",0,_xlfn.IFS(AM101&gt;8,"0",AM101=1,"9",AM101=2,"7",AM101=3,"6",AM101=4,"5",AM101=5,"4",AM101=6,"3",AM101=7,"2",AM101=8,"1")),"")+0</f>
        <v>4</v>
      </c>
      <c r="AT101" s="87" t="str">
        <f t="shared" si="43"/>
        <v>00</v>
      </c>
      <c r="AU101" s="4" cm="1">
        <f t="array" ref="AU101">_xlfn.IFS(AZ101="N/P",0,AV101="",0,AZ101&gt;0,AU100+1)</f>
        <v>0</v>
      </c>
      <c r="AV101" t="str">
        <v/>
      </c>
      <c r="AW101" s="4">
        <v>0</v>
      </c>
      <c r="AX101" s="4">
        <v>0</v>
      </c>
      <c r="AY101" s="4">
        <v>0</v>
      </c>
      <c r="AZ101" s="55" t="str">
        <v/>
      </c>
      <c r="BA101" s="50" t="e" cm="1">
        <f t="array" ref="BA101">IFERROR(IF(AZ101="N/P",0,_xlfn.IFS(AU101&gt;8,"0",AU101=1,"9",AU101=2,"7",AU101=3,"6",AU101=4,"5",AU101=5,"4",AU101=6,"3",AU101=7,"2",AU101=8,"1")),"")+0</f>
        <v>#VALUE!</v>
      </c>
      <c r="BC101" s="4">
        <v>5</v>
      </c>
      <c r="BD101" cm="1">
        <f t="array" ref="BD101:BG101">_xlfn.XLOOKUP($BE$94&amp;BC101,$AB$15:$AB$201,$AD$15:$AG$201,"")</f>
        <v>0</v>
      </c>
      <c r="BE101" s="55">
        <v>0</v>
      </c>
      <c r="BF101" s="50">
        <v>0</v>
      </c>
      <c r="BG101" s="55">
        <v>0</v>
      </c>
      <c r="BH101" s="55" t="str">
        <f t="shared" si="68"/>
        <v>:        :</v>
      </c>
      <c r="BI101" s="50" cm="1">
        <f t="array" ref="BI101">IFERROR(IF(BH101="N/P",0,_xlfn.IFS(BC101&gt;8,"0",BC101=1,"9",BC101=2,"7",BC101=3,"6",BC101=4,"5",BC101=5,"4",BC101=6,"3",BC101=7,"2",BC101=8,"1")),"")+0</f>
        <v>4</v>
      </c>
      <c r="BJ101" s="90" t="e">
        <f t="shared" si="44"/>
        <v>#N/A</v>
      </c>
      <c r="BK101" s="4" t="e" cm="1">
        <f t="array" ref="BK101">_xlfn.IFS(BP101="N/P",0,BL101="",0,BP101&gt;0,BK100+1)</f>
        <v>#N/A</v>
      </c>
      <c r="BL101">
        <v>0</v>
      </c>
      <c r="BM101" s="4">
        <v>0</v>
      </c>
      <c r="BN101" s="4">
        <v>0</v>
      </c>
      <c r="BO101" s="4">
        <v>0</v>
      </c>
      <c r="BP101" s="55" t="str">
        <v>:        :</v>
      </c>
      <c r="BQ101" s="50" t="e" cm="1">
        <f t="array" ref="BQ101">IFERROR(IF(BP101="N/P",0,_xlfn.IFS(BK101&gt;8,"0",BK101=1,"9",BK101=2,"7",BK101=3,"6",BK101=4,"5",BK101=5,"4",BK101=6,"3",BK101=7,"2",BK101=8,"1")),"")+0</f>
        <v>#VALUE!</v>
      </c>
    </row>
    <row r="102" spans="1:69" x14ac:dyDescent="0.3">
      <c r="A102" s="3" t="s">
        <v>79</v>
      </c>
      <c r="B102" s="49" t="s">
        <v>7</v>
      </c>
      <c r="C102" s="49" t="s">
        <v>8</v>
      </c>
      <c r="D102" s="49" t="s">
        <v>61</v>
      </c>
      <c r="E102" s="49" t="s">
        <v>10</v>
      </c>
      <c r="F102" s="49" t="s">
        <v>80</v>
      </c>
      <c r="I102" t="str">
        <f>N102&amp;COUNTIF($N$15:N102,N102)</f>
        <v>CAT.8</v>
      </c>
      <c r="J102" s="3" t="s">
        <v>79</v>
      </c>
      <c r="K102" s="50" t="s">
        <v>7</v>
      </c>
      <c r="L102" s="50" t="s">
        <v>8</v>
      </c>
      <c r="M102" s="50" t="s">
        <v>61</v>
      </c>
      <c r="N102" s="50" t="s">
        <v>10</v>
      </c>
      <c r="O102" s="50" t="s">
        <v>80</v>
      </c>
      <c r="P102" s="49" t="s">
        <v>81</v>
      </c>
      <c r="Q102" s="49" t="s">
        <v>82</v>
      </c>
      <c r="R102" s="49" t="s">
        <v>30</v>
      </c>
      <c r="T102" s="3" t="s">
        <v>79</v>
      </c>
      <c r="U102" s="49" t="s">
        <v>7</v>
      </c>
      <c r="V102" s="49" t="s">
        <v>8</v>
      </c>
      <c r="W102" s="49" t="s">
        <v>61</v>
      </c>
      <c r="X102" s="49" t="s">
        <v>10</v>
      </c>
      <c r="Y102" s="49" t="s">
        <v>80</v>
      </c>
      <c r="Z102" s="83"/>
      <c r="AB102" t="str">
        <f>AG102&amp;COUNTIF($AG$15:AG102,AG102)</f>
        <v>CAT.8</v>
      </c>
      <c r="AC102" s="3" t="s">
        <v>79</v>
      </c>
      <c r="AD102" s="50" t="s">
        <v>7</v>
      </c>
      <c r="AE102" s="50" t="s">
        <v>8</v>
      </c>
      <c r="AF102" s="50" t="s">
        <v>61</v>
      </c>
      <c r="AG102" s="50" t="s">
        <v>10</v>
      </c>
      <c r="AH102" s="50" t="s">
        <v>80</v>
      </c>
      <c r="AI102" s="49" t="s">
        <v>81</v>
      </c>
      <c r="AJ102" s="49" t="s">
        <v>82</v>
      </c>
      <c r="AK102" s="49" t="s">
        <v>30</v>
      </c>
      <c r="AM102" s="4">
        <v>6</v>
      </c>
      <c r="AN102" t="str" cm="1">
        <f t="array" ref="AN102">_xlfn.XLOOKUP($AO$94&amp;AM102,$I$15:$I$201,$K$15:$N$201,"")</f>
        <v/>
      </c>
      <c r="AO102" s="55"/>
      <c r="AP102" s="50"/>
      <c r="AQ102" s="55"/>
      <c r="AR102" s="55" t="str">
        <f t="shared" si="67"/>
        <v/>
      </c>
      <c r="AS102" s="50" cm="1">
        <f t="array" ref="AS102">IFERROR(IF(AR102="N/P",0,_xlfn.IFS(AM102&gt;8,"0",AM102=1,"9",AM102=2,"7",AM102=3,"6",AM102=4,"5",AM102=5,"4",AM102=6,"3",AM102=7,"2",AM102=8,"1")),"")+0</f>
        <v>3</v>
      </c>
      <c r="AT102" s="87" t="str">
        <f t="shared" si="43"/>
        <v>00</v>
      </c>
      <c r="AU102" s="4" cm="1">
        <f t="array" ref="AU102">_xlfn.IFS(AZ102="N/P",0,AV102="",0,AZ102&gt;0,AU101+1)</f>
        <v>0</v>
      </c>
      <c r="AV102" t="str">
        <v/>
      </c>
      <c r="AW102" s="4">
        <v>0</v>
      </c>
      <c r="AX102" s="4">
        <v>0</v>
      </c>
      <c r="AY102" s="4">
        <v>0</v>
      </c>
      <c r="AZ102" s="55" t="str">
        <v/>
      </c>
      <c r="BA102" s="50" t="e" cm="1">
        <f t="array" ref="BA102">IFERROR(IF(AZ102="N/P",0,_xlfn.IFS(AU102&gt;8,"0",AU102=1,"9",AU102=2,"7",AU102=3,"6",AU102=4,"5",AU102=5,"4",AU102=6,"3",AU102=7,"2",AU102=8,"1")),"")+0</f>
        <v>#VALUE!</v>
      </c>
      <c r="BC102" s="4">
        <v>6</v>
      </c>
      <c r="BD102" cm="1">
        <f t="array" ref="BD102:BG102">_xlfn.XLOOKUP($BE$94&amp;BC102,$AB$15:$AB$201,$AD$15:$AG$201,"")</f>
        <v>0</v>
      </c>
      <c r="BE102" s="55">
        <v>0</v>
      </c>
      <c r="BF102" s="50">
        <v>0</v>
      </c>
      <c r="BG102" s="55">
        <v>0</v>
      </c>
      <c r="BH102" s="55" t="str">
        <f t="shared" si="68"/>
        <v>:        :</v>
      </c>
      <c r="BI102" s="50" cm="1">
        <f t="array" ref="BI102">IFERROR(IF(BH102="N/P",0,_xlfn.IFS(BC102&gt;8,"0",BC102=1,"9",BC102=2,"7",BC102=3,"6",BC102=4,"5",BC102=5,"4",BC102=6,"3",BC102=7,"2",BC102=8,"1")),"")+0</f>
        <v>3</v>
      </c>
      <c r="BJ102" s="90" t="e">
        <f t="shared" si="44"/>
        <v>#N/A</v>
      </c>
      <c r="BK102" s="4" t="e" cm="1">
        <f t="array" ref="BK102">_xlfn.IFS(BP102="N/P",0,BL102="",0,BP102&gt;0,BK101+1)</f>
        <v>#N/A</v>
      </c>
      <c r="BL102">
        <v>0</v>
      </c>
      <c r="BM102" s="4">
        <v>0</v>
      </c>
      <c r="BN102" s="4">
        <v>0</v>
      </c>
      <c r="BO102" s="4">
        <v>0</v>
      </c>
      <c r="BP102" s="55" t="str">
        <v>:        :</v>
      </c>
      <c r="BQ102" s="50" t="e" cm="1">
        <f t="array" ref="BQ102">IFERROR(IF(BP102="N/P",0,_xlfn.IFS(BK102&gt;8,"0",BK102=1,"9",BK102=2,"7",BK102=3,"6",BK102=4,"5",BK102=5,"4",BK102=6,"3",BK102=7,"2",BK102=8,"1")),"")+0</f>
        <v>#VALUE!</v>
      </c>
    </row>
    <row r="103" spans="1:69" x14ac:dyDescent="0.3">
      <c r="A103">
        <v>8</v>
      </c>
      <c r="C103" s="3">
        <f>_xlfn.XLOOKUP(B103,Tabla1[NOMBRE Y APELLIDO],Tabla1[EQUIPO])</f>
        <v>0</v>
      </c>
      <c r="D103" s="3">
        <f>_xlfn.XLOOKUP(B103,Tabla1[NOMBRE Y APELLIDO],Tabla1[EDAD])</f>
        <v>0</v>
      </c>
      <c r="E103" s="3">
        <f>_xlfn.XLOOKUP(B103,Tabla1[NOMBRE Y APELLIDO],Tabla1[CAT.])</f>
        <v>0</v>
      </c>
      <c r="F103" s="81">
        <f>_xlfn.XLOOKUP(B103,Tabla1[NOMBRE Y APELLIDO],Tabla1[50m LIBRE])</f>
        <v>0</v>
      </c>
      <c r="H103" t="str">
        <f>$J$101&amp;"-"&amp;J103</f>
        <v>SERIE 9-1</v>
      </c>
      <c r="I103" t="str">
        <f>N103&amp;COUNTIF($N$15:N103,N103)</f>
        <v>054</v>
      </c>
      <c r="J103" s="3" cm="1">
        <f t="array" ref="J103:O110">_xlfn._xlws.SORT(A103:F110,1,1,FALSE)</f>
        <v>1</v>
      </c>
      <c r="K103" s="80">
        <v>0</v>
      </c>
      <c r="L103" s="50">
        <v>0</v>
      </c>
      <c r="M103" s="50">
        <v>0</v>
      </c>
      <c r="N103" s="50">
        <v>0</v>
      </c>
      <c r="O103" s="55">
        <v>0</v>
      </c>
      <c r="P103" s="55" t="s">
        <v>89</v>
      </c>
      <c r="Q103" s="50">
        <f t="shared" ref="Q103:Q110" si="69">$L$13</f>
        <v>3</v>
      </c>
      <c r="R103" s="50">
        <v>9</v>
      </c>
      <c r="T103">
        <v>8</v>
      </c>
      <c r="V103" s="3">
        <f>_xlfn.XLOOKUP(U103,Tabla1[NOMBRE Y APELLIDO],Tabla1[EQUIPO])</f>
        <v>0</v>
      </c>
      <c r="W103" s="3">
        <f>_xlfn.XLOOKUP(U103,Tabla1[NOMBRE Y APELLIDO],Tabla1[EDAD])</f>
        <v>0</v>
      </c>
      <c r="X103" s="3">
        <f>_xlfn.XLOOKUP(U103,Tabla1[NOMBRE Y APELLIDO],Tabla1[CAT.])</f>
        <v>0</v>
      </c>
      <c r="Y103" s="81">
        <f>_xlfn.XLOOKUP(U103,Tabla1[NOMBRE Y APELLIDO],Tabla1[50m LIBRE])</f>
        <v>0</v>
      </c>
      <c r="Z103" s="84"/>
      <c r="AA103" t="str">
        <f>$AC$101&amp;"-"&amp;AC103</f>
        <v>SERIE 9-1</v>
      </c>
      <c r="AB103" t="str">
        <f>AG103&amp;COUNTIF($AG$15:AG103,AG103)</f>
        <v>054</v>
      </c>
      <c r="AC103" s="3" cm="1">
        <f t="array" ref="AC103:AH110">_xlfn._xlws.SORT(T103:Y110,1,1,FALSE)</f>
        <v>1</v>
      </c>
      <c r="AD103" s="80">
        <v>0</v>
      </c>
      <c r="AE103" s="50">
        <v>0</v>
      </c>
      <c r="AF103" s="50">
        <v>0</v>
      </c>
      <c r="AG103" s="50">
        <v>0</v>
      </c>
      <c r="AH103" s="55">
        <v>0</v>
      </c>
      <c r="AI103" s="55" t="s">
        <v>89</v>
      </c>
      <c r="AJ103" s="50">
        <f t="shared" ref="AJ103:AJ110" si="70">$AE$13</f>
        <v>4</v>
      </c>
      <c r="AK103" s="50">
        <v>9</v>
      </c>
      <c r="AM103" s="4">
        <v>7</v>
      </c>
      <c r="AN103" t="str" cm="1">
        <f t="array" ref="AN103">_xlfn.XLOOKUP($AO$94&amp;AM103,$I$15:$I$201,$K$15:$N$201,"")</f>
        <v/>
      </c>
      <c r="AO103" s="55"/>
      <c r="AP103" s="50"/>
      <c r="AQ103" s="55"/>
      <c r="AR103" s="55" t="str">
        <f t="shared" si="67"/>
        <v/>
      </c>
      <c r="AS103" s="50" cm="1">
        <f t="array" ref="AS103">IFERROR(IF(AR103="N/P",0,_xlfn.IFS(AM103&gt;8,"0",AM103=1,"9",AM103=2,"7",AM103=3,"6",AM103=4,"5",AM103=5,"4",AM103=6,"3",AM103=7,"2",AM103=8,"1")),"")+0</f>
        <v>2</v>
      </c>
      <c r="AT103" s="87" t="str">
        <f t="shared" si="43"/>
        <v>00</v>
      </c>
      <c r="AU103" s="4" cm="1">
        <f t="array" ref="AU103">_xlfn.IFS(AZ103="N/P",0,AV103="",0,AZ103&gt;0,AU102+1)</f>
        <v>0</v>
      </c>
      <c r="AV103" t="str">
        <v/>
      </c>
      <c r="AW103" s="4">
        <v>0</v>
      </c>
      <c r="AX103" s="4">
        <v>0</v>
      </c>
      <c r="AY103" s="4">
        <v>0</v>
      </c>
      <c r="AZ103" s="55" t="str">
        <v/>
      </c>
      <c r="BA103" s="50" t="e" cm="1">
        <f t="array" ref="BA103">IFERROR(IF(AZ103="N/P",0,_xlfn.IFS(AU103&gt;8,"0",AU103=1,"9",AU103=2,"7",AU103=3,"6",AU103=4,"5",AU103=5,"4",AU103=6,"3",AU103=7,"2",AU103=8,"1")),"")+0</f>
        <v>#VALUE!</v>
      </c>
      <c r="BC103" s="4">
        <v>7</v>
      </c>
      <c r="BD103" cm="1">
        <f t="array" ref="BD103:BG103">_xlfn.XLOOKUP($BE$94&amp;BC103,$AB$15:$AB$201,$AD$15:$AG$201,"")</f>
        <v>0</v>
      </c>
      <c r="BE103" s="55">
        <v>0</v>
      </c>
      <c r="BF103" s="50">
        <v>0</v>
      </c>
      <c r="BG103" s="55">
        <v>0</v>
      </c>
      <c r="BH103" s="55" t="str">
        <f t="shared" si="68"/>
        <v>:        :</v>
      </c>
      <c r="BI103" s="50" cm="1">
        <f t="array" ref="BI103">IFERROR(IF(BH103="N/P",0,_xlfn.IFS(BC103&gt;8,"0",BC103=1,"9",BC103=2,"7",BC103=3,"6",BC103=4,"5",BC103=5,"4",BC103=6,"3",BC103=7,"2",BC103=8,"1")),"")+0</f>
        <v>2</v>
      </c>
      <c r="BJ103" s="90" t="e">
        <f t="shared" si="44"/>
        <v>#N/A</v>
      </c>
      <c r="BK103" s="4" t="e" cm="1">
        <f t="array" ref="BK103">_xlfn.IFS(BP103="N/P",0,BL103="",0,BP103&gt;0,BK102+1)</f>
        <v>#N/A</v>
      </c>
      <c r="BL103">
        <v>0</v>
      </c>
      <c r="BM103" s="4">
        <v>0</v>
      </c>
      <c r="BN103" s="4">
        <v>0</v>
      </c>
      <c r="BO103" s="4">
        <v>0</v>
      </c>
      <c r="BP103" s="55" t="str">
        <v>:        :</v>
      </c>
      <c r="BQ103" s="50" t="e" cm="1">
        <f t="array" ref="BQ103">IFERROR(IF(BP103="N/P",0,_xlfn.IFS(BK103&gt;8,"0",BK103=1,"9",BK103=2,"7",BK103=3,"6",BK103=4,"5",BK103=5,"4",BK103=6,"3",BK103=7,"2",BK103=8,"1")),"")+0</f>
        <v>#VALUE!</v>
      </c>
    </row>
    <row r="104" spans="1:69" x14ac:dyDescent="0.3">
      <c r="A104">
        <v>1</v>
      </c>
      <c r="C104" s="3">
        <f>_xlfn.XLOOKUP(B104,Tabla1[NOMBRE Y APELLIDO],Tabla1[EQUIPO])</f>
        <v>0</v>
      </c>
      <c r="D104" s="3">
        <f>_xlfn.XLOOKUP(B104,Tabla1[NOMBRE Y APELLIDO],Tabla1[EDAD])</f>
        <v>0</v>
      </c>
      <c r="E104" s="3">
        <f>_xlfn.XLOOKUP(B104,Tabla1[NOMBRE Y APELLIDO],Tabla1[CAT.])</f>
        <v>0</v>
      </c>
      <c r="F104" s="81">
        <f>_xlfn.XLOOKUP(B104,Tabla1[NOMBRE Y APELLIDO],Tabla1[50m LIBRE])</f>
        <v>0</v>
      </c>
      <c r="H104" t="str">
        <f t="shared" ref="H104:H110" si="71">$J$101&amp;"-"&amp;J104</f>
        <v>SERIE 9-2</v>
      </c>
      <c r="I104" t="str">
        <f>N104&amp;COUNTIF($N$15:N104,N104)</f>
        <v>055</v>
      </c>
      <c r="J104" s="3">
        <v>2</v>
      </c>
      <c r="K104" s="80">
        <v>0</v>
      </c>
      <c r="L104" s="50">
        <v>0</v>
      </c>
      <c r="M104" s="50">
        <v>0</v>
      </c>
      <c r="N104" s="50">
        <v>0</v>
      </c>
      <c r="O104" s="55">
        <v>0</v>
      </c>
      <c r="P104" s="55" t="s">
        <v>89</v>
      </c>
      <c r="Q104" s="50">
        <f t="shared" si="69"/>
        <v>3</v>
      </c>
      <c r="R104" s="50">
        <v>9</v>
      </c>
      <c r="T104">
        <v>1</v>
      </c>
      <c r="V104" s="3">
        <f>_xlfn.XLOOKUP(U104,Tabla1[NOMBRE Y APELLIDO],Tabla1[EQUIPO])</f>
        <v>0</v>
      </c>
      <c r="W104" s="3">
        <f>_xlfn.XLOOKUP(U104,Tabla1[NOMBRE Y APELLIDO],Tabla1[EDAD])</f>
        <v>0</v>
      </c>
      <c r="X104" s="3">
        <f>_xlfn.XLOOKUP(U104,Tabla1[NOMBRE Y APELLIDO],Tabla1[CAT.])</f>
        <v>0</v>
      </c>
      <c r="Y104" s="81">
        <f>_xlfn.XLOOKUP(U104,Tabla1[NOMBRE Y APELLIDO],Tabla1[50m LIBRE])</f>
        <v>0</v>
      </c>
      <c r="Z104" s="84"/>
      <c r="AA104" t="str">
        <f t="shared" ref="AA104:AA110" si="72">$AC$101&amp;"-"&amp;AC104</f>
        <v>SERIE 9-2</v>
      </c>
      <c r="AB104" t="str">
        <f>AG104&amp;COUNTIF($AG$15:AG104,AG104)</f>
        <v>055</v>
      </c>
      <c r="AC104" s="3">
        <v>2</v>
      </c>
      <c r="AD104" s="80">
        <v>0</v>
      </c>
      <c r="AE104" s="50">
        <v>0</v>
      </c>
      <c r="AF104" s="50">
        <v>0</v>
      </c>
      <c r="AG104" s="50">
        <v>0</v>
      </c>
      <c r="AH104" s="55">
        <v>0</v>
      </c>
      <c r="AI104" s="55" t="s">
        <v>89</v>
      </c>
      <c r="AJ104" s="50">
        <f t="shared" si="70"/>
        <v>4</v>
      </c>
      <c r="AK104" s="50">
        <v>9</v>
      </c>
      <c r="AM104" s="4">
        <v>8</v>
      </c>
      <c r="AN104" t="str" cm="1">
        <f t="array" ref="AN104">_xlfn.XLOOKUP($AO$94&amp;AM104,$I$15:$I$201,$K$15:$N$201,"")</f>
        <v/>
      </c>
      <c r="AO104" s="55"/>
      <c r="AP104" s="50"/>
      <c r="AQ104" s="55"/>
      <c r="AR104" s="55" t="str">
        <f t="shared" si="67"/>
        <v/>
      </c>
      <c r="AS104" s="50" cm="1">
        <f t="array" ref="AS104">IFERROR(IF(AR104="N/P",0,_xlfn.IFS(AM104&gt;8,"0",AM104=1,"9",AM104=2,"7",AM104=3,"6",AM104=4,"5",AM104=5,"4",AM104=6,"3",AM104=7,"2",AM104=8,"1")),"")+0</f>
        <v>1</v>
      </c>
      <c r="AT104" s="87" t="str">
        <f t="shared" si="43"/>
        <v>00</v>
      </c>
      <c r="AU104" s="4" cm="1">
        <f t="array" ref="AU104">_xlfn.IFS(AZ104="N/P",0,AV104="",0,AZ104&gt;0,AU103+1)</f>
        <v>0</v>
      </c>
      <c r="AV104" t="str">
        <v/>
      </c>
      <c r="AW104" s="4">
        <v>0</v>
      </c>
      <c r="AX104" s="4">
        <v>0</v>
      </c>
      <c r="AY104" s="4">
        <v>0</v>
      </c>
      <c r="AZ104" t="str">
        <v/>
      </c>
      <c r="BA104" s="50" t="e" cm="1">
        <f t="array" ref="BA104">IFERROR(IF(AZ104="N/P",0,_xlfn.IFS(AU104&gt;8,"0",AU104=1,"9",AU104=2,"7",AU104=3,"6",AU104=4,"5",AU104=5,"4",AU104=6,"3",AU104=7,"2",AU104=8,"1")),"")+0</f>
        <v>#VALUE!</v>
      </c>
      <c r="BC104" s="4">
        <v>8</v>
      </c>
      <c r="BD104" cm="1">
        <f t="array" ref="BD104:BG104">_xlfn.XLOOKUP($BE$94&amp;BC104,$AB$15:$AB$201,$AD$15:$AG$201,"")</f>
        <v>0</v>
      </c>
      <c r="BE104" s="55">
        <v>0</v>
      </c>
      <c r="BF104" s="50">
        <v>0</v>
      </c>
      <c r="BG104" s="55">
        <v>0</v>
      </c>
      <c r="BH104" s="55" t="str">
        <f t="shared" si="68"/>
        <v>:        :</v>
      </c>
      <c r="BI104" s="50" cm="1">
        <f t="array" ref="BI104">IFERROR(IF(BH104="N/P",0,_xlfn.IFS(BC104&gt;8,"0",BC104=1,"9",BC104=2,"7",BC104=3,"6",BC104=4,"5",BC104=5,"4",BC104=6,"3",BC104=7,"2",BC104=8,"1")),"")+0</f>
        <v>1</v>
      </c>
      <c r="BJ104" s="90" t="e">
        <f t="shared" si="44"/>
        <v>#N/A</v>
      </c>
      <c r="BK104" s="4" t="e" cm="1">
        <f t="array" ref="BK104">_xlfn.IFS(BP104="N/P",0,BL104="",0,BP104&gt;0,BK103+1)</f>
        <v>#N/A</v>
      </c>
      <c r="BL104">
        <v>0</v>
      </c>
      <c r="BM104" s="4">
        <v>0</v>
      </c>
      <c r="BN104" s="4">
        <v>0</v>
      </c>
      <c r="BO104" s="4">
        <v>0</v>
      </c>
      <c r="BP104" s="55" t="str">
        <v>:        :</v>
      </c>
      <c r="BQ104" s="50" t="e" cm="1">
        <f t="array" ref="BQ104">IFERROR(IF(BP104="N/P",0,_xlfn.IFS(BK104&gt;8,"0",BK104=1,"9",BK104=2,"7",BK104=3,"6",BK104=4,"5",BK104=5,"4",BK104=6,"3",BK104=7,"2",BK104=8,"1")),"")+0</f>
        <v>#VALUE!</v>
      </c>
    </row>
    <row r="105" spans="1:69" x14ac:dyDescent="0.3">
      <c r="A105">
        <v>7</v>
      </c>
      <c r="C105" s="3">
        <f>_xlfn.XLOOKUP(B105,Tabla1[NOMBRE Y APELLIDO],Tabla1[EQUIPO])</f>
        <v>0</v>
      </c>
      <c r="D105" s="3">
        <f>_xlfn.XLOOKUP(B105,Tabla1[NOMBRE Y APELLIDO],Tabla1[EDAD])</f>
        <v>0</v>
      </c>
      <c r="E105" s="3">
        <f>_xlfn.XLOOKUP(B105,Tabla1[NOMBRE Y APELLIDO],Tabla1[CAT.])</f>
        <v>0</v>
      </c>
      <c r="F105" s="81">
        <f>_xlfn.XLOOKUP(B105,Tabla1[NOMBRE Y APELLIDO],Tabla1[50m LIBRE])</f>
        <v>0</v>
      </c>
      <c r="H105" t="str">
        <f t="shared" si="71"/>
        <v>SERIE 9-3</v>
      </c>
      <c r="I105" t="str">
        <f>N105&amp;COUNTIF($N$15:N105,N105)</f>
        <v>056</v>
      </c>
      <c r="J105" s="3">
        <v>3</v>
      </c>
      <c r="K105" s="80">
        <v>0</v>
      </c>
      <c r="L105" s="50">
        <v>0</v>
      </c>
      <c r="M105" s="50">
        <v>0</v>
      </c>
      <c r="N105" s="50">
        <v>0</v>
      </c>
      <c r="O105" s="55">
        <v>0</v>
      </c>
      <c r="P105" s="55" t="s">
        <v>89</v>
      </c>
      <c r="Q105" s="50">
        <f t="shared" si="69"/>
        <v>3</v>
      </c>
      <c r="R105" s="50">
        <v>9</v>
      </c>
      <c r="T105">
        <v>7</v>
      </c>
      <c r="V105" s="3">
        <f>_xlfn.XLOOKUP(U105,Tabla1[NOMBRE Y APELLIDO],Tabla1[EQUIPO])</f>
        <v>0</v>
      </c>
      <c r="W105" s="3">
        <f>_xlfn.XLOOKUP(U105,Tabla1[NOMBRE Y APELLIDO],Tabla1[EDAD])</f>
        <v>0</v>
      </c>
      <c r="X105" s="3">
        <f>_xlfn.XLOOKUP(U105,Tabla1[NOMBRE Y APELLIDO],Tabla1[CAT.])</f>
        <v>0</v>
      </c>
      <c r="Y105" s="81">
        <f>_xlfn.XLOOKUP(U105,Tabla1[NOMBRE Y APELLIDO],Tabla1[50m LIBRE])</f>
        <v>0</v>
      </c>
      <c r="Z105" s="84"/>
      <c r="AA105" t="str">
        <f t="shared" si="72"/>
        <v>SERIE 9-3</v>
      </c>
      <c r="AB105" t="str">
        <f>AG105&amp;COUNTIF($AG$15:AG105,AG105)</f>
        <v>056</v>
      </c>
      <c r="AC105" s="3">
        <v>3</v>
      </c>
      <c r="AD105" s="80">
        <v>0</v>
      </c>
      <c r="AE105" s="50">
        <v>0</v>
      </c>
      <c r="AF105" s="50">
        <v>0</v>
      </c>
      <c r="AG105" s="50">
        <v>0</v>
      </c>
      <c r="AH105" s="55">
        <v>0</v>
      </c>
      <c r="AI105" s="55" t="s">
        <v>89</v>
      </c>
      <c r="AJ105" s="50">
        <f t="shared" si="70"/>
        <v>4</v>
      </c>
      <c r="AK105" s="50">
        <v>9</v>
      </c>
      <c r="AM105" s="4">
        <v>9</v>
      </c>
      <c r="AN105" cm="1">
        <f t="array" ref="AN105:AQ105">_xlfn.XLOOKUP($AO$94&amp;AM105,$I$15:$I$201,$K$15:$N$201,"")</f>
        <v>0</v>
      </c>
      <c r="AO105" s="55">
        <v>0</v>
      </c>
      <c r="AP105" s="50">
        <v>0</v>
      </c>
      <c r="AQ105" s="55">
        <v>0</v>
      </c>
      <c r="AR105" s="55">
        <f t="shared" si="67"/>
        <v>0</v>
      </c>
      <c r="AS105" s="50" cm="1">
        <f t="array" ref="AS105">IFERROR(IF(AR105="N/P",0,_xlfn.IFS(AM105&gt;8,"0",AM105=1,"9",AM105=2,"7",AM105=3,"6",AM105=4,"5",AM105=5,"4",AM105=6,"3",AM105=7,"2",AM105=8,"1")),"")+0</f>
        <v>0</v>
      </c>
      <c r="AT105" s="87" t="str">
        <f t="shared" ref="AT105:AT138" si="73">AY105&amp;AU105</f>
        <v>00</v>
      </c>
      <c r="AU105" s="4" cm="1">
        <f t="array" ref="AU105">_xlfn.IFS(AZ105="N/P",0,AV105="",0,AZ105&gt;0,AU104+1)</f>
        <v>0</v>
      </c>
      <c r="AV105" t="str">
        <v/>
      </c>
      <c r="AW105" s="4">
        <v>0</v>
      </c>
      <c r="AX105" s="4">
        <v>0</v>
      </c>
      <c r="AY105" s="4">
        <v>0</v>
      </c>
      <c r="AZ105" t="str">
        <v/>
      </c>
      <c r="BA105" s="50" t="e" cm="1">
        <f t="array" ref="BA105">IFERROR(IF(AZ105="N/P",0,_xlfn.IFS(AU105&gt;8,"0",AU105=1,"9",AU105=2,"7",AU105=3,"6",AU105=4,"5",AU105=5,"4",AU105=6,"3",AU105=7,"2",AU105=8,"1")),"")+0</f>
        <v>#VALUE!</v>
      </c>
      <c r="BC105" s="4">
        <v>9</v>
      </c>
      <c r="BD105" cm="1">
        <f t="array" ref="BD105:BG105">_xlfn.XLOOKUP($BE$94&amp;BC105,$AB$15:$AB$201,$AD$15:$AG$201,"")</f>
        <v>0</v>
      </c>
      <c r="BE105" s="55">
        <v>0</v>
      </c>
      <c r="BF105" s="50">
        <v>0</v>
      </c>
      <c r="BG105" s="55">
        <v>0</v>
      </c>
      <c r="BH105" s="55" t="str">
        <f t="shared" si="68"/>
        <v>:        :</v>
      </c>
      <c r="BI105" s="50" cm="1">
        <f t="array" ref="BI105">IFERROR(IF(BH105="N/P",0,_xlfn.IFS(BC105&gt;8,"0",BC105=1,"9",BC105=2,"7",BC105=3,"6",BC105=4,"5",BC105=5,"4",BC105=6,"3",BC105=7,"2",BC105=8,"1")),"")+0</f>
        <v>0</v>
      </c>
      <c r="BJ105" s="90" t="e">
        <f t="shared" ref="BJ105:BJ138" si="74">BO105&amp;BK105</f>
        <v>#N/A</v>
      </c>
      <c r="BK105" s="4" t="e" cm="1">
        <f t="array" ref="BK105">_xlfn.IFS(BP105="N/P",0,BL105="",0,BP105&gt;0,BK104+1)</f>
        <v>#N/A</v>
      </c>
      <c r="BL105">
        <v>0</v>
      </c>
      <c r="BM105" s="4">
        <v>0</v>
      </c>
      <c r="BN105" s="4">
        <v>0</v>
      </c>
      <c r="BO105" s="4">
        <v>0</v>
      </c>
      <c r="BP105" s="55" t="str">
        <v>:        :</v>
      </c>
      <c r="BQ105" s="50" t="e" cm="1">
        <f t="array" ref="BQ105">IFERROR(IF(BP105="N/P",0,_xlfn.IFS(BK105&gt;8,"0",BK105=1,"9",BK105=2,"7",BK105=3,"6",BK105=4,"5",BK105=5,"4",BK105=6,"3",BK105=7,"2",BK105=8,"1")),"")+0</f>
        <v>#VALUE!</v>
      </c>
    </row>
    <row r="106" spans="1:69" x14ac:dyDescent="0.3">
      <c r="A106">
        <v>2</v>
      </c>
      <c r="C106" s="3">
        <f>_xlfn.XLOOKUP(B106,Tabla1[NOMBRE Y APELLIDO],Tabla1[EQUIPO])</f>
        <v>0</v>
      </c>
      <c r="D106" s="3">
        <f>_xlfn.XLOOKUP(B106,Tabla1[NOMBRE Y APELLIDO],Tabla1[EDAD])</f>
        <v>0</v>
      </c>
      <c r="E106" s="3">
        <f>_xlfn.XLOOKUP(B106,Tabla1[NOMBRE Y APELLIDO],Tabla1[CAT.])</f>
        <v>0</v>
      </c>
      <c r="F106" s="81">
        <f>_xlfn.XLOOKUP(B106,Tabla1[NOMBRE Y APELLIDO],Tabla1[50m LIBRE])</f>
        <v>0</v>
      </c>
      <c r="H106" t="str">
        <f t="shared" si="71"/>
        <v>SERIE 9-4</v>
      </c>
      <c r="I106" t="str">
        <f>N106&amp;COUNTIF($N$15:N106,N106)</f>
        <v>057</v>
      </c>
      <c r="J106" s="3">
        <v>4</v>
      </c>
      <c r="K106" s="80">
        <v>0</v>
      </c>
      <c r="L106" s="50">
        <v>0</v>
      </c>
      <c r="M106" s="50">
        <v>0</v>
      </c>
      <c r="N106" s="50">
        <v>0</v>
      </c>
      <c r="O106" s="55">
        <v>0</v>
      </c>
      <c r="P106" s="55" t="s">
        <v>89</v>
      </c>
      <c r="Q106" s="50">
        <f t="shared" si="69"/>
        <v>3</v>
      </c>
      <c r="R106" s="50">
        <v>9</v>
      </c>
      <c r="T106">
        <v>2</v>
      </c>
      <c r="V106" s="3">
        <f>_xlfn.XLOOKUP(U106,Tabla1[NOMBRE Y APELLIDO],Tabla1[EQUIPO])</f>
        <v>0</v>
      </c>
      <c r="W106" s="3">
        <f>_xlfn.XLOOKUP(U106,Tabla1[NOMBRE Y APELLIDO],Tabla1[EDAD])</f>
        <v>0</v>
      </c>
      <c r="X106" s="3">
        <f>_xlfn.XLOOKUP(U106,Tabla1[NOMBRE Y APELLIDO],Tabla1[CAT.])</f>
        <v>0</v>
      </c>
      <c r="Y106" s="81">
        <f>_xlfn.XLOOKUP(U106,Tabla1[NOMBRE Y APELLIDO],Tabla1[50m LIBRE])</f>
        <v>0</v>
      </c>
      <c r="Z106" s="84"/>
      <c r="AA106" t="str">
        <f t="shared" si="72"/>
        <v>SERIE 9-4</v>
      </c>
      <c r="AB106" t="str">
        <f>AG106&amp;COUNTIF($AG$15:AG106,AG106)</f>
        <v>057</v>
      </c>
      <c r="AC106" s="3">
        <v>4</v>
      </c>
      <c r="AD106" s="80">
        <v>0</v>
      </c>
      <c r="AE106" s="50">
        <v>0</v>
      </c>
      <c r="AF106" s="50">
        <v>0</v>
      </c>
      <c r="AG106" s="50">
        <v>0</v>
      </c>
      <c r="AH106" s="55">
        <v>0</v>
      </c>
      <c r="AI106" s="55" t="s">
        <v>89</v>
      </c>
      <c r="AJ106" s="50">
        <f t="shared" si="70"/>
        <v>4</v>
      </c>
      <c r="AK106" s="50">
        <v>9</v>
      </c>
      <c r="AM106" s="4">
        <v>10</v>
      </c>
      <c r="AN106" t="str" cm="1">
        <f t="array" ref="AN106">_xlfn.XLOOKUP($AO$94&amp;AM106,$I$15:$I$201,$K$15:$N$201,"")</f>
        <v/>
      </c>
      <c r="AO106" s="55"/>
      <c r="AP106" s="50"/>
      <c r="AQ106" s="55"/>
      <c r="AR106" s="55" t="str">
        <f t="shared" si="67"/>
        <v/>
      </c>
      <c r="AS106" s="50" cm="1">
        <f t="array" ref="AS106">IFERROR(IF(AR106="N/P",0,_xlfn.IFS(AM106&gt;8,"0",AM106=1,"9",AM106=2,"7",AM106=3,"6",AM106=4,"5",AM106=5,"4",AM106=6,"3",AM106=7,"2",AM106=8,"1")),"")+0</f>
        <v>0</v>
      </c>
      <c r="AT106" s="87" t="str">
        <f t="shared" si="73"/>
        <v>00</v>
      </c>
      <c r="AU106" s="4" cm="1">
        <f t="array" ref="AU106">_xlfn.IFS(AZ106="N/P",0,AV106="",0,AZ106&gt;0,AU105+1)</f>
        <v>0</v>
      </c>
      <c r="AV106" t="str">
        <v/>
      </c>
      <c r="AW106" s="4">
        <v>0</v>
      </c>
      <c r="AX106" s="4">
        <v>0</v>
      </c>
      <c r="AY106" s="4">
        <v>0</v>
      </c>
      <c r="AZ106" t="str">
        <v/>
      </c>
      <c r="BA106" s="50" t="e" cm="1">
        <f t="array" ref="BA106">IFERROR(IF(AZ106="N/P",0,_xlfn.IFS(AU106&gt;8,"0",AU106=1,"9",AU106=2,"7",AU106=3,"6",AU106=4,"5",AU106=5,"4",AU106=6,"3",AU106=7,"2",AU106=8,"1")),"")+0</f>
        <v>#VALUE!</v>
      </c>
      <c r="BC106" s="4">
        <v>10</v>
      </c>
      <c r="BD106" cm="1">
        <f t="array" ref="BD106:BG106">_xlfn.XLOOKUP($BE$94&amp;BC106,$AB$15:$AB$201,$AD$15:$AG$201,"")</f>
        <v>0</v>
      </c>
      <c r="BE106" s="55">
        <v>0</v>
      </c>
      <c r="BF106" s="50">
        <v>0</v>
      </c>
      <c r="BG106" s="55">
        <v>0</v>
      </c>
      <c r="BH106" s="55" t="str">
        <f t="shared" si="68"/>
        <v>:        :</v>
      </c>
      <c r="BI106" s="50" cm="1">
        <f t="array" ref="BI106">IFERROR(IF(BH106="N/P",0,_xlfn.IFS(BC106&gt;8,"0",BC106=1,"9",BC106=2,"7",BC106=3,"6",BC106=4,"5",BC106=5,"4",BC106=6,"3",BC106=7,"2",BC106=8,"1")),"")+0</f>
        <v>0</v>
      </c>
      <c r="BJ106" s="90" t="e">
        <f t="shared" si="74"/>
        <v>#N/A</v>
      </c>
      <c r="BK106" s="4" t="e" cm="1">
        <f t="array" ref="BK106">_xlfn.IFS(BP106="N/P",0,BL106="",0,BP106&gt;0,BK105+1)</f>
        <v>#N/A</v>
      </c>
      <c r="BL106">
        <v>0</v>
      </c>
      <c r="BM106" s="4">
        <v>0</v>
      </c>
      <c r="BN106" s="4">
        <v>0</v>
      </c>
      <c r="BO106" s="4">
        <v>0</v>
      </c>
      <c r="BP106" s="55" t="str">
        <v>:        :</v>
      </c>
      <c r="BQ106" s="50" t="e" cm="1">
        <f t="array" ref="BQ106">IFERROR(IF(BP106="N/P",0,_xlfn.IFS(BK106&gt;8,"0",BK106=1,"9",BK106=2,"7",BK106=3,"6",BK106=4,"5",BK106=5,"4",BK106=6,"3",BK106=7,"2",BK106=8,"1")),"")+0</f>
        <v>#VALUE!</v>
      </c>
    </row>
    <row r="107" spans="1:69" x14ac:dyDescent="0.3">
      <c r="A107">
        <v>6</v>
      </c>
      <c r="C107" s="3">
        <f>_xlfn.XLOOKUP(B107,Tabla1[NOMBRE Y APELLIDO],Tabla1[EQUIPO])</f>
        <v>0</v>
      </c>
      <c r="D107" s="3">
        <f>_xlfn.XLOOKUP(B107,Tabla1[NOMBRE Y APELLIDO],Tabla1[EDAD])</f>
        <v>0</v>
      </c>
      <c r="E107" s="3">
        <f>_xlfn.XLOOKUP(B107,Tabla1[NOMBRE Y APELLIDO],Tabla1[CAT.])</f>
        <v>0</v>
      </c>
      <c r="F107" s="81">
        <f>_xlfn.XLOOKUP(B107,Tabla1[NOMBRE Y APELLIDO],Tabla1[50m LIBRE])</f>
        <v>0</v>
      </c>
      <c r="H107" t="str">
        <f t="shared" si="71"/>
        <v>SERIE 9-5</v>
      </c>
      <c r="I107" t="str">
        <f>N107&amp;COUNTIF($N$15:N107,N107)</f>
        <v>058</v>
      </c>
      <c r="J107" s="3">
        <v>5</v>
      </c>
      <c r="K107" s="80">
        <v>0</v>
      </c>
      <c r="L107" s="50">
        <v>0</v>
      </c>
      <c r="M107" s="50">
        <v>0</v>
      </c>
      <c r="N107" s="50">
        <v>0</v>
      </c>
      <c r="O107" s="55">
        <v>0</v>
      </c>
      <c r="P107" s="55" t="s">
        <v>89</v>
      </c>
      <c r="Q107" s="50">
        <f t="shared" si="69"/>
        <v>3</v>
      </c>
      <c r="R107" s="50">
        <v>9</v>
      </c>
      <c r="T107">
        <v>6</v>
      </c>
      <c r="V107" s="3">
        <f>_xlfn.XLOOKUP(U107,Tabla1[NOMBRE Y APELLIDO],Tabla1[EQUIPO])</f>
        <v>0</v>
      </c>
      <c r="W107" s="3">
        <f>_xlfn.XLOOKUP(U107,Tabla1[NOMBRE Y APELLIDO],Tabla1[EDAD])</f>
        <v>0</v>
      </c>
      <c r="X107" s="3">
        <f>_xlfn.XLOOKUP(U107,Tabla1[NOMBRE Y APELLIDO],Tabla1[CAT.])</f>
        <v>0</v>
      </c>
      <c r="Y107" s="81">
        <f>_xlfn.XLOOKUP(U107,Tabla1[NOMBRE Y APELLIDO],Tabla1[50m LIBRE])</f>
        <v>0</v>
      </c>
      <c r="Z107" s="84"/>
      <c r="AA107" t="str">
        <f t="shared" si="72"/>
        <v>SERIE 9-5</v>
      </c>
      <c r="AB107" t="str">
        <f>AG107&amp;COUNTIF($AG$15:AG107,AG107)</f>
        <v>058</v>
      </c>
      <c r="AC107" s="3">
        <v>5</v>
      </c>
      <c r="AD107" s="80">
        <v>0</v>
      </c>
      <c r="AE107" s="50">
        <v>0</v>
      </c>
      <c r="AF107" s="50">
        <v>0</v>
      </c>
      <c r="AG107" s="50">
        <v>0</v>
      </c>
      <c r="AH107" s="55">
        <v>0</v>
      </c>
      <c r="AI107" s="55" t="s">
        <v>89</v>
      </c>
      <c r="AJ107" s="50">
        <f t="shared" si="70"/>
        <v>4</v>
      </c>
      <c r="AK107" s="50">
        <v>9</v>
      </c>
      <c r="AM107" s="4">
        <v>11</v>
      </c>
      <c r="AN107" t="str" cm="1">
        <f t="array" ref="AN107">_xlfn.XLOOKUP($AO$94&amp;AM107,$I$15:$I$201,$K$15:$N$201,"")</f>
        <v/>
      </c>
      <c r="AO107" s="55"/>
      <c r="AP107" s="50"/>
      <c r="AQ107" s="55"/>
      <c r="AR107" s="55" t="str">
        <f t="shared" si="67"/>
        <v/>
      </c>
      <c r="AS107" s="50" cm="1">
        <f t="array" ref="AS107">IFERROR(IF(AR107="N/P",0,_xlfn.IFS(AM107&gt;8,"0",AM107=1,"9",AM107=2,"7",AM107=3,"6",AM107=4,"5",AM107=5,"4",AM107=6,"3",AM107=7,"2",AM107=8,"1")),"")+0</f>
        <v>0</v>
      </c>
      <c r="AT107" s="87" t="str">
        <f t="shared" si="73"/>
        <v>00</v>
      </c>
      <c r="AU107" s="4" cm="1">
        <f t="array" ref="AU107">_xlfn.IFS(AZ107="N/P",0,AV107="",0,AZ107&gt;0,AU106+1)</f>
        <v>0</v>
      </c>
      <c r="AV107" t="str">
        <v/>
      </c>
      <c r="AW107" s="4">
        <v>0</v>
      </c>
      <c r="AX107" s="4">
        <v>0</v>
      </c>
      <c r="AY107" s="4">
        <v>0</v>
      </c>
      <c r="AZ107" t="str">
        <v/>
      </c>
      <c r="BA107" s="50" t="e" cm="1">
        <f t="array" ref="BA107">IFERROR(IF(AZ107="N/P",0,_xlfn.IFS(AU107&gt;8,"0",AU107=1,"9",AU107=2,"7",AU107=3,"6",AU107=4,"5",AU107=5,"4",AU107=6,"3",AU107=7,"2",AU107=8,"1")),"")+0</f>
        <v>#VALUE!</v>
      </c>
      <c r="BC107" s="4">
        <v>11</v>
      </c>
      <c r="BD107" cm="1">
        <f t="array" ref="BD107:BG107">_xlfn.XLOOKUP($BE$94&amp;BC107,$AB$15:$AB$201,$AD$15:$AG$201,"")</f>
        <v>0</v>
      </c>
      <c r="BE107" s="55">
        <v>0</v>
      </c>
      <c r="BF107" s="50">
        <v>0</v>
      </c>
      <c r="BG107" s="55">
        <v>0</v>
      </c>
      <c r="BH107" s="55" t="str">
        <f t="shared" si="68"/>
        <v>:        :</v>
      </c>
      <c r="BI107" s="50" cm="1">
        <f t="array" ref="BI107">IFERROR(IF(BH107="N/P",0,_xlfn.IFS(BC107&gt;8,"0",BC107=1,"9",BC107=2,"7",BC107=3,"6",BC107=4,"5",BC107=5,"4",BC107=6,"3",BC107=7,"2",BC107=8,"1")),"")+0</f>
        <v>0</v>
      </c>
      <c r="BJ107" s="90" t="e">
        <f t="shared" si="74"/>
        <v>#N/A</v>
      </c>
      <c r="BK107" s="4" t="e" cm="1">
        <f t="array" ref="BK107">_xlfn.IFS(BP107="N/P",0,BL107="",0,BP107&gt;0,BK106+1)</f>
        <v>#N/A</v>
      </c>
      <c r="BL107">
        <v>0</v>
      </c>
      <c r="BM107" s="4">
        <v>0</v>
      </c>
      <c r="BN107" s="4">
        <v>0</v>
      </c>
      <c r="BO107" s="4">
        <v>0</v>
      </c>
      <c r="BP107" s="55" t="str">
        <v>:        :</v>
      </c>
      <c r="BQ107" s="50" t="e" cm="1">
        <f t="array" ref="BQ107">IFERROR(IF(BP107="N/P",0,_xlfn.IFS(BK107&gt;8,"0",BK107=1,"9",BK107=2,"7",BK107=3,"6",BK107=4,"5",BK107=5,"4",BK107=6,"3",BK107=7,"2",BK107=8,"1")),"")+0</f>
        <v>#VALUE!</v>
      </c>
    </row>
    <row r="108" spans="1:69" x14ac:dyDescent="0.3">
      <c r="A108">
        <v>3</v>
      </c>
      <c r="C108" s="3">
        <f>_xlfn.XLOOKUP(B108,Tabla1[NOMBRE Y APELLIDO],Tabla1[EQUIPO])</f>
        <v>0</v>
      </c>
      <c r="D108" s="3">
        <f>_xlfn.XLOOKUP(B108,Tabla1[NOMBRE Y APELLIDO],Tabla1[EDAD])</f>
        <v>0</v>
      </c>
      <c r="E108" s="3">
        <f>_xlfn.XLOOKUP(B108,Tabla1[NOMBRE Y APELLIDO],Tabla1[CAT.])</f>
        <v>0</v>
      </c>
      <c r="F108" s="81">
        <f>_xlfn.XLOOKUP(B108,Tabla1[NOMBRE Y APELLIDO],Tabla1[50m LIBRE])</f>
        <v>0</v>
      </c>
      <c r="H108" t="str">
        <f t="shared" si="71"/>
        <v>SERIE 9-6</v>
      </c>
      <c r="I108" t="str">
        <f>N108&amp;COUNTIF($N$15:N108,N108)</f>
        <v>059</v>
      </c>
      <c r="J108" s="3">
        <v>6</v>
      </c>
      <c r="K108" s="80">
        <v>0</v>
      </c>
      <c r="L108" s="50">
        <v>0</v>
      </c>
      <c r="M108" s="50">
        <v>0</v>
      </c>
      <c r="N108" s="50">
        <v>0</v>
      </c>
      <c r="O108" s="55">
        <v>0</v>
      </c>
      <c r="P108" s="55" t="s">
        <v>89</v>
      </c>
      <c r="Q108" s="50">
        <f t="shared" si="69"/>
        <v>3</v>
      </c>
      <c r="R108" s="50">
        <v>9</v>
      </c>
      <c r="T108">
        <v>3</v>
      </c>
      <c r="V108" s="3">
        <f>_xlfn.XLOOKUP(U108,Tabla1[NOMBRE Y APELLIDO],Tabla1[EQUIPO])</f>
        <v>0</v>
      </c>
      <c r="W108" s="3">
        <f>_xlfn.XLOOKUP(U108,Tabla1[NOMBRE Y APELLIDO],Tabla1[EDAD])</f>
        <v>0</v>
      </c>
      <c r="X108" s="3">
        <f>_xlfn.XLOOKUP(U108,Tabla1[NOMBRE Y APELLIDO],Tabla1[CAT.])</f>
        <v>0</v>
      </c>
      <c r="Y108" s="81">
        <f>_xlfn.XLOOKUP(U108,Tabla1[NOMBRE Y APELLIDO],Tabla1[50m LIBRE])</f>
        <v>0</v>
      </c>
      <c r="Z108" s="84"/>
      <c r="AA108" t="str">
        <f t="shared" si="72"/>
        <v>SERIE 9-6</v>
      </c>
      <c r="AB108" t="str">
        <f>AG108&amp;COUNTIF($AG$15:AG108,AG108)</f>
        <v>059</v>
      </c>
      <c r="AC108" s="3">
        <v>6</v>
      </c>
      <c r="AD108" s="80">
        <v>0</v>
      </c>
      <c r="AE108" s="50">
        <v>0</v>
      </c>
      <c r="AF108" s="50">
        <v>0</v>
      </c>
      <c r="AG108" s="50">
        <v>0</v>
      </c>
      <c r="AH108" s="55">
        <v>0</v>
      </c>
      <c r="AI108" s="55" t="s">
        <v>89</v>
      </c>
      <c r="AJ108" s="50">
        <f t="shared" si="70"/>
        <v>4</v>
      </c>
      <c r="AK108" s="50">
        <v>9</v>
      </c>
      <c r="AM108" s="4">
        <v>12</v>
      </c>
      <c r="AN108" t="str" cm="1">
        <f t="array" ref="AN108">_xlfn.XLOOKUP($AO$94&amp;AM108,$I$15:$I$201,$K$15:$N$201,"")</f>
        <v/>
      </c>
      <c r="AO108" s="55"/>
      <c r="AP108" s="50"/>
      <c r="AQ108" s="55"/>
      <c r="AR108" s="55" t="str">
        <f t="shared" si="67"/>
        <v/>
      </c>
      <c r="AS108" s="50" cm="1">
        <f t="array" ref="AS108">IFERROR(IF(AR108="N/P",0,_xlfn.IFS(AM108&gt;8,"0",AM108=1,"9",AM108=2,"7",AM108=3,"6",AM108=4,"5",AM108=5,"4",AM108=6,"3",AM108=7,"2",AM108=8,"1")),"")+0</f>
        <v>0</v>
      </c>
      <c r="AT108" s="87" t="str">
        <f t="shared" si="73"/>
        <v>00</v>
      </c>
      <c r="AU108" s="4" cm="1">
        <f t="array" ref="AU108">_xlfn.IFS(AZ108="N/P",0,AV108="",0,AZ108&gt;0,AU107+1)</f>
        <v>0</v>
      </c>
      <c r="AV108" t="str">
        <v/>
      </c>
      <c r="AW108" s="4">
        <v>0</v>
      </c>
      <c r="AX108" s="4">
        <v>0</v>
      </c>
      <c r="AY108" s="4">
        <v>0</v>
      </c>
      <c r="AZ108" t="str">
        <v/>
      </c>
      <c r="BA108" s="50" t="e" cm="1">
        <f t="array" ref="BA108">IFERROR(IF(AZ108="N/P",0,_xlfn.IFS(AU108&gt;8,"0",AU108=1,"9",AU108=2,"7",AU108=3,"6",AU108=4,"5",AU108=5,"4",AU108=6,"3",AU108=7,"2",AU108=8,"1")),"")+0</f>
        <v>#VALUE!</v>
      </c>
      <c r="BC108" s="4">
        <v>12</v>
      </c>
      <c r="BD108" cm="1">
        <f t="array" ref="BD108:BG108">_xlfn.XLOOKUP($BE$94&amp;BC108,$AB$15:$AB$201,$AD$15:$AG$201,"")</f>
        <v>0</v>
      </c>
      <c r="BE108" s="55">
        <v>0</v>
      </c>
      <c r="BF108" s="50">
        <v>0</v>
      </c>
      <c r="BG108" s="55">
        <v>0</v>
      </c>
      <c r="BH108" s="55" t="str">
        <f t="shared" si="68"/>
        <v>:        :</v>
      </c>
      <c r="BI108" s="50" cm="1">
        <f t="array" ref="BI108">IFERROR(IF(BH108="N/P",0,_xlfn.IFS(BC108&gt;8,"0",BC108=1,"9",BC108=2,"7",BC108=3,"6",BC108=4,"5",BC108=5,"4",BC108=6,"3",BC108=7,"2",BC108=8,"1")),"")+0</f>
        <v>0</v>
      </c>
      <c r="BJ108" s="90" t="e">
        <f t="shared" si="74"/>
        <v>#N/A</v>
      </c>
      <c r="BK108" s="4" t="e" cm="1">
        <f t="array" ref="BK108">_xlfn.IFS(BP108="N/P",0,BL108="",0,BP108&gt;0,BK107+1)</f>
        <v>#N/A</v>
      </c>
      <c r="BL108">
        <v>0</v>
      </c>
      <c r="BM108" s="4">
        <v>0</v>
      </c>
      <c r="BN108" s="4">
        <v>0</v>
      </c>
      <c r="BO108" s="4">
        <v>0</v>
      </c>
      <c r="BP108" s="55" t="str">
        <v>:        :</v>
      </c>
      <c r="BQ108" s="50" t="e" cm="1">
        <f t="array" ref="BQ108">IFERROR(IF(BP108="N/P",0,_xlfn.IFS(BK108&gt;8,"0",BK108=1,"9",BK108=2,"7",BK108=3,"6",BK108=4,"5",BK108=5,"4",BK108=6,"3",BK108=7,"2",BK108=8,"1")),"")+0</f>
        <v>#VALUE!</v>
      </c>
    </row>
    <row r="109" spans="1:69" x14ac:dyDescent="0.3">
      <c r="A109">
        <v>5</v>
      </c>
      <c r="C109" s="3">
        <f>_xlfn.XLOOKUP(B109,Tabla1[NOMBRE Y APELLIDO],Tabla1[EQUIPO])</f>
        <v>0</v>
      </c>
      <c r="D109" s="3">
        <f>_xlfn.XLOOKUP(B109,Tabla1[NOMBRE Y APELLIDO],Tabla1[EDAD])</f>
        <v>0</v>
      </c>
      <c r="E109" s="3">
        <f>_xlfn.XLOOKUP(B109,Tabla1[NOMBRE Y APELLIDO],Tabla1[CAT.])</f>
        <v>0</v>
      </c>
      <c r="F109" s="81">
        <f>_xlfn.XLOOKUP(B109,Tabla1[NOMBRE Y APELLIDO],Tabla1[50m LIBRE])</f>
        <v>0</v>
      </c>
      <c r="H109" t="str">
        <f t="shared" si="71"/>
        <v>SERIE 9-7</v>
      </c>
      <c r="I109" t="str">
        <f>N109&amp;COUNTIF($N$15:N109,N109)</f>
        <v>060</v>
      </c>
      <c r="J109" s="3">
        <v>7</v>
      </c>
      <c r="K109" s="80">
        <v>0</v>
      </c>
      <c r="L109" s="50">
        <v>0</v>
      </c>
      <c r="M109" s="50">
        <v>0</v>
      </c>
      <c r="N109" s="50">
        <v>0</v>
      </c>
      <c r="O109" s="55">
        <v>0</v>
      </c>
      <c r="P109" s="55" t="s">
        <v>89</v>
      </c>
      <c r="Q109" s="50">
        <f t="shared" si="69"/>
        <v>3</v>
      </c>
      <c r="R109" s="50">
        <v>9</v>
      </c>
      <c r="T109">
        <v>5</v>
      </c>
      <c r="V109" s="3">
        <f>_xlfn.XLOOKUP(U109,Tabla1[NOMBRE Y APELLIDO],Tabla1[EQUIPO])</f>
        <v>0</v>
      </c>
      <c r="W109" s="3">
        <f>_xlfn.XLOOKUP(U109,Tabla1[NOMBRE Y APELLIDO],Tabla1[EDAD])</f>
        <v>0</v>
      </c>
      <c r="X109" s="3">
        <f>_xlfn.XLOOKUP(U109,Tabla1[NOMBRE Y APELLIDO],Tabla1[CAT.])</f>
        <v>0</v>
      </c>
      <c r="Y109" s="81">
        <f>_xlfn.XLOOKUP(U109,Tabla1[NOMBRE Y APELLIDO],Tabla1[50m LIBRE])</f>
        <v>0</v>
      </c>
      <c r="Z109" s="84"/>
      <c r="AA109" t="str">
        <f t="shared" si="72"/>
        <v>SERIE 9-7</v>
      </c>
      <c r="AB109" t="str">
        <f>AG109&amp;COUNTIF($AG$15:AG109,AG109)</f>
        <v>060</v>
      </c>
      <c r="AC109" s="3">
        <v>7</v>
      </c>
      <c r="AD109" s="80">
        <v>0</v>
      </c>
      <c r="AE109" s="50">
        <v>0</v>
      </c>
      <c r="AF109" s="50">
        <v>0</v>
      </c>
      <c r="AG109" s="50">
        <v>0</v>
      </c>
      <c r="AH109" s="55">
        <v>0</v>
      </c>
      <c r="AI109" s="55" t="s">
        <v>89</v>
      </c>
      <c r="AJ109" s="50">
        <f t="shared" si="70"/>
        <v>4</v>
      </c>
      <c r="AK109" s="50">
        <v>9</v>
      </c>
      <c r="AN109" s="42" t="str">
        <f>AN94</f>
        <v>FEMENINO</v>
      </c>
      <c r="AO109" s="18"/>
      <c r="AQ109" s="42" t="str">
        <f>AQ94</f>
        <v>50 M</v>
      </c>
      <c r="AR109" s="18" t="str">
        <f>AR94</f>
        <v>LIBRE</v>
      </c>
      <c r="AT109" s="87" t="str">
        <f t="shared" si="73"/>
        <v>50 M</v>
      </c>
      <c r="AU109" s="4"/>
      <c r="AV109" s="48" t="str">
        <f>AN109</f>
        <v>FEMENINO</v>
      </c>
      <c r="AW109" s="17">
        <f>AO109</f>
        <v>0</v>
      </c>
      <c r="AY109" s="48" t="str">
        <f>AQ109</f>
        <v>50 M</v>
      </c>
      <c r="AZ109" s="17" t="str">
        <f>AR109</f>
        <v>LIBRE</v>
      </c>
      <c r="BC109" s="4"/>
      <c r="BD109" s="42" t="str">
        <f>BD94</f>
        <v>MASCULINO</v>
      </c>
      <c r="BE109" s="18">
        <f>AO109</f>
        <v>0</v>
      </c>
      <c r="BG109" s="42" t="str">
        <f>BG94</f>
        <v>50 M</v>
      </c>
      <c r="BH109" s="18" t="str">
        <f>BH94</f>
        <v>LIBRE</v>
      </c>
      <c r="BJ109" s="90" t="str">
        <f t="shared" si="74"/>
        <v>50 M</v>
      </c>
      <c r="BL109" s="48" t="str">
        <f>BD109</f>
        <v>MASCULINO</v>
      </c>
      <c r="BM109" s="17">
        <f>BE109</f>
        <v>0</v>
      </c>
      <c r="BO109" s="48" t="str">
        <f>BG109</f>
        <v>50 M</v>
      </c>
      <c r="BP109" s="17" t="str">
        <f>BH109</f>
        <v>LIBRE</v>
      </c>
    </row>
    <row r="110" spans="1:69" x14ac:dyDescent="0.3">
      <c r="A110">
        <v>4</v>
      </c>
      <c r="C110" s="3">
        <f>_xlfn.XLOOKUP(B110,Tabla1[NOMBRE Y APELLIDO],Tabla1[EQUIPO])</f>
        <v>0</v>
      </c>
      <c r="D110" s="3">
        <f>_xlfn.XLOOKUP(B110,Tabla1[NOMBRE Y APELLIDO],Tabla1[EDAD])</f>
        <v>0</v>
      </c>
      <c r="E110" s="3">
        <f>_xlfn.XLOOKUP(B110,Tabla1[NOMBRE Y APELLIDO],Tabla1[CAT.])</f>
        <v>0</v>
      </c>
      <c r="F110" s="81">
        <f>_xlfn.XLOOKUP(B110,Tabla1[NOMBRE Y APELLIDO],Tabla1[50m LIBRE])</f>
        <v>0</v>
      </c>
      <c r="H110" t="str">
        <f t="shared" si="71"/>
        <v>SERIE 9-8</v>
      </c>
      <c r="I110" t="str">
        <f>N110&amp;COUNTIF($N$15:N110,N110)</f>
        <v>061</v>
      </c>
      <c r="J110" s="3">
        <v>8</v>
      </c>
      <c r="K110" s="80">
        <v>0</v>
      </c>
      <c r="L110" s="50">
        <v>0</v>
      </c>
      <c r="M110" s="50">
        <v>0</v>
      </c>
      <c r="N110" s="50">
        <v>0</v>
      </c>
      <c r="O110" s="55">
        <v>0</v>
      </c>
      <c r="P110" s="55" t="s">
        <v>89</v>
      </c>
      <c r="Q110" s="50">
        <f t="shared" si="69"/>
        <v>3</v>
      </c>
      <c r="R110" s="50">
        <v>9</v>
      </c>
      <c r="T110">
        <v>4</v>
      </c>
      <c r="V110" s="3">
        <f>_xlfn.XLOOKUP(U110,Tabla1[NOMBRE Y APELLIDO],Tabla1[EQUIPO])</f>
        <v>0</v>
      </c>
      <c r="W110" s="3">
        <f>_xlfn.XLOOKUP(U110,Tabla1[NOMBRE Y APELLIDO],Tabla1[EDAD])</f>
        <v>0</v>
      </c>
      <c r="X110" s="3">
        <f>_xlfn.XLOOKUP(U110,Tabla1[NOMBRE Y APELLIDO],Tabla1[CAT.])</f>
        <v>0</v>
      </c>
      <c r="Y110" s="81">
        <f>_xlfn.XLOOKUP(U110,Tabla1[NOMBRE Y APELLIDO],Tabla1[50m LIBRE])</f>
        <v>0</v>
      </c>
      <c r="Z110" s="84"/>
      <c r="AA110" t="str">
        <f t="shared" si="72"/>
        <v>SERIE 9-8</v>
      </c>
      <c r="AB110" t="str">
        <f>AG110&amp;COUNTIF($AG$15:AG110,AG110)</f>
        <v>061</v>
      </c>
      <c r="AC110" s="3">
        <v>8</v>
      </c>
      <c r="AD110" s="80">
        <v>0</v>
      </c>
      <c r="AE110" s="50">
        <v>0</v>
      </c>
      <c r="AF110" s="50">
        <v>0</v>
      </c>
      <c r="AG110" s="50">
        <v>0</v>
      </c>
      <c r="AH110" s="55">
        <v>0</v>
      </c>
      <c r="AI110" s="55" t="s">
        <v>89</v>
      </c>
      <c r="AJ110" s="50">
        <f t="shared" si="70"/>
        <v>4</v>
      </c>
      <c r="AK110" s="50">
        <v>9</v>
      </c>
      <c r="AN110" s="42" t="str">
        <f>AN95</f>
        <v xml:space="preserve">PRUEBA </v>
      </c>
      <c r="AO110" s="18">
        <f>AO95</f>
        <v>3</v>
      </c>
      <c r="AT110" s="87" t="str">
        <f t="shared" si="73"/>
        <v/>
      </c>
      <c r="AU110" s="4"/>
      <c r="AV110" s="48" t="str">
        <f>AN110</f>
        <v xml:space="preserve">PRUEBA </v>
      </c>
      <c r="AW110" s="17">
        <f>AO110</f>
        <v>3</v>
      </c>
      <c r="BC110" s="4"/>
      <c r="BD110" s="42" t="str">
        <f>BD95</f>
        <v xml:space="preserve">PRUEBA </v>
      </c>
      <c r="BE110" s="18">
        <f>BE95</f>
        <v>4</v>
      </c>
      <c r="BJ110" s="90" t="str">
        <f t="shared" si="74"/>
        <v/>
      </c>
      <c r="BL110" s="48" t="str">
        <f>BD110</f>
        <v xml:space="preserve">PRUEBA </v>
      </c>
      <c r="BM110" s="17">
        <f>BE110</f>
        <v>4</v>
      </c>
    </row>
    <row r="111" spans="1:69" x14ac:dyDescent="0.3">
      <c r="I111" t="str">
        <f>N111&amp;COUNTIF($N$15:N111,N111)</f>
        <v>61</v>
      </c>
      <c r="AB111" t="str">
        <f>AG111&amp;COUNTIF($AG$15:AG111,AG111)</f>
        <v>61</v>
      </c>
      <c r="AD111" s="77"/>
      <c r="AE111" s="77"/>
      <c r="AF111" s="77"/>
      <c r="AG111" s="77"/>
      <c r="AH111" s="77"/>
      <c r="AM111" s="49" t="s">
        <v>83</v>
      </c>
      <c r="AN111" s="49" t="s">
        <v>7</v>
      </c>
      <c r="AO111" s="49" t="s">
        <v>8</v>
      </c>
      <c r="AP111" s="49" t="s">
        <v>61</v>
      </c>
      <c r="AQ111" s="49" t="s">
        <v>10</v>
      </c>
      <c r="AR111" s="49" t="s">
        <v>81</v>
      </c>
      <c r="AS111" s="50" t="s">
        <v>15</v>
      </c>
      <c r="AT111" s="87" t="str">
        <f t="shared" si="73"/>
        <v>CAT.Lugar</v>
      </c>
      <c r="AU111" s="49" t="s">
        <v>83</v>
      </c>
      <c r="AV111" s="49" t="s">
        <v>7</v>
      </c>
      <c r="AW111" s="49" t="s">
        <v>8</v>
      </c>
      <c r="AX111" s="49" t="s">
        <v>61</v>
      </c>
      <c r="AY111" s="49" t="s">
        <v>10</v>
      </c>
      <c r="AZ111" s="49" t="s">
        <v>81</v>
      </c>
      <c r="BA111" s="4" t="s">
        <v>15</v>
      </c>
      <c r="BC111" s="49" t="s">
        <v>83</v>
      </c>
      <c r="BD111" s="49" t="s">
        <v>7</v>
      </c>
      <c r="BE111" s="49" t="s">
        <v>8</v>
      </c>
      <c r="BF111" s="49" t="s">
        <v>61</v>
      </c>
      <c r="BG111" s="49" t="s">
        <v>10</v>
      </c>
      <c r="BH111" s="49" t="s">
        <v>81</v>
      </c>
      <c r="BI111" s="50" t="s">
        <v>15</v>
      </c>
      <c r="BJ111" s="90" t="str">
        <f t="shared" si="74"/>
        <v>CAT.Lugar</v>
      </c>
      <c r="BK111" s="4" t="s">
        <v>83</v>
      </c>
      <c r="BL111" s="4" t="s">
        <v>7</v>
      </c>
      <c r="BM111" s="4" t="s">
        <v>8</v>
      </c>
      <c r="BN111" s="4" t="s">
        <v>61</v>
      </c>
      <c r="BO111" s="4" t="s">
        <v>10</v>
      </c>
      <c r="BP111" s="4" t="s">
        <v>81</v>
      </c>
      <c r="BQ111" s="4" t="s">
        <v>15</v>
      </c>
    </row>
    <row r="112" spans="1:69" x14ac:dyDescent="0.3">
      <c r="A112" s="3" t="s">
        <v>99</v>
      </c>
      <c r="B112" s="42" t="str">
        <f>$B$13</f>
        <v xml:space="preserve">PRUEBA </v>
      </c>
      <c r="C112" s="18">
        <f>$C$13</f>
        <v>3</v>
      </c>
      <c r="D112" s="18"/>
      <c r="E112" s="78" t="str">
        <f>$E$12</f>
        <v>50 M</v>
      </c>
      <c r="F112" s="79" t="str">
        <f>$F$12</f>
        <v>LIBRE</v>
      </c>
      <c r="I112" t="str">
        <f>N112&amp;COUNTIF($N$15:N112,N112)</f>
        <v>61</v>
      </c>
      <c r="J112" s="3" t="s">
        <v>99</v>
      </c>
      <c r="K112" s="42" t="str">
        <f>$B$13</f>
        <v xml:space="preserve">PRUEBA </v>
      </c>
      <c r="L112" s="79">
        <f>$C$13</f>
        <v>3</v>
      </c>
      <c r="M112" s="79"/>
      <c r="N112" s="79"/>
      <c r="O112" s="78" t="str">
        <f>$E$12</f>
        <v>50 M</v>
      </c>
      <c r="P112" s="79" t="str">
        <f>$F$12</f>
        <v>LIBRE</v>
      </c>
      <c r="Q112" s="5"/>
      <c r="R112" s="5"/>
      <c r="T112" s="3" t="s">
        <v>99</v>
      </c>
      <c r="U112" s="42" t="str">
        <f>$B$13</f>
        <v xml:space="preserve">PRUEBA </v>
      </c>
      <c r="V112" s="18">
        <f>$V$13</f>
        <v>4</v>
      </c>
      <c r="W112" s="18"/>
      <c r="X112" s="78" t="str">
        <f>$E$12</f>
        <v>50 M</v>
      </c>
      <c r="Y112" s="79" t="str">
        <f>$F$12</f>
        <v>LIBRE</v>
      </c>
      <c r="Z112" s="85"/>
      <c r="AB112" t="str">
        <f>AG112&amp;COUNTIF($AG$15:AG112,AG112)</f>
        <v>61</v>
      </c>
      <c r="AC112" s="3" t="s">
        <v>99</v>
      </c>
      <c r="AD112" s="42" t="str">
        <f>$B$13</f>
        <v xml:space="preserve">PRUEBA </v>
      </c>
      <c r="AE112" s="18">
        <f>$V$13</f>
        <v>4</v>
      </c>
      <c r="AF112" s="79"/>
      <c r="AG112" s="79"/>
      <c r="AH112" s="78" t="str">
        <f>$E$12</f>
        <v>50 M</v>
      </c>
      <c r="AI112" s="79" t="str">
        <f>$F$12</f>
        <v>LIBRE</v>
      </c>
      <c r="AJ112" s="5"/>
      <c r="AK112" s="5"/>
      <c r="AM112" s="4">
        <v>1</v>
      </c>
      <c r="AN112" t="str" cm="1">
        <f t="array" ref="AN112">_xlfn.XLOOKUP($AO$109&amp;AM112,$I$15:$I$201,$K$15:$N$201,"")</f>
        <v/>
      </c>
      <c r="AO112" s="55"/>
      <c r="AP112" s="50"/>
      <c r="AQ112" s="55"/>
      <c r="AR112" s="55" t="str">
        <f>_xlfn.XLOOKUP($AO$64&amp;AM112,$I$15:$I$201,$P$15:$P$201,"")</f>
        <v/>
      </c>
      <c r="AS112" s="50" cm="1">
        <f t="array" ref="AS112">IFERROR(IF(AR112="N/P",0,_xlfn.IFS(AM112&gt;8,"0",AM112=1,"9",AM112=2,"7",AM112=3,"6",AM112=4,"5",AM112=5,"4",AM112=6,"3",AM112=7,"2",AM112=8,"1")),"")+0</f>
        <v>9</v>
      </c>
      <c r="AT112" s="87" t="str">
        <f t="shared" si="73"/>
        <v>00</v>
      </c>
      <c r="AU112" s="4" cm="1">
        <f t="array" ref="AU112">_xlfn.IFS(AZ112="N/P",0,AV112="",0,AV112&gt;0,1)</f>
        <v>0</v>
      </c>
      <c r="AV112" t="str" cm="1">
        <f t="array" ref="AV112:AZ123">_xlfn._xlws.SORT(AN112:AR123,5,1,FALSE)</f>
        <v/>
      </c>
      <c r="AW112" s="4">
        <v>0</v>
      </c>
      <c r="AX112" s="4">
        <v>0</v>
      </c>
      <c r="AY112" s="4">
        <v>0</v>
      </c>
      <c r="AZ112" s="55" t="str">
        <v/>
      </c>
      <c r="BA112" s="50" t="e" cm="1">
        <f t="array" ref="BA112">IFERROR(IF(AZ112="N/P",0,_xlfn.IFS(AU112&gt;8,"0",AU112=1,"9",AU112=2,"7",AU112=3,"6",AU112=4,"5",AU112=5,"4",AU112=6,"3",AU112=7,"2",AU112=8,"1")),"")+0</f>
        <v>#VALUE!</v>
      </c>
      <c r="BC112" s="4">
        <v>1</v>
      </c>
      <c r="BD112" cm="1">
        <f t="array" ref="BD112:BG112">_xlfn.XLOOKUP($BE$109&amp;BC112,$AB$15:$AB$201,$AD$15:$AG$201,"")</f>
        <v>0</v>
      </c>
      <c r="BE112" s="55">
        <v>0</v>
      </c>
      <c r="BF112" s="50">
        <v>0</v>
      </c>
      <c r="BG112" s="55">
        <v>0</v>
      </c>
      <c r="BH112" s="55">
        <f t="shared" ref="BH112:BH123" si="75">_xlfn.XLOOKUP($BE$64&amp;BC112,$AB$15:$AB$201,$AI$15:$AI$201,"")</f>
        <v>7.0856481481481476E-4</v>
      </c>
      <c r="BI112" s="50" cm="1">
        <f t="array" ref="BI112">IFERROR(IF(BH112="N/P",0,_xlfn.IFS(BC112&gt;8,"0",BC112=1,"9",BC112=2,"7",BC112=3,"6",BC112=4,"5",BC112=5,"4",BC112=6,"3",BC112=7,"2",BC112=8,"1")),"")+0</f>
        <v>9</v>
      </c>
      <c r="BJ112" s="90" t="e">
        <f t="shared" si="74"/>
        <v>#N/A</v>
      </c>
      <c r="BK112" s="4" t="e" cm="1">
        <f t="array" ref="BK112">_xlfn.IFS(BP112="N/P",0,BL112="",0,BL112&gt;0,1)</f>
        <v>#N/A</v>
      </c>
      <c r="BL112" cm="1">
        <f t="array" ref="BL112:BP123">_xlfn._xlws.SORT(BD112:BH123,5,1,FALSE)</f>
        <v>0</v>
      </c>
      <c r="BM112" s="4">
        <v>0</v>
      </c>
      <c r="BN112" s="4">
        <v>0</v>
      </c>
      <c r="BO112" s="4">
        <v>0</v>
      </c>
      <c r="BP112" s="55">
        <v>7.0856481481481476E-4</v>
      </c>
      <c r="BQ112" s="50" t="e" cm="1">
        <f t="array" ref="BQ112">IFERROR(IF(BP112="N/P",0,_xlfn.IFS(BK112&gt;8,"0",BK112=1,"9",BK112=2,"7",BK112=3,"6",BK112=4,"5",BK112=5,"4",BK112=6,"3",BK112=7,"2",BK112=8,"1")),"")+0</f>
        <v>#VALUE!</v>
      </c>
    </row>
    <row r="113" spans="1:69" x14ac:dyDescent="0.3">
      <c r="A113" s="3" t="s">
        <v>79</v>
      </c>
      <c r="B113" s="49" t="s">
        <v>7</v>
      </c>
      <c r="C113" s="49" t="s">
        <v>8</v>
      </c>
      <c r="D113" s="49" t="s">
        <v>61</v>
      </c>
      <c r="E113" s="49" t="s">
        <v>10</v>
      </c>
      <c r="F113" s="49" t="s">
        <v>80</v>
      </c>
      <c r="I113" t="str">
        <f>N113&amp;COUNTIF($N$15:N113,N113)</f>
        <v>CAT.9</v>
      </c>
      <c r="J113" s="3" t="s">
        <v>79</v>
      </c>
      <c r="K113" s="50" t="s">
        <v>7</v>
      </c>
      <c r="L113" s="50" t="s">
        <v>8</v>
      </c>
      <c r="M113" s="50" t="s">
        <v>61</v>
      </c>
      <c r="N113" s="50" t="s">
        <v>10</v>
      </c>
      <c r="O113" s="50" t="s">
        <v>80</v>
      </c>
      <c r="P113" s="49" t="s">
        <v>81</v>
      </c>
      <c r="Q113" s="49" t="s">
        <v>82</v>
      </c>
      <c r="R113" s="49" t="s">
        <v>30</v>
      </c>
      <c r="T113" s="3" t="s">
        <v>79</v>
      </c>
      <c r="U113" s="49" t="s">
        <v>7</v>
      </c>
      <c r="V113" s="49" t="s">
        <v>8</v>
      </c>
      <c r="W113" s="49" t="s">
        <v>61</v>
      </c>
      <c r="X113" s="49" t="s">
        <v>10</v>
      </c>
      <c r="Y113" s="49" t="s">
        <v>80</v>
      </c>
      <c r="Z113" s="83"/>
      <c r="AB113" t="str">
        <f>AG113&amp;COUNTIF($AG$15:AG113,AG113)</f>
        <v>CAT.9</v>
      </c>
      <c r="AC113" s="3" t="s">
        <v>79</v>
      </c>
      <c r="AD113" s="50" t="s">
        <v>7</v>
      </c>
      <c r="AE113" s="50" t="s">
        <v>8</v>
      </c>
      <c r="AF113" s="50" t="s">
        <v>61</v>
      </c>
      <c r="AG113" s="50" t="s">
        <v>10</v>
      </c>
      <c r="AH113" s="50" t="s">
        <v>80</v>
      </c>
      <c r="AI113" s="49" t="s">
        <v>81</v>
      </c>
      <c r="AJ113" s="49" t="s">
        <v>82</v>
      </c>
      <c r="AK113" s="49" t="s">
        <v>30</v>
      </c>
      <c r="AM113" s="4">
        <v>2</v>
      </c>
      <c r="AN113" t="str" cm="1">
        <f t="array" ref="AN113">_xlfn.XLOOKUP($AO$109&amp;AM113,$I$15:$I$201,$K$15:$N$201,"")</f>
        <v/>
      </c>
      <c r="AO113" s="55"/>
      <c r="AP113" s="50"/>
      <c r="AQ113" s="55"/>
      <c r="AR113" s="55"/>
      <c r="AS113" s="50" cm="1">
        <f t="array" ref="AS113">IFERROR(IF(AR113="N/P",0,_xlfn.IFS(AM113&gt;8,"0",AM113=1,"9",AM113=2,"7",AM113=3,"6",AM113=4,"5",AM113=5,"4",AM113=6,"3",AM113=7,"2",AM113=8,"1")),"")+0</f>
        <v>7</v>
      </c>
      <c r="AT113" s="87" t="str">
        <f t="shared" si="73"/>
        <v>00</v>
      </c>
      <c r="AU113" s="4" cm="1">
        <f t="array" ref="AU113">_xlfn.IFS(AZ113="N/P",0,AV113="",0,AZ113&gt;0,AU112+1)</f>
        <v>0</v>
      </c>
      <c r="AV113" t="str">
        <v/>
      </c>
      <c r="AW113" s="4">
        <v>0</v>
      </c>
      <c r="AX113" s="4">
        <v>0</v>
      </c>
      <c r="AY113" s="4">
        <v>0</v>
      </c>
      <c r="AZ113" s="55" t="str">
        <v/>
      </c>
      <c r="BA113" s="50" t="e" cm="1">
        <f t="array" ref="BA113">IFERROR(IF(AZ113="N/P",0,_xlfn.IFS(AU113&gt;8,"0",AU113=1,"9",AU113=2,"7",AU113=3,"6",AU113=4,"5",AU113=5,"4",AU113=6,"3",AU113=7,"2",AU113=8,"1")),"")+0</f>
        <v>#VALUE!</v>
      </c>
      <c r="BC113" s="4">
        <v>2</v>
      </c>
      <c r="BD113" cm="1">
        <f t="array" ref="BD113:BG113">_xlfn.XLOOKUP($BE$109&amp;BC113,$AB$15:$AB$201,$AD$15:$AG$201,"")</f>
        <v>0</v>
      </c>
      <c r="BE113" s="55">
        <v>0</v>
      </c>
      <c r="BF113" s="50">
        <v>0</v>
      </c>
      <c r="BG113" s="55">
        <v>0</v>
      </c>
      <c r="BH113" s="55" t="str">
        <f t="shared" si="75"/>
        <v/>
      </c>
      <c r="BI113" s="50" cm="1">
        <f t="array" ref="BI113">IFERROR(IF(BH113="N/P",0,_xlfn.IFS(BC113&gt;8,"0",BC113=1,"9",BC113=2,"7",BC113=3,"6",BC113=4,"5",BC113=5,"4",BC113=6,"3",BC113=7,"2",BC113=8,"1")),"")+0</f>
        <v>7</v>
      </c>
      <c r="BJ113" s="90" t="e">
        <f t="shared" si="74"/>
        <v>#N/A</v>
      </c>
      <c r="BK113" s="4" t="e" cm="1">
        <f t="array" ref="BK113">_xlfn.IFS(BP113="N/P",0,BL113="",0,BP113&gt;0,BK112+1)</f>
        <v>#N/A</v>
      </c>
      <c r="BL113">
        <v>0</v>
      </c>
      <c r="BM113" s="4">
        <v>0</v>
      </c>
      <c r="BN113" s="4">
        <v>0</v>
      </c>
      <c r="BO113" s="4">
        <v>0</v>
      </c>
      <c r="BP113" s="55" t="str">
        <v/>
      </c>
      <c r="BQ113" s="50" t="e" cm="1">
        <f t="array" ref="BQ113">IFERROR(IF(BP113="N/P",0,_xlfn.IFS(BK113&gt;8,"0",BK113=1,"9",BK113=2,"7",BK113=3,"6",BK113=4,"5",BK113=5,"4",BK113=6,"3",BK113=7,"2",BK113=8,"1")),"")+0</f>
        <v>#VALUE!</v>
      </c>
    </row>
    <row r="114" spans="1:69" x14ac:dyDescent="0.3">
      <c r="A114">
        <v>8</v>
      </c>
      <c r="C114" s="3">
        <f>_xlfn.XLOOKUP(B114,Tabla1[NOMBRE Y APELLIDO],Tabla1[EQUIPO])</f>
        <v>0</v>
      </c>
      <c r="D114" s="3">
        <f>_xlfn.XLOOKUP(B114,Tabla1[NOMBRE Y APELLIDO],Tabla1[EDAD])</f>
        <v>0</v>
      </c>
      <c r="E114" s="3">
        <f>_xlfn.XLOOKUP(B114,Tabla1[NOMBRE Y APELLIDO],Tabla1[CAT.])</f>
        <v>0</v>
      </c>
      <c r="F114" s="81">
        <f>_xlfn.XLOOKUP(B114,Tabla1[NOMBRE Y APELLIDO],Tabla1[50m LIBRE])</f>
        <v>0</v>
      </c>
      <c r="H114" t="str">
        <f>$J$112&amp;"-"&amp;J114</f>
        <v>SERIE 10-1</v>
      </c>
      <c r="I114" t="str">
        <f>N114&amp;COUNTIF($N$15:N114,N114)</f>
        <v>062</v>
      </c>
      <c r="J114" s="3" cm="1">
        <f t="array" ref="J114:O121">_xlfn._xlws.SORT(A114:F121,1,1,FALSE)</f>
        <v>1</v>
      </c>
      <c r="K114" s="80">
        <v>0</v>
      </c>
      <c r="L114" s="50">
        <v>0</v>
      </c>
      <c r="M114" s="50">
        <v>0</v>
      </c>
      <c r="N114" s="50">
        <v>0</v>
      </c>
      <c r="O114" s="55">
        <v>0</v>
      </c>
      <c r="P114" s="55" t="s">
        <v>89</v>
      </c>
      <c r="Q114" s="50">
        <f t="shared" ref="Q114:Q121" si="76">$L$13</f>
        <v>3</v>
      </c>
      <c r="R114" s="50">
        <v>10</v>
      </c>
      <c r="T114">
        <v>8</v>
      </c>
      <c r="V114" s="3">
        <f>_xlfn.XLOOKUP(U114,Tabla1[NOMBRE Y APELLIDO],Tabla1[EQUIPO])</f>
        <v>0</v>
      </c>
      <c r="W114" s="3">
        <f>_xlfn.XLOOKUP(U114,Tabla1[NOMBRE Y APELLIDO],Tabla1[EDAD])</f>
        <v>0</v>
      </c>
      <c r="X114" s="3">
        <f>_xlfn.XLOOKUP(U114,Tabla1[NOMBRE Y APELLIDO],Tabla1[CAT.])</f>
        <v>0</v>
      </c>
      <c r="Y114" s="81">
        <f>_xlfn.XLOOKUP(U114,Tabla1[NOMBRE Y APELLIDO],Tabla1[50m LIBRE])</f>
        <v>0</v>
      </c>
      <c r="Z114" s="84"/>
      <c r="AA114" t="str">
        <f>$AC$112&amp;"-"&amp;AC114</f>
        <v>SERIE 10-1</v>
      </c>
      <c r="AB114" t="str">
        <f>AG114&amp;COUNTIF($AG$15:AG114,AG114)</f>
        <v>062</v>
      </c>
      <c r="AC114" s="3" cm="1">
        <f t="array" ref="AC114:AH121">_xlfn._xlws.SORT(T114:Y121,1,1,FALSE)</f>
        <v>1</v>
      </c>
      <c r="AD114" s="80">
        <v>0</v>
      </c>
      <c r="AE114" s="50">
        <v>0</v>
      </c>
      <c r="AF114" s="50">
        <v>0</v>
      </c>
      <c r="AG114" s="50">
        <v>0</v>
      </c>
      <c r="AH114" s="55">
        <v>0</v>
      </c>
      <c r="AI114" s="55" t="s">
        <v>89</v>
      </c>
      <c r="AJ114" s="50">
        <f t="shared" ref="AJ114:AJ121" si="77">$AE$13</f>
        <v>4</v>
      </c>
      <c r="AK114" s="50">
        <v>10</v>
      </c>
      <c r="AM114" s="4">
        <v>3</v>
      </c>
      <c r="AN114" t="str" cm="1">
        <f t="array" ref="AN114">_xlfn.XLOOKUP($AO$109&amp;AM114,$I$15:$I$201,$K$15:$N$201,"")</f>
        <v/>
      </c>
      <c r="AO114" s="55"/>
      <c r="AP114" s="50"/>
      <c r="AQ114" s="55"/>
      <c r="AR114" s="55" t="str">
        <f t="shared" ref="AR114:AR123" si="78">_xlfn.XLOOKUP($AO$64&amp;AM114,$I$15:$I$201,$P$15:$P$201,"")</f>
        <v/>
      </c>
      <c r="AS114" s="50" cm="1">
        <f t="array" ref="AS114">IFERROR(IF(AR114="N/P",0,_xlfn.IFS(AM114&gt;8,"0",AM114=1,"9",AM114=2,"7",AM114=3,"6",AM114=4,"5",AM114=5,"4",AM114=6,"3",AM114=7,"2",AM114=8,"1")),"")+0</f>
        <v>6</v>
      </c>
      <c r="AT114" s="87" t="str">
        <f t="shared" si="73"/>
        <v>00</v>
      </c>
      <c r="AU114" s="4" cm="1">
        <f t="array" ref="AU114">_xlfn.IFS(AZ114="N/P",0,AV114="",0,AZ114&gt;0,AU113+1)</f>
        <v>0</v>
      </c>
      <c r="AV114" t="str">
        <v/>
      </c>
      <c r="AW114" s="4">
        <v>0</v>
      </c>
      <c r="AX114" s="4">
        <v>0</v>
      </c>
      <c r="AY114" s="4">
        <v>0</v>
      </c>
      <c r="AZ114" s="55" t="str">
        <v/>
      </c>
      <c r="BA114" s="50" t="e" cm="1">
        <f t="array" ref="BA114">IFERROR(IF(AZ114="N/P",0,_xlfn.IFS(AU114&gt;8,"0",AU114=1,"9",AU114=2,"7",AU114=3,"6",AU114=4,"5",AU114=5,"4",AU114=6,"3",AU114=7,"2",AU114=8,"1")),"")+0</f>
        <v>#VALUE!</v>
      </c>
      <c r="BC114" s="4">
        <v>3</v>
      </c>
      <c r="BD114" cm="1">
        <f t="array" ref="BD114:BG114">_xlfn.XLOOKUP($BE$109&amp;BC114,$AB$15:$AB$201,$AD$15:$AG$201,"")</f>
        <v>0</v>
      </c>
      <c r="BE114" s="55">
        <v>0</v>
      </c>
      <c r="BF114" s="50">
        <v>0</v>
      </c>
      <c r="BG114" s="55">
        <v>0</v>
      </c>
      <c r="BH114" s="55" t="str">
        <f t="shared" si="75"/>
        <v/>
      </c>
      <c r="BI114" s="50" cm="1">
        <f t="array" ref="BI114">IFERROR(IF(BH114="N/P",0,_xlfn.IFS(BC114&gt;8,"0",BC114=1,"9",BC114=2,"7",BC114=3,"6",BC114=4,"5",BC114=5,"4",BC114=6,"3",BC114=7,"2",BC114=8,"1")),"")+0</f>
        <v>6</v>
      </c>
      <c r="BJ114" s="90" t="e">
        <f t="shared" si="74"/>
        <v>#N/A</v>
      </c>
      <c r="BK114" s="4" t="e" cm="1">
        <f t="array" ref="BK114">_xlfn.IFS(BP114="N/P",0,BL114="",0,BP114&gt;0,BK113+1)</f>
        <v>#N/A</v>
      </c>
      <c r="BL114">
        <v>0</v>
      </c>
      <c r="BM114" s="4">
        <v>0</v>
      </c>
      <c r="BN114" s="4">
        <v>0</v>
      </c>
      <c r="BO114" s="4">
        <v>0</v>
      </c>
      <c r="BP114" s="55" t="str">
        <v/>
      </c>
      <c r="BQ114" s="50" t="e" cm="1">
        <f t="array" ref="BQ114">IFERROR(IF(BP114="N/P",0,_xlfn.IFS(BK114&gt;8,"0",BK114=1,"9",BK114=2,"7",BK114=3,"6",BK114=4,"5",BK114=5,"4",BK114=6,"3",BK114=7,"2",BK114=8,"1")),"")+0</f>
        <v>#VALUE!</v>
      </c>
    </row>
    <row r="115" spans="1:69" x14ac:dyDescent="0.3">
      <c r="A115">
        <v>1</v>
      </c>
      <c r="C115" s="3">
        <f>_xlfn.XLOOKUP(B115,Tabla1[NOMBRE Y APELLIDO],Tabla1[EQUIPO])</f>
        <v>0</v>
      </c>
      <c r="D115" s="3">
        <f>_xlfn.XLOOKUP(B115,Tabla1[NOMBRE Y APELLIDO],Tabla1[EDAD])</f>
        <v>0</v>
      </c>
      <c r="E115" s="3">
        <f>_xlfn.XLOOKUP(B115,Tabla1[NOMBRE Y APELLIDO],Tabla1[CAT.])</f>
        <v>0</v>
      </c>
      <c r="F115" s="81">
        <f>_xlfn.XLOOKUP(B115,Tabla1[NOMBRE Y APELLIDO],Tabla1[50m LIBRE])</f>
        <v>0</v>
      </c>
      <c r="H115" t="str">
        <f t="shared" ref="H115:H121" si="79">$J$112&amp;"-"&amp;J115</f>
        <v>SERIE 10-2</v>
      </c>
      <c r="I115" t="str">
        <f>N115&amp;COUNTIF($N$15:N115,N115)</f>
        <v>063</v>
      </c>
      <c r="J115" s="3">
        <v>2</v>
      </c>
      <c r="K115" s="80">
        <v>0</v>
      </c>
      <c r="L115" s="50">
        <v>0</v>
      </c>
      <c r="M115" s="50">
        <v>0</v>
      </c>
      <c r="N115" s="50">
        <v>0</v>
      </c>
      <c r="O115" s="55">
        <v>0</v>
      </c>
      <c r="P115" s="55" t="s">
        <v>89</v>
      </c>
      <c r="Q115" s="50">
        <f t="shared" si="76"/>
        <v>3</v>
      </c>
      <c r="R115" s="50">
        <v>10</v>
      </c>
      <c r="T115">
        <v>1</v>
      </c>
      <c r="V115" s="3">
        <f>_xlfn.XLOOKUP(U115,Tabla1[NOMBRE Y APELLIDO],Tabla1[EQUIPO])</f>
        <v>0</v>
      </c>
      <c r="W115" s="3">
        <f>_xlfn.XLOOKUP(U115,Tabla1[NOMBRE Y APELLIDO],Tabla1[EDAD])</f>
        <v>0</v>
      </c>
      <c r="X115" s="3">
        <f>_xlfn.XLOOKUP(U115,Tabla1[NOMBRE Y APELLIDO],Tabla1[CAT.])</f>
        <v>0</v>
      </c>
      <c r="Y115" s="81">
        <f>_xlfn.XLOOKUP(U115,Tabla1[NOMBRE Y APELLIDO],Tabla1[50m LIBRE])</f>
        <v>0</v>
      </c>
      <c r="Z115" s="84"/>
      <c r="AA115" t="str">
        <f t="shared" ref="AA115:AA121" si="80">$AC$112&amp;"-"&amp;AC115</f>
        <v>SERIE 10-2</v>
      </c>
      <c r="AB115" t="str">
        <f>AG115&amp;COUNTIF($AG$15:AG115,AG115)</f>
        <v>063</v>
      </c>
      <c r="AC115" s="3">
        <v>2</v>
      </c>
      <c r="AD115" s="80">
        <v>0</v>
      </c>
      <c r="AE115" s="50">
        <v>0</v>
      </c>
      <c r="AF115" s="50">
        <v>0</v>
      </c>
      <c r="AG115" s="50">
        <v>0</v>
      </c>
      <c r="AH115" s="55">
        <v>0</v>
      </c>
      <c r="AI115" s="55" t="s">
        <v>89</v>
      </c>
      <c r="AJ115" s="50">
        <f t="shared" si="77"/>
        <v>4</v>
      </c>
      <c r="AK115" s="50">
        <v>10</v>
      </c>
      <c r="AM115" s="4">
        <v>4</v>
      </c>
      <c r="AN115" t="str" cm="1">
        <f t="array" ref="AN115">_xlfn.XLOOKUP($AO$109&amp;AM115,$I$15:$I$201,$K$15:$N$201,"")</f>
        <v/>
      </c>
      <c r="AO115" s="55"/>
      <c r="AP115" s="50"/>
      <c r="AQ115" s="55"/>
      <c r="AR115" s="55" t="str">
        <f t="shared" si="78"/>
        <v/>
      </c>
      <c r="AS115" s="50" cm="1">
        <f t="array" ref="AS115">IFERROR(IF(AR115="N/P",0,_xlfn.IFS(AM115&gt;8,"0",AM115=1,"9",AM115=2,"7",AM115=3,"6",AM115=4,"5",AM115=5,"4",AM115=6,"3",AM115=7,"2",AM115=8,"1")),"")+0</f>
        <v>5</v>
      </c>
      <c r="AT115" s="87" t="str">
        <f t="shared" si="73"/>
        <v>01</v>
      </c>
      <c r="AU115" s="4" cm="1">
        <f t="array" ref="AU115">_xlfn.IFS(AZ115="N/P",0,AV115="",0,AZ115&gt;0,AU114+1)</f>
        <v>1</v>
      </c>
      <c r="AV115">
        <v>0</v>
      </c>
      <c r="AW115" s="4">
        <v>0</v>
      </c>
      <c r="AX115" s="4">
        <v>0</v>
      </c>
      <c r="AY115" s="4">
        <v>0</v>
      </c>
      <c r="AZ115" s="55" t="str">
        <v/>
      </c>
      <c r="BA115" s="50" cm="1">
        <f t="array" ref="BA115">IFERROR(IF(AZ115="N/P",0,_xlfn.IFS(AU115&gt;8,"0",AU115=1,"9",AU115=2,"7",AU115=3,"6",AU115=4,"5",AU115=5,"4",AU115=6,"3",AU115=7,"2",AU115=8,"1")),"")+0</f>
        <v>9</v>
      </c>
      <c r="BC115" s="4">
        <v>4</v>
      </c>
      <c r="BD115" cm="1">
        <f t="array" ref="BD115:BG115">_xlfn.XLOOKUP($BE$109&amp;BC115,$AB$15:$AB$201,$AD$15:$AG$201,"")</f>
        <v>0</v>
      </c>
      <c r="BE115" s="55">
        <v>0</v>
      </c>
      <c r="BF115" s="50">
        <v>0</v>
      </c>
      <c r="BG115" s="55">
        <v>0</v>
      </c>
      <c r="BH115" s="55" t="str">
        <f t="shared" si="75"/>
        <v/>
      </c>
      <c r="BI115" s="50" cm="1">
        <f t="array" ref="BI115">IFERROR(IF(BH115="N/P",0,_xlfn.IFS(BC115&gt;8,"0",BC115=1,"9",BC115=2,"7",BC115=3,"6",BC115=4,"5",BC115=5,"4",BC115=6,"3",BC115=7,"2",BC115=8,"1")),"")+0</f>
        <v>5</v>
      </c>
      <c r="BJ115" s="90" t="e">
        <f t="shared" si="74"/>
        <v>#N/A</v>
      </c>
      <c r="BK115" s="4" t="e" cm="1">
        <f t="array" ref="BK115">_xlfn.IFS(BP115="N/P",0,BL115="",0,BP115&gt;0,BK114+1)</f>
        <v>#N/A</v>
      </c>
      <c r="BL115">
        <v>0</v>
      </c>
      <c r="BM115" s="4">
        <v>0</v>
      </c>
      <c r="BN115" s="4">
        <v>0</v>
      </c>
      <c r="BO115" s="4">
        <v>0</v>
      </c>
      <c r="BP115" s="55" t="str">
        <v/>
      </c>
      <c r="BQ115" s="50" t="e" cm="1">
        <f t="array" ref="BQ115">IFERROR(IF(BP115="N/P",0,_xlfn.IFS(BK115&gt;8,"0",BK115=1,"9",BK115=2,"7",BK115=3,"6",BK115=4,"5",BK115=5,"4",BK115=6,"3",BK115=7,"2",BK115=8,"1")),"")+0</f>
        <v>#VALUE!</v>
      </c>
    </row>
    <row r="116" spans="1:69" x14ac:dyDescent="0.3">
      <c r="A116">
        <v>7</v>
      </c>
      <c r="C116" s="3">
        <f>_xlfn.XLOOKUP(B116,Tabla1[NOMBRE Y APELLIDO],Tabla1[EQUIPO])</f>
        <v>0</v>
      </c>
      <c r="D116" s="3">
        <f>_xlfn.XLOOKUP(B116,Tabla1[NOMBRE Y APELLIDO],Tabla1[EDAD])</f>
        <v>0</v>
      </c>
      <c r="E116" s="3">
        <f>_xlfn.XLOOKUP(B116,Tabla1[NOMBRE Y APELLIDO],Tabla1[CAT.])</f>
        <v>0</v>
      </c>
      <c r="F116" s="81">
        <f>_xlfn.XLOOKUP(B116,Tabla1[NOMBRE Y APELLIDO],Tabla1[50m LIBRE])</f>
        <v>0</v>
      </c>
      <c r="H116" t="str">
        <f t="shared" si="79"/>
        <v>SERIE 10-3</v>
      </c>
      <c r="I116" t="str">
        <f>N116&amp;COUNTIF($N$15:N116,N116)</f>
        <v>064</v>
      </c>
      <c r="J116" s="3">
        <v>3</v>
      </c>
      <c r="K116" s="80">
        <v>0</v>
      </c>
      <c r="L116" s="50">
        <v>0</v>
      </c>
      <c r="M116" s="50">
        <v>0</v>
      </c>
      <c r="N116" s="50">
        <v>0</v>
      </c>
      <c r="O116" s="55">
        <v>0</v>
      </c>
      <c r="P116" s="55" t="s">
        <v>89</v>
      </c>
      <c r="Q116" s="50">
        <f t="shared" si="76"/>
        <v>3</v>
      </c>
      <c r="R116" s="50">
        <v>10</v>
      </c>
      <c r="T116">
        <v>7</v>
      </c>
      <c r="V116" s="3">
        <f>_xlfn.XLOOKUP(U116,Tabla1[NOMBRE Y APELLIDO],Tabla1[EQUIPO])</f>
        <v>0</v>
      </c>
      <c r="W116" s="3">
        <f>_xlfn.XLOOKUP(U116,Tabla1[NOMBRE Y APELLIDO],Tabla1[EDAD])</f>
        <v>0</v>
      </c>
      <c r="X116" s="3">
        <f>_xlfn.XLOOKUP(U116,Tabla1[NOMBRE Y APELLIDO],Tabla1[CAT.])</f>
        <v>0</v>
      </c>
      <c r="Y116" s="81">
        <f>_xlfn.XLOOKUP(U116,Tabla1[NOMBRE Y APELLIDO],Tabla1[50m LIBRE])</f>
        <v>0</v>
      </c>
      <c r="Z116" s="84"/>
      <c r="AA116" t="str">
        <f t="shared" si="80"/>
        <v>SERIE 10-3</v>
      </c>
      <c r="AB116" t="str">
        <f>AG116&amp;COUNTIF($AG$15:AG116,AG116)</f>
        <v>064</v>
      </c>
      <c r="AC116" s="3">
        <v>3</v>
      </c>
      <c r="AD116" s="80">
        <v>0</v>
      </c>
      <c r="AE116" s="50">
        <v>0</v>
      </c>
      <c r="AF116" s="50">
        <v>0</v>
      </c>
      <c r="AG116" s="50">
        <v>0</v>
      </c>
      <c r="AH116" s="55">
        <v>0</v>
      </c>
      <c r="AI116" s="55" t="s">
        <v>89</v>
      </c>
      <c r="AJ116" s="50">
        <f t="shared" si="77"/>
        <v>4</v>
      </c>
      <c r="AK116" s="50">
        <v>10</v>
      </c>
      <c r="AM116" s="4">
        <v>5</v>
      </c>
      <c r="AN116" cm="1">
        <f t="array" ref="AN116:AQ116">_xlfn.XLOOKUP($AO$109&amp;AM116,$I$15:$I$201,$K$15:$N$201,"")</f>
        <v>0</v>
      </c>
      <c r="AO116" s="55">
        <v>0</v>
      </c>
      <c r="AP116" s="50">
        <v>0</v>
      </c>
      <c r="AQ116" s="55">
        <v>0</v>
      </c>
      <c r="AR116" s="55" t="str">
        <f t="shared" si="78"/>
        <v/>
      </c>
      <c r="AS116" s="50" cm="1">
        <f t="array" ref="AS116">IFERROR(IF(AR116="N/P",0,_xlfn.IFS(AM116&gt;8,"0",AM116=1,"9",AM116=2,"7",AM116=3,"6",AM116=4,"5",AM116=5,"4",AM116=6,"3",AM116=7,"2",AM116=8,"1")),"")+0</f>
        <v>4</v>
      </c>
      <c r="AT116" s="87" t="str">
        <f t="shared" si="73"/>
        <v>00</v>
      </c>
      <c r="AU116" s="4" cm="1">
        <f t="array" ref="AU116">_xlfn.IFS(AZ116="N/P",0,AV116="",0,AZ116&gt;0,AU115+1)</f>
        <v>0</v>
      </c>
      <c r="AV116" t="str">
        <v/>
      </c>
      <c r="AW116" s="4">
        <v>0</v>
      </c>
      <c r="AX116" s="4">
        <v>0</v>
      </c>
      <c r="AY116" s="4">
        <v>0</v>
      </c>
      <c r="AZ116" s="55" t="str">
        <v/>
      </c>
      <c r="BA116" s="50" t="e" cm="1">
        <f t="array" ref="BA116">IFERROR(IF(AZ116="N/P",0,_xlfn.IFS(AU116&gt;8,"0",AU116=1,"9",AU116=2,"7",AU116=3,"6",AU116=4,"5",AU116=5,"4",AU116=6,"3",AU116=7,"2",AU116=8,"1")),"")+0</f>
        <v>#VALUE!</v>
      </c>
      <c r="BC116" s="4">
        <v>5</v>
      </c>
      <c r="BD116" cm="1">
        <f t="array" ref="BD116:BG116">_xlfn.XLOOKUP($BE$109&amp;BC116,$AB$15:$AB$201,$AD$15:$AG$201,"")</f>
        <v>0</v>
      </c>
      <c r="BE116" s="55">
        <v>0</v>
      </c>
      <c r="BF116" s="50">
        <v>0</v>
      </c>
      <c r="BG116" s="55">
        <v>0</v>
      </c>
      <c r="BH116" s="55" t="str">
        <f t="shared" si="75"/>
        <v/>
      </c>
      <c r="BI116" s="50" cm="1">
        <f t="array" ref="BI116">IFERROR(IF(BH116="N/P",0,_xlfn.IFS(BC116&gt;8,"0",BC116=1,"9",BC116=2,"7",BC116=3,"6",BC116=4,"5",BC116=5,"4",BC116=6,"3",BC116=7,"2",BC116=8,"1")),"")+0</f>
        <v>4</v>
      </c>
      <c r="BJ116" s="90" t="e">
        <f t="shared" si="74"/>
        <v>#N/A</v>
      </c>
      <c r="BK116" s="4" t="e" cm="1">
        <f t="array" ref="BK116">_xlfn.IFS(BP116="N/P",0,BL116="",0,BP116&gt;0,BK115+1)</f>
        <v>#N/A</v>
      </c>
      <c r="BL116">
        <v>0</v>
      </c>
      <c r="BM116" s="4">
        <v>0</v>
      </c>
      <c r="BN116" s="4">
        <v>0</v>
      </c>
      <c r="BO116" s="4">
        <v>0</v>
      </c>
      <c r="BP116" s="55" t="str">
        <v/>
      </c>
      <c r="BQ116" s="50" t="e" cm="1">
        <f t="array" ref="BQ116">IFERROR(IF(BP116="N/P",0,_xlfn.IFS(BK116&gt;8,"0",BK116=1,"9",BK116=2,"7",BK116=3,"6",BK116=4,"5",BK116=5,"4",BK116=6,"3",BK116=7,"2",BK116=8,"1")),"")+0</f>
        <v>#VALUE!</v>
      </c>
    </row>
    <row r="117" spans="1:69" x14ac:dyDescent="0.3">
      <c r="A117">
        <v>2</v>
      </c>
      <c r="C117" s="3">
        <f>_xlfn.XLOOKUP(B117,Tabla1[NOMBRE Y APELLIDO],Tabla1[EQUIPO])</f>
        <v>0</v>
      </c>
      <c r="D117" s="3">
        <f>_xlfn.XLOOKUP(B117,Tabla1[NOMBRE Y APELLIDO],Tabla1[EDAD])</f>
        <v>0</v>
      </c>
      <c r="E117" s="3">
        <f>_xlfn.XLOOKUP(B117,Tabla1[NOMBRE Y APELLIDO],Tabla1[CAT.])</f>
        <v>0</v>
      </c>
      <c r="F117" s="81">
        <f>_xlfn.XLOOKUP(B117,Tabla1[NOMBRE Y APELLIDO],Tabla1[50m LIBRE])</f>
        <v>0</v>
      </c>
      <c r="H117" t="str">
        <f t="shared" si="79"/>
        <v>SERIE 10-4</v>
      </c>
      <c r="I117" t="str">
        <f>N117&amp;COUNTIF($N$15:N117,N117)</f>
        <v>065</v>
      </c>
      <c r="J117" s="3">
        <v>4</v>
      </c>
      <c r="K117" s="80">
        <v>0</v>
      </c>
      <c r="L117" s="50">
        <v>0</v>
      </c>
      <c r="M117" s="50">
        <v>0</v>
      </c>
      <c r="N117" s="50">
        <v>0</v>
      </c>
      <c r="O117" s="55">
        <v>0</v>
      </c>
      <c r="P117" s="55" t="s">
        <v>89</v>
      </c>
      <c r="Q117" s="50">
        <f t="shared" si="76"/>
        <v>3</v>
      </c>
      <c r="R117" s="50">
        <v>10</v>
      </c>
      <c r="T117">
        <v>2</v>
      </c>
      <c r="V117" s="3">
        <f>_xlfn.XLOOKUP(U117,Tabla1[NOMBRE Y APELLIDO],Tabla1[EQUIPO])</f>
        <v>0</v>
      </c>
      <c r="W117" s="3">
        <f>_xlfn.XLOOKUP(U117,Tabla1[NOMBRE Y APELLIDO],Tabla1[EDAD])</f>
        <v>0</v>
      </c>
      <c r="X117" s="3">
        <f>_xlfn.XLOOKUP(U117,Tabla1[NOMBRE Y APELLIDO],Tabla1[CAT.])</f>
        <v>0</v>
      </c>
      <c r="Y117" s="81">
        <f>_xlfn.XLOOKUP(U117,Tabla1[NOMBRE Y APELLIDO],Tabla1[50m LIBRE])</f>
        <v>0</v>
      </c>
      <c r="Z117" s="84"/>
      <c r="AA117" t="str">
        <f t="shared" si="80"/>
        <v>SERIE 10-4</v>
      </c>
      <c r="AB117" t="str">
        <f>AG117&amp;COUNTIF($AG$15:AG117,AG117)</f>
        <v>065</v>
      </c>
      <c r="AC117" s="3">
        <v>4</v>
      </c>
      <c r="AD117" s="80">
        <v>0</v>
      </c>
      <c r="AE117" s="50">
        <v>0</v>
      </c>
      <c r="AF117" s="50">
        <v>0</v>
      </c>
      <c r="AG117" s="50">
        <v>0</v>
      </c>
      <c r="AH117" s="55">
        <v>0</v>
      </c>
      <c r="AI117" s="55" t="s">
        <v>89</v>
      </c>
      <c r="AJ117" s="50">
        <f t="shared" si="77"/>
        <v>4</v>
      </c>
      <c r="AK117" s="50">
        <v>10</v>
      </c>
      <c r="AM117" s="4">
        <v>6</v>
      </c>
      <c r="AN117" t="str" cm="1">
        <f t="array" ref="AN117">_xlfn.XLOOKUP($AO$109&amp;AM117,$I$15:$I$201,$K$15:$N$201,"")</f>
        <v/>
      </c>
      <c r="AO117" s="55"/>
      <c r="AP117" s="50"/>
      <c r="AQ117" s="55"/>
      <c r="AR117" s="55" t="str">
        <f t="shared" si="78"/>
        <v/>
      </c>
      <c r="AS117" s="50" cm="1">
        <f t="array" ref="AS117">IFERROR(IF(AR117="N/P",0,_xlfn.IFS(AM117&gt;8,"0",AM117=1,"9",AM117=2,"7",AM117=3,"6",AM117=4,"5",AM117=5,"4",AM117=6,"3",AM117=7,"2",AM117=8,"1")),"")+0</f>
        <v>3</v>
      </c>
      <c r="AT117" s="87" t="str">
        <f t="shared" si="73"/>
        <v>00</v>
      </c>
      <c r="AU117" s="4" cm="1">
        <f t="array" ref="AU117">_xlfn.IFS(AZ117="N/P",0,AV117="",0,AZ117&gt;0,AU116+1)</f>
        <v>0</v>
      </c>
      <c r="AV117" t="str">
        <v/>
      </c>
      <c r="AW117" s="4">
        <v>0</v>
      </c>
      <c r="AX117" s="4">
        <v>0</v>
      </c>
      <c r="AY117" s="4">
        <v>0</v>
      </c>
      <c r="AZ117" s="55" t="str">
        <v/>
      </c>
      <c r="BA117" s="50" t="e" cm="1">
        <f t="array" ref="BA117">IFERROR(IF(AZ117="N/P",0,_xlfn.IFS(AU117&gt;8,"0",AU117=1,"9",AU117=2,"7",AU117=3,"6",AU117=4,"5",AU117=5,"4",AU117=6,"3",AU117=7,"2",AU117=8,"1")),"")+0</f>
        <v>#VALUE!</v>
      </c>
      <c r="BC117" s="4">
        <v>6</v>
      </c>
      <c r="BD117" cm="1">
        <f t="array" ref="BD117:BG117">_xlfn.XLOOKUP($BE$109&amp;BC117,$AB$15:$AB$201,$AD$15:$AG$201,"")</f>
        <v>0</v>
      </c>
      <c r="BE117" s="55">
        <v>0</v>
      </c>
      <c r="BF117" s="50">
        <v>0</v>
      </c>
      <c r="BG117" s="55">
        <v>0</v>
      </c>
      <c r="BH117" s="55" t="str">
        <f t="shared" si="75"/>
        <v/>
      </c>
      <c r="BI117" s="50" cm="1">
        <f t="array" ref="BI117">IFERROR(IF(BH117="N/P",0,_xlfn.IFS(BC117&gt;8,"0",BC117=1,"9",BC117=2,"7",BC117=3,"6",BC117=4,"5",BC117=5,"4",BC117=6,"3",BC117=7,"2",BC117=8,"1")),"")+0</f>
        <v>3</v>
      </c>
      <c r="BJ117" s="90" t="e">
        <f t="shared" si="74"/>
        <v>#N/A</v>
      </c>
      <c r="BK117" s="4" t="e" cm="1">
        <f t="array" ref="BK117">_xlfn.IFS(BP117="N/P",0,BL117="",0,BP117&gt;0,BK116+1)</f>
        <v>#N/A</v>
      </c>
      <c r="BL117">
        <v>0</v>
      </c>
      <c r="BM117" s="4">
        <v>0</v>
      </c>
      <c r="BN117" s="4">
        <v>0</v>
      </c>
      <c r="BO117" s="4">
        <v>0</v>
      </c>
      <c r="BP117" s="55" t="str">
        <v/>
      </c>
      <c r="BQ117" s="50" t="e" cm="1">
        <f t="array" ref="BQ117">IFERROR(IF(BP117="N/P",0,_xlfn.IFS(BK117&gt;8,"0",BK117=1,"9",BK117=2,"7",BK117=3,"6",BK117=4,"5",BK117=5,"4",BK117=6,"3",BK117=7,"2",BK117=8,"1")),"")+0</f>
        <v>#VALUE!</v>
      </c>
    </row>
    <row r="118" spans="1:69" x14ac:dyDescent="0.3">
      <c r="A118">
        <v>6</v>
      </c>
      <c r="C118" s="3">
        <f>_xlfn.XLOOKUP(B118,Tabla1[NOMBRE Y APELLIDO],Tabla1[EQUIPO])</f>
        <v>0</v>
      </c>
      <c r="D118" s="3">
        <f>_xlfn.XLOOKUP(B118,Tabla1[NOMBRE Y APELLIDO],Tabla1[EDAD])</f>
        <v>0</v>
      </c>
      <c r="E118" s="3">
        <f>_xlfn.XLOOKUP(B118,Tabla1[NOMBRE Y APELLIDO],Tabla1[CAT.])</f>
        <v>0</v>
      </c>
      <c r="F118" s="81">
        <f>_xlfn.XLOOKUP(B118,Tabla1[NOMBRE Y APELLIDO],Tabla1[50m LIBRE])</f>
        <v>0</v>
      </c>
      <c r="H118" t="str">
        <f t="shared" si="79"/>
        <v>SERIE 10-5</v>
      </c>
      <c r="I118" t="str">
        <f>N118&amp;COUNTIF($N$15:N118,N118)</f>
        <v>066</v>
      </c>
      <c r="J118" s="3">
        <v>5</v>
      </c>
      <c r="K118" s="80">
        <v>0</v>
      </c>
      <c r="L118" s="50">
        <v>0</v>
      </c>
      <c r="M118" s="50">
        <v>0</v>
      </c>
      <c r="N118" s="50">
        <v>0</v>
      </c>
      <c r="O118" s="55">
        <v>0</v>
      </c>
      <c r="P118" s="55" t="s">
        <v>89</v>
      </c>
      <c r="Q118" s="50">
        <f t="shared" si="76"/>
        <v>3</v>
      </c>
      <c r="R118" s="50">
        <v>10</v>
      </c>
      <c r="T118">
        <v>6</v>
      </c>
      <c r="V118" s="3">
        <f>_xlfn.XLOOKUP(U118,Tabla1[NOMBRE Y APELLIDO],Tabla1[EQUIPO])</f>
        <v>0</v>
      </c>
      <c r="W118" s="3">
        <f>_xlfn.XLOOKUP(U118,Tabla1[NOMBRE Y APELLIDO],Tabla1[EDAD])</f>
        <v>0</v>
      </c>
      <c r="X118" s="3">
        <f>_xlfn.XLOOKUP(U118,Tabla1[NOMBRE Y APELLIDO],Tabla1[CAT.])</f>
        <v>0</v>
      </c>
      <c r="Y118" s="81">
        <f>_xlfn.XLOOKUP(U118,Tabla1[NOMBRE Y APELLIDO],Tabla1[50m LIBRE])</f>
        <v>0</v>
      </c>
      <c r="Z118" s="84"/>
      <c r="AA118" t="str">
        <f t="shared" si="80"/>
        <v>SERIE 10-5</v>
      </c>
      <c r="AB118" t="str">
        <f>AG118&amp;COUNTIF($AG$15:AG118,AG118)</f>
        <v>066</v>
      </c>
      <c r="AC118" s="3">
        <v>5</v>
      </c>
      <c r="AD118" s="80">
        <v>0</v>
      </c>
      <c r="AE118" s="50">
        <v>0</v>
      </c>
      <c r="AF118" s="50">
        <v>0</v>
      </c>
      <c r="AG118" s="50">
        <v>0</v>
      </c>
      <c r="AH118" s="55">
        <v>0</v>
      </c>
      <c r="AI118" s="55" t="s">
        <v>89</v>
      </c>
      <c r="AJ118" s="50">
        <f t="shared" si="77"/>
        <v>4</v>
      </c>
      <c r="AK118" s="50">
        <v>10</v>
      </c>
      <c r="AM118" s="4">
        <v>7</v>
      </c>
      <c r="AN118" t="str" cm="1">
        <f t="array" ref="AN118">_xlfn.XLOOKUP($AO$109&amp;AM118,$I$15:$I$201,$K$15:$N$201,"")</f>
        <v/>
      </c>
      <c r="AO118" s="55"/>
      <c r="AP118" s="50"/>
      <c r="AQ118" s="55"/>
      <c r="AR118" s="55" t="str">
        <f t="shared" si="78"/>
        <v/>
      </c>
      <c r="AS118" s="50" cm="1">
        <f t="array" ref="AS118">IFERROR(IF(AR118="N/P",0,_xlfn.IFS(AM118&gt;8,"0",AM118=1,"9",AM118=2,"7",AM118=3,"6",AM118=4,"5",AM118=5,"4",AM118=6,"3",AM118=7,"2",AM118=8,"1")),"")+0</f>
        <v>2</v>
      </c>
      <c r="AT118" s="87" t="str">
        <f t="shared" si="73"/>
        <v>00</v>
      </c>
      <c r="AU118" s="4" cm="1">
        <f t="array" ref="AU118">_xlfn.IFS(AZ118="N/P",0,AV118="",0,AZ118&gt;0,AU117+1)</f>
        <v>0</v>
      </c>
      <c r="AV118" t="str">
        <v/>
      </c>
      <c r="AW118" s="4">
        <v>0</v>
      </c>
      <c r="AX118" s="4">
        <v>0</v>
      </c>
      <c r="AY118" s="4">
        <v>0</v>
      </c>
      <c r="AZ118" s="55" t="str">
        <v/>
      </c>
      <c r="BA118" s="50" t="e" cm="1">
        <f t="array" ref="BA118">IFERROR(IF(AZ118="N/P",0,_xlfn.IFS(AU118&gt;8,"0",AU118=1,"9",AU118=2,"7",AU118=3,"6",AU118=4,"5",AU118=5,"4",AU118=6,"3",AU118=7,"2",AU118=8,"1")),"")+0</f>
        <v>#VALUE!</v>
      </c>
      <c r="BC118" s="4">
        <v>7</v>
      </c>
      <c r="BD118" cm="1">
        <f t="array" ref="BD118:BG118">_xlfn.XLOOKUP($BE$109&amp;BC118,$AB$15:$AB$201,$AD$15:$AG$201,"")</f>
        <v>0</v>
      </c>
      <c r="BE118" s="55">
        <v>0</v>
      </c>
      <c r="BF118" s="50">
        <v>0</v>
      </c>
      <c r="BG118" s="55">
        <v>0</v>
      </c>
      <c r="BH118" s="55" t="str">
        <f t="shared" si="75"/>
        <v/>
      </c>
      <c r="BI118" s="50" cm="1">
        <f t="array" ref="BI118">IFERROR(IF(BH118="N/P",0,_xlfn.IFS(BC118&gt;8,"0",BC118=1,"9",BC118=2,"7",BC118=3,"6",BC118=4,"5",BC118=5,"4",BC118=6,"3",BC118=7,"2",BC118=8,"1")),"")+0</f>
        <v>2</v>
      </c>
      <c r="BJ118" s="90" t="e">
        <f t="shared" si="74"/>
        <v>#N/A</v>
      </c>
      <c r="BK118" s="4" t="e" cm="1">
        <f t="array" ref="BK118">_xlfn.IFS(BP118="N/P",0,BL118="",0,BP118&gt;0,BK117+1)</f>
        <v>#N/A</v>
      </c>
      <c r="BL118">
        <v>0</v>
      </c>
      <c r="BM118" s="4">
        <v>0</v>
      </c>
      <c r="BN118" s="4">
        <v>0</v>
      </c>
      <c r="BO118" s="4">
        <v>0</v>
      </c>
      <c r="BP118" s="55" t="str">
        <v/>
      </c>
      <c r="BQ118" s="50" t="e" cm="1">
        <f t="array" ref="BQ118">IFERROR(IF(BP118="N/P",0,_xlfn.IFS(BK118&gt;8,"0",BK118=1,"9",BK118=2,"7",BK118=3,"6",BK118=4,"5",BK118=5,"4",BK118=6,"3",BK118=7,"2",BK118=8,"1")),"")+0</f>
        <v>#VALUE!</v>
      </c>
    </row>
    <row r="119" spans="1:69" x14ac:dyDescent="0.3">
      <c r="A119">
        <v>3</v>
      </c>
      <c r="C119" s="3">
        <f>_xlfn.XLOOKUP(B119,Tabla1[NOMBRE Y APELLIDO],Tabla1[EQUIPO])</f>
        <v>0</v>
      </c>
      <c r="D119" s="3">
        <f>_xlfn.XLOOKUP(B119,Tabla1[NOMBRE Y APELLIDO],Tabla1[EDAD])</f>
        <v>0</v>
      </c>
      <c r="E119" s="3">
        <f>_xlfn.XLOOKUP(B119,Tabla1[NOMBRE Y APELLIDO],Tabla1[CAT.])</f>
        <v>0</v>
      </c>
      <c r="F119" s="81">
        <f>_xlfn.XLOOKUP(B119,Tabla1[NOMBRE Y APELLIDO],Tabla1[50m LIBRE])</f>
        <v>0</v>
      </c>
      <c r="H119" t="str">
        <f t="shared" si="79"/>
        <v>SERIE 10-6</v>
      </c>
      <c r="I119" t="str">
        <f>N119&amp;COUNTIF($N$15:N119,N119)</f>
        <v>067</v>
      </c>
      <c r="J119" s="3">
        <v>6</v>
      </c>
      <c r="K119" s="80">
        <v>0</v>
      </c>
      <c r="L119" s="50">
        <v>0</v>
      </c>
      <c r="M119" s="50">
        <v>0</v>
      </c>
      <c r="N119" s="50">
        <v>0</v>
      </c>
      <c r="O119" s="55">
        <v>0</v>
      </c>
      <c r="P119" s="55" t="s">
        <v>89</v>
      </c>
      <c r="Q119" s="50">
        <f t="shared" si="76"/>
        <v>3</v>
      </c>
      <c r="R119" s="50">
        <v>10</v>
      </c>
      <c r="T119">
        <v>3</v>
      </c>
      <c r="V119" s="3">
        <f>_xlfn.XLOOKUP(U119,Tabla1[NOMBRE Y APELLIDO],Tabla1[EQUIPO])</f>
        <v>0</v>
      </c>
      <c r="W119" s="3">
        <f>_xlfn.XLOOKUP(U119,Tabla1[NOMBRE Y APELLIDO],Tabla1[EDAD])</f>
        <v>0</v>
      </c>
      <c r="X119" s="3">
        <f>_xlfn.XLOOKUP(U119,Tabla1[NOMBRE Y APELLIDO],Tabla1[CAT.])</f>
        <v>0</v>
      </c>
      <c r="Y119" s="81">
        <f>_xlfn.XLOOKUP(U119,Tabla1[NOMBRE Y APELLIDO],Tabla1[50m LIBRE])</f>
        <v>0</v>
      </c>
      <c r="Z119" s="84"/>
      <c r="AA119" t="str">
        <f t="shared" si="80"/>
        <v>SERIE 10-6</v>
      </c>
      <c r="AB119" t="str">
        <f>AG119&amp;COUNTIF($AG$15:AG119,AG119)</f>
        <v>067</v>
      </c>
      <c r="AC119" s="3">
        <v>6</v>
      </c>
      <c r="AD119" s="80">
        <v>0</v>
      </c>
      <c r="AE119" s="50">
        <v>0</v>
      </c>
      <c r="AF119" s="50">
        <v>0</v>
      </c>
      <c r="AG119" s="50">
        <v>0</v>
      </c>
      <c r="AH119" s="55">
        <v>0</v>
      </c>
      <c r="AI119" s="55" t="s">
        <v>89</v>
      </c>
      <c r="AJ119" s="50">
        <f t="shared" si="77"/>
        <v>4</v>
      </c>
      <c r="AK119" s="50">
        <v>10</v>
      </c>
      <c r="AM119" s="4">
        <v>8</v>
      </c>
      <c r="AN119" t="str" cm="1">
        <f t="array" ref="AN119">_xlfn.XLOOKUP($AO$109&amp;AM119,$I$15:$I$201,$K$15:$N$201,"")</f>
        <v/>
      </c>
      <c r="AO119" s="55"/>
      <c r="AP119" s="50"/>
      <c r="AQ119" s="55"/>
      <c r="AR119" s="55" t="str">
        <f t="shared" si="78"/>
        <v/>
      </c>
      <c r="AS119" s="50" cm="1">
        <f t="array" ref="AS119">IFERROR(IF(AR119="N/P",0,_xlfn.IFS(AM119&gt;8,"0",AM119=1,"9",AM119=2,"7",AM119=3,"6",AM119=4,"5",AM119=5,"4",AM119=6,"3",AM119=7,"2",AM119=8,"1")),"")+0</f>
        <v>1</v>
      </c>
      <c r="AT119" s="87" t="str">
        <f t="shared" si="73"/>
        <v>01</v>
      </c>
      <c r="AU119" s="4" cm="1">
        <f t="array" ref="AU119">_xlfn.IFS(AZ119="N/P",0,AV119="",0,AZ119&gt;0,AU118+1)</f>
        <v>1</v>
      </c>
      <c r="AV119">
        <v>0</v>
      </c>
      <c r="AW119" s="4">
        <v>0</v>
      </c>
      <c r="AX119" s="4">
        <v>0</v>
      </c>
      <c r="AY119" s="4">
        <v>0</v>
      </c>
      <c r="AZ119" t="str">
        <v/>
      </c>
      <c r="BA119" s="50" cm="1">
        <f t="array" ref="BA119">IFERROR(IF(AZ119="N/P",0,_xlfn.IFS(AU119&gt;8,"0",AU119=1,"9",AU119=2,"7",AU119=3,"6",AU119=4,"5",AU119=5,"4",AU119=6,"3",AU119=7,"2",AU119=8,"1")),"")+0</f>
        <v>9</v>
      </c>
      <c r="BC119" s="4">
        <v>8</v>
      </c>
      <c r="BD119" cm="1">
        <f t="array" ref="BD119:BG119">_xlfn.XLOOKUP($BE$109&amp;BC119,$AB$15:$AB$201,$AD$15:$AG$201,"")</f>
        <v>0</v>
      </c>
      <c r="BE119" s="55">
        <v>0</v>
      </c>
      <c r="BF119" s="50">
        <v>0</v>
      </c>
      <c r="BG119" s="55">
        <v>0</v>
      </c>
      <c r="BH119" s="55" t="str">
        <f t="shared" si="75"/>
        <v/>
      </c>
      <c r="BI119" s="50" cm="1">
        <f t="array" ref="BI119">IFERROR(IF(BH119="N/P",0,_xlfn.IFS(BC119&gt;8,"0",BC119=1,"9",BC119=2,"7",BC119=3,"6",BC119=4,"5",BC119=5,"4",BC119=6,"3",BC119=7,"2",BC119=8,"1")),"")+0</f>
        <v>1</v>
      </c>
      <c r="BJ119" s="90" t="e">
        <f t="shared" si="74"/>
        <v>#N/A</v>
      </c>
      <c r="BK119" s="4" t="e" cm="1">
        <f t="array" ref="BK119">_xlfn.IFS(BP119="N/P",0,BL119="",0,BP119&gt;0,BK118+1)</f>
        <v>#N/A</v>
      </c>
      <c r="BL119">
        <v>0</v>
      </c>
      <c r="BM119" s="4">
        <v>0</v>
      </c>
      <c r="BN119" s="4">
        <v>0</v>
      </c>
      <c r="BO119" s="4">
        <v>0</v>
      </c>
      <c r="BP119" s="55" t="str">
        <v/>
      </c>
      <c r="BQ119" s="50" t="e" cm="1">
        <f t="array" ref="BQ119">IFERROR(IF(BP119="N/P",0,_xlfn.IFS(BK119&gt;8,"0",BK119=1,"9",BK119=2,"7",BK119=3,"6",BK119=4,"5",BK119=5,"4",BK119=6,"3",BK119=7,"2",BK119=8,"1")),"")+0</f>
        <v>#VALUE!</v>
      </c>
    </row>
    <row r="120" spans="1:69" x14ac:dyDescent="0.3">
      <c r="A120">
        <v>5</v>
      </c>
      <c r="C120" s="3">
        <f>_xlfn.XLOOKUP(B120,Tabla1[NOMBRE Y APELLIDO],Tabla1[EQUIPO])</f>
        <v>0</v>
      </c>
      <c r="D120" s="3">
        <f>_xlfn.XLOOKUP(B120,Tabla1[NOMBRE Y APELLIDO],Tabla1[EDAD])</f>
        <v>0</v>
      </c>
      <c r="E120" s="3">
        <f>_xlfn.XLOOKUP(B120,Tabla1[NOMBRE Y APELLIDO],Tabla1[CAT.])</f>
        <v>0</v>
      </c>
      <c r="F120" s="81">
        <f>_xlfn.XLOOKUP(B120,Tabla1[NOMBRE Y APELLIDO],Tabla1[50m LIBRE])</f>
        <v>0</v>
      </c>
      <c r="H120" t="str">
        <f t="shared" si="79"/>
        <v>SERIE 10-7</v>
      </c>
      <c r="I120" t="str">
        <f>N120&amp;COUNTIF($N$15:N120,N120)</f>
        <v>068</v>
      </c>
      <c r="J120" s="3">
        <v>7</v>
      </c>
      <c r="K120" s="80">
        <v>0</v>
      </c>
      <c r="L120" s="50">
        <v>0</v>
      </c>
      <c r="M120" s="50">
        <v>0</v>
      </c>
      <c r="N120" s="50">
        <v>0</v>
      </c>
      <c r="O120" s="55">
        <v>0</v>
      </c>
      <c r="P120" s="55" t="s">
        <v>89</v>
      </c>
      <c r="Q120" s="50">
        <f t="shared" si="76"/>
        <v>3</v>
      </c>
      <c r="R120" s="50">
        <v>10</v>
      </c>
      <c r="T120">
        <v>5</v>
      </c>
      <c r="V120" s="3">
        <f>_xlfn.XLOOKUP(U120,Tabla1[NOMBRE Y APELLIDO],Tabla1[EQUIPO])</f>
        <v>0</v>
      </c>
      <c r="W120" s="3">
        <f>_xlfn.XLOOKUP(U120,Tabla1[NOMBRE Y APELLIDO],Tabla1[EDAD])</f>
        <v>0</v>
      </c>
      <c r="X120" s="3">
        <f>_xlfn.XLOOKUP(U120,Tabla1[NOMBRE Y APELLIDO],Tabla1[CAT.])</f>
        <v>0</v>
      </c>
      <c r="Y120" s="81">
        <f>_xlfn.XLOOKUP(U120,Tabla1[NOMBRE Y APELLIDO],Tabla1[50m LIBRE])</f>
        <v>0</v>
      </c>
      <c r="Z120" s="84"/>
      <c r="AA120" t="str">
        <f t="shared" si="80"/>
        <v>SERIE 10-7</v>
      </c>
      <c r="AB120" t="str">
        <f>AG120&amp;COUNTIF($AG$15:AG120,AG120)</f>
        <v>068</v>
      </c>
      <c r="AC120" s="3">
        <v>7</v>
      </c>
      <c r="AD120" s="80">
        <v>0</v>
      </c>
      <c r="AE120" s="50">
        <v>0</v>
      </c>
      <c r="AF120" s="50">
        <v>0</v>
      </c>
      <c r="AG120" s="50">
        <v>0</v>
      </c>
      <c r="AH120" s="55">
        <v>0</v>
      </c>
      <c r="AI120" s="55" t="s">
        <v>89</v>
      </c>
      <c r="AJ120" s="50">
        <f t="shared" si="77"/>
        <v>4</v>
      </c>
      <c r="AK120" s="50">
        <v>10</v>
      </c>
      <c r="AM120" s="4">
        <v>9</v>
      </c>
      <c r="AN120" cm="1">
        <f t="array" ref="AN120:AQ120">_xlfn.XLOOKUP($AO$109&amp;AM120,$I$15:$I$201,$K$15:$N$201,"")</f>
        <v>0</v>
      </c>
      <c r="AO120" s="55">
        <v>0</v>
      </c>
      <c r="AP120" s="50">
        <v>0</v>
      </c>
      <c r="AQ120" s="55">
        <v>0</v>
      </c>
      <c r="AR120" s="55" t="str">
        <f t="shared" si="78"/>
        <v/>
      </c>
      <c r="AS120" s="50" cm="1">
        <f t="array" ref="AS120">IFERROR(IF(AR120="N/P",0,_xlfn.IFS(AM120&gt;8,"0",AM120=1,"9",AM120=2,"7",AM120=3,"6",AM120=4,"5",AM120=5,"4",AM120=6,"3",AM120=7,"2",AM120=8,"1")),"")+0</f>
        <v>0</v>
      </c>
      <c r="AT120" s="87" t="str">
        <f t="shared" si="73"/>
        <v>00</v>
      </c>
      <c r="AU120" s="4" cm="1">
        <f t="array" ref="AU120">_xlfn.IFS(AZ120="N/P",0,AV120="",0,AZ120&gt;0,AU119+1)</f>
        <v>0</v>
      </c>
      <c r="AV120" t="str">
        <v/>
      </c>
      <c r="AW120" s="4">
        <v>0</v>
      </c>
      <c r="AX120" s="4">
        <v>0</v>
      </c>
      <c r="AY120" s="4">
        <v>0</v>
      </c>
      <c r="AZ120" t="str">
        <v/>
      </c>
      <c r="BA120" s="50" t="e" cm="1">
        <f t="array" ref="BA120">IFERROR(IF(AZ120="N/P",0,_xlfn.IFS(AU120&gt;8,"0",AU120=1,"9",AU120=2,"7",AU120=3,"6",AU120=4,"5",AU120=5,"4",AU120=6,"3",AU120=7,"2",AU120=8,"1")),"")+0</f>
        <v>#VALUE!</v>
      </c>
      <c r="BC120" s="4">
        <v>9</v>
      </c>
      <c r="BD120" cm="1">
        <f t="array" ref="BD120:BG120">_xlfn.XLOOKUP($BE$109&amp;BC120,$AB$15:$AB$201,$AD$15:$AG$201,"")</f>
        <v>0</v>
      </c>
      <c r="BE120" s="55">
        <v>0</v>
      </c>
      <c r="BF120" s="50">
        <v>0</v>
      </c>
      <c r="BG120" s="55">
        <v>0</v>
      </c>
      <c r="BH120" s="55" t="str">
        <f t="shared" si="75"/>
        <v/>
      </c>
      <c r="BI120" s="50" cm="1">
        <f t="array" ref="BI120">IFERROR(IF(BH120="N/P",0,_xlfn.IFS(BC120&gt;8,"0",BC120=1,"9",BC120=2,"7",BC120=3,"6",BC120=4,"5",BC120=5,"4",BC120=6,"3",BC120=7,"2",BC120=8,"1")),"")+0</f>
        <v>0</v>
      </c>
      <c r="BJ120" s="90" t="e">
        <f t="shared" si="74"/>
        <v>#N/A</v>
      </c>
      <c r="BK120" s="4" t="e" cm="1">
        <f t="array" ref="BK120">_xlfn.IFS(BP120="N/P",0,BL120="",0,BP120&gt;0,BK119+1)</f>
        <v>#N/A</v>
      </c>
      <c r="BL120">
        <v>0</v>
      </c>
      <c r="BM120" s="4">
        <v>0</v>
      </c>
      <c r="BN120" s="4">
        <v>0</v>
      </c>
      <c r="BO120" s="4">
        <v>0</v>
      </c>
      <c r="BP120" s="55" t="str">
        <v/>
      </c>
      <c r="BQ120" s="50" t="e" cm="1">
        <f t="array" ref="BQ120">IFERROR(IF(BP120="N/P",0,_xlfn.IFS(BK120&gt;8,"0",BK120=1,"9",BK120=2,"7",BK120=3,"6",BK120=4,"5",BK120=5,"4",BK120=6,"3",BK120=7,"2",BK120=8,"1")),"")+0</f>
        <v>#VALUE!</v>
      </c>
    </row>
    <row r="121" spans="1:69" x14ac:dyDescent="0.3">
      <c r="A121">
        <v>4</v>
      </c>
      <c r="C121" s="3">
        <f>_xlfn.XLOOKUP(B121,Tabla1[NOMBRE Y APELLIDO],Tabla1[EQUIPO])</f>
        <v>0</v>
      </c>
      <c r="D121" s="3">
        <f>_xlfn.XLOOKUP(B121,Tabla1[NOMBRE Y APELLIDO],Tabla1[EDAD])</f>
        <v>0</v>
      </c>
      <c r="E121" s="3">
        <f>_xlfn.XLOOKUP(B121,Tabla1[NOMBRE Y APELLIDO],Tabla1[CAT.])</f>
        <v>0</v>
      </c>
      <c r="F121" s="81">
        <f>_xlfn.XLOOKUP(B121,Tabla1[NOMBRE Y APELLIDO],Tabla1[50m LIBRE])</f>
        <v>0</v>
      </c>
      <c r="H121" t="str">
        <f t="shared" si="79"/>
        <v>SERIE 10-8</v>
      </c>
      <c r="I121" t="str">
        <f>N121&amp;COUNTIF($N$15:N121,N121)</f>
        <v>069</v>
      </c>
      <c r="J121" s="3">
        <v>8</v>
      </c>
      <c r="K121" s="80">
        <v>0</v>
      </c>
      <c r="L121" s="50">
        <v>0</v>
      </c>
      <c r="M121" s="50">
        <v>0</v>
      </c>
      <c r="N121" s="50">
        <v>0</v>
      </c>
      <c r="O121" s="55">
        <v>0</v>
      </c>
      <c r="P121" s="55" t="s">
        <v>89</v>
      </c>
      <c r="Q121" s="50">
        <f t="shared" si="76"/>
        <v>3</v>
      </c>
      <c r="R121" s="50">
        <v>10</v>
      </c>
      <c r="T121">
        <v>4</v>
      </c>
      <c r="V121" s="3">
        <f>_xlfn.XLOOKUP(U121,Tabla1[NOMBRE Y APELLIDO],Tabla1[EQUIPO])</f>
        <v>0</v>
      </c>
      <c r="W121" s="3">
        <f>_xlfn.XLOOKUP(U121,Tabla1[NOMBRE Y APELLIDO],Tabla1[EDAD])</f>
        <v>0</v>
      </c>
      <c r="X121" s="3">
        <f>_xlfn.XLOOKUP(U121,Tabla1[NOMBRE Y APELLIDO],Tabla1[CAT.])</f>
        <v>0</v>
      </c>
      <c r="Y121" s="81">
        <f>_xlfn.XLOOKUP(U121,Tabla1[NOMBRE Y APELLIDO],Tabla1[50m LIBRE])</f>
        <v>0</v>
      </c>
      <c r="Z121" s="84"/>
      <c r="AA121" t="str">
        <f t="shared" si="80"/>
        <v>SERIE 10-8</v>
      </c>
      <c r="AB121" t="str">
        <f>AG121&amp;COUNTIF($AG$15:AG121,AG121)</f>
        <v>069</v>
      </c>
      <c r="AC121" s="3">
        <v>8</v>
      </c>
      <c r="AD121" s="80">
        <v>0</v>
      </c>
      <c r="AE121" s="50">
        <v>0</v>
      </c>
      <c r="AF121" s="50">
        <v>0</v>
      </c>
      <c r="AG121" s="50">
        <v>0</v>
      </c>
      <c r="AH121" s="55">
        <v>0</v>
      </c>
      <c r="AI121" s="55" t="s">
        <v>89</v>
      </c>
      <c r="AJ121" s="50">
        <f t="shared" si="77"/>
        <v>4</v>
      </c>
      <c r="AK121" s="50">
        <v>10</v>
      </c>
      <c r="AM121" s="4">
        <v>10</v>
      </c>
      <c r="AN121" t="str" cm="1">
        <f t="array" ref="AN121">_xlfn.XLOOKUP($AO$109&amp;AM121,$I$15:$I$201,$K$15:$N$201,"")</f>
        <v/>
      </c>
      <c r="AO121" s="55"/>
      <c r="AP121" s="50"/>
      <c r="AQ121" s="55"/>
      <c r="AR121" s="55" t="str">
        <f t="shared" si="78"/>
        <v/>
      </c>
      <c r="AS121" s="50" cm="1">
        <f t="array" ref="AS121">IFERROR(IF(AR121="N/P",0,_xlfn.IFS(AM121&gt;8,"0",AM121=1,"9",AM121=2,"7",AM121=3,"6",AM121=4,"5",AM121=5,"4",AM121=6,"3",AM121=7,"2",AM121=8,"1")),"")+0</f>
        <v>0</v>
      </c>
      <c r="AT121" s="87" t="str">
        <f t="shared" si="73"/>
        <v>00</v>
      </c>
      <c r="AU121" s="4" cm="1">
        <f t="array" ref="AU121">_xlfn.IFS(AZ121="N/P",0,AV121="",0,AZ121&gt;0,AU120+1)</f>
        <v>0</v>
      </c>
      <c r="AV121" t="str">
        <v/>
      </c>
      <c r="AW121" s="4">
        <v>0</v>
      </c>
      <c r="AX121" s="4">
        <v>0</v>
      </c>
      <c r="AY121" s="4">
        <v>0</v>
      </c>
      <c r="AZ121" t="str">
        <v/>
      </c>
      <c r="BA121" s="50" t="e" cm="1">
        <f t="array" ref="BA121">IFERROR(IF(AZ121="N/P",0,_xlfn.IFS(AU121&gt;8,"0",AU121=1,"9",AU121=2,"7",AU121=3,"6",AU121=4,"5",AU121=5,"4",AU121=6,"3",AU121=7,"2",AU121=8,"1")),"")+0</f>
        <v>#VALUE!</v>
      </c>
      <c r="BC121" s="4">
        <v>10</v>
      </c>
      <c r="BD121" cm="1">
        <f t="array" ref="BD121:BG121">_xlfn.XLOOKUP($BE$109&amp;BC121,$AB$15:$AB$201,$AD$15:$AG$201,"")</f>
        <v>0</v>
      </c>
      <c r="BE121" s="55">
        <v>0</v>
      </c>
      <c r="BF121" s="50">
        <v>0</v>
      </c>
      <c r="BG121" s="55">
        <v>0</v>
      </c>
      <c r="BH121" s="55" t="str">
        <f t="shared" si="75"/>
        <v/>
      </c>
      <c r="BI121" s="50" cm="1">
        <f t="array" ref="BI121">IFERROR(IF(BH121="N/P",0,_xlfn.IFS(BC121&gt;8,"0",BC121=1,"9",BC121=2,"7",BC121=3,"6",BC121=4,"5",BC121=5,"4",BC121=6,"3",BC121=7,"2",BC121=8,"1")),"")+0</f>
        <v>0</v>
      </c>
      <c r="BJ121" s="90" t="e">
        <f t="shared" si="74"/>
        <v>#N/A</v>
      </c>
      <c r="BK121" s="4" t="e" cm="1">
        <f t="array" ref="BK121">_xlfn.IFS(BP121="N/P",0,BL121="",0,BP121&gt;0,BK120+1)</f>
        <v>#N/A</v>
      </c>
      <c r="BL121">
        <v>0</v>
      </c>
      <c r="BM121" s="4">
        <v>0</v>
      </c>
      <c r="BN121" s="4">
        <v>0</v>
      </c>
      <c r="BO121" s="4">
        <v>0</v>
      </c>
      <c r="BP121" s="55" t="str">
        <v/>
      </c>
      <c r="BQ121" s="50" t="e" cm="1">
        <f t="array" ref="BQ121">IFERROR(IF(BP121="N/P",0,_xlfn.IFS(BK121&gt;8,"0",BK121=1,"9",BK121=2,"7",BK121=3,"6",BK121=4,"5",BK121=5,"4",BK121=6,"3",BK121=7,"2",BK121=8,"1")),"")+0</f>
        <v>#VALUE!</v>
      </c>
    </row>
    <row r="122" spans="1:69" x14ac:dyDescent="0.3">
      <c r="I122" t="str">
        <f>N122&amp;COUNTIF($N$15:N122,N122)</f>
        <v>69</v>
      </c>
      <c r="AB122" t="str">
        <f>AG122&amp;COUNTIF($AG$15:AG122,AG122)</f>
        <v>69</v>
      </c>
      <c r="AM122" s="4">
        <v>11</v>
      </c>
      <c r="AN122" t="str" cm="1">
        <f t="array" ref="AN122">_xlfn.XLOOKUP($AO$109&amp;AM122,$I$15:$I$201,$K$15:$N$201,"")</f>
        <v/>
      </c>
      <c r="AO122" s="55"/>
      <c r="AP122" s="50"/>
      <c r="AQ122" s="55"/>
      <c r="AR122" s="55" t="str">
        <f t="shared" si="78"/>
        <v/>
      </c>
      <c r="AS122" s="50" cm="1">
        <f t="array" ref="AS122">IFERROR(IF(AR122="N/P",0,_xlfn.IFS(AM122&gt;8,"0",AM122=1,"9",AM122=2,"7",AM122=3,"6",AM122=4,"5",AM122=5,"4",AM122=6,"3",AM122=7,"2",AM122=8,"1")),"")+0</f>
        <v>0</v>
      </c>
      <c r="AT122" s="87" t="str">
        <f t="shared" si="73"/>
        <v>00</v>
      </c>
      <c r="AU122" s="4" cm="1">
        <f t="array" ref="AU122">_xlfn.IFS(AZ122="N/P",0,AV122="",0,AZ122&gt;0,AU121+1)</f>
        <v>0</v>
      </c>
      <c r="AV122" t="str">
        <v/>
      </c>
      <c r="AW122" s="4">
        <v>0</v>
      </c>
      <c r="AX122" s="4">
        <v>0</v>
      </c>
      <c r="AY122" s="4">
        <v>0</v>
      </c>
      <c r="AZ122" t="str">
        <v/>
      </c>
      <c r="BA122" s="50" t="e" cm="1">
        <f t="array" ref="BA122">IFERROR(IF(AZ122="N/P",0,_xlfn.IFS(AU122&gt;8,"0",AU122=1,"9",AU122=2,"7",AU122=3,"6",AU122=4,"5",AU122=5,"4",AU122=6,"3",AU122=7,"2",AU122=8,"1")),"")+0</f>
        <v>#VALUE!</v>
      </c>
      <c r="BC122" s="4">
        <v>11</v>
      </c>
      <c r="BD122" cm="1">
        <f t="array" ref="BD122:BG122">_xlfn.XLOOKUP($BE$109&amp;BC122,$AB$15:$AB$201,$AD$15:$AG$201,"")</f>
        <v>0</v>
      </c>
      <c r="BE122" s="55">
        <v>0</v>
      </c>
      <c r="BF122" s="50">
        <v>0</v>
      </c>
      <c r="BG122" s="55">
        <v>0</v>
      </c>
      <c r="BH122" s="55" t="str">
        <f t="shared" si="75"/>
        <v/>
      </c>
      <c r="BI122" s="50" cm="1">
        <f t="array" ref="BI122">IFERROR(IF(BH122="N/P",0,_xlfn.IFS(BC122&gt;8,"0",BC122=1,"9",BC122=2,"7",BC122=3,"6",BC122=4,"5",BC122=5,"4",BC122=6,"3",BC122=7,"2",BC122=8,"1")),"")+0</f>
        <v>0</v>
      </c>
      <c r="BJ122" s="90" t="e">
        <f t="shared" si="74"/>
        <v>#N/A</v>
      </c>
      <c r="BK122" s="4" t="e" cm="1">
        <f t="array" ref="BK122">_xlfn.IFS(BP122="N/P",0,BL122="",0,BP122&gt;0,BK121+1)</f>
        <v>#N/A</v>
      </c>
      <c r="BL122">
        <v>0</v>
      </c>
      <c r="BM122" s="4">
        <v>0</v>
      </c>
      <c r="BN122" s="4">
        <v>0</v>
      </c>
      <c r="BO122" s="4">
        <v>0</v>
      </c>
      <c r="BP122" s="55" t="str">
        <v/>
      </c>
      <c r="BQ122" s="50" t="e" cm="1">
        <f t="array" ref="BQ122">IFERROR(IF(BP122="N/P",0,_xlfn.IFS(BK122&gt;8,"0",BK122=1,"9",BK122=2,"7",BK122=3,"6",BK122=4,"5",BK122=5,"4",BK122=6,"3",BK122=7,"2",BK122=8,"1")),"")+0</f>
        <v>#VALUE!</v>
      </c>
    </row>
    <row r="123" spans="1:69" x14ac:dyDescent="0.3">
      <c r="AM123" s="4">
        <v>12</v>
      </c>
      <c r="AN123" t="str" cm="1">
        <f t="array" ref="AN123">_xlfn.XLOOKUP($AO$109&amp;AM123,$I$15:$I$201,$K$15:$N$201,"")</f>
        <v/>
      </c>
      <c r="AO123" s="55"/>
      <c r="AP123" s="50"/>
      <c r="AQ123" s="55"/>
      <c r="AR123" s="55" t="str">
        <f t="shared" si="78"/>
        <v/>
      </c>
      <c r="AS123" s="50" cm="1">
        <f t="array" ref="AS123">IFERROR(IF(AR123="N/P",0,_xlfn.IFS(AM123&gt;8,"0",AM123=1,"9",AM123=2,"7",AM123=3,"6",AM123=4,"5",AM123=5,"4",AM123=6,"3",AM123=7,"2",AM123=8,"1")),"")+0</f>
        <v>0</v>
      </c>
      <c r="AT123" s="87" t="str">
        <f t="shared" si="73"/>
        <v>00</v>
      </c>
      <c r="AU123" s="4" cm="1">
        <f t="array" ref="AU123">_xlfn.IFS(AZ123="N/P",0,AV123="",0,AZ123&gt;0,AU122+1)</f>
        <v>0</v>
      </c>
      <c r="AV123" t="str">
        <v/>
      </c>
      <c r="AW123" s="4">
        <v>0</v>
      </c>
      <c r="AX123" s="4">
        <v>0</v>
      </c>
      <c r="AY123" s="4">
        <v>0</v>
      </c>
      <c r="AZ123">
        <v>0</v>
      </c>
      <c r="BA123" s="50" t="e" cm="1">
        <f t="array" ref="BA123">IFERROR(IF(AZ123="N/P",0,_xlfn.IFS(AU123&gt;8,"0",AU123=1,"9",AU123=2,"7",AU123=3,"6",AU123=4,"5",AU123=5,"4",AU123=6,"3",AU123=7,"2",AU123=8,"1")),"")+0</f>
        <v>#VALUE!</v>
      </c>
      <c r="BC123" s="4">
        <v>12</v>
      </c>
      <c r="BD123" cm="1">
        <f t="array" ref="BD123:BG123">_xlfn.XLOOKUP($BE$109&amp;BC123,$AB$15:$AB$201,$AD$15:$AG$201,"")</f>
        <v>0</v>
      </c>
      <c r="BE123" s="55">
        <v>0</v>
      </c>
      <c r="BF123" s="50">
        <v>0</v>
      </c>
      <c r="BG123" s="55">
        <v>0</v>
      </c>
      <c r="BH123" s="55" t="str">
        <f t="shared" si="75"/>
        <v/>
      </c>
      <c r="BI123" s="50" cm="1">
        <f t="array" ref="BI123">IFERROR(IF(BH123="N/P",0,_xlfn.IFS(BC123&gt;8,"0",BC123=1,"9",BC123=2,"7",BC123=3,"6",BC123=4,"5",BC123=5,"4",BC123=6,"3",BC123=7,"2",BC123=8,"1")),"")+0</f>
        <v>0</v>
      </c>
      <c r="BJ123" s="90" t="e">
        <f t="shared" si="74"/>
        <v>#N/A</v>
      </c>
      <c r="BK123" s="4" t="e" cm="1">
        <f t="array" ref="BK123">_xlfn.IFS(BP123="N/P",0,BL123="",0,BP123&gt;0,BK122+1)</f>
        <v>#N/A</v>
      </c>
      <c r="BL123">
        <v>0</v>
      </c>
      <c r="BM123" s="4">
        <v>0</v>
      </c>
      <c r="BN123" s="4">
        <v>0</v>
      </c>
      <c r="BO123" s="4">
        <v>0</v>
      </c>
      <c r="BP123" s="55" t="str">
        <v/>
      </c>
      <c r="BQ123" s="50" t="e" cm="1">
        <f t="array" ref="BQ123">IFERROR(IF(BP123="N/P",0,_xlfn.IFS(BK123&gt;8,"0",BK123=1,"9",BK123=2,"7",BK123=3,"6",BK123=4,"5",BK123=5,"4",BK123=6,"3",BK123=7,"2",BK123=8,"1")),"")+0</f>
        <v>#VALUE!</v>
      </c>
    </row>
    <row r="124" spans="1:69" x14ac:dyDescent="0.3">
      <c r="AN124" s="42" t="str">
        <f>AN109</f>
        <v>FEMENINO</v>
      </c>
      <c r="AO124" s="18"/>
      <c r="AQ124" s="42" t="str">
        <f>AQ109</f>
        <v>50 M</v>
      </c>
      <c r="AR124" s="18" t="str">
        <f>AR109</f>
        <v>LIBRE</v>
      </c>
      <c r="AT124" s="87" t="str">
        <f t="shared" si="73"/>
        <v>50 M</v>
      </c>
      <c r="AU124" s="4"/>
      <c r="AV124" s="48" t="str">
        <f>AN124</f>
        <v>FEMENINO</v>
      </c>
      <c r="AW124" s="17">
        <f>AO124</f>
        <v>0</v>
      </c>
      <c r="AY124" s="48" t="str">
        <f>AQ124</f>
        <v>50 M</v>
      </c>
      <c r="AZ124" s="17" t="str">
        <f>AR124</f>
        <v>LIBRE</v>
      </c>
      <c r="BC124" s="4"/>
      <c r="BD124" s="42" t="str">
        <f>BD109</f>
        <v>MASCULINO</v>
      </c>
      <c r="BE124" s="18">
        <f>AO124</f>
        <v>0</v>
      </c>
      <c r="BG124" s="42" t="str">
        <f>BG109</f>
        <v>50 M</v>
      </c>
      <c r="BH124" s="18" t="str">
        <f>BH109</f>
        <v>LIBRE</v>
      </c>
      <c r="BJ124" s="90" t="str">
        <f t="shared" si="74"/>
        <v>50 M</v>
      </c>
      <c r="BL124" s="48" t="str">
        <f>BD124</f>
        <v>MASCULINO</v>
      </c>
      <c r="BM124" s="17">
        <f>BE124</f>
        <v>0</v>
      </c>
      <c r="BO124" s="48" t="str">
        <f>BG124</f>
        <v>50 M</v>
      </c>
      <c r="BP124" s="17" t="str">
        <f>BH124</f>
        <v>LIBRE</v>
      </c>
    </row>
    <row r="125" spans="1:69" x14ac:dyDescent="0.3">
      <c r="AN125" s="42" t="str">
        <f>AN110</f>
        <v xml:space="preserve">PRUEBA </v>
      </c>
      <c r="AO125" s="18">
        <f>AO110</f>
        <v>3</v>
      </c>
      <c r="AT125" s="87" t="str">
        <f t="shared" si="73"/>
        <v/>
      </c>
      <c r="AU125" s="4"/>
      <c r="AV125" s="48" t="str">
        <f>AN125</f>
        <v xml:space="preserve">PRUEBA </v>
      </c>
      <c r="AW125" s="17">
        <f>AO125</f>
        <v>3</v>
      </c>
      <c r="BC125" s="4"/>
      <c r="BD125" s="42" t="str">
        <f>BD110</f>
        <v xml:space="preserve">PRUEBA </v>
      </c>
      <c r="BE125" s="18">
        <f>BE110</f>
        <v>4</v>
      </c>
      <c r="BJ125" s="90" t="str">
        <f t="shared" si="74"/>
        <v/>
      </c>
      <c r="BL125" s="48" t="str">
        <f>BD125</f>
        <v xml:space="preserve">PRUEBA </v>
      </c>
      <c r="BM125" s="17">
        <f>BE125</f>
        <v>4</v>
      </c>
    </row>
    <row r="126" spans="1:69" x14ac:dyDescent="0.3">
      <c r="AM126" s="49" t="s">
        <v>83</v>
      </c>
      <c r="AN126" s="49" t="s">
        <v>7</v>
      </c>
      <c r="AO126" s="49" t="s">
        <v>8</v>
      </c>
      <c r="AP126" s="49" t="s">
        <v>61</v>
      </c>
      <c r="AQ126" s="49" t="s">
        <v>10</v>
      </c>
      <c r="AR126" s="49" t="s">
        <v>81</v>
      </c>
      <c r="AS126" s="50" t="s">
        <v>15</v>
      </c>
      <c r="AT126" s="87" t="str">
        <f t="shared" si="73"/>
        <v>CAT.Lugar</v>
      </c>
      <c r="AU126" s="49" t="s">
        <v>83</v>
      </c>
      <c r="AV126" s="49" t="s">
        <v>7</v>
      </c>
      <c r="AW126" s="49" t="s">
        <v>8</v>
      </c>
      <c r="AX126" s="49" t="s">
        <v>61</v>
      </c>
      <c r="AY126" s="49" t="s">
        <v>10</v>
      </c>
      <c r="AZ126" s="49" t="s">
        <v>81</v>
      </c>
      <c r="BA126" s="4" t="s">
        <v>15</v>
      </c>
      <c r="BC126" s="49" t="s">
        <v>83</v>
      </c>
      <c r="BD126" s="49" t="s">
        <v>7</v>
      </c>
      <c r="BE126" s="49" t="s">
        <v>8</v>
      </c>
      <c r="BF126" s="49" t="s">
        <v>61</v>
      </c>
      <c r="BG126" s="49" t="s">
        <v>10</v>
      </c>
      <c r="BH126" s="49" t="s">
        <v>81</v>
      </c>
      <c r="BI126" s="50" t="s">
        <v>15</v>
      </c>
      <c r="BJ126" s="90" t="str">
        <f t="shared" si="74"/>
        <v>CAT.Lugar</v>
      </c>
      <c r="BK126" s="4" t="s">
        <v>83</v>
      </c>
      <c r="BL126" s="4" t="s">
        <v>7</v>
      </c>
      <c r="BM126" s="4" t="s">
        <v>8</v>
      </c>
      <c r="BN126" s="4" t="s">
        <v>61</v>
      </c>
      <c r="BO126" s="4" t="s">
        <v>10</v>
      </c>
      <c r="BP126" s="4" t="s">
        <v>81</v>
      </c>
      <c r="BQ126" s="4" t="s">
        <v>15</v>
      </c>
    </row>
    <row r="127" spans="1:69" x14ac:dyDescent="0.3">
      <c r="AM127" s="4">
        <v>1</v>
      </c>
      <c r="AN127" t="str" cm="1">
        <f t="array" ref="AN127">_xlfn.XLOOKUP($AO$124&amp;AM127,$I$15:$I$201,$K$15:$N$201,"")</f>
        <v/>
      </c>
      <c r="AO127" s="55"/>
      <c r="AP127" s="50"/>
      <c r="AQ127" s="55"/>
      <c r="AR127" s="55" t="str">
        <f t="shared" ref="AR127:AR138" si="81">_xlfn.XLOOKUP($AO$64&amp;AM127,$I$15:$I$201,$P$15:$P$201,"")</f>
        <v/>
      </c>
      <c r="AS127" s="50" cm="1">
        <f t="array" ref="AS127">IFERROR(IF(AR127="N/P",0,_xlfn.IFS(AM127&gt;8,"0",AM127=1,"9",AM127=2,"7",AM127=3,"6",AM127=4,"5",AM127=5,"4",AM127=6,"3",AM127=7,"2",AM127=8,"1")),"")+0</f>
        <v>9</v>
      </c>
      <c r="AT127" s="87" t="str">
        <f t="shared" si="73"/>
        <v>00</v>
      </c>
      <c r="AU127" s="4" cm="1">
        <f t="array" ref="AU127">_xlfn.IFS(AZ127="N/P",0,AV127="",0,AV127&gt;0,1)</f>
        <v>0</v>
      </c>
      <c r="AV127" t="str" cm="1">
        <f t="array" ref="AV127:AZ138">_xlfn._xlws.SORT(AN127:AR138,5,1,FALSE)</f>
        <v/>
      </c>
      <c r="AW127" s="4">
        <v>0</v>
      </c>
      <c r="AX127" s="4">
        <v>0</v>
      </c>
      <c r="AY127" s="4">
        <v>0</v>
      </c>
      <c r="AZ127" s="55" t="str">
        <v/>
      </c>
      <c r="BA127" s="50" t="e" cm="1">
        <f t="array" ref="BA127">IFERROR(IF(AZ127="N/P",0,_xlfn.IFS(AU127&gt;8,"0",AU127=1,"9",AU127=2,"7",AU127=3,"6",AU127=4,"5",AU127=5,"4",AU127=6,"3",AU127=7,"2",AU127=8,"1")),"")+0</f>
        <v>#VALUE!</v>
      </c>
      <c r="BC127" s="4">
        <v>1</v>
      </c>
      <c r="BD127" cm="1">
        <f t="array" ref="BD127:BG127">_xlfn.XLOOKUP($BE$124&amp;BC127,$AB$15:$AB$201,$AD$15:$AG$201,"")</f>
        <v>0</v>
      </c>
      <c r="BE127" s="55">
        <v>0</v>
      </c>
      <c r="BF127" s="50">
        <v>0</v>
      </c>
      <c r="BG127" s="55">
        <v>0</v>
      </c>
      <c r="BH127" s="55">
        <f t="shared" ref="BH127:BH138" si="82">_xlfn.XLOOKUP($BE$64&amp;BC127,$AB$15:$AB$201,$AI$15:$AI$201,"")</f>
        <v>7.0856481481481476E-4</v>
      </c>
      <c r="BI127" s="50" cm="1">
        <f t="array" ref="BI127">IFERROR(IF(BH127="N/P",0,_xlfn.IFS(BC127&gt;8,"0",BC127=1,"9",BC127=2,"7",BC127=3,"6",BC127=4,"5",BC127=5,"4",BC127=6,"3",BC127=7,"2",BC127=8,"1")),"")+0</f>
        <v>9</v>
      </c>
      <c r="BJ127" s="90" t="e">
        <f t="shared" si="74"/>
        <v>#N/A</v>
      </c>
      <c r="BK127" s="4" t="e" cm="1">
        <f t="array" ref="BK127">_xlfn.IFS(BP127="N/P",0,BL127="",0,BL127&gt;0,1)</f>
        <v>#N/A</v>
      </c>
      <c r="BL127" cm="1">
        <f t="array" ref="BL127:BP138">_xlfn._xlws.SORT(BD127:BH138,5,1,FALSE)</f>
        <v>0</v>
      </c>
      <c r="BM127" s="4">
        <v>0</v>
      </c>
      <c r="BN127" s="4">
        <v>0</v>
      </c>
      <c r="BO127" s="4">
        <v>0</v>
      </c>
      <c r="BP127" s="55">
        <v>7.0856481481481476E-4</v>
      </c>
      <c r="BQ127" s="50" t="e" cm="1">
        <f t="array" ref="BQ127">IFERROR(IF(BP127="N/P",0,_xlfn.IFS(BK127&gt;8,"0",BK127=1,"9",BK127=2,"7",BK127=3,"6",BK127=4,"5",BK127=5,"4",BK127=6,"3",BK127=7,"2",BK127=8,"1")),"")+0</f>
        <v>#VALUE!</v>
      </c>
    </row>
    <row r="128" spans="1:69" x14ac:dyDescent="0.3">
      <c r="AM128" s="4">
        <v>2</v>
      </c>
      <c r="AN128" t="str" cm="1">
        <f t="array" ref="AN128">_xlfn.XLOOKUP($AO$124&amp;AM128,$I$15:$I$201,$K$15:$N$201,"")</f>
        <v/>
      </c>
      <c r="AO128" s="55"/>
      <c r="AP128" s="50"/>
      <c r="AQ128" s="55"/>
      <c r="AR128" s="55" t="str">
        <f t="shared" si="81"/>
        <v/>
      </c>
      <c r="AS128" s="50" cm="1">
        <f t="array" ref="AS128">IFERROR(IF(AR128="N/P",0,_xlfn.IFS(AM128&gt;8,"0",AM128=1,"9",AM128=2,"7",AM128=3,"6",AM128=4,"5",AM128=5,"4",AM128=6,"3",AM128=7,"2",AM128=8,"1")),"")+0</f>
        <v>7</v>
      </c>
      <c r="AT128" s="87" t="str">
        <f t="shared" si="73"/>
        <v>00</v>
      </c>
      <c r="AU128" s="4" cm="1">
        <f t="array" ref="AU128">_xlfn.IFS(AZ128="N/P",0,AV128="",0,AZ128&gt;0,AU127+1)</f>
        <v>0</v>
      </c>
      <c r="AV128" t="str">
        <v/>
      </c>
      <c r="AW128" s="4">
        <v>0</v>
      </c>
      <c r="AX128" s="4">
        <v>0</v>
      </c>
      <c r="AY128" s="4">
        <v>0</v>
      </c>
      <c r="AZ128" s="55" t="str">
        <v/>
      </c>
      <c r="BA128" s="50" t="e" cm="1">
        <f t="array" ref="BA128">IFERROR(IF(AZ128="N/P",0,_xlfn.IFS(AU128&gt;8,"0",AU128=1,"9",AU128=2,"7",AU128=3,"6",AU128=4,"5",AU128=5,"4",AU128=6,"3",AU128=7,"2",AU128=8,"1")),"")+0</f>
        <v>#VALUE!</v>
      </c>
      <c r="BC128" s="4">
        <v>2</v>
      </c>
      <c r="BD128" cm="1">
        <f t="array" ref="BD128:BG128">_xlfn.XLOOKUP($BE$124&amp;BC128,$AB$15:$AB$201,$AD$15:$AG$201,"")</f>
        <v>0</v>
      </c>
      <c r="BE128" s="55">
        <v>0</v>
      </c>
      <c r="BF128" s="50">
        <v>0</v>
      </c>
      <c r="BG128" s="55">
        <v>0</v>
      </c>
      <c r="BH128" s="55" t="str">
        <f t="shared" si="82"/>
        <v/>
      </c>
      <c r="BI128" s="50" cm="1">
        <f t="array" ref="BI128">IFERROR(IF(BH128="N/P",0,_xlfn.IFS(BC128&gt;8,"0",BC128=1,"9",BC128=2,"7",BC128=3,"6",BC128=4,"5",BC128=5,"4",BC128=6,"3",BC128=7,"2",BC128=8,"1")),"")+0</f>
        <v>7</v>
      </c>
      <c r="BJ128" s="90" t="e">
        <f t="shared" si="74"/>
        <v>#N/A</v>
      </c>
      <c r="BK128" s="4" t="e" cm="1">
        <f t="array" ref="BK128">_xlfn.IFS(BP128="N/P",0,BL128="",0,BP128&gt;0,BK127+1)</f>
        <v>#N/A</v>
      </c>
      <c r="BL128">
        <v>0</v>
      </c>
      <c r="BM128" s="4">
        <v>0</v>
      </c>
      <c r="BN128" s="4">
        <v>0</v>
      </c>
      <c r="BO128" s="4">
        <v>0</v>
      </c>
      <c r="BP128" s="55" t="str">
        <v/>
      </c>
      <c r="BQ128" s="50" t="e" cm="1">
        <f t="array" ref="BQ128">IFERROR(IF(BP128="N/P",0,_xlfn.IFS(BK128&gt;8,"0",BK128=1,"9",BK128=2,"7",BK128=3,"6",BK128=4,"5",BK128=5,"4",BK128=6,"3",BK128=7,"2",BK128=8,"1")),"")+0</f>
        <v>#VALUE!</v>
      </c>
    </row>
    <row r="129" spans="39:69" x14ac:dyDescent="0.3">
      <c r="AM129" s="4">
        <v>3</v>
      </c>
      <c r="AN129" t="str" cm="1">
        <f t="array" ref="AN129">_xlfn.XLOOKUP($AO$124&amp;AM129,$I$15:$I$201,$K$15:$N$201,"")</f>
        <v/>
      </c>
      <c r="AO129" s="55"/>
      <c r="AP129" s="50"/>
      <c r="AQ129" s="55"/>
      <c r="AR129" s="55" t="str">
        <f t="shared" si="81"/>
        <v/>
      </c>
      <c r="AS129" s="50" cm="1">
        <f t="array" ref="AS129">IFERROR(IF(AR129="N/P",0,_xlfn.IFS(AM129&gt;8,"0",AM129=1,"9",AM129=2,"7",AM129=3,"6",AM129=4,"5",AM129=5,"4",AM129=6,"3",AM129=7,"2",AM129=8,"1")),"")+0</f>
        <v>6</v>
      </c>
      <c r="AT129" s="87" t="str">
        <f t="shared" si="73"/>
        <v>00</v>
      </c>
      <c r="AU129" s="4" cm="1">
        <f t="array" ref="AU129">_xlfn.IFS(AZ129="N/P",0,AV129="",0,AZ129&gt;0,AU128+1)</f>
        <v>0</v>
      </c>
      <c r="AV129" t="str">
        <v/>
      </c>
      <c r="AW129" s="4">
        <v>0</v>
      </c>
      <c r="AX129" s="4">
        <v>0</v>
      </c>
      <c r="AY129" s="4">
        <v>0</v>
      </c>
      <c r="AZ129" s="55" t="str">
        <v/>
      </c>
      <c r="BA129" s="50" t="e" cm="1">
        <f t="array" ref="BA129">IFERROR(IF(AZ129="N/P",0,_xlfn.IFS(AU129&gt;8,"0",AU129=1,"9",AU129=2,"7",AU129=3,"6",AU129=4,"5",AU129=5,"4",AU129=6,"3",AU129=7,"2",AU129=8,"1")),"")+0</f>
        <v>#VALUE!</v>
      </c>
      <c r="BC129" s="4">
        <v>3</v>
      </c>
      <c r="BD129" cm="1">
        <f t="array" ref="BD129:BG129">_xlfn.XLOOKUP($BE$124&amp;BC129,$AB$15:$AB$201,$AD$15:$AG$201,"")</f>
        <v>0</v>
      </c>
      <c r="BE129" s="55">
        <v>0</v>
      </c>
      <c r="BF129" s="50">
        <v>0</v>
      </c>
      <c r="BG129" s="55">
        <v>0</v>
      </c>
      <c r="BH129" s="55" t="str">
        <f t="shared" si="82"/>
        <v/>
      </c>
      <c r="BI129" s="50" cm="1">
        <f t="array" ref="BI129">IFERROR(IF(BH129="N/P",0,_xlfn.IFS(BC129&gt;8,"0",BC129=1,"9",BC129=2,"7",BC129=3,"6",BC129=4,"5",BC129=5,"4",BC129=6,"3",BC129=7,"2",BC129=8,"1")),"")+0</f>
        <v>6</v>
      </c>
      <c r="BJ129" s="90" t="e">
        <f t="shared" si="74"/>
        <v>#N/A</v>
      </c>
      <c r="BK129" s="4" t="e" cm="1">
        <f t="array" ref="BK129">_xlfn.IFS(BP129="N/P",0,BL129="",0,BP129&gt;0,BK128+1)</f>
        <v>#N/A</v>
      </c>
      <c r="BL129">
        <v>0</v>
      </c>
      <c r="BM129" s="4">
        <v>0</v>
      </c>
      <c r="BN129" s="4">
        <v>0</v>
      </c>
      <c r="BO129" s="4">
        <v>0</v>
      </c>
      <c r="BP129" s="55" t="str">
        <v/>
      </c>
      <c r="BQ129" s="50" t="e" cm="1">
        <f t="array" ref="BQ129">IFERROR(IF(BP129="N/P",0,_xlfn.IFS(BK129&gt;8,"0",BK129=1,"9",BK129=2,"7",BK129=3,"6",BK129=4,"5",BK129=5,"4",BK129=6,"3",BK129=7,"2",BK129=8,"1")),"")+0</f>
        <v>#VALUE!</v>
      </c>
    </row>
    <row r="130" spans="39:69" x14ac:dyDescent="0.3">
      <c r="AM130" s="4">
        <v>4</v>
      </c>
      <c r="AN130" t="str" cm="1">
        <f t="array" ref="AN130">_xlfn.XLOOKUP($AO$124&amp;AM130,$I$15:$I$201,$K$15:$N$201,"")</f>
        <v/>
      </c>
      <c r="AO130" s="55"/>
      <c r="AP130" s="50"/>
      <c r="AQ130" s="55"/>
      <c r="AR130" s="55" t="str">
        <f t="shared" si="81"/>
        <v/>
      </c>
      <c r="AS130" s="50" cm="1">
        <f t="array" ref="AS130">IFERROR(IF(AR130="N/P",0,_xlfn.IFS(AM130&gt;8,"0",AM130=1,"9",AM130=2,"7",AM130=3,"6",AM130=4,"5",AM130=5,"4",AM130=6,"3",AM130=7,"2",AM130=8,"1")),"")+0</f>
        <v>5</v>
      </c>
      <c r="AT130" s="87" t="str">
        <f t="shared" si="73"/>
        <v>00</v>
      </c>
      <c r="AU130" s="4" cm="1">
        <f t="array" ref="AU130">_xlfn.IFS(AZ130="N/P",0,AV130="",0,AZ130&gt;0,AU129+1)</f>
        <v>0</v>
      </c>
      <c r="AV130" t="str">
        <v/>
      </c>
      <c r="AW130" s="4">
        <v>0</v>
      </c>
      <c r="AX130" s="4">
        <v>0</v>
      </c>
      <c r="AY130" s="4">
        <v>0</v>
      </c>
      <c r="AZ130" s="55" t="str">
        <v/>
      </c>
      <c r="BA130" s="50" t="e" cm="1">
        <f t="array" ref="BA130">IFERROR(IF(AZ130="N/P",0,_xlfn.IFS(AU130&gt;8,"0",AU130=1,"9",AU130=2,"7",AU130=3,"6",AU130=4,"5",AU130=5,"4",AU130=6,"3",AU130=7,"2",AU130=8,"1")),"")+0</f>
        <v>#VALUE!</v>
      </c>
      <c r="BC130" s="4">
        <v>4</v>
      </c>
      <c r="BD130" cm="1">
        <f t="array" ref="BD130:BG130">_xlfn.XLOOKUP($BE$124&amp;BC130,$AB$15:$AB$201,$AD$15:$AG$201,"")</f>
        <v>0</v>
      </c>
      <c r="BE130" s="55">
        <v>0</v>
      </c>
      <c r="BF130" s="50">
        <v>0</v>
      </c>
      <c r="BG130" s="55">
        <v>0</v>
      </c>
      <c r="BH130" s="55" t="str">
        <f t="shared" si="82"/>
        <v/>
      </c>
      <c r="BI130" s="50" cm="1">
        <f t="array" ref="BI130">IFERROR(IF(BH130="N/P",0,_xlfn.IFS(BC130&gt;8,"0",BC130=1,"9",BC130=2,"7",BC130=3,"6",BC130=4,"5",BC130=5,"4",BC130=6,"3",BC130=7,"2",BC130=8,"1")),"")+0</f>
        <v>5</v>
      </c>
      <c r="BJ130" s="90" t="e">
        <f t="shared" si="74"/>
        <v>#N/A</v>
      </c>
      <c r="BK130" s="4" t="e" cm="1">
        <f t="array" ref="BK130">_xlfn.IFS(BP130="N/P",0,BL130="",0,BP130&gt;0,BK129+1)</f>
        <v>#N/A</v>
      </c>
      <c r="BL130">
        <v>0</v>
      </c>
      <c r="BM130" s="4">
        <v>0</v>
      </c>
      <c r="BN130" s="4">
        <v>0</v>
      </c>
      <c r="BO130" s="4">
        <v>0</v>
      </c>
      <c r="BP130" s="55" t="str">
        <v/>
      </c>
      <c r="BQ130" s="50" t="e" cm="1">
        <f t="array" ref="BQ130">IFERROR(IF(BP130="N/P",0,_xlfn.IFS(BK130&gt;8,"0",BK130=1,"9",BK130=2,"7",BK130=3,"6",BK130=4,"5",BK130=5,"4",BK130=6,"3",BK130=7,"2",BK130=8,"1")),"")+0</f>
        <v>#VALUE!</v>
      </c>
    </row>
    <row r="131" spans="39:69" x14ac:dyDescent="0.3">
      <c r="AM131" s="4">
        <v>5</v>
      </c>
      <c r="AN131" cm="1">
        <f t="array" ref="AN131:AQ131">_xlfn.XLOOKUP($AO$124&amp;AM131,$I$15:$I$201,$K$15:$N$201,"")</f>
        <v>0</v>
      </c>
      <c r="AO131" s="55">
        <v>0</v>
      </c>
      <c r="AP131" s="50">
        <v>0</v>
      </c>
      <c r="AQ131" s="55">
        <v>0</v>
      </c>
      <c r="AR131" s="55" t="str">
        <f t="shared" si="81"/>
        <v/>
      </c>
      <c r="AS131" s="50" cm="1">
        <f t="array" ref="AS131">IFERROR(IF(AR131="N/P",0,_xlfn.IFS(AM131&gt;8,"0",AM131=1,"9",AM131=2,"7",AM131=3,"6",AM131=4,"5",AM131=5,"4",AM131=6,"3",AM131=7,"2",AM131=8,"1")),"")+0</f>
        <v>4</v>
      </c>
      <c r="AT131" s="87" t="str">
        <f t="shared" si="73"/>
        <v>01</v>
      </c>
      <c r="AU131" s="4" cm="1">
        <f t="array" ref="AU131">_xlfn.IFS(AZ131="N/P",0,AV131="",0,AZ131&gt;0,AU130+1)</f>
        <v>1</v>
      </c>
      <c r="AV131">
        <v>0</v>
      </c>
      <c r="AW131" s="4">
        <v>0</v>
      </c>
      <c r="AX131" s="4">
        <v>0</v>
      </c>
      <c r="AY131" s="4">
        <v>0</v>
      </c>
      <c r="AZ131" s="55" t="str">
        <v/>
      </c>
      <c r="BA131" s="50" cm="1">
        <f t="array" ref="BA131">IFERROR(IF(AZ131="N/P",0,_xlfn.IFS(AU131&gt;8,"0",AU131=1,"9",AU131=2,"7",AU131=3,"6",AU131=4,"5",AU131=5,"4",AU131=6,"3",AU131=7,"2",AU131=8,"1")),"")+0</f>
        <v>9</v>
      </c>
      <c r="BC131" s="4">
        <v>5</v>
      </c>
      <c r="BD131" cm="1">
        <f t="array" ref="BD131:BG131">_xlfn.XLOOKUP($BE$124&amp;BC131,$AB$15:$AB$201,$AD$15:$AG$201,"")</f>
        <v>0</v>
      </c>
      <c r="BE131" s="55">
        <v>0</v>
      </c>
      <c r="BF131" s="50">
        <v>0</v>
      </c>
      <c r="BG131" s="55">
        <v>0</v>
      </c>
      <c r="BH131" s="55" t="str">
        <f t="shared" si="82"/>
        <v/>
      </c>
      <c r="BI131" s="50" cm="1">
        <f t="array" ref="BI131">IFERROR(IF(BH131="N/P",0,_xlfn.IFS(BC131&gt;8,"0",BC131=1,"9",BC131=2,"7",BC131=3,"6",BC131=4,"5",BC131=5,"4",BC131=6,"3",BC131=7,"2",BC131=8,"1")),"")+0</f>
        <v>4</v>
      </c>
      <c r="BJ131" s="90" t="e">
        <f t="shared" si="74"/>
        <v>#N/A</v>
      </c>
      <c r="BK131" s="4" t="e" cm="1">
        <f t="array" ref="BK131">_xlfn.IFS(BP131="N/P",0,BL131="",0,BP131&gt;0,BK130+1)</f>
        <v>#N/A</v>
      </c>
      <c r="BL131">
        <v>0</v>
      </c>
      <c r="BM131" s="4">
        <v>0</v>
      </c>
      <c r="BN131" s="4">
        <v>0</v>
      </c>
      <c r="BO131" s="4">
        <v>0</v>
      </c>
      <c r="BP131" s="55" t="str">
        <v/>
      </c>
      <c r="BQ131" s="50" t="e" cm="1">
        <f t="array" ref="BQ131">IFERROR(IF(BP131="N/P",0,_xlfn.IFS(BK131&gt;8,"0",BK131=1,"9",BK131=2,"7",BK131=3,"6",BK131=4,"5",BK131=5,"4",BK131=6,"3",BK131=7,"2",BK131=8,"1")),"")+0</f>
        <v>#VALUE!</v>
      </c>
    </row>
    <row r="132" spans="39:69" x14ac:dyDescent="0.3">
      <c r="AM132" s="4">
        <v>6</v>
      </c>
      <c r="AN132" t="str" cm="1">
        <f t="array" ref="AN132">_xlfn.XLOOKUP($AO$124&amp;AM132,$I$15:$I$201,$K$15:$N$201,"")</f>
        <v/>
      </c>
      <c r="AO132" s="55"/>
      <c r="AP132" s="50"/>
      <c r="AQ132" s="55"/>
      <c r="AR132" s="55" t="str">
        <f t="shared" si="81"/>
        <v/>
      </c>
      <c r="AS132" s="50" cm="1">
        <f t="array" ref="AS132">IFERROR(IF(AR132="N/P",0,_xlfn.IFS(AM132&gt;8,"0",AM132=1,"9",AM132=2,"7",AM132=3,"6",AM132=4,"5",AM132=5,"4",AM132=6,"3",AM132=7,"2",AM132=8,"1")),"")+0</f>
        <v>3</v>
      </c>
      <c r="AT132" s="87" t="str">
        <f t="shared" si="73"/>
        <v>00</v>
      </c>
      <c r="AU132" s="4" cm="1">
        <f t="array" ref="AU132">_xlfn.IFS(AZ132="N/P",0,AV132="",0,AZ132&gt;0,AU131+1)</f>
        <v>0</v>
      </c>
      <c r="AV132" t="str">
        <v/>
      </c>
      <c r="AW132" s="4">
        <v>0</v>
      </c>
      <c r="AX132" s="4">
        <v>0</v>
      </c>
      <c r="AY132" s="4">
        <v>0</v>
      </c>
      <c r="AZ132" s="55" t="str">
        <v/>
      </c>
      <c r="BA132" s="50" t="e" cm="1">
        <f t="array" ref="BA132">IFERROR(IF(AZ132="N/P",0,_xlfn.IFS(AU132&gt;8,"0",AU132=1,"9",AU132=2,"7",AU132=3,"6",AU132=4,"5",AU132=5,"4",AU132=6,"3",AU132=7,"2",AU132=8,"1")),"")+0</f>
        <v>#VALUE!</v>
      </c>
      <c r="BC132" s="4">
        <v>6</v>
      </c>
      <c r="BD132" cm="1">
        <f t="array" ref="BD132:BG132">_xlfn.XLOOKUP($BE$124&amp;BC132,$AB$15:$AB$201,$AD$15:$AG$201,"")</f>
        <v>0</v>
      </c>
      <c r="BE132" s="55">
        <v>0</v>
      </c>
      <c r="BF132" s="50">
        <v>0</v>
      </c>
      <c r="BG132" s="55">
        <v>0</v>
      </c>
      <c r="BH132" s="55" t="str">
        <f t="shared" si="82"/>
        <v/>
      </c>
      <c r="BI132" s="50" cm="1">
        <f t="array" ref="BI132">IFERROR(IF(BH132="N/P",0,_xlfn.IFS(BC132&gt;8,"0",BC132=1,"9",BC132=2,"7",BC132=3,"6",BC132=4,"5",BC132=5,"4",BC132=6,"3",BC132=7,"2",BC132=8,"1")),"")+0</f>
        <v>3</v>
      </c>
      <c r="BJ132" s="90" t="e">
        <f t="shared" si="74"/>
        <v>#N/A</v>
      </c>
      <c r="BK132" s="4" t="e" cm="1">
        <f t="array" ref="BK132">_xlfn.IFS(BP132="N/P",0,BL132="",0,BP132&gt;0,BK131+1)</f>
        <v>#N/A</v>
      </c>
      <c r="BL132">
        <v>0</v>
      </c>
      <c r="BM132" s="4">
        <v>0</v>
      </c>
      <c r="BN132" s="4">
        <v>0</v>
      </c>
      <c r="BO132" s="4">
        <v>0</v>
      </c>
      <c r="BP132" s="55" t="str">
        <v/>
      </c>
      <c r="BQ132" s="50" t="e" cm="1">
        <f t="array" ref="BQ132">IFERROR(IF(BP132="N/P",0,_xlfn.IFS(BK132&gt;8,"0",BK132=1,"9",BK132=2,"7",BK132=3,"6",BK132=4,"5",BK132=5,"4",BK132=6,"3",BK132=7,"2",BK132=8,"1")),"")+0</f>
        <v>#VALUE!</v>
      </c>
    </row>
    <row r="133" spans="39:69" x14ac:dyDescent="0.3">
      <c r="AM133" s="4">
        <v>7</v>
      </c>
      <c r="AN133" t="str" cm="1">
        <f t="array" ref="AN133">_xlfn.XLOOKUP($AO$124&amp;AM133,$I$15:$I$201,$K$15:$N$201,"")</f>
        <v/>
      </c>
      <c r="AO133" s="55"/>
      <c r="AP133" s="50"/>
      <c r="AQ133" s="55"/>
      <c r="AR133" s="55" t="str">
        <f t="shared" si="81"/>
        <v/>
      </c>
      <c r="AS133" s="50" cm="1">
        <f t="array" ref="AS133">IFERROR(IF(AR133="N/P",0,_xlfn.IFS(AM133&gt;8,"0",AM133=1,"9",AM133=2,"7",AM133=3,"6",AM133=4,"5",AM133=5,"4",AM133=6,"3",AM133=7,"2",AM133=8,"1")),"")+0</f>
        <v>2</v>
      </c>
      <c r="AT133" s="87" t="str">
        <f t="shared" si="73"/>
        <v>00</v>
      </c>
      <c r="AU133" s="4" cm="1">
        <f t="array" ref="AU133">_xlfn.IFS(AZ133="N/P",0,AV133="",0,AZ133&gt;0,AU132+1)</f>
        <v>0</v>
      </c>
      <c r="AV133" t="str">
        <v/>
      </c>
      <c r="AW133" s="4">
        <v>0</v>
      </c>
      <c r="AX133" s="4">
        <v>0</v>
      </c>
      <c r="AY133" s="4">
        <v>0</v>
      </c>
      <c r="AZ133" s="55" t="str">
        <v/>
      </c>
      <c r="BA133" s="50" t="e" cm="1">
        <f t="array" ref="BA133">IFERROR(IF(AZ133="N/P",0,_xlfn.IFS(AU133&gt;8,"0",AU133=1,"9",AU133=2,"7",AU133=3,"6",AU133=4,"5",AU133=5,"4",AU133=6,"3",AU133=7,"2",AU133=8,"1")),"")+0</f>
        <v>#VALUE!</v>
      </c>
      <c r="BC133" s="4">
        <v>7</v>
      </c>
      <c r="BD133" cm="1">
        <f t="array" ref="BD133:BG133">_xlfn.XLOOKUP($BE$124&amp;BC133,$AB$15:$AB$201,$AD$15:$AG$201,"")</f>
        <v>0</v>
      </c>
      <c r="BE133" s="55">
        <v>0</v>
      </c>
      <c r="BF133" s="50">
        <v>0</v>
      </c>
      <c r="BG133" s="55">
        <v>0</v>
      </c>
      <c r="BH133" s="55" t="str">
        <f t="shared" si="82"/>
        <v/>
      </c>
      <c r="BI133" s="50" cm="1">
        <f t="array" ref="BI133">IFERROR(IF(BH133="N/P",0,_xlfn.IFS(BC133&gt;8,"0",BC133=1,"9",BC133=2,"7",BC133=3,"6",BC133=4,"5",BC133=5,"4",BC133=6,"3",BC133=7,"2",BC133=8,"1")),"")+0</f>
        <v>2</v>
      </c>
      <c r="BJ133" s="90" t="e">
        <f t="shared" si="74"/>
        <v>#N/A</v>
      </c>
      <c r="BK133" s="4" t="e" cm="1">
        <f t="array" ref="BK133">_xlfn.IFS(BP133="N/P",0,BL133="",0,BP133&gt;0,BK132+1)</f>
        <v>#N/A</v>
      </c>
      <c r="BL133">
        <v>0</v>
      </c>
      <c r="BM133" s="4">
        <v>0</v>
      </c>
      <c r="BN133" s="4">
        <v>0</v>
      </c>
      <c r="BO133" s="4">
        <v>0</v>
      </c>
      <c r="BP133" s="55" t="str">
        <v/>
      </c>
      <c r="BQ133" s="50" t="e" cm="1">
        <f t="array" ref="BQ133">IFERROR(IF(BP133="N/P",0,_xlfn.IFS(BK133&gt;8,"0",BK133=1,"9",BK133=2,"7",BK133=3,"6",BK133=4,"5",BK133=5,"4",BK133=6,"3",BK133=7,"2",BK133=8,"1")),"")+0</f>
        <v>#VALUE!</v>
      </c>
    </row>
    <row r="134" spans="39:69" x14ac:dyDescent="0.3">
      <c r="AM134" s="4">
        <v>8</v>
      </c>
      <c r="AN134" t="str" cm="1">
        <f t="array" ref="AN134">_xlfn.XLOOKUP($AO$124&amp;AM134,$I$15:$I$201,$K$15:$N$201,"")</f>
        <v/>
      </c>
      <c r="AO134" s="55"/>
      <c r="AP134" s="50"/>
      <c r="AQ134" s="55"/>
      <c r="AR134" s="55" t="str">
        <f t="shared" si="81"/>
        <v/>
      </c>
      <c r="AS134" s="50" cm="1">
        <f t="array" ref="AS134">IFERROR(IF(AR134="N/P",0,_xlfn.IFS(AM134&gt;8,"0",AM134=1,"9",AM134=2,"7",AM134=3,"6",AM134=4,"5",AM134=5,"4",AM134=6,"3",AM134=7,"2",AM134=8,"1")),"")+0</f>
        <v>1</v>
      </c>
      <c r="AT134" s="87" t="str">
        <f t="shared" si="73"/>
        <v>00</v>
      </c>
      <c r="AU134" s="4" cm="1">
        <f t="array" ref="AU134">_xlfn.IFS(AZ134="N/P",0,AV134="",0,AZ134&gt;0,AU133+1)</f>
        <v>0</v>
      </c>
      <c r="AV134" t="str">
        <v/>
      </c>
      <c r="AW134" s="4">
        <v>0</v>
      </c>
      <c r="AX134" s="4">
        <v>0</v>
      </c>
      <c r="AY134" s="4">
        <v>0</v>
      </c>
      <c r="AZ134" t="str">
        <v/>
      </c>
      <c r="BA134" s="50" t="e" cm="1">
        <f t="array" ref="BA134">IFERROR(IF(AZ134="N/P",0,_xlfn.IFS(AU134&gt;8,"0",AU134=1,"9",AU134=2,"7",AU134=3,"6",AU134=4,"5",AU134=5,"4",AU134=6,"3",AU134=7,"2",AU134=8,"1")),"")+0</f>
        <v>#VALUE!</v>
      </c>
      <c r="BC134" s="4">
        <v>8</v>
      </c>
      <c r="BD134" cm="1">
        <f t="array" ref="BD134:BG134">_xlfn.XLOOKUP($BE$124&amp;BC134,$AB$15:$AB$201,$AD$15:$AG$201,"")</f>
        <v>0</v>
      </c>
      <c r="BE134" s="55">
        <v>0</v>
      </c>
      <c r="BF134" s="50">
        <v>0</v>
      </c>
      <c r="BG134" s="55">
        <v>0</v>
      </c>
      <c r="BH134" s="55" t="str">
        <f t="shared" si="82"/>
        <v/>
      </c>
      <c r="BI134" s="50" cm="1">
        <f t="array" ref="BI134">IFERROR(IF(BH134="N/P",0,_xlfn.IFS(BC134&gt;8,"0",BC134=1,"9",BC134=2,"7",BC134=3,"6",BC134=4,"5",BC134=5,"4",BC134=6,"3",BC134=7,"2",BC134=8,"1")),"")+0</f>
        <v>1</v>
      </c>
      <c r="BJ134" s="90" t="e">
        <f t="shared" si="74"/>
        <v>#N/A</v>
      </c>
      <c r="BK134" s="4" t="e" cm="1">
        <f t="array" ref="BK134">_xlfn.IFS(BP134="N/P",0,BL134="",0,BP134&gt;0,BK133+1)</f>
        <v>#N/A</v>
      </c>
      <c r="BL134">
        <v>0</v>
      </c>
      <c r="BM134" s="4">
        <v>0</v>
      </c>
      <c r="BN134" s="4">
        <v>0</v>
      </c>
      <c r="BO134" s="4">
        <v>0</v>
      </c>
      <c r="BP134" s="55" t="str">
        <v/>
      </c>
      <c r="BQ134" s="50" t="e" cm="1">
        <f t="array" ref="BQ134">IFERROR(IF(BP134="N/P",0,_xlfn.IFS(BK134&gt;8,"0",BK134=1,"9",BK134=2,"7",BK134=3,"6",BK134=4,"5",BK134=5,"4",BK134=6,"3",BK134=7,"2",BK134=8,"1")),"")+0</f>
        <v>#VALUE!</v>
      </c>
    </row>
    <row r="135" spans="39:69" x14ac:dyDescent="0.3">
      <c r="AM135" s="4">
        <v>9</v>
      </c>
      <c r="AN135" cm="1">
        <f t="array" ref="AN135:AQ135">_xlfn.XLOOKUP($AO$124&amp;AM135,$I$15:$I$201,$K$15:$N$201,"")</f>
        <v>0</v>
      </c>
      <c r="AO135" s="55">
        <v>0</v>
      </c>
      <c r="AP135" s="50">
        <v>0</v>
      </c>
      <c r="AQ135" s="55">
        <v>0</v>
      </c>
      <c r="AR135" s="55" t="str">
        <f t="shared" si="81"/>
        <v/>
      </c>
      <c r="AS135" s="50" cm="1">
        <f t="array" ref="AS135">IFERROR(IF(AR135="N/P",0,_xlfn.IFS(AM135&gt;8,"0",AM135=1,"9",AM135=2,"7",AM135=3,"6",AM135=4,"5",AM135=5,"4",AM135=6,"3",AM135=7,"2",AM135=8,"1")),"")+0</f>
        <v>0</v>
      </c>
      <c r="AT135" s="87" t="str">
        <f t="shared" si="73"/>
        <v>01</v>
      </c>
      <c r="AU135" s="4" cm="1">
        <f t="array" ref="AU135">_xlfn.IFS(AZ135="N/P",0,AV135="",0,AZ135&gt;0,AU134+1)</f>
        <v>1</v>
      </c>
      <c r="AV135">
        <v>0</v>
      </c>
      <c r="AW135" s="4">
        <v>0</v>
      </c>
      <c r="AX135" s="4">
        <v>0</v>
      </c>
      <c r="AY135" s="4">
        <v>0</v>
      </c>
      <c r="AZ135" t="str">
        <v/>
      </c>
      <c r="BA135" s="50" cm="1">
        <f t="array" ref="BA135">IFERROR(IF(AZ135="N/P",0,_xlfn.IFS(AU135&gt;8,"0",AU135=1,"9",AU135=2,"7",AU135=3,"6",AU135=4,"5",AU135=5,"4",AU135=6,"3",AU135=7,"2",AU135=8,"1")),"")+0</f>
        <v>9</v>
      </c>
      <c r="BC135" s="4">
        <v>9</v>
      </c>
      <c r="BD135" cm="1">
        <f t="array" ref="BD135:BG135">_xlfn.XLOOKUP($BE$124&amp;BC135,$AB$15:$AB$201,$AD$15:$AG$201,"")</f>
        <v>0</v>
      </c>
      <c r="BE135" s="55">
        <v>0</v>
      </c>
      <c r="BF135" s="50">
        <v>0</v>
      </c>
      <c r="BG135" s="55">
        <v>0</v>
      </c>
      <c r="BH135" s="55" t="str">
        <f t="shared" si="82"/>
        <v/>
      </c>
      <c r="BI135" s="50" cm="1">
        <f t="array" ref="BI135">IFERROR(IF(BH135="N/P",0,_xlfn.IFS(BC135&gt;8,"0",BC135=1,"9",BC135=2,"7",BC135=3,"6",BC135=4,"5",BC135=5,"4",BC135=6,"3",BC135=7,"2",BC135=8,"1")),"")+0</f>
        <v>0</v>
      </c>
      <c r="BJ135" s="90" t="e">
        <f t="shared" si="74"/>
        <v>#N/A</v>
      </c>
      <c r="BK135" s="4" t="e" cm="1">
        <f t="array" ref="BK135">_xlfn.IFS(BP135="N/P",0,BL135="",0,BP135&gt;0,BK134+1)</f>
        <v>#N/A</v>
      </c>
      <c r="BL135">
        <v>0</v>
      </c>
      <c r="BM135" s="4">
        <v>0</v>
      </c>
      <c r="BN135" s="4">
        <v>0</v>
      </c>
      <c r="BO135" s="4">
        <v>0</v>
      </c>
      <c r="BP135" s="55" t="str">
        <v/>
      </c>
      <c r="BQ135" s="50" t="e" cm="1">
        <f t="array" ref="BQ135">IFERROR(IF(BP135="N/P",0,_xlfn.IFS(BK135&gt;8,"0",BK135=1,"9",BK135=2,"7",BK135=3,"6",BK135=4,"5",BK135=5,"4",BK135=6,"3",BK135=7,"2",BK135=8,"1")),"")+0</f>
        <v>#VALUE!</v>
      </c>
    </row>
    <row r="136" spans="39:69" x14ac:dyDescent="0.3">
      <c r="AM136" s="4">
        <v>10</v>
      </c>
      <c r="AN136" t="str" cm="1">
        <f t="array" ref="AN136">_xlfn.XLOOKUP($AO$124&amp;AM136,$I$15:$I$201,$K$15:$N$201,"")</f>
        <v/>
      </c>
      <c r="AO136" s="55"/>
      <c r="AP136" s="50"/>
      <c r="AQ136" s="55"/>
      <c r="AR136" s="55" t="str">
        <f t="shared" si="81"/>
        <v/>
      </c>
      <c r="AS136" s="50" cm="1">
        <f t="array" ref="AS136">IFERROR(IF(AR136="N/P",0,_xlfn.IFS(AM136&gt;8,"0",AM136=1,"9",AM136=2,"7",AM136=3,"6",AM136=4,"5",AM136=5,"4",AM136=6,"3",AM136=7,"2",AM136=8,"1")),"")+0</f>
        <v>0</v>
      </c>
      <c r="AT136" s="87" t="str">
        <f t="shared" si="73"/>
        <v>00</v>
      </c>
      <c r="AU136" s="4" cm="1">
        <f t="array" ref="AU136">_xlfn.IFS(AZ136="N/P",0,AV136="",0,AZ136&gt;0,AU135+1)</f>
        <v>0</v>
      </c>
      <c r="AV136" t="str">
        <v/>
      </c>
      <c r="AW136" s="4">
        <v>0</v>
      </c>
      <c r="AX136" s="4">
        <v>0</v>
      </c>
      <c r="AY136" s="4">
        <v>0</v>
      </c>
      <c r="AZ136" t="str">
        <v/>
      </c>
      <c r="BA136" s="50" t="e" cm="1">
        <f t="array" ref="BA136">IFERROR(IF(AZ136="N/P",0,_xlfn.IFS(AU136&gt;8,"0",AU136=1,"9",AU136=2,"7",AU136=3,"6",AU136=4,"5",AU136=5,"4",AU136=6,"3",AU136=7,"2",AU136=8,"1")),"")+0</f>
        <v>#VALUE!</v>
      </c>
      <c r="BC136" s="4">
        <v>10</v>
      </c>
      <c r="BD136" cm="1">
        <f t="array" ref="BD136:BG136">_xlfn.XLOOKUP($BE$124&amp;BC136,$AB$15:$AB$201,$AD$15:$AG$201,"")</f>
        <v>0</v>
      </c>
      <c r="BE136" s="55">
        <v>0</v>
      </c>
      <c r="BF136" s="50">
        <v>0</v>
      </c>
      <c r="BG136" s="55">
        <v>0</v>
      </c>
      <c r="BH136" s="55" t="str">
        <f t="shared" si="82"/>
        <v/>
      </c>
      <c r="BI136" s="50" cm="1">
        <f t="array" ref="BI136">IFERROR(IF(BH136="N/P",0,_xlfn.IFS(BC136&gt;8,"0",BC136=1,"9",BC136=2,"7",BC136=3,"6",BC136=4,"5",BC136=5,"4",BC136=6,"3",BC136=7,"2",BC136=8,"1")),"")+0</f>
        <v>0</v>
      </c>
      <c r="BJ136" s="90" t="e">
        <f t="shared" si="74"/>
        <v>#N/A</v>
      </c>
      <c r="BK136" s="4" t="e" cm="1">
        <f t="array" ref="BK136">_xlfn.IFS(BP136="N/P",0,BL136="",0,BP136&gt;0,BK135+1)</f>
        <v>#N/A</v>
      </c>
      <c r="BL136">
        <v>0</v>
      </c>
      <c r="BM136" s="4">
        <v>0</v>
      </c>
      <c r="BN136" s="4">
        <v>0</v>
      </c>
      <c r="BO136" s="4">
        <v>0</v>
      </c>
      <c r="BP136" s="55" t="str">
        <v/>
      </c>
      <c r="BQ136" s="50" t="e" cm="1">
        <f t="array" ref="BQ136">IFERROR(IF(BP136="N/P",0,_xlfn.IFS(BK136&gt;8,"0",BK136=1,"9",BK136=2,"7",BK136=3,"6",BK136=4,"5",BK136=5,"4",BK136=6,"3",BK136=7,"2",BK136=8,"1")),"")+0</f>
        <v>#VALUE!</v>
      </c>
    </row>
    <row r="137" spans="39:69" x14ac:dyDescent="0.3">
      <c r="AM137" s="4">
        <v>11</v>
      </c>
      <c r="AN137" t="str" cm="1">
        <f t="array" ref="AN137">_xlfn.XLOOKUP($AO$124&amp;AM137,$I$15:$I$201,$K$15:$N$201,"")</f>
        <v/>
      </c>
      <c r="AO137" s="55"/>
      <c r="AP137" s="50"/>
      <c r="AQ137" s="55"/>
      <c r="AR137" s="55" t="str">
        <f t="shared" si="81"/>
        <v/>
      </c>
      <c r="AS137" s="50" cm="1">
        <f t="array" ref="AS137">IFERROR(IF(AR137="N/P",0,_xlfn.IFS(AM137&gt;8,"0",AM137=1,"9",AM137=2,"7",AM137=3,"6",AM137=4,"5",AM137=5,"4",AM137=6,"3",AM137=7,"2",AM137=8,"1")),"")+0</f>
        <v>0</v>
      </c>
      <c r="AT137" s="87" t="str">
        <f t="shared" si="73"/>
        <v>00</v>
      </c>
      <c r="AU137" s="4" cm="1">
        <f t="array" ref="AU137">_xlfn.IFS(AZ137="N/P",0,AV137="",0,AZ137&gt;0,AU136+1)</f>
        <v>0</v>
      </c>
      <c r="AV137" t="str">
        <v/>
      </c>
      <c r="AW137" s="4">
        <v>0</v>
      </c>
      <c r="AX137" s="4">
        <v>0</v>
      </c>
      <c r="AY137" s="4">
        <v>0</v>
      </c>
      <c r="AZ137" t="str">
        <v/>
      </c>
      <c r="BA137" s="50" t="e" cm="1">
        <f t="array" ref="BA137">IFERROR(IF(AZ137="N/P",0,_xlfn.IFS(AU137&gt;8,"0",AU137=1,"9",AU137=2,"7",AU137=3,"6",AU137=4,"5",AU137=5,"4",AU137=6,"3",AU137=7,"2",AU137=8,"1")),"")+0</f>
        <v>#VALUE!</v>
      </c>
      <c r="BC137" s="4">
        <v>11</v>
      </c>
      <c r="BD137" cm="1">
        <f t="array" ref="BD137:BG137">_xlfn.XLOOKUP($BE$124&amp;BC137,$AB$15:$AB$201,$AD$15:$AG$201,"")</f>
        <v>0</v>
      </c>
      <c r="BE137" s="55">
        <v>0</v>
      </c>
      <c r="BF137" s="50">
        <v>0</v>
      </c>
      <c r="BG137" s="55">
        <v>0</v>
      </c>
      <c r="BH137" s="55" t="str">
        <f t="shared" si="82"/>
        <v/>
      </c>
      <c r="BI137" s="50" cm="1">
        <f t="array" ref="BI137">IFERROR(IF(BH137="N/P",0,_xlfn.IFS(BC137&gt;8,"0",BC137=1,"9",BC137=2,"7",BC137=3,"6",BC137=4,"5",BC137=5,"4",BC137=6,"3",BC137=7,"2",BC137=8,"1")),"")+0</f>
        <v>0</v>
      </c>
      <c r="BJ137" s="90" t="e">
        <f t="shared" si="74"/>
        <v>#N/A</v>
      </c>
      <c r="BK137" s="4" t="e" cm="1">
        <f t="array" ref="BK137">_xlfn.IFS(BP137="N/P",0,BL137="",0,BP137&gt;0,BK136+1)</f>
        <v>#N/A</v>
      </c>
      <c r="BL137">
        <v>0</v>
      </c>
      <c r="BM137" s="4">
        <v>0</v>
      </c>
      <c r="BN137" s="4">
        <v>0</v>
      </c>
      <c r="BO137" s="4">
        <v>0</v>
      </c>
      <c r="BP137" s="55" t="str">
        <v/>
      </c>
      <c r="BQ137" s="50" t="e" cm="1">
        <f t="array" ref="BQ137">IFERROR(IF(BP137="N/P",0,_xlfn.IFS(BK137&gt;8,"0",BK137=1,"9",BK137=2,"7",BK137=3,"6",BK137=4,"5",BK137=5,"4",BK137=6,"3",BK137=7,"2",BK137=8,"1")),"")+0</f>
        <v>#VALUE!</v>
      </c>
    </row>
    <row r="138" spans="39:69" x14ac:dyDescent="0.3">
      <c r="AM138" s="4">
        <v>12</v>
      </c>
      <c r="AN138" t="str" cm="1">
        <f t="array" ref="AN138">_xlfn.XLOOKUP($AO$124&amp;AM138,$I$15:$I$201,$K$15:$N$201,"")</f>
        <v/>
      </c>
      <c r="AO138" s="55"/>
      <c r="AP138" s="50"/>
      <c r="AQ138" s="55"/>
      <c r="AR138" s="55" t="str">
        <f t="shared" si="81"/>
        <v/>
      </c>
      <c r="AS138" s="50" cm="1">
        <f t="array" ref="AS138">IFERROR(IF(AR138="N/P",0,_xlfn.IFS(AM138&gt;8,"0",AM138=1,"9",AM138=2,"7",AM138=3,"6",AM138=4,"5",AM138=5,"4",AM138=6,"3",AM138=7,"2",AM138=8,"1")),"")+0</f>
        <v>0</v>
      </c>
      <c r="AT138" s="87" t="str">
        <f t="shared" si="73"/>
        <v>00</v>
      </c>
      <c r="AU138" s="4" cm="1">
        <f t="array" ref="AU138">_xlfn.IFS(AZ138="N/P",0,AV138="",0,AZ138&gt;0,AU137+1)</f>
        <v>0</v>
      </c>
      <c r="AV138" t="str">
        <v/>
      </c>
      <c r="AW138" s="4">
        <v>0</v>
      </c>
      <c r="AX138" s="4">
        <v>0</v>
      </c>
      <c r="AY138" s="4">
        <v>0</v>
      </c>
      <c r="AZ138" t="str">
        <v/>
      </c>
      <c r="BA138" s="50" t="e" cm="1">
        <f t="array" ref="BA138">IFERROR(IF(AZ138="N/P",0,_xlfn.IFS(AU138&gt;8,"0",AU138=1,"9",AU138=2,"7",AU138=3,"6",AU138=4,"5",AU138=5,"4",AU138=6,"3",AU138=7,"2",AU138=8,"1")),"")+0</f>
        <v>#VALUE!</v>
      </c>
      <c r="BC138" s="4">
        <v>12</v>
      </c>
      <c r="BD138" cm="1">
        <f t="array" ref="BD138:BG138">_xlfn.XLOOKUP($BE$124&amp;BC138,$AB$15:$AB$201,$AD$15:$AG$201,"")</f>
        <v>0</v>
      </c>
      <c r="BE138" s="55">
        <v>0</v>
      </c>
      <c r="BF138" s="50">
        <v>0</v>
      </c>
      <c r="BG138" s="55">
        <v>0</v>
      </c>
      <c r="BH138" s="55" t="str">
        <f t="shared" si="82"/>
        <v/>
      </c>
      <c r="BI138" s="50" cm="1">
        <f t="array" ref="BI138">IFERROR(IF(BH138="N/P",0,_xlfn.IFS(BC138&gt;8,"0",BC138=1,"9",BC138=2,"7",BC138=3,"6",BC138=4,"5",BC138=5,"4",BC138=6,"3",BC138=7,"2",BC138=8,"1")),"")+0</f>
        <v>0</v>
      </c>
      <c r="BJ138" s="90" t="e">
        <f t="shared" si="74"/>
        <v>#N/A</v>
      </c>
      <c r="BK138" s="4" t="e" cm="1">
        <f t="array" ref="BK138">_xlfn.IFS(BP138="N/P",0,BL138="",0,BP138&gt;0,BK137+1)</f>
        <v>#N/A</v>
      </c>
      <c r="BL138">
        <v>0</v>
      </c>
      <c r="BM138" s="4">
        <v>0</v>
      </c>
      <c r="BN138" s="4">
        <v>0</v>
      </c>
      <c r="BO138" s="4">
        <v>0</v>
      </c>
      <c r="BP138" s="55" t="str">
        <v/>
      </c>
      <c r="BQ138" s="50" t="e" cm="1">
        <f t="array" ref="BQ138">IFERROR(IF(BP138="N/P",0,_xlfn.IFS(BK138&gt;8,"0",BK138=1,"9",BK138=2,"7",BK138=3,"6",BK138=4,"5",BK138=5,"4",BK138=6,"3",BK138=7,"2",BK138=8,"1")),"")+0</f>
        <v>#VALUE!</v>
      </c>
    </row>
    <row r="139" spans="39:69" x14ac:dyDescent="0.3">
      <c r="AN139" s="42"/>
      <c r="AO139" s="18"/>
      <c r="AQ139" s="42"/>
      <c r="AR139" s="18"/>
      <c r="AT139" s="87"/>
      <c r="AU139" s="4"/>
      <c r="AV139" s="48"/>
      <c r="AW139" s="17"/>
      <c r="AY139" s="48"/>
      <c r="AZ139" s="17"/>
      <c r="BC139" s="4"/>
      <c r="BD139" s="42"/>
      <c r="BE139" s="18"/>
      <c r="BG139" s="42"/>
      <c r="BH139" s="18"/>
      <c r="BJ139" s="90"/>
      <c r="BL139" s="48"/>
      <c r="BM139" s="17"/>
      <c r="BO139" s="48"/>
      <c r="BP139" s="17"/>
    </row>
    <row r="140" spans="39:69" x14ac:dyDescent="0.3">
      <c r="AN140" s="42"/>
      <c r="AO140" s="18"/>
      <c r="AT140" s="87"/>
      <c r="AU140" s="4"/>
      <c r="AV140" s="48"/>
      <c r="AW140" s="17"/>
      <c r="BC140" s="4"/>
      <c r="BD140" s="42"/>
      <c r="BE140" s="18"/>
      <c r="BJ140" s="90"/>
      <c r="BL140" s="48"/>
      <c r="BM140" s="17"/>
    </row>
    <row r="141" spans="39:69" x14ac:dyDescent="0.3">
      <c r="AM141" s="49"/>
      <c r="AN141" s="49"/>
      <c r="AO141" s="49"/>
      <c r="AP141" s="49"/>
      <c r="AQ141" s="49"/>
      <c r="AR141" s="49"/>
      <c r="AS141" s="50"/>
      <c r="AT141" s="87"/>
      <c r="AU141" s="49"/>
      <c r="AV141" s="49"/>
      <c r="AW141" s="49"/>
      <c r="AX141" s="49"/>
      <c r="AY141" s="49"/>
      <c r="AZ141" s="49"/>
      <c r="BA141" s="4"/>
      <c r="BC141" s="49"/>
      <c r="BD141" s="49"/>
      <c r="BE141" s="49"/>
      <c r="BF141" s="49"/>
      <c r="BG141" s="49"/>
      <c r="BH141" s="49"/>
      <c r="BI141" s="50"/>
      <c r="BJ141" s="90"/>
      <c r="BK141" s="4"/>
      <c r="BL141" s="4"/>
      <c r="BM141" s="4"/>
      <c r="BN141" s="4"/>
      <c r="BO141" s="4"/>
      <c r="BP141" s="4"/>
      <c r="BQ141" s="4"/>
    </row>
    <row r="142" spans="39:69" x14ac:dyDescent="0.3">
      <c r="AO142" s="55"/>
      <c r="AP142" s="50"/>
      <c r="AQ142" s="55"/>
      <c r="AR142" s="55"/>
      <c r="AS142" s="50"/>
      <c r="AT142" s="87"/>
      <c r="AU142" s="4"/>
      <c r="AY142" s="4"/>
      <c r="AZ142" s="55"/>
      <c r="BA142" s="50"/>
      <c r="BC142" s="4"/>
      <c r="BE142" s="55"/>
      <c r="BF142" s="50"/>
      <c r="BG142" s="55"/>
      <c r="BH142" s="55"/>
      <c r="BI142" s="50"/>
      <c r="BJ142" s="90"/>
      <c r="BK142" s="4"/>
      <c r="BM142" s="4"/>
      <c r="BN142" s="4"/>
      <c r="BO142" s="4"/>
      <c r="BP142" s="55"/>
      <c r="BQ142" s="50"/>
    </row>
    <row r="143" spans="39:69" x14ac:dyDescent="0.3">
      <c r="AO143" s="55"/>
      <c r="AP143" s="50"/>
      <c r="AQ143" s="55"/>
      <c r="AR143" s="55"/>
      <c r="AS143" s="50"/>
      <c r="AT143" s="87"/>
      <c r="AU143" s="4"/>
      <c r="AY143" s="4"/>
      <c r="AZ143" s="55"/>
      <c r="BA143" s="50"/>
      <c r="BC143" s="4"/>
      <c r="BE143" s="55"/>
      <c r="BF143" s="50"/>
      <c r="BG143" s="55"/>
      <c r="BH143" s="55"/>
      <c r="BI143" s="50"/>
      <c r="BJ143" s="90"/>
      <c r="BK143" s="4"/>
      <c r="BM143" s="4"/>
      <c r="BN143" s="4"/>
      <c r="BO143" s="4"/>
      <c r="BP143" s="55"/>
      <c r="BQ143" s="50"/>
    </row>
    <row r="144" spans="39:69" x14ac:dyDescent="0.3">
      <c r="AO144" s="55"/>
      <c r="AP144" s="50"/>
      <c r="AQ144" s="55"/>
      <c r="AR144" s="55"/>
      <c r="AS144" s="50"/>
      <c r="AT144" s="87"/>
      <c r="AU144" s="4"/>
      <c r="AY144" s="4"/>
      <c r="AZ144" s="55"/>
      <c r="BA144" s="50"/>
      <c r="BC144" s="4"/>
      <c r="BE144" s="55"/>
      <c r="BF144" s="50"/>
      <c r="BG144" s="55"/>
      <c r="BH144" s="55"/>
      <c r="BI144" s="50"/>
      <c r="BJ144" s="90"/>
      <c r="BK144" s="4"/>
      <c r="BM144" s="4"/>
      <c r="BN144" s="4"/>
      <c r="BO144" s="4"/>
      <c r="BP144" s="55"/>
      <c r="BQ144" s="50"/>
    </row>
    <row r="145" spans="41:69" x14ac:dyDescent="0.3">
      <c r="AO145" s="55"/>
      <c r="AP145" s="50"/>
      <c r="AQ145" s="55"/>
      <c r="AR145" s="55"/>
      <c r="AS145" s="50"/>
      <c r="AT145" s="87"/>
      <c r="AU145" s="4"/>
      <c r="AY145" s="4"/>
      <c r="AZ145" s="55"/>
      <c r="BA145" s="50"/>
      <c r="BC145" s="4"/>
      <c r="BE145" s="55"/>
      <c r="BF145" s="50"/>
      <c r="BG145" s="55"/>
      <c r="BH145" s="55"/>
      <c r="BI145" s="50"/>
      <c r="BJ145" s="90"/>
      <c r="BK145" s="4"/>
      <c r="BM145" s="4"/>
      <c r="BN145" s="4"/>
      <c r="BO145" s="4"/>
      <c r="BP145" s="55"/>
      <c r="BQ145" s="50"/>
    </row>
    <row r="146" spans="41:69" x14ac:dyDescent="0.3">
      <c r="AO146" s="55"/>
      <c r="AP146" s="50"/>
      <c r="AQ146" s="55"/>
      <c r="AR146" s="55"/>
      <c r="AS146" s="50"/>
      <c r="AT146" s="87"/>
      <c r="AU146" s="4"/>
      <c r="AY146" s="4"/>
      <c r="AZ146" s="55"/>
      <c r="BA146" s="50"/>
      <c r="BC146" s="4"/>
      <c r="BE146" s="55"/>
      <c r="BF146" s="50"/>
      <c r="BG146" s="55"/>
      <c r="BH146" s="55"/>
      <c r="BI146" s="50"/>
      <c r="BJ146" s="90"/>
      <c r="BK146" s="4"/>
      <c r="BM146" s="4"/>
      <c r="BN146" s="4"/>
      <c r="BO146" s="4"/>
      <c r="BP146" s="55"/>
      <c r="BQ146" s="50"/>
    </row>
    <row r="147" spans="41:69" x14ac:dyDescent="0.3">
      <c r="AO147" s="55"/>
      <c r="AP147" s="50"/>
      <c r="AQ147" s="55"/>
      <c r="AR147" s="55"/>
      <c r="AS147" s="50"/>
      <c r="AT147" s="87"/>
      <c r="AU147" s="4"/>
      <c r="AY147" s="4"/>
      <c r="AZ147" s="55"/>
      <c r="BA147" s="50"/>
      <c r="BC147" s="4"/>
      <c r="BE147" s="55"/>
      <c r="BF147" s="50"/>
      <c r="BG147" s="55"/>
      <c r="BH147" s="55"/>
      <c r="BI147" s="50"/>
      <c r="BJ147" s="90"/>
      <c r="BK147" s="4"/>
      <c r="BM147" s="4"/>
      <c r="BN147" s="4"/>
      <c r="BO147" s="4"/>
      <c r="BP147" s="55"/>
      <c r="BQ147" s="50"/>
    </row>
    <row r="148" spans="41:69" x14ac:dyDescent="0.3">
      <c r="AO148" s="55"/>
      <c r="AP148" s="50"/>
      <c r="AQ148" s="55"/>
      <c r="AR148" s="55"/>
      <c r="AS148" s="50"/>
      <c r="AT148" s="87"/>
      <c r="AU148" s="4"/>
      <c r="AY148" s="4"/>
      <c r="AZ148" s="55"/>
      <c r="BA148" s="50"/>
      <c r="BC148" s="4"/>
      <c r="BE148" s="55"/>
      <c r="BF148" s="50"/>
      <c r="BG148" s="55"/>
      <c r="BH148" s="55"/>
      <c r="BI148" s="50"/>
      <c r="BJ148" s="90"/>
      <c r="BK148" s="4"/>
      <c r="BM148" s="4"/>
      <c r="BN148" s="4"/>
      <c r="BO148" s="4"/>
      <c r="BP148" s="55"/>
      <c r="BQ148" s="50"/>
    </row>
    <row r="149" spans="41:69" x14ac:dyDescent="0.3">
      <c r="AO149" s="55"/>
      <c r="AP149" s="50"/>
      <c r="AQ149" s="55"/>
      <c r="AR149" s="55"/>
      <c r="AS149" s="50"/>
      <c r="AT149" s="87"/>
      <c r="AU149" s="4"/>
      <c r="AY149" s="4"/>
      <c r="BA149" s="50"/>
      <c r="BC149" s="4"/>
      <c r="BE149" s="55"/>
      <c r="BF149" s="50"/>
      <c r="BG149" s="55"/>
      <c r="BH149" s="55"/>
      <c r="BI149" s="50"/>
      <c r="BJ149" s="90"/>
      <c r="BK149" s="4"/>
      <c r="BM149" s="4"/>
      <c r="BN149" s="4"/>
      <c r="BO149" s="4"/>
      <c r="BP149" s="55"/>
      <c r="BQ149" s="50"/>
    </row>
    <row r="150" spans="41:69" x14ac:dyDescent="0.3">
      <c r="AO150" s="55"/>
      <c r="AP150" s="50"/>
      <c r="AQ150" s="55"/>
      <c r="AR150" s="55"/>
      <c r="AS150" s="50"/>
      <c r="AT150" s="87"/>
      <c r="AU150" s="4"/>
      <c r="AY150" s="4"/>
      <c r="BA150" s="50"/>
      <c r="BC150" s="4"/>
      <c r="BE150" s="55"/>
      <c r="BF150" s="50"/>
      <c r="BG150" s="55"/>
      <c r="BH150" s="55"/>
      <c r="BI150" s="50"/>
      <c r="BJ150" s="90"/>
      <c r="BK150" s="4"/>
      <c r="BM150" s="4"/>
      <c r="BN150" s="4"/>
      <c r="BO150" s="4"/>
      <c r="BP150" s="55"/>
      <c r="BQ150" s="50"/>
    </row>
    <row r="151" spans="41:69" x14ac:dyDescent="0.3">
      <c r="AO151" s="55"/>
      <c r="AP151" s="50"/>
      <c r="AQ151" s="55"/>
      <c r="AR151" s="55"/>
      <c r="AS151" s="50"/>
      <c r="AT151" s="87"/>
      <c r="AU151" s="4"/>
      <c r="AY151" s="4"/>
      <c r="BA151" s="50"/>
      <c r="BC151" s="4"/>
      <c r="BE151" s="55"/>
      <c r="BF151" s="50"/>
      <c r="BG151" s="55"/>
      <c r="BH151" s="55"/>
      <c r="BI151" s="50"/>
      <c r="BJ151" s="90"/>
      <c r="BK151" s="4"/>
      <c r="BM151" s="4"/>
      <c r="BN151" s="4"/>
      <c r="BO151" s="4"/>
      <c r="BP151" s="55"/>
      <c r="BQ151" s="50"/>
    </row>
    <row r="152" spans="41:69" x14ac:dyDescent="0.3">
      <c r="AO152" s="55"/>
      <c r="AP152" s="50"/>
      <c r="AQ152" s="55"/>
      <c r="AR152" s="55"/>
      <c r="AS152" s="50"/>
      <c r="AT152" s="87"/>
      <c r="AU152" s="4"/>
      <c r="AY152" s="4"/>
      <c r="BA152" s="50"/>
      <c r="BC152" s="4"/>
      <c r="BE152" s="55"/>
      <c r="BF152" s="50"/>
      <c r="BG152" s="55"/>
      <c r="BH152" s="55"/>
      <c r="BI152" s="50"/>
      <c r="BJ152" s="90"/>
      <c r="BK152" s="4"/>
      <c r="BM152" s="4"/>
      <c r="BN152" s="4"/>
      <c r="BO152" s="4"/>
      <c r="BP152" s="55"/>
      <c r="BQ152" s="50"/>
    </row>
    <row r="153" spans="41:69" x14ac:dyDescent="0.3">
      <c r="AO153" s="55"/>
      <c r="AP153" s="50"/>
      <c r="AQ153" s="55"/>
      <c r="AR153" s="55"/>
      <c r="AS153" s="50"/>
      <c r="AT153" s="87"/>
      <c r="AU153" s="4"/>
      <c r="AY153" s="4"/>
      <c r="BA153" s="50"/>
      <c r="BC153" s="4"/>
      <c r="BE153" s="55"/>
      <c r="BF153" s="50"/>
      <c r="BG153" s="55"/>
      <c r="BH153" s="55"/>
      <c r="BI153" s="50"/>
      <c r="BJ153" s="90"/>
      <c r="BK153" s="4"/>
      <c r="BM153" s="4"/>
      <c r="BN153" s="4"/>
      <c r="BO153" s="4"/>
      <c r="BP153" s="55"/>
      <c r="BQ153" s="50"/>
    </row>
  </sheetData>
  <sortState xmlns:xlrd2="http://schemas.microsoft.com/office/spreadsheetml/2017/richdata2" ref="U26:Y33">
    <sortCondition descending="1" ref="Y26:Y33"/>
  </sortState>
  <mergeCells count="32">
    <mergeCell ref="CA18:CC18"/>
    <mergeCell ref="CF18:CH18"/>
    <mergeCell ref="CK18:CM18"/>
    <mergeCell ref="CP18:CR18"/>
    <mergeCell ref="CA20:CC20"/>
    <mergeCell ref="CF20:CH20"/>
    <mergeCell ref="CK20:CM20"/>
    <mergeCell ref="CP20:CR20"/>
    <mergeCell ref="CA28:CC28"/>
    <mergeCell ref="CF28:CH28"/>
    <mergeCell ref="CK28:CM28"/>
    <mergeCell ref="CP28:CR28"/>
    <mergeCell ref="CA30:CC30"/>
    <mergeCell ref="CF30:CH30"/>
    <mergeCell ref="CK30:CM30"/>
    <mergeCell ref="CP30:CR30"/>
    <mergeCell ref="CA38:CC38"/>
    <mergeCell ref="CF38:CH38"/>
    <mergeCell ref="CK38:CM38"/>
    <mergeCell ref="CP38:CR38"/>
    <mergeCell ref="CA50:CC50"/>
    <mergeCell ref="CF50:CH50"/>
    <mergeCell ref="CK50:CM50"/>
    <mergeCell ref="CP50:CR50"/>
    <mergeCell ref="CA40:CC40"/>
    <mergeCell ref="CF40:CH40"/>
    <mergeCell ref="CK40:CM40"/>
    <mergeCell ref="CP40:CR40"/>
    <mergeCell ref="CA48:CC48"/>
    <mergeCell ref="CF48:CH48"/>
    <mergeCell ref="CK48:CM48"/>
    <mergeCell ref="CP48:CR48"/>
  </mergeCells>
  <conditionalFormatting sqref="K15:O22">
    <cfRule type="cellIs" dxfId="131" priority="44" operator="equal">
      <formula>0</formula>
    </cfRule>
  </conditionalFormatting>
  <conditionalFormatting sqref="K26:O33">
    <cfRule type="cellIs" dxfId="130" priority="43" operator="equal">
      <formula>0</formula>
    </cfRule>
  </conditionalFormatting>
  <conditionalFormatting sqref="K37:O44">
    <cfRule type="cellIs" dxfId="129" priority="42" operator="equal">
      <formula>0</formula>
    </cfRule>
  </conditionalFormatting>
  <conditionalFormatting sqref="K48:O55">
    <cfRule type="cellIs" dxfId="128" priority="41" operator="equal">
      <formula>0</formula>
    </cfRule>
  </conditionalFormatting>
  <conditionalFormatting sqref="K59:O66">
    <cfRule type="cellIs" dxfId="127" priority="40" operator="equal">
      <formula>0</formula>
    </cfRule>
  </conditionalFormatting>
  <conditionalFormatting sqref="K70:O77">
    <cfRule type="cellIs" dxfId="126" priority="39" operator="equal">
      <formula>0</formula>
    </cfRule>
  </conditionalFormatting>
  <conditionalFormatting sqref="K81:O88">
    <cfRule type="cellIs" dxfId="125" priority="38" operator="equal">
      <formula>0</formula>
    </cfRule>
  </conditionalFormatting>
  <conditionalFormatting sqref="K92:O99">
    <cfRule type="cellIs" dxfId="124" priority="37" operator="equal">
      <formula>0</formula>
    </cfRule>
  </conditionalFormatting>
  <conditionalFormatting sqref="K103:O110">
    <cfRule type="cellIs" dxfId="123" priority="36" operator="equal">
      <formula>0</formula>
    </cfRule>
  </conditionalFormatting>
  <conditionalFormatting sqref="K114:O121">
    <cfRule type="cellIs" dxfId="122" priority="35" operator="equal">
      <formula>0</formula>
    </cfRule>
  </conditionalFormatting>
  <conditionalFormatting sqref="AD15:AH22">
    <cfRule type="cellIs" dxfId="121" priority="34" operator="equal">
      <formula>0</formula>
    </cfRule>
  </conditionalFormatting>
  <conditionalFormatting sqref="AD26:AH33">
    <cfRule type="cellIs" dxfId="120" priority="33" operator="equal">
      <formula>0</formula>
    </cfRule>
  </conditionalFormatting>
  <conditionalFormatting sqref="AD37:AH44">
    <cfRule type="cellIs" dxfId="119" priority="32" operator="equal">
      <formula>0</formula>
    </cfRule>
  </conditionalFormatting>
  <conditionalFormatting sqref="AD48:AH55">
    <cfRule type="cellIs" dxfId="118" priority="31" operator="equal">
      <formula>0</formula>
    </cfRule>
  </conditionalFormatting>
  <conditionalFormatting sqref="AD59:AH66">
    <cfRule type="cellIs" dxfId="117" priority="30" operator="equal">
      <formula>0</formula>
    </cfRule>
  </conditionalFormatting>
  <conditionalFormatting sqref="AD70:AH77">
    <cfRule type="cellIs" dxfId="116" priority="29" operator="equal">
      <formula>0</formula>
    </cfRule>
  </conditionalFormatting>
  <conditionalFormatting sqref="AD81:AH88">
    <cfRule type="cellIs" dxfId="115" priority="28" operator="equal">
      <formula>0</formula>
    </cfRule>
  </conditionalFormatting>
  <conditionalFormatting sqref="AD92:AH99">
    <cfRule type="cellIs" dxfId="114" priority="27" operator="equal">
      <formula>0</formula>
    </cfRule>
  </conditionalFormatting>
  <conditionalFormatting sqref="AD103:AH110">
    <cfRule type="cellIs" dxfId="113" priority="26" operator="equal">
      <formula>0</formula>
    </cfRule>
  </conditionalFormatting>
  <conditionalFormatting sqref="AD114:AH121">
    <cfRule type="cellIs" dxfId="112" priority="25" operator="equal">
      <formula>0</formula>
    </cfRule>
  </conditionalFormatting>
  <conditionalFormatting sqref="BA15:BA16">
    <cfRule type="duplicateValues" dxfId="111" priority="89"/>
  </conditionalFormatting>
  <conditionalFormatting sqref="BA21:BA22">
    <cfRule type="duplicateValues" dxfId="110" priority="87"/>
  </conditionalFormatting>
  <conditionalFormatting sqref="BA26:BA31">
    <cfRule type="duplicateValues" dxfId="109" priority="85"/>
  </conditionalFormatting>
  <conditionalFormatting sqref="BA35:BA38">
    <cfRule type="duplicateValues" dxfId="108" priority="82"/>
  </conditionalFormatting>
  <conditionalFormatting sqref="BA42:BA43">
    <cfRule type="duplicateValues" dxfId="107" priority="80"/>
  </conditionalFormatting>
  <conditionalFormatting sqref="BA47:BA48">
    <cfRule type="duplicateValues" dxfId="106" priority="78"/>
  </conditionalFormatting>
  <conditionalFormatting sqref="BA52:BA63">
    <cfRule type="duplicateValues" dxfId="105" priority="18"/>
  </conditionalFormatting>
  <conditionalFormatting sqref="BA67:BA78">
    <cfRule type="duplicateValues" dxfId="104" priority="17"/>
  </conditionalFormatting>
  <conditionalFormatting sqref="BA82:BA93">
    <cfRule type="duplicateValues" dxfId="103" priority="16"/>
  </conditionalFormatting>
  <conditionalFormatting sqref="BA97:BA108">
    <cfRule type="duplicateValues" dxfId="102" priority="15"/>
  </conditionalFormatting>
  <conditionalFormatting sqref="BA112:BA123">
    <cfRule type="duplicateValues" dxfId="101" priority="14"/>
  </conditionalFormatting>
  <conditionalFormatting sqref="BA127:BA138">
    <cfRule type="duplicateValues" dxfId="100" priority="13"/>
  </conditionalFormatting>
  <conditionalFormatting sqref="BQ15:BQ16">
    <cfRule type="duplicateValues" dxfId="99" priority="90"/>
  </conditionalFormatting>
  <conditionalFormatting sqref="BQ21:BQ22">
    <cfRule type="duplicateValues" dxfId="98" priority="88"/>
  </conditionalFormatting>
  <conditionalFormatting sqref="BQ26:BQ31">
    <cfRule type="duplicateValues" dxfId="97" priority="86"/>
  </conditionalFormatting>
  <conditionalFormatting sqref="BQ35:BQ38">
    <cfRule type="duplicateValues" dxfId="96" priority="84"/>
  </conditionalFormatting>
  <conditionalFormatting sqref="BQ42:BQ43">
    <cfRule type="duplicateValues" dxfId="95" priority="81"/>
  </conditionalFormatting>
  <conditionalFormatting sqref="BQ47:BQ48">
    <cfRule type="duplicateValues" dxfId="94" priority="79"/>
  </conditionalFormatting>
  <conditionalFormatting sqref="BQ52:BQ63">
    <cfRule type="duplicateValues" dxfId="93" priority="6"/>
  </conditionalFormatting>
  <conditionalFormatting sqref="BQ67:BQ78">
    <cfRule type="duplicateValues" dxfId="92" priority="5"/>
  </conditionalFormatting>
  <conditionalFormatting sqref="BQ82:BQ93">
    <cfRule type="duplicateValues" dxfId="91" priority="4"/>
  </conditionalFormatting>
  <conditionalFormatting sqref="BQ97:BQ108">
    <cfRule type="duplicateValues" dxfId="90" priority="3"/>
  </conditionalFormatting>
  <conditionalFormatting sqref="BQ112:BQ123">
    <cfRule type="duplicateValues" dxfId="89" priority="2"/>
  </conditionalFormatting>
  <conditionalFormatting sqref="BQ127:BQ138">
    <cfRule type="duplicateValues" dxfId="88" priority="1"/>
  </conditionalFormatting>
  <dataValidations count="1">
    <dataValidation type="list" allowBlank="1" showInputMessage="1" showErrorMessage="1" sqref="CC3 CM3" xr:uid="{93A8AB6D-EB63-416D-9039-6C0129F42343}">
      <formula1>"SERIE 1, SERIE 2, SERIE 3, SERIE 4, SERIE 5, SERIE 6, SERIE 7, SERIE 8, SERIE 9, SERIE 10"</formula1>
    </dataValidation>
  </dataValidations>
  <printOptions horizontalCentered="1"/>
  <pageMargins left="0.23622047244094491" right="0.23622047244094491" top="0.74803149606299213" bottom="1.1417322834645669" header="0.31496062992125984" footer="0.31496062992125984"/>
  <pageSetup scale="73" orientation="portrait" r:id="rId1"/>
  <headerFooter>
    <oddHeader>&amp;L&amp;F&amp;C&amp;A&amp;R&amp;D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7E6CA4-2B39-4789-97B0-C122632F86ED}">
          <x14:formula1>
            <xm:f>'NO TOCAR'!$F$2:$F$14</xm:f>
          </x14:formula1>
          <xm:sqref>AO12 AO109 AO23 AO32 AO39 AO44 AO49 AO64 AO79 AO94 AO18 BE12 BE18 BE23 BE32 BE39 BE44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EAD1-E775-4D0B-B770-8458AA53FC05}">
  <sheetPr>
    <pageSetUpPr fitToPage="1"/>
  </sheetPr>
  <dimension ref="A1:FD171"/>
  <sheetViews>
    <sheetView topLeftCell="AW1" zoomScaleNormal="100" workbookViewId="0">
      <selection activeCell="BM15" sqref="BM15"/>
    </sheetView>
  </sheetViews>
  <sheetFormatPr baseColWidth="10" defaultColWidth="10.77734375" defaultRowHeight="14.4" x14ac:dyDescent="0.3"/>
  <cols>
    <col min="1" max="1" width="7.88671875" bestFit="1" customWidth="1"/>
    <col min="2" max="2" width="39.21875" bestFit="1" customWidth="1"/>
    <col min="3" max="3" width="10.6640625" customWidth="1"/>
    <col min="4" max="4" width="3" customWidth="1"/>
    <col min="5" max="5" width="11.88671875" customWidth="1"/>
    <col min="6" max="6" width="10.77734375" customWidth="1"/>
    <col min="7" max="7" width="2.44140625" style="69" customWidth="1"/>
    <col min="8" max="8" width="9.6640625" hidden="1" customWidth="1"/>
    <col min="9" max="9" width="9.77734375" hidden="1" customWidth="1"/>
    <col min="10" max="10" width="7.88671875" style="4" customWidth="1"/>
    <col min="11" max="11" width="25.33203125" style="77" bestFit="1" customWidth="1"/>
    <col min="12" max="12" width="11.5546875" style="77" bestFit="1" customWidth="1"/>
    <col min="13" max="13" width="4" style="77" bestFit="1" customWidth="1"/>
    <col min="14" max="14" width="12.33203125" style="77" bestFit="1" customWidth="1"/>
    <col min="15" max="15" width="11" style="77" bestFit="1" customWidth="1"/>
    <col min="16" max="16" width="16.6640625" customWidth="1"/>
    <col min="17" max="17" width="8.109375" hidden="1" customWidth="1"/>
    <col min="18" max="18" width="6.88671875" hidden="1" customWidth="1"/>
    <col min="19" max="19" width="2.77734375" style="34" customWidth="1"/>
    <col min="20" max="20" width="7" hidden="1" customWidth="1"/>
    <col min="21" max="21" width="28.88671875" hidden="1" customWidth="1"/>
    <col min="22" max="22" width="17" hidden="1" customWidth="1"/>
    <col min="23" max="23" width="3" hidden="1" customWidth="1"/>
    <col min="24" max="24" width="11.88671875" hidden="1" customWidth="1"/>
    <col min="25" max="25" width="10.77734375" hidden="1" customWidth="1"/>
    <col min="26" max="26" width="3.33203125" style="82" hidden="1" customWidth="1"/>
    <col min="27" max="27" width="10.77734375" hidden="1" customWidth="1"/>
    <col min="28" max="28" width="7.109375" hidden="1" customWidth="1"/>
    <col min="29" max="29" width="8.109375" style="4" customWidth="1"/>
    <col min="30" max="30" width="31.77734375" customWidth="1"/>
    <col min="31" max="31" width="9.109375" bestFit="1" customWidth="1"/>
    <col min="32" max="32" width="4" bestFit="1" customWidth="1"/>
    <col min="33" max="33" width="12.33203125" bestFit="1" customWidth="1"/>
    <col min="34" max="34" width="11" bestFit="1" customWidth="1"/>
    <col min="35" max="35" width="16.6640625" customWidth="1"/>
    <col min="36" max="36" width="8.109375" hidden="1" customWidth="1"/>
    <col min="37" max="37" width="6.88671875" hidden="1" customWidth="1"/>
    <col min="38" max="38" width="2.77734375" style="33" customWidth="1"/>
    <col min="39" max="39" width="5.5546875" style="4" hidden="1" customWidth="1"/>
    <col min="40" max="40" width="24.44140625" hidden="1" customWidth="1"/>
    <col min="41" max="41" width="11.109375" hidden="1" customWidth="1"/>
    <col min="42" max="42" width="5.109375" hidden="1" customWidth="1"/>
    <col min="43" max="43" width="11" hidden="1" customWidth="1"/>
    <col min="44" max="45" width="10.44140625" hidden="1" customWidth="1"/>
    <col min="46" max="46" width="5.21875" style="69" hidden="1" customWidth="1"/>
    <col min="47" max="47" width="7.21875" customWidth="1"/>
    <col min="48" max="48" width="36" bestFit="1" customWidth="1"/>
    <col min="49" max="49" width="12.6640625" style="4" bestFit="1" customWidth="1"/>
    <col min="50" max="50" width="5.109375" style="4" customWidth="1"/>
    <col min="51" max="51" width="12.6640625" customWidth="1"/>
    <col min="52" max="52" width="11.77734375" bestFit="1" customWidth="1"/>
    <col min="53" max="53" width="17.6640625" bestFit="1" customWidth="1"/>
    <col min="54" max="54" width="3.77734375" style="34" customWidth="1"/>
    <col min="55" max="55" width="5.5546875" hidden="1" customWidth="1"/>
    <col min="56" max="56" width="24.44140625" hidden="1" customWidth="1"/>
    <col min="57" max="57" width="12.6640625" hidden="1" customWidth="1"/>
    <col min="58" max="58" width="5.109375" hidden="1" customWidth="1"/>
    <col min="59" max="59" width="11" hidden="1" customWidth="1"/>
    <col min="60" max="61" width="10.44140625" hidden="1" customWidth="1"/>
    <col min="62" max="62" width="4.6640625" style="82" hidden="1" customWidth="1"/>
    <col min="63" max="63" width="9" bestFit="1" customWidth="1"/>
    <col min="64" max="64" width="43.21875" bestFit="1" customWidth="1"/>
    <col min="65" max="65" width="12.6640625" customWidth="1"/>
    <col min="66" max="66" width="3.77734375" customWidth="1"/>
    <col min="67" max="67" width="12.33203125" bestFit="1" customWidth="1"/>
    <col min="68" max="68" width="11.5546875" customWidth="1"/>
    <col min="69" max="69" width="18.88671875" customWidth="1"/>
    <col min="70" max="70" width="3" style="33" customWidth="1"/>
    <col min="71" max="71" width="16.44140625" bestFit="1" customWidth="1"/>
    <col min="76" max="76" width="11.88671875" bestFit="1" customWidth="1"/>
    <col min="77" max="77" width="3" style="33" customWidth="1"/>
    <col min="79" max="79" width="4.44140625" customWidth="1"/>
    <col min="80" max="81" width="15.5546875" customWidth="1"/>
    <col min="82" max="82" width="4.44140625" customWidth="1"/>
    <col min="84" max="84" width="4.44140625" customWidth="1"/>
    <col min="85" max="86" width="15.5546875" customWidth="1"/>
    <col min="87" max="87" width="2.77734375" style="33" customWidth="1"/>
    <col min="89" max="89" width="4.44140625" customWidth="1"/>
    <col min="90" max="91" width="15.5546875" customWidth="1"/>
    <col min="92" max="92" width="4.44140625" customWidth="1"/>
    <col min="94" max="94" width="4.44140625" customWidth="1"/>
    <col min="95" max="96" width="15.5546875" customWidth="1"/>
    <col min="97" max="97" width="8.109375" bestFit="1" customWidth="1"/>
    <col min="98" max="98" width="9.6640625" bestFit="1" customWidth="1"/>
    <col min="99" max="99" width="8.109375" bestFit="1" customWidth="1"/>
    <col min="100" max="100" width="9.6640625" bestFit="1" customWidth="1"/>
    <col min="101" max="101" width="8.109375" bestFit="1" customWidth="1"/>
    <col min="102" max="102" width="13.5546875" bestFit="1" customWidth="1"/>
    <col min="103" max="103" width="12.5546875" bestFit="1" customWidth="1"/>
    <col min="104" max="105" width="15.44140625" bestFit="1" customWidth="1"/>
    <col min="106" max="106" width="12.21875" bestFit="1" customWidth="1"/>
    <col min="107" max="107" width="13.5546875" bestFit="1" customWidth="1"/>
    <col min="108" max="108" width="22.77734375" bestFit="1" customWidth="1"/>
    <col min="109" max="109" width="18.77734375" bestFit="1" customWidth="1"/>
    <col min="110" max="110" width="7.6640625" bestFit="1" customWidth="1"/>
    <col min="111" max="111" width="12.77734375" bestFit="1" customWidth="1"/>
    <col min="112" max="112" width="21.6640625" bestFit="1" customWidth="1"/>
    <col min="113" max="113" width="18.44140625" bestFit="1" customWidth="1"/>
    <col min="114" max="114" width="7.6640625" bestFit="1" customWidth="1"/>
    <col min="115" max="115" width="13.5546875" bestFit="1" customWidth="1"/>
    <col min="116" max="116" width="21.33203125" bestFit="1" customWidth="1"/>
    <col min="117" max="117" width="24.88671875" bestFit="1" customWidth="1"/>
    <col min="118" max="118" width="7.6640625" bestFit="1" customWidth="1"/>
    <col min="119" max="119" width="12.77734375" bestFit="1" customWidth="1"/>
    <col min="120" max="120" width="28" bestFit="1" customWidth="1"/>
    <col min="121" max="121" width="28.5546875" bestFit="1" customWidth="1"/>
    <col min="122" max="122" width="7.6640625" bestFit="1" customWidth="1"/>
    <col min="123" max="123" width="9.44140625" bestFit="1" customWidth="1"/>
    <col min="124" max="124" width="31.77734375" bestFit="1" customWidth="1"/>
    <col min="125" max="125" width="20.88671875" bestFit="1" customWidth="1"/>
    <col min="126" max="126" width="6.6640625" bestFit="1" customWidth="1"/>
    <col min="127" max="127" width="12.33203125" bestFit="1" customWidth="1"/>
    <col min="128" max="128" width="24" bestFit="1" customWidth="1"/>
    <col min="129" max="129" width="12.5546875" bestFit="1" customWidth="1"/>
    <col min="130" max="130" width="15.44140625" bestFit="1" customWidth="1"/>
    <col min="131" max="131" width="6.6640625" bestFit="1" customWidth="1"/>
    <col min="132" max="132" width="13" bestFit="1" customWidth="1"/>
    <col min="133" max="133" width="25.5546875" bestFit="1" customWidth="1"/>
    <col min="134" max="134" width="7.6640625" bestFit="1" customWidth="1"/>
    <col min="135" max="135" width="16" bestFit="1" customWidth="1"/>
    <col min="136" max="136" width="28.33203125" bestFit="1" customWidth="1"/>
    <col min="137" max="137" width="24.33203125" bestFit="1" customWidth="1"/>
    <col min="138" max="138" width="7.6640625" bestFit="1" customWidth="1"/>
    <col min="139" max="139" width="16" bestFit="1" customWidth="1"/>
    <col min="140" max="140" width="27.33203125" bestFit="1" customWidth="1"/>
    <col min="141" max="141" width="27.5546875" bestFit="1" customWidth="1"/>
    <col min="142" max="142" width="7.6640625" bestFit="1" customWidth="1"/>
    <col min="143" max="143" width="13.5546875" bestFit="1" customWidth="1"/>
    <col min="144" max="144" width="30.77734375" bestFit="1" customWidth="1"/>
    <col min="145" max="145" width="24" bestFit="1" customWidth="1"/>
    <col min="146" max="146" width="7.6640625" bestFit="1" customWidth="1"/>
    <col min="147" max="147" width="16" bestFit="1" customWidth="1"/>
    <col min="148" max="148" width="26.77734375" bestFit="1" customWidth="1"/>
    <col min="149" max="149" width="21.21875" bestFit="1" customWidth="1"/>
    <col min="150" max="150" width="7.6640625" bestFit="1" customWidth="1"/>
    <col min="151" max="151" width="13.5546875" bestFit="1" customWidth="1"/>
    <col min="152" max="152" width="24.33203125" bestFit="1" customWidth="1"/>
    <col min="153" max="153" width="12.5546875" bestFit="1" customWidth="1"/>
    <col min="154" max="155" width="6" bestFit="1" customWidth="1"/>
    <col min="156" max="156" width="12.5546875" bestFit="1" customWidth="1"/>
    <col min="157" max="159" width="15.44140625" bestFit="1" customWidth="1"/>
    <col min="160" max="160" width="12.21875" bestFit="1" customWidth="1"/>
    <col min="161" max="161" width="14.44140625" bestFit="1" customWidth="1"/>
    <col min="162" max="162" width="7.6640625" bestFit="1" customWidth="1"/>
    <col min="163" max="163" width="16" bestFit="1" customWidth="1"/>
    <col min="164" max="164" width="27.33203125" bestFit="1" customWidth="1"/>
    <col min="165" max="165" width="27.5546875" bestFit="1" customWidth="1"/>
    <col min="166" max="166" width="15.109375" bestFit="1" customWidth="1"/>
    <col min="167" max="167" width="7.6640625" bestFit="1" customWidth="1"/>
    <col min="168" max="168" width="13.5546875" bestFit="1" customWidth="1"/>
    <col min="169" max="169" width="30.77734375" bestFit="1" customWidth="1"/>
    <col min="170" max="170" width="24" bestFit="1" customWidth="1"/>
    <col min="171" max="171" width="15.109375" bestFit="1" customWidth="1"/>
    <col min="172" max="172" width="7.6640625" bestFit="1" customWidth="1"/>
    <col min="173" max="173" width="16" bestFit="1" customWidth="1"/>
    <col min="174" max="174" width="26.77734375" bestFit="1" customWidth="1"/>
    <col min="175" max="175" width="21.21875" bestFit="1" customWidth="1"/>
    <col min="176" max="176" width="14.44140625" bestFit="1" customWidth="1"/>
    <col min="177" max="177" width="7.6640625" bestFit="1" customWidth="1"/>
    <col min="178" max="178" width="13.5546875" bestFit="1" customWidth="1"/>
    <col min="179" max="179" width="24.33203125" bestFit="1" customWidth="1"/>
    <col min="180" max="180" width="12.5546875" bestFit="1" customWidth="1"/>
    <col min="181" max="183" width="6" bestFit="1" customWidth="1"/>
    <col min="184" max="184" width="12.5546875" bestFit="1" customWidth="1"/>
    <col min="185" max="188" width="15.44140625" bestFit="1" customWidth="1"/>
    <col min="189" max="189" width="12.21875" bestFit="1" customWidth="1"/>
  </cols>
  <sheetData>
    <row r="1" spans="1:96" ht="15.6" x14ac:dyDescent="0.3">
      <c r="K1" s="75" t="s">
        <v>60</v>
      </c>
      <c r="L1" s="75" t="s">
        <v>8</v>
      </c>
      <c r="M1" s="75" t="s">
        <v>61</v>
      </c>
      <c r="N1" s="75" t="s">
        <v>10</v>
      </c>
      <c r="O1" s="75" t="s">
        <v>62</v>
      </c>
      <c r="P1" s="31" t="s">
        <v>63</v>
      </c>
      <c r="Q1" s="31"/>
      <c r="R1" s="31"/>
      <c r="S1" s="32"/>
      <c r="AB1" s="31"/>
      <c r="AC1" s="31"/>
      <c r="AD1" s="31" t="s">
        <v>60</v>
      </c>
      <c r="AE1" s="31" t="s">
        <v>8</v>
      </c>
      <c r="AF1" s="31" t="s">
        <v>61</v>
      </c>
      <c r="AG1" s="31" t="s">
        <v>10</v>
      </c>
      <c r="AH1" s="31" t="s">
        <v>62</v>
      </c>
      <c r="AI1" s="31" t="s">
        <v>63</v>
      </c>
      <c r="AV1" s="31" t="s">
        <v>60</v>
      </c>
      <c r="AW1" s="31" t="s">
        <v>8</v>
      </c>
      <c r="AX1" s="31" t="s">
        <v>61</v>
      </c>
      <c r="AY1" s="31" t="s">
        <v>10</v>
      </c>
      <c r="AZ1" s="31" t="s">
        <v>62</v>
      </c>
      <c r="BA1" s="31" t="s">
        <v>63</v>
      </c>
      <c r="BJ1" s="88"/>
      <c r="BK1" s="129"/>
      <c r="BL1" s="134" t="s">
        <v>60</v>
      </c>
      <c r="BM1" s="134" t="s">
        <v>8</v>
      </c>
      <c r="BN1" s="134" t="s">
        <v>61</v>
      </c>
      <c r="BO1" s="134" t="s">
        <v>10</v>
      </c>
      <c r="BP1" s="134" t="s">
        <v>62</v>
      </c>
      <c r="BQ1" s="134" t="s">
        <v>63</v>
      </c>
      <c r="BS1" s="35" t="s">
        <v>64</v>
      </c>
      <c r="BT1" s="5"/>
      <c r="BU1" s="5"/>
      <c r="BV1" s="5"/>
      <c r="BW1" s="5"/>
      <c r="BX1" s="5"/>
    </row>
    <row r="2" spans="1:96" ht="24.6" hidden="1" customHeight="1" x14ac:dyDescent="0.3">
      <c r="K2" s="50"/>
      <c r="L2" s="50"/>
      <c r="M2" s="50"/>
      <c r="N2" s="50" t="s">
        <v>5</v>
      </c>
      <c r="O2" s="76" t="s">
        <v>65</v>
      </c>
      <c r="P2" s="8"/>
      <c r="AD2" s="3"/>
      <c r="AE2" s="3"/>
      <c r="AF2" s="3"/>
      <c r="AG2" s="3" t="s">
        <v>5</v>
      </c>
      <c r="AH2" s="36" t="s">
        <v>65</v>
      </c>
      <c r="AI2" s="8"/>
      <c r="AV2" s="3"/>
      <c r="AW2" s="3"/>
      <c r="AX2" s="3"/>
      <c r="AY2" s="3" t="s">
        <v>5</v>
      </c>
      <c r="AZ2" s="36" t="s">
        <v>65</v>
      </c>
      <c r="BA2" s="8"/>
      <c r="BK2" s="129"/>
      <c r="BL2" s="135"/>
      <c r="BM2" s="135"/>
      <c r="BN2" s="135"/>
      <c r="BO2" s="135" t="s">
        <v>5</v>
      </c>
      <c r="BP2" s="136" t="s">
        <v>65</v>
      </c>
      <c r="BQ2" s="137"/>
      <c r="BS2" s="37" t="s">
        <v>34</v>
      </c>
      <c r="BT2" s="38"/>
      <c r="BU2" s="39" t="s">
        <v>35</v>
      </c>
      <c r="BV2" s="40"/>
      <c r="BW2" s="13" t="s">
        <v>13</v>
      </c>
      <c r="BX2" s="41"/>
    </row>
    <row r="3" spans="1:96" ht="24.6" customHeight="1" x14ac:dyDescent="0.3">
      <c r="A3">
        <v>1</v>
      </c>
      <c r="B3" t="s">
        <v>103</v>
      </c>
      <c r="K3" s="50" t="s">
        <v>112</v>
      </c>
      <c r="L3" s="50" t="s">
        <v>68</v>
      </c>
      <c r="M3" s="50">
        <v>22</v>
      </c>
      <c r="N3" s="50" t="s">
        <v>4</v>
      </c>
      <c r="O3" s="76">
        <v>1.8293981481481479E-3</v>
      </c>
      <c r="P3" s="8" t="s">
        <v>69</v>
      </c>
      <c r="T3">
        <v>1</v>
      </c>
      <c r="U3" t="s">
        <v>103</v>
      </c>
      <c r="AD3" s="3" t="s">
        <v>110</v>
      </c>
      <c r="AE3" s="3" t="s">
        <v>70</v>
      </c>
      <c r="AF3" s="3">
        <v>19</v>
      </c>
      <c r="AG3" s="3" t="s">
        <v>4</v>
      </c>
      <c r="AH3" s="36">
        <v>1.4394675925925927E-3</v>
      </c>
      <c r="AI3" s="8" t="s">
        <v>105</v>
      </c>
      <c r="AT3" s="86" t="s">
        <v>71</v>
      </c>
      <c r="AU3" s="43">
        <f t="shared" ref="AU3:AU10" si="0">_xlfn.XLOOKUP(AT3,$AT$15:$AT$126,$AZ$15:$AZ$126,O3,0)</f>
        <v>2.6584490740740739E-3</v>
      </c>
      <c r="AV3" s="3" t="str">
        <f t="shared" ref="AV3:AV10" si="1">IF(AU3&lt;O3,_xlfn.XLOOKUP(AT3,$AT$15:$AT$126,$AV$15:$AV$126),K3)</f>
        <v>MARIA JULIANA ECHEVERRY</v>
      </c>
      <c r="AW3" s="91" t="str">
        <f t="shared" ref="AW3:AW10" si="2">_xlfn.XLOOKUP($AV3,$AV$15:$AV$126,$AW$15:$AW$126,L3,0)</f>
        <v>TIBURON</v>
      </c>
      <c r="AX3" s="3">
        <f t="shared" ref="AX3:AX10" si="3">_xlfn.XLOOKUP($AV3,$AV$15:$AV$126,$AX$15:$AX$126,M3,0)</f>
        <v>22</v>
      </c>
      <c r="AY3" s="3" t="str">
        <f t="shared" ref="AY3:AY10" si="4">_xlfn.XLOOKUP($AV3,$AV$15:$AV$116,$AY$15:$AY$116,N3,0)</f>
        <v>MAYORES</v>
      </c>
      <c r="AZ3" s="36">
        <f t="shared" ref="AZ3:AZ9" si="5">IF(AU3&lt;O3,AU3,O3)</f>
        <v>1.8293981481481479E-3</v>
      </c>
      <c r="BA3" s="43" t="str">
        <f t="shared" ref="BA3:BA10" si="6">IF(AZ3&lt;O3,"II CHAMPIONSHIP MASTER 2024",P3)</f>
        <v>TORNEO FREE STYLE 03/06/2023</v>
      </c>
      <c r="BJ3" s="89" t="s">
        <v>71</v>
      </c>
      <c r="BK3" s="136">
        <f>_xlfn.XLOOKUP(BJ3,$BJ$15:$BJ$86,$BP$15:$BP$86,AH3,0)</f>
        <v>2.0105324074074075E-3</v>
      </c>
      <c r="BL3" s="3" t="str">
        <f t="shared" ref="BL3:BL10" si="7">IF(BK3&lt;AH3,_xlfn.XLOOKUP(BJ3,$BJ$15:$BJ$116,$BL$15:$BL$116),AD3)</f>
        <v>LUIS SEBASTIAN PAEZ</v>
      </c>
      <c r="BM3" s="3" t="str">
        <f t="shared" ref="BM3:BM10" si="8">_xlfn.XLOOKUP($BL3,$BL$15:$BL$86,$BM$15:$BM$86,AE3,0)</f>
        <v>NNG</v>
      </c>
      <c r="BN3" s="3">
        <f t="shared" ref="BN3:BN10" si="9">_xlfn.XLOOKUP($BL3,$BL$15:$BL$86,$BN$15:$BN$86,AF3,0)</f>
        <v>19</v>
      </c>
      <c r="BO3" s="3" t="str">
        <f t="shared" ref="BO3:BO10" si="10">_xlfn.XLOOKUP($BK3,$BP$15:$BP$86,$BO$15:$BO$86,AG3,0)</f>
        <v>MAYORES</v>
      </c>
      <c r="BP3" s="36">
        <f t="shared" ref="BP3:BP9" si="11">IF(BK3&lt;AH3,BK3,AH3)</f>
        <v>1.4394675925925927E-3</v>
      </c>
      <c r="BQ3" s="43" t="str">
        <f t="shared" ref="BQ3:BQ10" si="12">IF(BP3&lt;AH3,"II CHAMPIONSHIP MASTER 2024",AI3)</f>
        <v>PERLA DEL SINÚ 03/03/2024</v>
      </c>
      <c r="BS3" s="44" t="s">
        <v>8</v>
      </c>
      <c r="BT3" s="37" t="s">
        <v>15</v>
      </c>
      <c r="BU3" s="44" t="s">
        <v>8</v>
      </c>
      <c r="BV3" s="39" t="s">
        <v>15</v>
      </c>
      <c r="BW3" s="44" t="s">
        <v>8</v>
      </c>
      <c r="BX3" s="13" t="s">
        <v>15</v>
      </c>
      <c r="CB3" s="3" t="s">
        <v>34</v>
      </c>
      <c r="CC3" s="3" t="s">
        <v>67</v>
      </c>
      <c r="CD3" s="4"/>
      <c r="CI3" s="45"/>
      <c r="CL3" s="3" t="s">
        <v>35</v>
      </c>
      <c r="CM3" s="3" t="s">
        <v>67</v>
      </c>
      <c r="CN3" s="4"/>
    </row>
    <row r="4" spans="1:96" ht="24.6" customHeight="1" x14ac:dyDescent="0.3">
      <c r="A4">
        <v>2</v>
      </c>
      <c r="B4" t="s">
        <v>104</v>
      </c>
      <c r="K4" s="50" t="s">
        <v>156</v>
      </c>
      <c r="L4" s="50" t="s">
        <v>73</v>
      </c>
      <c r="M4" s="50">
        <v>30</v>
      </c>
      <c r="N4" s="50" t="s">
        <v>138</v>
      </c>
      <c r="O4" s="76">
        <v>4.7702546296296295E-3</v>
      </c>
      <c r="P4" s="8" t="s">
        <v>105</v>
      </c>
      <c r="T4">
        <v>2</v>
      </c>
      <c r="U4" t="s">
        <v>104</v>
      </c>
      <c r="AD4" s="3" t="s">
        <v>158</v>
      </c>
      <c r="AE4" s="3" t="s">
        <v>73</v>
      </c>
      <c r="AF4" s="3">
        <v>31</v>
      </c>
      <c r="AG4" s="3" t="s">
        <v>138</v>
      </c>
      <c r="AH4" s="36">
        <v>2.5129629629629629E-3</v>
      </c>
      <c r="AI4" s="8" t="s">
        <v>105</v>
      </c>
      <c r="AT4" s="86" t="s">
        <v>149</v>
      </c>
      <c r="AU4" s="43">
        <f t="shared" si="0"/>
        <v>4.7702546296296295E-3</v>
      </c>
      <c r="AV4" s="3" t="str">
        <f t="shared" si="1"/>
        <v>yenifer garcía cordoba</v>
      </c>
      <c r="AW4" s="91" t="str">
        <f t="shared" si="2"/>
        <v>DELFINES</v>
      </c>
      <c r="AX4" s="3">
        <f t="shared" si="3"/>
        <v>30</v>
      </c>
      <c r="AY4" s="3" t="str">
        <f t="shared" si="4"/>
        <v>MASTER A</v>
      </c>
      <c r="AZ4" s="36">
        <f t="shared" si="5"/>
        <v>4.7702546296296295E-3</v>
      </c>
      <c r="BA4" s="43" t="str">
        <f t="shared" si="6"/>
        <v>PERLA DEL SINÚ 03/03/2024</v>
      </c>
      <c r="BJ4" s="89" t="s">
        <v>149</v>
      </c>
      <c r="BK4" s="136">
        <f>_xlfn.XLOOKUP(BJ4,$BJ$15:$BJ$86,$BP$15:$BP$86,AH4,0)</f>
        <v>2.7872685185185184E-3</v>
      </c>
      <c r="BL4" s="3" t="str">
        <f t="shared" si="7"/>
        <v>Erick Rincon Guerra</v>
      </c>
      <c r="BM4" s="3" t="str">
        <f t="shared" si="8"/>
        <v>DELFINES</v>
      </c>
      <c r="BN4" s="3">
        <f t="shared" si="9"/>
        <v>31</v>
      </c>
      <c r="BO4" s="3" t="str">
        <f t="shared" si="10"/>
        <v>Master A</v>
      </c>
      <c r="BP4" s="36">
        <f t="shared" si="11"/>
        <v>2.5129629629629629E-3</v>
      </c>
      <c r="BQ4" s="43" t="str">
        <f t="shared" si="12"/>
        <v>PERLA DEL SINÚ 03/03/2024</v>
      </c>
      <c r="BS4" s="46" t="str" cm="1">
        <f t="array" ref="BS4:BX7">_xlfn._xlws.SORT(BS20:BX23,6,-1,FALSE)</f>
        <v>MNM</v>
      </c>
      <c r="BT4" s="47">
        <v>31</v>
      </c>
      <c r="BU4" s="46" t="str">
        <v>MNM</v>
      </c>
      <c r="BV4" s="47">
        <v>36</v>
      </c>
      <c r="BW4" s="46" t="str">
        <v>MNM</v>
      </c>
      <c r="BX4" s="47">
        <v>67</v>
      </c>
      <c r="CA4">
        <v>1</v>
      </c>
      <c r="CB4">
        <f t="shared" ref="CB4:CB11" si="13">_xlfn.XLOOKUP($CC$3&amp;"-"&amp;CA4,$H$15:$H$201,$K$15:$K$201,"")</f>
        <v>0</v>
      </c>
      <c r="CC4" s="4"/>
      <c r="CD4" s="4"/>
      <c r="CI4" s="45"/>
      <c r="CK4">
        <v>1</v>
      </c>
      <c r="CL4">
        <f>_xlfn.XLOOKUP($CM$3&amp;"-"&amp;CK4,$AA$15:$AA$201,$AD$15:$AD$201,"")</f>
        <v>0</v>
      </c>
      <c r="CM4" s="4"/>
      <c r="CN4" s="4"/>
    </row>
    <row r="5" spans="1:96" ht="24.6" customHeight="1" x14ac:dyDescent="0.3">
      <c r="K5" s="50" t="s">
        <v>113</v>
      </c>
      <c r="L5" s="50" t="s">
        <v>70</v>
      </c>
      <c r="M5" s="50">
        <v>35</v>
      </c>
      <c r="N5" s="50" t="s">
        <v>139</v>
      </c>
      <c r="O5" s="76">
        <v>2.8873842592592592E-3</v>
      </c>
      <c r="P5" s="8" t="s">
        <v>114</v>
      </c>
      <c r="AD5" s="3" t="s">
        <v>72</v>
      </c>
      <c r="AE5" s="3" t="s">
        <v>73</v>
      </c>
      <c r="AF5" s="3">
        <v>37</v>
      </c>
      <c r="AG5" s="3" t="s">
        <v>139</v>
      </c>
      <c r="AH5" s="36">
        <v>2.1057870370370371E-3</v>
      </c>
      <c r="AI5" s="8" t="s">
        <v>108</v>
      </c>
      <c r="AT5" s="86" t="s">
        <v>150</v>
      </c>
      <c r="AU5" s="43">
        <f t="shared" si="0"/>
        <v>2.7847222222222223E-3</v>
      </c>
      <c r="AV5" s="3" t="str">
        <f t="shared" si="1"/>
        <v>KATHERINE GASCON</v>
      </c>
      <c r="AW5" s="91" t="str">
        <f t="shared" si="2"/>
        <v>MNM</v>
      </c>
      <c r="AX5" s="3">
        <f t="shared" si="3"/>
        <v>36</v>
      </c>
      <c r="AY5" s="3" t="str">
        <f t="shared" si="4"/>
        <v>Master B</v>
      </c>
      <c r="AZ5" s="36">
        <f t="shared" si="5"/>
        <v>2.7847222222222223E-3</v>
      </c>
      <c r="BA5" s="43" t="str">
        <f t="shared" si="6"/>
        <v>II CHAMPIONSHIP MASTER 2024</v>
      </c>
      <c r="BJ5" s="89" t="s">
        <v>150</v>
      </c>
      <c r="BK5" s="136">
        <f>_xlfn.XLOOKUP(BJ5,$BJ$15:$BJ$86,$BP$15:$BP$86,AH5,0)</f>
        <v>1.9861111111111112E-3</v>
      </c>
      <c r="BL5" s="3" t="str">
        <f t="shared" si="7"/>
        <v>Julian arbelaez</v>
      </c>
      <c r="BM5" s="3" t="str">
        <f t="shared" si="8"/>
        <v>DELFINES</v>
      </c>
      <c r="BN5" s="3">
        <f t="shared" si="9"/>
        <v>38</v>
      </c>
      <c r="BO5" s="3" t="str">
        <f t="shared" si="10"/>
        <v>MASTER B</v>
      </c>
      <c r="BP5" s="36">
        <f t="shared" si="11"/>
        <v>1.9861111111111112E-3</v>
      </c>
      <c r="BQ5" s="43" t="str">
        <f t="shared" si="12"/>
        <v>II CHAMPIONSHIP MASTER 2024</v>
      </c>
      <c r="BS5" s="46" t="str">
        <v>NNG</v>
      </c>
      <c r="BT5" s="47">
        <v>22</v>
      </c>
      <c r="BU5" s="46" t="str">
        <v>NNG</v>
      </c>
      <c r="BV5" s="47">
        <v>27</v>
      </c>
      <c r="BW5" s="46" t="str">
        <v>NNG</v>
      </c>
      <c r="BX5" s="47">
        <v>49</v>
      </c>
      <c r="CA5">
        <v>2</v>
      </c>
      <c r="CB5">
        <f t="shared" si="13"/>
        <v>0</v>
      </c>
      <c r="CC5" s="4"/>
      <c r="CD5" s="4"/>
      <c r="CI5" s="45"/>
      <c r="CK5">
        <v>2</v>
      </c>
      <c r="CL5">
        <f t="shared" ref="CL5:CL11" si="14">_xlfn.XLOOKUP($CM$3&amp;"-"&amp;CK5,$AA$15:$AA$201,$AD$15:$AD$201,"")</f>
        <v>0</v>
      </c>
      <c r="CM5" s="4"/>
      <c r="CN5" s="4"/>
    </row>
    <row r="6" spans="1:96" ht="24.6" customHeight="1" x14ac:dyDescent="0.3">
      <c r="K6" s="50" t="s">
        <v>74</v>
      </c>
      <c r="L6" s="50" t="s">
        <v>75</v>
      </c>
      <c r="M6" s="50">
        <v>43</v>
      </c>
      <c r="N6" s="50" t="s">
        <v>140</v>
      </c>
      <c r="O6" s="76">
        <v>2.7459490740740743E-3</v>
      </c>
      <c r="P6" s="8" t="s">
        <v>114</v>
      </c>
      <c r="AD6" s="3" t="s">
        <v>119</v>
      </c>
      <c r="AE6" s="3" t="s">
        <v>70</v>
      </c>
      <c r="AF6" s="3">
        <v>43</v>
      </c>
      <c r="AG6" s="3" t="s">
        <v>140</v>
      </c>
      <c r="AH6" s="36">
        <v>2.4548611111111112E-3</v>
      </c>
      <c r="AI6" s="8" t="s">
        <v>114</v>
      </c>
      <c r="AT6" s="86" t="s">
        <v>151</v>
      </c>
      <c r="AU6" s="43">
        <f t="shared" si="0"/>
        <v>2.7386574074074075E-3</v>
      </c>
      <c r="AV6" s="3" t="str">
        <f t="shared" si="1"/>
        <v>Lorena Aguayo Ulloa</v>
      </c>
      <c r="AW6" s="91" t="str">
        <f t="shared" si="2"/>
        <v>MNM</v>
      </c>
      <c r="AX6" s="3">
        <f t="shared" si="3"/>
        <v>43</v>
      </c>
      <c r="AY6" s="3" t="str">
        <f t="shared" si="4"/>
        <v>Master C</v>
      </c>
      <c r="AZ6" s="36">
        <f t="shared" si="5"/>
        <v>2.7386574074074075E-3</v>
      </c>
      <c r="BA6" s="43" t="str">
        <f t="shared" si="6"/>
        <v>II CHAMPIONSHIP MASTER 2024</v>
      </c>
      <c r="BJ6" s="89" t="s">
        <v>151</v>
      </c>
      <c r="BK6" s="136">
        <f>_xlfn.XLOOKUP(BJ6,$BJ$15:$BJ$86,$BP$15:$BP$86,AH6,0)</f>
        <v>2.4548611111111112E-3</v>
      </c>
      <c r="BL6" s="3" t="str">
        <f t="shared" si="7"/>
        <v>RAFAEL RIVERO BLANCO</v>
      </c>
      <c r="BM6" s="3" t="str">
        <f t="shared" si="8"/>
        <v>NNG</v>
      </c>
      <c r="BN6" s="3">
        <f t="shared" si="9"/>
        <v>43</v>
      </c>
      <c r="BO6" s="3" t="str">
        <f t="shared" si="10"/>
        <v>MASTER C</v>
      </c>
      <c r="BP6" s="36">
        <f t="shared" si="11"/>
        <v>2.4548611111111112E-3</v>
      </c>
      <c r="BQ6" s="43" t="str">
        <f t="shared" si="12"/>
        <v>CHAMPIONSHIP MASTER 20/04/2024</v>
      </c>
      <c r="BS6" s="46" t="str">
        <v>DELFINES</v>
      </c>
      <c r="BT6" s="47">
        <v>9</v>
      </c>
      <c r="BU6" s="46" t="str">
        <v>DELFINES</v>
      </c>
      <c r="BV6" s="47">
        <v>18</v>
      </c>
      <c r="BW6" s="46" t="str">
        <v>DELFINES</v>
      </c>
      <c r="BX6" s="47">
        <v>27</v>
      </c>
      <c r="CA6">
        <v>3</v>
      </c>
      <c r="CB6" t="str">
        <f t="shared" si="13"/>
        <v>KATHERINE GASCON</v>
      </c>
      <c r="CC6" s="4"/>
      <c r="CD6" s="4"/>
      <c r="CI6" s="45"/>
      <c r="CK6">
        <v>3</v>
      </c>
      <c r="CL6" t="str">
        <f t="shared" si="14"/>
        <v>Hugo Barrera Guzman</v>
      </c>
      <c r="CM6" s="4"/>
      <c r="CN6" s="4"/>
    </row>
    <row r="7" spans="1:96" ht="24.6" customHeight="1" x14ac:dyDescent="0.3">
      <c r="K7" s="50" t="s">
        <v>147</v>
      </c>
      <c r="L7" s="50"/>
      <c r="M7" s="50"/>
      <c r="N7" s="50" t="s">
        <v>141</v>
      </c>
      <c r="O7" s="76" t="s">
        <v>147</v>
      </c>
      <c r="P7" s="8" t="s">
        <v>147</v>
      </c>
      <c r="AD7" s="3" t="s">
        <v>118</v>
      </c>
      <c r="AE7" s="3" t="s">
        <v>70</v>
      </c>
      <c r="AF7" s="3">
        <v>45</v>
      </c>
      <c r="AG7" s="3" t="s">
        <v>141</v>
      </c>
      <c r="AH7" s="36">
        <v>2.3390046296296297E-3</v>
      </c>
      <c r="AI7" s="8" t="s">
        <v>105</v>
      </c>
      <c r="AT7" s="86" t="s">
        <v>152</v>
      </c>
      <c r="AU7" s="43">
        <f t="shared" si="0"/>
        <v>3.2219907407407405E-3</v>
      </c>
      <c r="AV7" s="3" t="str">
        <f t="shared" si="1"/>
        <v>ELEONORA RIVAS</v>
      </c>
      <c r="AW7" s="91" t="str">
        <f t="shared" si="2"/>
        <v>P.LIBRE</v>
      </c>
      <c r="AX7" s="3">
        <f t="shared" si="3"/>
        <v>49</v>
      </c>
      <c r="AY7" s="3" t="str">
        <f t="shared" si="4"/>
        <v>MASTER D</v>
      </c>
      <c r="AZ7" s="36">
        <f t="shared" si="5"/>
        <v>3.2219907407407405E-3</v>
      </c>
      <c r="BA7" s="43" t="str">
        <f t="shared" si="6"/>
        <v>II CHAMPIONSHIP MASTER 2024</v>
      </c>
      <c r="BJ7" s="89" t="s">
        <v>152</v>
      </c>
      <c r="BK7" s="136">
        <f>_xlfn.XLOOKUP(BJ7,$BJ$15:$BJ$86,$BP$15:$BP$86,AH7,0)</f>
        <v>2.1893518518518516E-3</v>
      </c>
      <c r="BL7" s="3" t="str">
        <f t="shared" si="7"/>
        <v>DANIEL MONTOYA</v>
      </c>
      <c r="BM7" s="3" t="str">
        <f t="shared" si="8"/>
        <v>NNG</v>
      </c>
      <c r="BN7" s="3">
        <f t="shared" si="9"/>
        <v>45</v>
      </c>
      <c r="BO7" s="3" t="str">
        <f t="shared" si="10"/>
        <v>MASTER D</v>
      </c>
      <c r="BP7" s="36">
        <f t="shared" si="11"/>
        <v>2.1893518518518516E-3</v>
      </c>
      <c r="BQ7" s="43" t="str">
        <f t="shared" si="12"/>
        <v>II CHAMPIONSHIP MASTER 2024</v>
      </c>
      <c r="BS7" s="46" t="str">
        <v>P.LIBRE</v>
      </c>
      <c r="BT7" s="47">
        <v>14</v>
      </c>
      <c r="BU7" s="46" t="str">
        <v>P.LIBRE</v>
      </c>
      <c r="BV7" s="47">
        <v>4</v>
      </c>
      <c r="BW7" s="46" t="str">
        <v>P.LIBRE</v>
      </c>
      <c r="BX7" s="47">
        <v>18</v>
      </c>
      <c r="CA7">
        <v>4</v>
      </c>
      <c r="CB7" t="str">
        <f t="shared" si="13"/>
        <v>Lorena Aguayo Ulloa</v>
      </c>
      <c r="CC7" s="4"/>
      <c r="CD7" s="4"/>
      <c r="CI7" s="45"/>
      <c r="CK7">
        <v>4</v>
      </c>
      <c r="CL7" t="str">
        <f t="shared" si="14"/>
        <v>ALEX EPAMINONDAS ZARATE BUELVAS</v>
      </c>
      <c r="CM7" s="4"/>
      <c r="CN7" s="4"/>
    </row>
    <row r="8" spans="1:96" ht="24.6" customHeight="1" x14ac:dyDescent="0.3">
      <c r="K8" s="50" t="s">
        <v>147</v>
      </c>
      <c r="L8" s="50"/>
      <c r="M8" s="50"/>
      <c r="N8" s="50" t="s">
        <v>142</v>
      </c>
      <c r="O8" s="76" t="s">
        <v>147</v>
      </c>
      <c r="P8" s="8" t="s">
        <v>147</v>
      </c>
      <c r="AD8" s="3" t="s">
        <v>106</v>
      </c>
      <c r="AE8" s="3" t="s">
        <v>75</v>
      </c>
      <c r="AF8" s="3">
        <v>50</v>
      </c>
      <c r="AG8" s="3" t="s">
        <v>142</v>
      </c>
      <c r="AH8" s="36">
        <v>1.8564814814814815E-3</v>
      </c>
      <c r="AI8" s="8" t="s">
        <v>109</v>
      </c>
      <c r="AT8" s="86" t="s">
        <v>153</v>
      </c>
      <c r="AU8" s="43" t="str">
        <f t="shared" si="0"/>
        <v>-</v>
      </c>
      <c r="AV8" s="3" t="str">
        <f t="shared" si="1"/>
        <v>-</v>
      </c>
      <c r="AW8" s="91">
        <f t="shared" si="2"/>
        <v>0</v>
      </c>
      <c r="AX8" s="3">
        <f t="shared" si="3"/>
        <v>0</v>
      </c>
      <c r="AY8" s="3" t="str">
        <f t="shared" si="4"/>
        <v>MASTER E</v>
      </c>
      <c r="AZ8" s="36" t="str">
        <f t="shared" si="5"/>
        <v>-</v>
      </c>
      <c r="BA8" s="43" t="str">
        <f t="shared" si="6"/>
        <v>-</v>
      </c>
      <c r="BJ8" s="89" t="s">
        <v>153</v>
      </c>
      <c r="BK8" s="136">
        <f>_xlfn.XLOOKUP(BJ8,$BJ$15:$BJ$101,$BP$15:$BP$101,AH8,0)</f>
        <v>1.9498842592592593E-3</v>
      </c>
      <c r="BL8" s="3" t="str">
        <f t="shared" si="7"/>
        <v>Libardo Pinzón Vivas</v>
      </c>
      <c r="BM8" s="3" t="str">
        <f t="shared" si="8"/>
        <v>MNM</v>
      </c>
      <c r="BN8" s="3">
        <f t="shared" si="9"/>
        <v>51</v>
      </c>
      <c r="BO8" s="3" t="str">
        <f t="shared" si="10"/>
        <v>Master E</v>
      </c>
      <c r="BP8" s="36">
        <f t="shared" si="11"/>
        <v>1.8564814814814815E-3</v>
      </c>
      <c r="BQ8" s="43" t="str">
        <f t="shared" si="12"/>
        <v>TORNEO CLAUSURA LNC 2023</v>
      </c>
      <c r="BS8" s="46"/>
      <c r="BT8" s="47"/>
      <c r="BU8" s="46"/>
      <c r="BV8" s="47"/>
      <c r="BW8" s="46"/>
      <c r="BX8" s="47"/>
      <c r="CA8">
        <v>5</v>
      </c>
      <c r="CB8" t="str">
        <f t="shared" si="13"/>
        <v>TATIANA MONTES</v>
      </c>
      <c r="CC8" s="4"/>
      <c r="CD8" s="4"/>
      <c r="CI8" s="45"/>
      <c r="CK8">
        <v>5</v>
      </c>
      <c r="CL8" t="str">
        <f t="shared" si="14"/>
        <v>Jhonatan Steven Cortez Bolivar</v>
      </c>
      <c r="CM8" s="4"/>
      <c r="CN8" s="4"/>
    </row>
    <row r="9" spans="1:96" ht="24.6" customHeight="1" x14ac:dyDescent="0.3">
      <c r="K9" s="50" t="s">
        <v>157</v>
      </c>
      <c r="L9" s="50" t="s">
        <v>70</v>
      </c>
      <c r="M9" s="50">
        <v>59</v>
      </c>
      <c r="N9" s="50" t="s">
        <v>143</v>
      </c>
      <c r="O9" s="76">
        <v>4.114236111111111E-3</v>
      </c>
      <c r="P9" s="8" t="s">
        <v>114</v>
      </c>
      <c r="AD9" s="3" t="s">
        <v>147</v>
      </c>
      <c r="AE9" s="3"/>
      <c r="AF9" s="3"/>
      <c r="AG9" s="3" t="s">
        <v>143</v>
      </c>
      <c r="AH9" s="36" t="s">
        <v>147</v>
      </c>
      <c r="AI9" s="8" t="s">
        <v>147</v>
      </c>
      <c r="AT9" s="86" t="s">
        <v>154</v>
      </c>
      <c r="AU9" s="43">
        <f t="shared" si="0"/>
        <v>3.8863425925925923E-3</v>
      </c>
      <c r="AV9" s="3" t="str">
        <f t="shared" si="1"/>
        <v>MARTHA SAENZ</v>
      </c>
      <c r="AW9" s="91" t="str">
        <f t="shared" si="2"/>
        <v>NNG</v>
      </c>
      <c r="AX9" s="3">
        <f t="shared" si="3"/>
        <v>59</v>
      </c>
      <c r="AY9" s="3" t="str">
        <f t="shared" si="4"/>
        <v>MASTER F</v>
      </c>
      <c r="AZ9" s="36">
        <f t="shared" si="5"/>
        <v>3.8863425925925923E-3</v>
      </c>
      <c r="BA9" s="43" t="str">
        <f t="shared" si="6"/>
        <v>II CHAMPIONSHIP MASTER 2024</v>
      </c>
      <c r="BJ9" s="89" t="s">
        <v>154</v>
      </c>
      <c r="BK9" s="136" t="str">
        <f>_xlfn.XLOOKUP(BJ9,$BJ$15:$BJ$101,$BP$15:$BP$101,AH9,0)</f>
        <v>-</v>
      </c>
      <c r="BL9" s="3" t="str">
        <f t="shared" si="7"/>
        <v>-</v>
      </c>
      <c r="BM9" s="3">
        <f t="shared" si="8"/>
        <v>0</v>
      </c>
      <c r="BN9" s="3">
        <f t="shared" si="9"/>
        <v>0</v>
      </c>
      <c r="BO9" s="3" t="str">
        <f t="shared" si="10"/>
        <v>MASTER F</v>
      </c>
      <c r="BP9" s="36" t="str">
        <f t="shared" si="11"/>
        <v>-</v>
      </c>
      <c r="BQ9" s="43" t="str">
        <f t="shared" si="12"/>
        <v>-</v>
      </c>
      <c r="BS9" s="46"/>
      <c r="BT9" s="47"/>
      <c r="BU9" s="46"/>
      <c r="BV9" s="47"/>
      <c r="BW9" s="46"/>
      <c r="BX9" s="47"/>
      <c r="CA9">
        <v>6</v>
      </c>
      <c r="CB9" t="str">
        <f t="shared" si="13"/>
        <v>Claudia Milena Serpa Imbett</v>
      </c>
      <c r="CC9" s="4"/>
      <c r="CD9" s="4"/>
      <c r="CI9" s="45"/>
      <c r="CK9">
        <v>6</v>
      </c>
      <c r="CL9">
        <f t="shared" si="14"/>
        <v>0</v>
      </c>
      <c r="CM9" s="4"/>
      <c r="CN9" s="4"/>
    </row>
    <row r="10" spans="1:96" ht="24.6" customHeight="1" x14ac:dyDescent="0.3">
      <c r="K10" s="50" t="s">
        <v>147</v>
      </c>
      <c r="L10" s="50"/>
      <c r="M10" s="50"/>
      <c r="N10" s="50" t="s">
        <v>144</v>
      </c>
      <c r="O10" s="76" t="s">
        <v>147</v>
      </c>
      <c r="P10" s="8" t="s">
        <v>147</v>
      </c>
      <c r="AD10" s="3" t="s">
        <v>147</v>
      </c>
      <c r="AE10" s="3"/>
      <c r="AF10" s="3"/>
      <c r="AG10" s="3" t="s">
        <v>144</v>
      </c>
      <c r="AH10" s="36" t="s">
        <v>147</v>
      </c>
      <c r="AI10" s="8" t="s">
        <v>147</v>
      </c>
      <c r="AT10" s="86" t="s">
        <v>155</v>
      </c>
      <c r="AU10" s="43" t="str">
        <f t="shared" si="0"/>
        <v>-</v>
      </c>
      <c r="AV10" s="3" t="str">
        <f t="shared" si="1"/>
        <v>-</v>
      </c>
      <c r="AW10" s="91">
        <f t="shared" si="2"/>
        <v>0</v>
      </c>
      <c r="AX10" s="3">
        <f t="shared" si="3"/>
        <v>0</v>
      </c>
      <c r="AY10" s="3" t="str">
        <f t="shared" si="4"/>
        <v>MASTER G</v>
      </c>
      <c r="AZ10" s="36" t="str">
        <f>IF(AU10&lt;O10,AU10,O10)</f>
        <v>-</v>
      </c>
      <c r="BA10" s="43" t="str">
        <f t="shared" si="6"/>
        <v>-</v>
      </c>
      <c r="BJ10" s="89" t="s">
        <v>155</v>
      </c>
      <c r="BK10" s="136">
        <f>_xlfn.XLOOKUP(BJ10,$BJ$15:$BJ$101,$BP$15:$BP$101,AH10,0)</f>
        <v>4.2708333333333331E-3</v>
      </c>
      <c r="BL10" s="3" t="str">
        <f t="shared" si="7"/>
        <v>Fernando Suarez</v>
      </c>
      <c r="BM10" s="3" t="str">
        <f t="shared" si="8"/>
        <v>NNG</v>
      </c>
      <c r="BN10" s="3">
        <f t="shared" si="9"/>
        <v>64</v>
      </c>
      <c r="BO10" s="3" t="str">
        <f t="shared" si="10"/>
        <v>MASTER G</v>
      </c>
      <c r="BP10" s="36">
        <f>IF(BK10&lt;AH10,BK10,AH10)</f>
        <v>4.2708333333333331E-3</v>
      </c>
      <c r="BQ10" s="43" t="str">
        <f t="shared" si="12"/>
        <v>II CHAMPIONSHIP MASTER 2024</v>
      </c>
      <c r="BS10" s="46"/>
      <c r="BT10" s="47"/>
      <c r="BU10" s="46"/>
      <c r="BV10" s="47"/>
      <c r="BW10" s="46"/>
      <c r="BX10" s="47"/>
      <c r="CA10">
        <v>7</v>
      </c>
      <c r="CB10">
        <f t="shared" si="13"/>
        <v>0</v>
      </c>
      <c r="CC10" s="4"/>
      <c r="CD10" s="4"/>
      <c r="CI10" s="45"/>
      <c r="CK10">
        <v>7</v>
      </c>
      <c r="CL10">
        <f t="shared" si="14"/>
        <v>0</v>
      </c>
      <c r="CM10" s="4"/>
      <c r="CN10" s="4"/>
    </row>
    <row r="11" spans="1:96" ht="15.6" x14ac:dyDescent="0.3">
      <c r="BK11" s="129"/>
      <c r="BL11" s="129"/>
      <c r="BM11" s="129"/>
      <c r="BN11" s="129"/>
      <c r="BO11" s="129"/>
      <c r="BP11" s="129"/>
      <c r="BQ11" s="129"/>
      <c r="BS11" s="46"/>
      <c r="BT11" s="47"/>
      <c r="BU11" s="46"/>
      <c r="BV11" s="47"/>
      <c r="BW11" s="46"/>
      <c r="BX11" s="47"/>
      <c r="CA11">
        <v>8</v>
      </c>
      <c r="CB11">
        <f t="shared" si="13"/>
        <v>0</v>
      </c>
      <c r="CC11" s="4"/>
      <c r="CD11" s="4"/>
      <c r="CI11" s="45"/>
      <c r="CK11">
        <v>8</v>
      </c>
      <c r="CL11">
        <f t="shared" si="14"/>
        <v>0</v>
      </c>
      <c r="CM11" s="4"/>
      <c r="CN11" s="4"/>
    </row>
    <row r="12" spans="1:96" ht="18" x14ac:dyDescent="0.35">
      <c r="B12" s="48" t="s">
        <v>34</v>
      </c>
      <c r="E12" s="48" t="s">
        <v>137</v>
      </c>
      <c r="F12" t="s">
        <v>76</v>
      </c>
      <c r="J12" s="19"/>
      <c r="K12" s="108" t="s">
        <v>34</v>
      </c>
      <c r="L12" s="109"/>
      <c r="M12" s="110"/>
      <c r="N12" s="108" t="str">
        <f>$E$12</f>
        <v>200 M</v>
      </c>
      <c r="O12" s="109" t="str">
        <f>$F$12</f>
        <v>LIBRE</v>
      </c>
      <c r="P12" s="111"/>
      <c r="Q12" s="111"/>
      <c r="R12" s="111"/>
      <c r="S12" s="112"/>
      <c r="T12" s="10"/>
      <c r="U12" s="113" t="s">
        <v>35</v>
      </c>
      <c r="V12" s="10"/>
      <c r="W12" s="10"/>
      <c r="X12" s="113" t="str">
        <f>E12</f>
        <v>200 M</v>
      </c>
      <c r="Y12" s="113" t="str">
        <f>F12</f>
        <v>LIBRE</v>
      </c>
      <c r="Z12" s="114"/>
      <c r="AA12" s="10"/>
      <c r="AB12" s="10"/>
      <c r="AC12" s="19"/>
      <c r="AD12" s="113" t="s">
        <v>35</v>
      </c>
      <c r="AE12" s="109"/>
      <c r="AF12" s="110"/>
      <c r="AG12" s="108" t="str">
        <f>$E$12</f>
        <v>200 M</v>
      </c>
      <c r="AH12" s="109" t="str">
        <f>$F$12</f>
        <v>LIBRE</v>
      </c>
      <c r="AI12" s="111"/>
      <c r="AJ12" s="5"/>
      <c r="AK12" s="5"/>
      <c r="AM12" s="126"/>
      <c r="AN12" s="115" t="str">
        <f>K12</f>
        <v>FEMENINO</v>
      </c>
      <c r="AO12" s="117" t="s">
        <v>4</v>
      </c>
      <c r="AP12" s="111"/>
      <c r="AQ12" s="115" t="str">
        <f>N12</f>
        <v>200 M</v>
      </c>
      <c r="AR12" s="117" t="str">
        <f>O12</f>
        <v>LIBRE</v>
      </c>
      <c r="AS12" s="10"/>
      <c r="AT12" s="132"/>
      <c r="AU12" s="10"/>
      <c r="AV12" s="113" t="str">
        <f>AN12</f>
        <v>FEMENINO</v>
      </c>
      <c r="AW12" s="116" t="str">
        <f>AO12</f>
        <v>MAYORES</v>
      </c>
      <c r="AX12" s="126"/>
      <c r="AY12" s="113" t="str">
        <f>AQ12</f>
        <v>200 M</v>
      </c>
      <c r="AZ12" s="116" t="str">
        <f>AR12</f>
        <v>LIBRE</v>
      </c>
      <c r="BA12" s="10"/>
      <c r="BC12" s="126"/>
      <c r="BD12" s="115" t="str">
        <f>AD12</f>
        <v>MASCULINO</v>
      </c>
      <c r="BE12" s="117" t="s">
        <v>4</v>
      </c>
      <c r="BF12" s="111"/>
      <c r="BG12" s="115" t="str">
        <f>AG12</f>
        <v>200 M</v>
      </c>
      <c r="BH12" s="117" t="str">
        <f>AH12</f>
        <v>LIBRE</v>
      </c>
      <c r="BI12" s="10"/>
      <c r="BJ12" s="130"/>
      <c r="BK12" s="10"/>
      <c r="BL12" s="113" t="str">
        <f>BD12</f>
        <v>MASCULINO</v>
      </c>
      <c r="BM12" s="116" t="str">
        <f>BE12</f>
        <v>MAYORES</v>
      </c>
      <c r="BN12" s="10"/>
      <c r="BO12" s="113" t="str">
        <f>BG12</f>
        <v>200 M</v>
      </c>
      <c r="BP12" s="116" t="str">
        <f>BH12</f>
        <v>LIBRE</v>
      </c>
      <c r="BQ12" s="10"/>
      <c r="BS12" s="46"/>
      <c r="BT12" s="47"/>
      <c r="BU12" s="46"/>
      <c r="BV12" s="47"/>
      <c r="BW12" s="46"/>
      <c r="BX12" s="47"/>
      <c r="CB12" s="48"/>
      <c r="CI12" s="45"/>
      <c r="CL12" s="48"/>
    </row>
    <row r="13" spans="1:96" ht="18" x14ac:dyDescent="0.35">
      <c r="A13" t="s">
        <v>77</v>
      </c>
      <c r="B13" s="48" t="s">
        <v>78</v>
      </c>
      <c r="C13" s="17">
        <v>5</v>
      </c>
      <c r="I13" t="str">
        <f>J13</f>
        <v>SERIE 1</v>
      </c>
      <c r="J13" s="19" t="s">
        <v>77</v>
      </c>
      <c r="K13" s="115" t="str">
        <f>$B$13</f>
        <v xml:space="preserve">PRUEBA </v>
      </c>
      <c r="L13" s="109">
        <f>$C$13</f>
        <v>5</v>
      </c>
      <c r="M13" s="109"/>
      <c r="N13" s="109"/>
      <c r="O13" s="110"/>
      <c r="P13" s="111"/>
      <c r="Q13" s="111"/>
      <c r="R13" s="111"/>
      <c r="S13" s="112"/>
      <c r="T13" s="10" t="s">
        <v>77</v>
      </c>
      <c r="U13" s="113" t="s">
        <v>78</v>
      </c>
      <c r="V13" s="116">
        <v>6</v>
      </c>
      <c r="W13" s="10"/>
      <c r="X13" s="10"/>
      <c r="Y13" s="10"/>
      <c r="Z13" s="114"/>
      <c r="AA13" s="10"/>
      <c r="AB13" s="10" t="str">
        <f>AC13</f>
        <v>SERIE 1</v>
      </c>
      <c r="AC13" s="19" t="s">
        <v>77</v>
      </c>
      <c r="AD13" s="115" t="str">
        <f>$B$13</f>
        <v xml:space="preserve">PRUEBA </v>
      </c>
      <c r="AE13" s="117">
        <f>$V$13</f>
        <v>6</v>
      </c>
      <c r="AF13" s="109"/>
      <c r="AG13" s="109"/>
      <c r="AH13" s="110"/>
      <c r="AI13" s="111"/>
      <c r="AJ13" s="5"/>
      <c r="AK13" s="5"/>
      <c r="AM13" s="126"/>
      <c r="AN13" s="115" t="str">
        <f>K13</f>
        <v xml:space="preserve">PRUEBA </v>
      </c>
      <c r="AO13" s="117">
        <f>L13</f>
        <v>5</v>
      </c>
      <c r="AP13" s="117"/>
      <c r="AQ13" s="117"/>
      <c r="AR13" s="111"/>
      <c r="AS13" s="10"/>
      <c r="AT13" s="132"/>
      <c r="AU13" s="10"/>
      <c r="AV13" s="113" t="str">
        <f>AN13</f>
        <v xml:space="preserve">PRUEBA </v>
      </c>
      <c r="AW13" s="116">
        <f>AO13</f>
        <v>5</v>
      </c>
      <c r="AX13" s="126"/>
      <c r="AY13" s="10"/>
      <c r="AZ13" s="10"/>
      <c r="BA13" s="10"/>
      <c r="BC13" s="126"/>
      <c r="BD13" s="115" t="str">
        <f>AD13</f>
        <v xml:space="preserve">PRUEBA </v>
      </c>
      <c r="BE13" s="117">
        <f>AE13</f>
        <v>6</v>
      </c>
      <c r="BF13" s="117"/>
      <c r="BG13" s="117"/>
      <c r="BH13" s="111"/>
      <c r="BI13" s="10"/>
      <c r="BJ13" s="130"/>
      <c r="BK13" s="10"/>
      <c r="BL13" s="113" t="str">
        <f>BD13</f>
        <v xml:space="preserve">PRUEBA </v>
      </c>
      <c r="BM13" s="116">
        <f>BE13</f>
        <v>6</v>
      </c>
      <c r="BN13" s="10"/>
      <c r="BO13" s="10"/>
      <c r="BP13" s="10"/>
      <c r="BQ13" s="10"/>
      <c r="BS13" s="46"/>
      <c r="BT13" s="47"/>
      <c r="BU13" s="46"/>
      <c r="BV13" s="47"/>
      <c r="BW13" s="46"/>
      <c r="BX13" s="47"/>
      <c r="BZ13" s="51"/>
      <c r="CA13" s="52"/>
      <c r="CB13" s="52"/>
      <c r="CC13" s="53"/>
      <c r="CE13" s="51"/>
      <c r="CF13" s="52"/>
      <c r="CG13" s="52"/>
      <c r="CH13" s="53"/>
      <c r="CI13" s="45"/>
      <c r="CJ13" s="51"/>
      <c r="CK13" s="52"/>
      <c r="CL13" s="52"/>
      <c r="CM13" s="53"/>
      <c r="CO13" s="51"/>
      <c r="CP13" s="52"/>
      <c r="CQ13" s="52"/>
      <c r="CR13" s="53"/>
    </row>
    <row r="14" spans="1:96" ht="18" x14ac:dyDescent="0.35">
      <c r="A14" s="3" t="s">
        <v>79</v>
      </c>
      <c r="B14" s="49" t="s">
        <v>7</v>
      </c>
      <c r="C14" s="49" t="s">
        <v>8</v>
      </c>
      <c r="D14" s="49" t="s">
        <v>61</v>
      </c>
      <c r="E14" s="49" t="s">
        <v>10</v>
      </c>
      <c r="F14" s="49" t="s">
        <v>80</v>
      </c>
      <c r="G14" s="70"/>
      <c r="I14" t="str">
        <f>J14</f>
        <v>CARRIL</v>
      </c>
      <c r="J14" s="19" t="s">
        <v>79</v>
      </c>
      <c r="K14" s="118" t="s">
        <v>7</v>
      </c>
      <c r="L14" s="118" t="s">
        <v>8</v>
      </c>
      <c r="M14" s="118" t="s">
        <v>61</v>
      </c>
      <c r="N14" s="118" t="s">
        <v>10</v>
      </c>
      <c r="O14" s="118" t="s">
        <v>80</v>
      </c>
      <c r="P14" s="119" t="s">
        <v>81</v>
      </c>
      <c r="Q14" s="119" t="s">
        <v>82</v>
      </c>
      <c r="R14" s="119" t="s">
        <v>30</v>
      </c>
      <c r="S14" s="112"/>
      <c r="T14" s="19" t="s">
        <v>79</v>
      </c>
      <c r="U14" s="119" t="s">
        <v>7</v>
      </c>
      <c r="V14" s="119" t="s">
        <v>8</v>
      </c>
      <c r="W14" s="119" t="s">
        <v>61</v>
      </c>
      <c r="X14" s="119" t="s">
        <v>10</v>
      </c>
      <c r="Y14" s="119" t="s">
        <v>80</v>
      </c>
      <c r="Z14" s="120"/>
      <c r="AA14" s="10"/>
      <c r="AB14" s="10" t="str">
        <f>AC14</f>
        <v>CARRIL</v>
      </c>
      <c r="AC14" s="19" t="s">
        <v>79</v>
      </c>
      <c r="AD14" s="118" t="s">
        <v>7</v>
      </c>
      <c r="AE14" s="118" t="s">
        <v>8</v>
      </c>
      <c r="AF14" s="118" t="s">
        <v>61</v>
      </c>
      <c r="AG14" s="118" t="s">
        <v>10</v>
      </c>
      <c r="AH14" s="118" t="s">
        <v>80</v>
      </c>
      <c r="AI14" s="119" t="s">
        <v>81</v>
      </c>
      <c r="AJ14" s="49" t="s">
        <v>82</v>
      </c>
      <c r="AK14" s="49" t="s">
        <v>30</v>
      </c>
      <c r="AM14" s="119" t="s">
        <v>83</v>
      </c>
      <c r="AN14" s="119" t="s">
        <v>7</v>
      </c>
      <c r="AO14" s="119" t="s">
        <v>8</v>
      </c>
      <c r="AP14" s="119" t="s">
        <v>61</v>
      </c>
      <c r="AQ14" s="119" t="s">
        <v>10</v>
      </c>
      <c r="AR14" s="119" t="s">
        <v>81</v>
      </c>
      <c r="AS14" s="118" t="s">
        <v>15</v>
      </c>
      <c r="AT14" s="132"/>
      <c r="AU14" s="126" t="s">
        <v>83</v>
      </c>
      <c r="AV14" s="126" t="s">
        <v>7</v>
      </c>
      <c r="AW14" s="126" t="s">
        <v>8</v>
      </c>
      <c r="AX14" s="126" t="s">
        <v>61</v>
      </c>
      <c r="AY14" s="126" t="s">
        <v>10</v>
      </c>
      <c r="AZ14" s="126" t="s">
        <v>81</v>
      </c>
      <c r="BA14" s="126" t="s">
        <v>15</v>
      </c>
      <c r="BC14" s="119" t="s">
        <v>83</v>
      </c>
      <c r="BD14" s="119" t="s">
        <v>7</v>
      </c>
      <c r="BE14" s="119" t="s">
        <v>8</v>
      </c>
      <c r="BF14" s="119" t="s">
        <v>61</v>
      </c>
      <c r="BG14" s="119" t="s">
        <v>10</v>
      </c>
      <c r="BH14" s="119" t="s">
        <v>81</v>
      </c>
      <c r="BI14" s="118" t="s">
        <v>15</v>
      </c>
      <c r="BJ14" s="130"/>
      <c r="BK14" s="126" t="s">
        <v>83</v>
      </c>
      <c r="BL14" s="126" t="s">
        <v>7</v>
      </c>
      <c r="BM14" s="126" t="s">
        <v>8</v>
      </c>
      <c r="BN14" s="126" t="s">
        <v>61</v>
      </c>
      <c r="BO14" s="126" t="s">
        <v>10</v>
      </c>
      <c r="BP14" s="126" t="s">
        <v>81</v>
      </c>
      <c r="BQ14" s="126" t="s">
        <v>15</v>
      </c>
      <c r="BS14" s="46"/>
      <c r="BT14" s="47"/>
      <c r="BU14" s="46"/>
      <c r="BV14" s="47"/>
      <c r="BW14" s="46"/>
      <c r="BX14" s="47"/>
      <c r="BZ14" s="56" t="s">
        <v>84</v>
      </c>
      <c r="CA14" s="17">
        <f>_xlfn.XLOOKUP($CC$3&amp;"-"&amp;$CA$4,$H$15:$H$201,$Q$15:$Q$201,"")</f>
        <v>5</v>
      </c>
      <c r="CB14" s="48" t="s">
        <v>85</v>
      </c>
      <c r="CC14" s="57">
        <f>_xlfn.XLOOKUP($CC$3&amp;"-"&amp;$CA$4,$H$15:$H$201,$R$15:$R$201,"")</f>
        <v>3</v>
      </c>
      <c r="CE14" s="56" t="s">
        <v>84</v>
      </c>
      <c r="CF14" s="17">
        <f>_xlfn.XLOOKUP($CC$3&amp;"-"&amp;$CA$5,$H$15:$H$201,$Q$15:$Q$201,"")</f>
        <v>5</v>
      </c>
      <c r="CG14" s="48" t="s">
        <v>85</v>
      </c>
      <c r="CH14" s="57">
        <f>_xlfn.XLOOKUP($CC$3&amp;"-"&amp;$CA$5,$H$15:$H$201,$R$15:$R$201,"")</f>
        <v>3</v>
      </c>
      <c r="CJ14" s="56" t="s">
        <v>84</v>
      </c>
      <c r="CK14" s="17">
        <f>_xlfn.XLOOKUP($CM$3&amp;"-"&amp;$CK$4,$AA$15:$AA$201,$AJ$15:$AJ$201,"")</f>
        <v>6</v>
      </c>
      <c r="CL14" s="48" t="s">
        <v>85</v>
      </c>
      <c r="CM14" s="57">
        <f>_xlfn.XLOOKUP($CM$3&amp;"-"&amp;$CK$4,$AA$15:$AA$201,$AK$15:$AK$201,"")</f>
        <v>3</v>
      </c>
      <c r="CO14" s="56" t="s">
        <v>84</v>
      </c>
      <c r="CP14" s="17">
        <f>_xlfn.XLOOKUP($CM$3&amp;"-"&amp;$CK$5,$AA$15:$AA$201,$AJ$15:$AJ$201,"")</f>
        <v>6</v>
      </c>
      <c r="CQ14" s="48" t="s">
        <v>85</v>
      </c>
      <c r="CR14" s="57">
        <f>_xlfn.XLOOKUP($CM$3&amp;"-"&amp;$CK$5,$AA$15:$AA$201,$AK$15:$AK$201,"")</f>
        <v>3</v>
      </c>
    </row>
    <row r="15" spans="1:96" ht="18" x14ac:dyDescent="0.35">
      <c r="A15">
        <v>8</v>
      </c>
      <c r="C15" s="3">
        <f>_xlfn.XLOOKUP(B15,Tabla1[NOMBRE Y APELLIDO],Tabla1[EQUIPO])</f>
        <v>0</v>
      </c>
      <c r="D15" s="3">
        <f>_xlfn.XLOOKUP(B15,Tabla1[NOMBRE Y APELLIDO],Tabla1[EDAD])</f>
        <v>0</v>
      </c>
      <c r="E15" s="3">
        <f>_xlfn.XLOOKUP(B15,Tabla1[NOMBRE Y APELLIDO],Tabla1[CAT.])</f>
        <v>0</v>
      </c>
      <c r="F15" s="81">
        <f>_xlfn.XLOOKUP(B15,Tabla1[NOMBRE Y APELLIDO],Tabla1[200m LIBRE])</f>
        <v>0</v>
      </c>
      <c r="H15" t="str">
        <f>$J$13&amp;"-"&amp;J15</f>
        <v>SERIE 1-1</v>
      </c>
      <c r="I15" t="str">
        <f>N15&amp;COUNTIF($N$15:N15,N15)</f>
        <v>01</v>
      </c>
      <c r="J15" s="19" cm="1">
        <f t="array" ref="J15:O22">_xlfn._xlws.SORT(A15:F22,1,1,FALSE)</f>
        <v>1</v>
      </c>
      <c r="K15" s="121">
        <v>0</v>
      </c>
      <c r="L15" s="118">
        <v>0</v>
      </c>
      <c r="M15" s="118">
        <v>0</v>
      </c>
      <c r="N15" s="118">
        <v>0</v>
      </c>
      <c r="O15" s="122">
        <v>0</v>
      </c>
      <c r="P15" s="122" t="s">
        <v>89</v>
      </c>
      <c r="Q15" s="118">
        <f>$L$13</f>
        <v>5</v>
      </c>
      <c r="R15" s="118">
        <v>1</v>
      </c>
      <c r="S15" s="112"/>
      <c r="T15" s="10">
        <v>8</v>
      </c>
      <c r="U15" s="10"/>
      <c r="V15" s="19">
        <f>_xlfn.XLOOKUP(U15,Tabla1[NOMBRE Y APELLIDO],Tabla1[EQUIPO])</f>
        <v>0</v>
      </c>
      <c r="W15" s="19">
        <f>_xlfn.XLOOKUP(U15,Tabla1[NOMBRE Y APELLIDO],Tabla1[EDAD])</f>
        <v>0</v>
      </c>
      <c r="X15" s="19">
        <f>_xlfn.XLOOKUP(U15,Tabla1[NOMBRE Y APELLIDO],Tabla1[CAT.])</f>
        <v>0</v>
      </c>
      <c r="Y15" s="123">
        <f>_xlfn.XLOOKUP(U15,Tabla1[NOMBRE Y APELLIDO],Tabla1[200m LIBRE])</f>
        <v>0</v>
      </c>
      <c r="Z15" s="124"/>
      <c r="AA15" s="10" t="str">
        <f>$AC$13&amp;"-"&amp;AC15</f>
        <v>SERIE 1-1</v>
      </c>
      <c r="AB15" s="10" t="str">
        <f>AG15&amp;COUNTIF($AG$15:AG15,AG15)</f>
        <v>01</v>
      </c>
      <c r="AC15" s="19" cm="1">
        <f t="array" ref="AC15:AH22">_xlfn._xlws.SORT(T15:Y22,1,1,FALSE)</f>
        <v>1</v>
      </c>
      <c r="AD15" s="121">
        <v>0</v>
      </c>
      <c r="AE15" s="118">
        <v>0</v>
      </c>
      <c r="AF15" s="118">
        <v>0</v>
      </c>
      <c r="AG15" s="118">
        <v>0</v>
      </c>
      <c r="AH15" s="122">
        <v>0</v>
      </c>
      <c r="AI15" s="122" t="s">
        <v>89</v>
      </c>
      <c r="AJ15" s="50">
        <f t="shared" ref="AJ15:AJ22" si="15">$AE$13</f>
        <v>6</v>
      </c>
      <c r="AK15" s="50">
        <v>1</v>
      </c>
      <c r="AM15" s="126">
        <v>1</v>
      </c>
      <c r="AN15" s="10" t="str" cm="1">
        <f t="array" ref="AN15:AQ15">_xlfn.XLOOKUP($AO$12&amp;AM15,$I$15:$I$201,$K$15:$N$201,"")</f>
        <v>Maria Camila Bravo Acevedo</v>
      </c>
      <c r="AO15" s="122" t="str">
        <v>DELFINES</v>
      </c>
      <c r="AP15" s="118">
        <v>26</v>
      </c>
      <c r="AQ15" s="122" t="str">
        <v>MAYORES</v>
      </c>
      <c r="AR15" s="122">
        <f>_xlfn.XLOOKUP($AO$12&amp;AM15,$I$15:$I$201,$P$15:$P$201,"")</f>
        <v>2.6584490740740739E-3</v>
      </c>
      <c r="AS15" s="118" cm="1">
        <f t="array" ref="AS15">IFERROR(IF(AR15="N/P",0,_xlfn.IFS(AM15&gt;8,"0",AM15=1,"9",AM15=2,"7",AM15=3,"6",AM15=4,"5",AM15=5,"4",AM15=6,"3",AM15=7,"2",AM15=8,"1")),"")+0</f>
        <v>9</v>
      </c>
      <c r="AT15" s="133" t="str">
        <f>AY15&amp;AU15</f>
        <v>MAYORES1</v>
      </c>
      <c r="AU15" s="126" cm="1">
        <f t="array" ref="AU15">_xlfn.IFS(AZ15="N/P",0,AV15="",0,AV15&gt;0,1)</f>
        <v>1</v>
      </c>
      <c r="AV15" s="10" t="str" cm="1">
        <f t="array" ref="AV15:AZ15">_xlfn._xlws.SORT(AN15:AR15,5,1,FALSE)</f>
        <v>Maria Camila Bravo Acevedo</v>
      </c>
      <c r="AW15" s="126" t="str">
        <v>DELFINES</v>
      </c>
      <c r="AX15" s="126">
        <v>26</v>
      </c>
      <c r="AY15" s="126" t="str">
        <v>MAYORES</v>
      </c>
      <c r="AZ15" s="122">
        <v>2.6584490740740739E-3</v>
      </c>
      <c r="BA15" s="118" cm="1">
        <f t="array" ref="BA15">IFERROR(IF(AZ15="N/P",0,_xlfn.IFS(AU15&gt;8,"0",AU15=1,"9",AU15=2,"7",AU15=3,"6",AU15=4,"5",AU15=5,"4",AU15=6,"3",AU15=7,"2",AU15=8,"1")),"")+0</f>
        <v>9</v>
      </c>
      <c r="BC15" s="126">
        <v>1</v>
      </c>
      <c r="BD15" s="10" t="str" cm="1">
        <f t="array" ref="BD15:BG15">_xlfn.XLOOKUP($BE$12&amp;BC15,$AB$15:$AB$201,$AD$15:$AG$201,"")</f>
        <v>Hugo Barrera Guzman</v>
      </c>
      <c r="BE15" s="122" t="str">
        <v>DELFINES</v>
      </c>
      <c r="BF15" s="118">
        <v>27</v>
      </c>
      <c r="BG15" s="122" t="str">
        <v>MAYORES</v>
      </c>
      <c r="BH15" s="122">
        <f>_xlfn.XLOOKUP($BE$12&amp;BC15,$AB$15:$AB$201,$AI$15:$AI$201,"")</f>
        <v>2.0105324074074075E-3</v>
      </c>
      <c r="BI15" s="118" cm="1">
        <f t="array" ref="BI15">IFERROR(IF(BH15="N/P",0,_xlfn.IFS(BC15&gt;8,"0",BC15=1,"9",BC15=2,"7",BC15=3,"6",BC15=4,"5",BC15=5,"4",BC15=6,"3",BC15=7,"2",BC15=8,"1")),"")+0</f>
        <v>9</v>
      </c>
      <c r="BJ15" s="131" t="str">
        <f>BO15&amp;BK15</f>
        <v>MAYORES1</v>
      </c>
      <c r="BK15" s="126" cm="1">
        <f t="array" ref="BK15">_xlfn.IFS(BP15="N/P",0,BL15="",0,BL15&gt;0,1)</f>
        <v>1</v>
      </c>
      <c r="BL15" s="10" t="str" cm="1">
        <f t="array" ref="BL15:BP15">_xlfn._xlws.SORT(BD15:BH15,5,1,FALSE)</f>
        <v>Hugo Barrera Guzman</v>
      </c>
      <c r="BM15" s="126" t="str">
        <v>DELFINES</v>
      </c>
      <c r="BN15" s="126">
        <v>27</v>
      </c>
      <c r="BO15" s="126" t="str">
        <v>MAYORES</v>
      </c>
      <c r="BP15" s="122">
        <v>2.0105324074074075E-3</v>
      </c>
      <c r="BQ15" s="118" cm="1">
        <f t="array" ref="BQ15">IFERROR(IF(BP15="N/P",0,_xlfn.IFS(BK15&gt;8,"0",BK15=1,"9",BK15=2,"7",BK15=3,"6",BK15=4,"5",BK15=5,"4",BK15=6,"3",BK15=7,"2",BK15=8,"1")),"")+0</f>
        <v>9</v>
      </c>
      <c r="BS15" s="46"/>
      <c r="BT15" s="47"/>
      <c r="BU15" s="46"/>
      <c r="BV15" s="47"/>
      <c r="BW15" s="46"/>
      <c r="BX15" s="47"/>
      <c r="BZ15" s="58"/>
      <c r="CA15" s="17"/>
      <c r="CC15" s="57"/>
      <c r="CE15" s="58"/>
      <c r="CF15" s="17"/>
      <c r="CH15" s="57"/>
      <c r="CJ15" s="58"/>
      <c r="CK15" s="17"/>
      <c r="CM15" s="57"/>
      <c r="CO15" s="58"/>
      <c r="CP15" s="17"/>
      <c r="CR15" s="57"/>
    </row>
    <row r="16" spans="1:96" ht="18" x14ac:dyDescent="0.35">
      <c r="A16">
        <v>1</v>
      </c>
      <c r="C16" s="3">
        <f>_xlfn.XLOOKUP(B16,Tabla1[NOMBRE Y APELLIDO],Tabla1[EQUIPO])</f>
        <v>0</v>
      </c>
      <c r="D16" s="3">
        <f>_xlfn.XLOOKUP(B16,Tabla1[NOMBRE Y APELLIDO],Tabla1[EDAD])</f>
        <v>0</v>
      </c>
      <c r="E16" s="3">
        <f>_xlfn.XLOOKUP(B16,Tabla1[NOMBRE Y APELLIDO],Tabla1[CAT.])</f>
        <v>0</v>
      </c>
      <c r="F16" s="81">
        <f>_xlfn.XLOOKUP(B16,Tabla1[NOMBRE Y APELLIDO],Tabla1[200m LIBRE])</f>
        <v>0</v>
      </c>
      <c r="G16" s="71"/>
      <c r="H16" t="str">
        <f t="shared" ref="H16:H22" si="16">$J$13&amp;"-"&amp;J16</f>
        <v>SERIE 1-2</v>
      </c>
      <c r="I16" t="str">
        <f>N16&amp;COUNTIF($N$15:N16,N16)</f>
        <v>02</v>
      </c>
      <c r="J16" s="19">
        <v>2</v>
      </c>
      <c r="K16" s="121">
        <v>0</v>
      </c>
      <c r="L16" s="118">
        <v>0</v>
      </c>
      <c r="M16" s="118">
        <v>0</v>
      </c>
      <c r="N16" s="118">
        <v>0</v>
      </c>
      <c r="O16" s="122">
        <v>0</v>
      </c>
      <c r="P16" s="122" t="s">
        <v>89</v>
      </c>
      <c r="Q16" s="118">
        <f t="shared" ref="Q16:Q22" si="17">$L$13</f>
        <v>5</v>
      </c>
      <c r="R16" s="118">
        <v>1</v>
      </c>
      <c r="S16" s="112"/>
      <c r="T16" s="10">
        <v>1</v>
      </c>
      <c r="U16" s="10"/>
      <c r="V16" s="19">
        <f>_xlfn.XLOOKUP(U16,Tabla1[NOMBRE Y APELLIDO],Tabla1[EQUIPO])</f>
        <v>0</v>
      </c>
      <c r="W16" s="19">
        <f>_xlfn.XLOOKUP(U16,Tabla1[NOMBRE Y APELLIDO],Tabla1[EDAD])</f>
        <v>0</v>
      </c>
      <c r="X16" s="19">
        <f>_xlfn.XLOOKUP(U16,Tabla1[NOMBRE Y APELLIDO],Tabla1[CAT.])</f>
        <v>0</v>
      </c>
      <c r="Y16" s="123">
        <f>_xlfn.XLOOKUP(U16,Tabla1[NOMBRE Y APELLIDO],Tabla1[200m LIBRE])</f>
        <v>0</v>
      </c>
      <c r="Z16" s="124"/>
      <c r="AA16" s="10" t="str">
        <f t="shared" ref="AA16:AA22" si="18">$AC$13&amp;"-"&amp;AC16</f>
        <v>SERIE 1-2</v>
      </c>
      <c r="AB16" s="10" t="str">
        <f>AG16&amp;COUNTIF($AG$15:AG16,AG16)</f>
        <v>02</v>
      </c>
      <c r="AC16" s="19">
        <v>2</v>
      </c>
      <c r="AD16" s="121">
        <v>0</v>
      </c>
      <c r="AE16" s="118">
        <v>0</v>
      </c>
      <c r="AF16" s="118">
        <v>0</v>
      </c>
      <c r="AG16" s="118">
        <v>0</v>
      </c>
      <c r="AH16" s="122">
        <v>0</v>
      </c>
      <c r="AI16" s="122" t="s">
        <v>89</v>
      </c>
      <c r="AJ16" s="50">
        <f t="shared" si="15"/>
        <v>6</v>
      </c>
      <c r="AK16" s="50">
        <v>1</v>
      </c>
      <c r="AM16" s="126"/>
      <c r="AN16" s="10"/>
      <c r="AO16" s="122"/>
      <c r="AP16" s="118"/>
      <c r="AQ16" s="122"/>
      <c r="AR16" s="122"/>
      <c r="AS16" s="118"/>
      <c r="AT16" s="133" t="str">
        <f t="shared" ref="AT16:AT58" si="19">AY16&amp;AU16</f>
        <v/>
      </c>
      <c r="AU16" s="126"/>
      <c r="AV16" s="10"/>
      <c r="AW16" s="126"/>
      <c r="AX16" s="126"/>
      <c r="AY16" s="126"/>
      <c r="AZ16" s="126"/>
      <c r="BA16" s="10"/>
      <c r="BC16" s="126"/>
      <c r="BD16" s="10"/>
      <c r="BE16" s="122"/>
      <c r="BF16" s="118"/>
      <c r="BG16" s="122"/>
      <c r="BH16" s="122"/>
      <c r="BI16" s="118"/>
      <c r="BJ16" s="131" t="str">
        <f t="shared" ref="BJ16:BJ48" si="20">BO16&amp;BK16</f>
        <v/>
      </c>
      <c r="BK16" s="10"/>
      <c r="BL16" s="10"/>
      <c r="BM16" s="10"/>
      <c r="BN16" s="10"/>
      <c r="BO16" s="10"/>
      <c r="BP16" s="10"/>
      <c r="BQ16" s="10"/>
      <c r="BS16" s="46"/>
      <c r="BT16" s="47"/>
      <c r="BU16" s="46"/>
      <c r="BV16" s="47"/>
      <c r="BW16" s="46"/>
      <c r="BX16" s="47"/>
      <c r="BZ16" s="56" t="s">
        <v>86</v>
      </c>
      <c r="CA16" s="17">
        <f>_xlfn.XLOOKUP($CC$3&amp;"-"&amp;$CA$4,$H$15:$H$201,$J$15:$J$201,"")</f>
        <v>1</v>
      </c>
      <c r="CB16" s="48" t="s">
        <v>87</v>
      </c>
      <c r="CC16" s="57"/>
      <c r="CE16" s="56" t="s">
        <v>86</v>
      </c>
      <c r="CF16" s="17">
        <f>_xlfn.XLOOKUP($CC$3&amp;"-"&amp;$CA$5,$H$15:$H$201,$J$15:$J$201,"")</f>
        <v>2</v>
      </c>
      <c r="CG16" s="48" t="s">
        <v>87</v>
      </c>
      <c r="CH16" s="57"/>
      <c r="CJ16" s="56" t="s">
        <v>86</v>
      </c>
      <c r="CK16" s="17">
        <f>_xlfn.XLOOKUP($CM$3&amp;"-"&amp;$CK$4,$AA$15:$AA$201,$AC$15:$AC$201,"")</f>
        <v>1</v>
      </c>
      <c r="CL16" s="48" t="s">
        <v>87</v>
      </c>
      <c r="CM16" s="57"/>
      <c r="CO16" s="56" t="s">
        <v>86</v>
      </c>
      <c r="CP16" s="17">
        <f>_xlfn.XLOOKUP($CM$3&amp;"-"&amp;$CK$5,$AA$15:$AA$201,$AC$15:$AC$201,"")</f>
        <v>2</v>
      </c>
      <c r="CQ16" s="48" t="s">
        <v>87</v>
      </c>
      <c r="CR16" s="57"/>
    </row>
    <row r="17" spans="1:160" ht="18" x14ac:dyDescent="0.35">
      <c r="A17">
        <v>7</v>
      </c>
      <c r="C17" s="3">
        <f>_xlfn.XLOOKUP(B17,Tabla1[NOMBRE Y APELLIDO],Tabla1[EQUIPO])</f>
        <v>0</v>
      </c>
      <c r="D17" s="3">
        <f>_xlfn.XLOOKUP(B17,Tabla1[NOMBRE Y APELLIDO],Tabla1[EDAD])</f>
        <v>0</v>
      </c>
      <c r="E17" s="3">
        <f>_xlfn.XLOOKUP(B17,Tabla1[NOMBRE Y APELLIDO],Tabla1[CAT.])</f>
        <v>0</v>
      </c>
      <c r="F17" s="81">
        <f>_xlfn.XLOOKUP(B17,Tabla1[NOMBRE Y APELLIDO],Tabla1[200m LIBRE])</f>
        <v>0</v>
      </c>
      <c r="G17" s="71"/>
      <c r="H17" t="str">
        <f t="shared" si="16"/>
        <v>SERIE 1-3</v>
      </c>
      <c r="I17" t="str">
        <f>N17&amp;COUNTIF($N$15:N17,N17)</f>
        <v>MASTER C1</v>
      </c>
      <c r="J17" s="19">
        <v>3</v>
      </c>
      <c r="K17" s="121" t="str">
        <v>MARÍA BAYER</v>
      </c>
      <c r="L17" s="118" t="str">
        <v>NNG</v>
      </c>
      <c r="M17" s="118">
        <v>40</v>
      </c>
      <c r="N17" s="118" t="str">
        <v>MASTER C</v>
      </c>
      <c r="O17" s="122" t="str">
        <v>N/T</v>
      </c>
      <c r="P17" s="122">
        <v>3.5914351851851854E-3</v>
      </c>
      <c r="Q17" s="118">
        <f t="shared" si="17"/>
        <v>5</v>
      </c>
      <c r="R17" s="118">
        <v>1</v>
      </c>
      <c r="S17" s="112"/>
      <c r="T17" s="10">
        <v>7</v>
      </c>
      <c r="U17" s="10"/>
      <c r="V17" s="19">
        <f>_xlfn.XLOOKUP(U17,Tabla1[NOMBRE Y APELLIDO],Tabla1[EQUIPO])</f>
        <v>0</v>
      </c>
      <c r="W17" s="19">
        <f>_xlfn.XLOOKUP(U17,Tabla1[NOMBRE Y APELLIDO],Tabla1[EDAD])</f>
        <v>0</v>
      </c>
      <c r="X17" s="19">
        <f>_xlfn.XLOOKUP(U17,Tabla1[NOMBRE Y APELLIDO],Tabla1[CAT.])</f>
        <v>0</v>
      </c>
      <c r="Y17" s="123">
        <f>_xlfn.XLOOKUP(U17,Tabla1[NOMBRE Y APELLIDO],Tabla1[200m LIBRE])</f>
        <v>0</v>
      </c>
      <c r="Z17" s="124"/>
      <c r="AA17" s="10" t="str">
        <f t="shared" si="18"/>
        <v>SERIE 1-3</v>
      </c>
      <c r="AB17" s="10" t="str">
        <f>AG17&amp;COUNTIF($AG$15:AG17,AG17)</f>
        <v>MASTER D1</v>
      </c>
      <c r="AC17" s="19">
        <v>3</v>
      </c>
      <c r="AD17" s="121" t="str">
        <v>JAIRO MARTINEZ</v>
      </c>
      <c r="AE17" s="118" t="str">
        <v>NNG</v>
      </c>
      <c r="AF17" s="118">
        <v>45</v>
      </c>
      <c r="AG17" s="118" t="str">
        <v>MASTER D</v>
      </c>
      <c r="AH17" s="122">
        <v>2.3798611111111112E-3</v>
      </c>
      <c r="AI17" s="122" t="s">
        <v>194</v>
      </c>
      <c r="AJ17" s="50">
        <f t="shared" si="15"/>
        <v>6</v>
      </c>
      <c r="AK17" s="50">
        <v>1</v>
      </c>
      <c r="AM17" s="126"/>
      <c r="AN17" s="115" t="str">
        <f>AN12</f>
        <v>FEMENINO</v>
      </c>
      <c r="AO17" s="117" t="s">
        <v>139</v>
      </c>
      <c r="AP17" s="10"/>
      <c r="AQ17" s="115" t="str">
        <f>AQ12</f>
        <v>200 M</v>
      </c>
      <c r="AR17" s="117" t="str">
        <f>AR12</f>
        <v>LIBRE</v>
      </c>
      <c r="AS17" s="10"/>
      <c r="AT17" s="133" t="str">
        <f t="shared" si="19"/>
        <v>200 M</v>
      </c>
      <c r="AU17" s="126"/>
      <c r="AV17" s="113" t="str">
        <f>AN17</f>
        <v>FEMENINO</v>
      </c>
      <c r="AW17" s="116" t="str">
        <f>AO17</f>
        <v>MASTER B</v>
      </c>
      <c r="AX17" s="126"/>
      <c r="AY17" s="113" t="str">
        <f>AQ17</f>
        <v>200 M</v>
      </c>
      <c r="AZ17" s="116" t="str">
        <f>AR17</f>
        <v>LIBRE</v>
      </c>
      <c r="BA17" s="10"/>
      <c r="BC17" s="126"/>
      <c r="BD17" s="115" t="str">
        <f>BD12</f>
        <v>MASCULINO</v>
      </c>
      <c r="BE17" s="117" t="s">
        <v>138</v>
      </c>
      <c r="BF17" s="10"/>
      <c r="BG17" s="115" t="str">
        <f>BG12</f>
        <v>200 M</v>
      </c>
      <c r="BH17" s="117" t="str">
        <f>BH12</f>
        <v>LIBRE</v>
      </c>
      <c r="BI17" s="10"/>
      <c r="BJ17" s="131" t="str">
        <f t="shared" si="20"/>
        <v>200 M</v>
      </c>
      <c r="BK17" s="10"/>
      <c r="BL17" s="113" t="str">
        <f>BD17</f>
        <v>MASCULINO</v>
      </c>
      <c r="BM17" s="116" t="str">
        <f>BE17</f>
        <v>MASTER A</v>
      </c>
      <c r="BN17" s="10"/>
      <c r="BO17" s="113" t="str">
        <f>BG17</f>
        <v>200 M</v>
      </c>
      <c r="BP17" s="116" t="str">
        <f>BH17</f>
        <v>LIBRE</v>
      </c>
      <c r="BQ17" s="10"/>
      <c r="BS17" s="46"/>
      <c r="BT17" s="47"/>
      <c r="BU17" s="46"/>
      <c r="BV17" s="47"/>
      <c r="BW17" s="46"/>
      <c r="BX17" s="47"/>
      <c r="BZ17" s="58"/>
      <c r="CC17" s="61"/>
      <c r="CE17" s="58"/>
      <c r="CH17" s="61"/>
      <c r="CJ17" s="58"/>
      <c r="CM17" s="61"/>
      <c r="CO17" s="58"/>
      <c r="CR17" s="61"/>
    </row>
    <row r="18" spans="1:160" ht="18" x14ac:dyDescent="0.35">
      <c r="A18">
        <v>2</v>
      </c>
      <c r="C18" s="3">
        <f>_xlfn.XLOOKUP(B18,Tabla1[NOMBRE Y APELLIDO],Tabla1[EQUIPO])</f>
        <v>0</v>
      </c>
      <c r="D18" s="3">
        <f>_xlfn.XLOOKUP(B18,Tabla1[NOMBRE Y APELLIDO],Tabla1[EDAD])</f>
        <v>0</v>
      </c>
      <c r="E18" s="3">
        <f>_xlfn.XLOOKUP(B18,Tabla1[NOMBRE Y APELLIDO],Tabla1[CAT.])</f>
        <v>0</v>
      </c>
      <c r="F18" s="81">
        <f>_xlfn.XLOOKUP(B18,Tabla1[NOMBRE Y APELLIDO],Tabla1[200m LIBRE])</f>
        <v>0</v>
      </c>
      <c r="G18" s="72"/>
      <c r="H18" t="str">
        <f t="shared" si="16"/>
        <v>SERIE 1-4</v>
      </c>
      <c r="I18" t="str">
        <f>N18&amp;COUNTIF($N$15:N18,N18)</f>
        <v>MASTER F1</v>
      </c>
      <c r="J18" s="19">
        <v>4</v>
      </c>
      <c r="K18" s="121" t="str">
        <v>MARTHA SAENZ</v>
      </c>
      <c r="L18" s="118" t="str">
        <v>NNG</v>
      </c>
      <c r="M18" s="118">
        <v>59</v>
      </c>
      <c r="N18" s="118" t="str">
        <v>MASTER F</v>
      </c>
      <c r="O18" s="122">
        <v>4.114236111111111E-3</v>
      </c>
      <c r="P18" s="122">
        <v>3.8863425925925923E-3</v>
      </c>
      <c r="Q18" s="118">
        <f t="shared" si="17"/>
        <v>5</v>
      </c>
      <c r="R18" s="118">
        <v>1</v>
      </c>
      <c r="S18" s="112"/>
      <c r="T18" s="10">
        <v>2</v>
      </c>
      <c r="U18" s="10"/>
      <c r="V18" s="19">
        <f>_xlfn.XLOOKUP(U18,Tabla1[NOMBRE Y APELLIDO],Tabla1[EQUIPO])</f>
        <v>0</v>
      </c>
      <c r="W18" s="19">
        <f>_xlfn.XLOOKUP(U18,Tabla1[NOMBRE Y APELLIDO],Tabla1[EDAD])</f>
        <v>0</v>
      </c>
      <c r="X18" s="19">
        <f>_xlfn.XLOOKUP(U18,Tabla1[NOMBRE Y APELLIDO],Tabla1[CAT.])</f>
        <v>0</v>
      </c>
      <c r="Y18" s="123">
        <f>_xlfn.XLOOKUP(U18,Tabla1[NOMBRE Y APELLIDO],Tabla1[200m LIBRE])</f>
        <v>0</v>
      </c>
      <c r="Z18" s="124"/>
      <c r="AA18" s="10" t="str">
        <f t="shared" si="18"/>
        <v>SERIE 1-4</v>
      </c>
      <c r="AB18" s="10" t="str">
        <f>AG18&amp;COUNTIF($AG$15:AG18,AG18)</f>
        <v>Master E1</v>
      </c>
      <c r="AC18" s="19">
        <v>4</v>
      </c>
      <c r="AD18" s="121" t="str">
        <v>Libardo Pinzón Vivas</v>
      </c>
      <c r="AE18" s="118" t="str">
        <v>MNM</v>
      </c>
      <c r="AF18" s="118">
        <v>51</v>
      </c>
      <c r="AG18" s="118" t="str">
        <v>Master E</v>
      </c>
      <c r="AH18" s="122">
        <v>1.9256944444444443E-3</v>
      </c>
      <c r="AI18" s="122">
        <v>1.9498842592592593E-3</v>
      </c>
      <c r="AJ18" s="50">
        <f t="shared" si="15"/>
        <v>6</v>
      </c>
      <c r="AK18" s="50">
        <v>1</v>
      </c>
      <c r="AM18" s="126"/>
      <c r="AN18" s="115" t="str">
        <f>AN13</f>
        <v xml:space="preserve">PRUEBA </v>
      </c>
      <c r="AO18" s="117">
        <f>AO13</f>
        <v>5</v>
      </c>
      <c r="AP18" s="10"/>
      <c r="AQ18" s="10"/>
      <c r="AR18" s="10"/>
      <c r="AS18" s="10"/>
      <c r="AT18" s="133" t="str">
        <f t="shared" si="19"/>
        <v/>
      </c>
      <c r="AU18" s="126"/>
      <c r="AV18" s="113" t="str">
        <f>AN18</f>
        <v xml:space="preserve">PRUEBA </v>
      </c>
      <c r="AW18" s="116">
        <f>AO18</f>
        <v>5</v>
      </c>
      <c r="AX18" s="126"/>
      <c r="AY18" s="10"/>
      <c r="AZ18" s="10"/>
      <c r="BA18" s="10"/>
      <c r="BC18" s="126"/>
      <c r="BD18" s="115" t="str">
        <f>BD13</f>
        <v xml:space="preserve">PRUEBA </v>
      </c>
      <c r="BE18" s="117">
        <f>BE13</f>
        <v>6</v>
      </c>
      <c r="BF18" s="10"/>
      <c r="BG18" s="10"/>
      <c r="BH18" s="10"/>
      <c r="BI18" s="10"/>
      <c r="BJ18" s="131" t="str">
        <f t="shared" si="20"/>
        <v/>
      </c>
      <c r="BK18" s="10"/>
      <c r="BL18" s="113" t="str">
        <f>BD18</f>
        <v xml:space="preserve">PRUEBA </v>
      </c>
      <c r="BM18" s="116">
        <f>BE18</f>
        <v>6</v>
      </c>
      <c r="BN18" s="10"/>
      <c r="BO18" s="10"/>
      <c r="BP18" s="10"/>
      <c r="BQ18" s="10"/>
      <c r="BS18" s="59"/>
      <c r="BT18" s="60"/>
      <c r="BU18" s="59"/>
      <c r="BV18" s="60"/>
      <c r="BW18" s="59"/>
      <c r="BX18" s="60"/>
      <c r="BZ18" s="56" t="s">
        <v>88</v>
      </c>
      <c r="CA18" s="138">
        <f>_xlfn.XLOOKUP($CC$3&amp;"-"&amp;$CA$4,$H$15:$H$201,$K$15:$K$201,"")</f>
        <v>0</v>
      </c>
      <c r="CB18" s="138" t="str">
        <f>_xlfn.XLOOKUP($CC$3&amp;"-"&amp;CB6,$H$15:$H$201,$J$15:$J$201,"")</f>
        <v/>
      </c>
      <c r="CC18" s="139" t="str">
        <f>_xlfn.XLOOKUP($CC$3&amp;"-"&amp;CC6,$H$15:$H$201,$J$15:$J$201,"")</f>
        <v/>
      </c>
      <c r="CE18" s="56" t="s">
        <v>88</v>
      </c>
      <c r="CF18" s="138">
        <f>_xlfn.XLOOKUP($CC$3&amp;"-"&amp;$CA$5,$H$15:$H$201,$K$15:$K$201,"")</f>
        <v>0</v>
      </c>
      <c r="CG18" s="138" t="str">
        <f>_xlfn.XLOOKUP($CC$3&amp;"-"&amp;CG6,$H$15:$H$201,$J$15:$J$201,"")</f>
        <v/>
      </c>
      <c r="CH18" s="139" t="str">
        <f>_xlfn.XLOOKUP($CC$3&amp;"-"&amp;CH6,$H$15:$H$201,$J$15:$J$201,"")</f>
        <v/>
      </c>
      <c r="CJ18" s="56" t="s">
        <v>88</v>
      </c>
      <c r="CK18" s="138">
        <f>_xlfn.XLOOKUP($CM$3&amp;"-"&amp;$CK$4,$AA$15:$AA$201,$AD$15:$AD$201,"")</f>
        <v>0</v>
      </c>
      <c r="CL18" s="138" t="str">
        <f>_xlfn.XLOOKUP($CC$3&amp;"-"&amp;CL6,$H$15:$H$201,$J$15:$J$201,"")</f>
        <v/>
      </c>
      <c r="CM18" s="139" t="str">
        <f>_xlfn.XLOOKUP($CC$3&amp;"-"&amp;CM6,$H$15:$H$201,$J$15:$J$201,"")</f>
        <v/>
      </c>
      <c r="CO18" s="56" t="s">
        <v>88</v>
      </c>
      <c r="CP18" s="138">
        <f>_xlfn.XLOOKUP($CM$3&amp;"-"&amp;$CK$5,$AA$15:$AA$201,$AD$15:$AD$201,"")</f>
        <v>0</v>
      </c>
      <c r="CQ18" s="138" t="str">
        <f>_xlfn.XLOOKUP($CC$3&amp;"-"&amp;CQ6,$H$15:$H$201,$J$15:$J$201,"")</f>
        <v/>
      </c>
      <c r="CR18" s="139" t="str">
        <f>_xlfn.XLOOKUP($CC$3&amp;"-"&amp;CR6,$H$15:$H$201,$J$15:$J$201,"")</f>
        <v/>
      </c>
    </row>
    <row r="19" spans="1:160" ht="18" x14ac:dyDescent="0.35">
      <c r="A19">
        <v>6</v>
      </c>
      <c r="C19" s="3">
        <f>_xlfn.XLOOKUP(B19,Tabla1[NOMBRE Y APELLIDO],Tabla1[EQUIPO])</f>
        <v>0</v>
      </c>
      <c r="D19" s="3">
        <f>_xlfn.XLOOKUP(B19,Tabla1[NOMBRE Y APELLIDO],Tabla1[EDAD])</f>
        <v>0</v>
      </c>
      <c r="E19" s="3">
        <f>_xlfn.XLOOKUP(B19,Tabla1[NOMBRE Y APELLIDO],Tabla1[CAT.])</f>
        <v>0</v>
      </c>
      <c r="F19" s="81">
        <f>_xlfn.XLOOKUP(B19,Tabla1[NOMBRE Y APELLIDO],Tabla1[200m LIBRE])</f>
        <v>0</v>
      </c>
      <c r="G19" s="72"/>
      <c r="H19" t="str">
        <f t="shared" si="16"/>
        <v>SERIE 1-5</v>
      </c>
      <c r="I19" t="str">
        <f>N19&amp;COUNTIF($N$15:N19,N19)</f>
        <v>MASTER D1</v>
      </c>
      <c r="J19" s="19">
        <v>5</v>
      </c>
      <c r="K19" s="121" t="str">
        <v>ELEONORA RIVAS</v>
      </c>
      <c r="L19" s="118" t="str">
        <v>P.LIBRE</v>
      </c>
      <c r="M19" s="118">
        <v>49</v>
      </c>
      <c r="N19" s="118" t="str">
        <v>MASTER D</v>
      </c>
      <c r="O19" s="122" t="str">
        <v>N/T</v>
      </c>
      <c r="P19" s="122">
        <v>3.2219907407407405E-3</v>
      </c>
      <c r="Q19" s="118">
        <f t="shared" si="17"/>
        <v>5</v>
      </c>
      <c r="R19" s="118">
        <v>1</v>
      </c>
      <c r="S19" s="112"/>
      <c r="T19" s="10">
        <v>6</v>
      </c>
      <c r="U19" s="10" t="s">
        <v>193</v>
      </c>
      <c r="V19" s="19" t="str">
        <f>_xlfn.XLOOKUP(U19,Tabla1[NOMBRE Y APELLIDO],Tabla1[EQUIPO])</f>
        <v>NNG</v>
      </c>
      <c r="W19" s="19">
        <f>_xlfn.XLOOKUP(U19,Tabla1[NOMBRE Y APELLIDO],Tabla1[EDAD])</f>
        <v>64</v>
      </c>
      <c r="X19" s="19" t="str">
        <f>_xlfn.XLOOKUP(U19,Tabla1[NOMBRE Y APELLIDO],Tabla1[CAT.])</f>
        <v>MASTER G</v>
      </c>
      <c r="Y19" s="123">
        <f>_xlfn.XLOOKUP(U19,Tabla1[NOMBRE Y APELLIDO],Tabla1[200m LIBRE])</f>
        <v>0</v>
      </c>
      <c r="Z19" s="124"/>
      <c r="AA19" s="10" t="str">
        <f t="shared" si="18"/>
        <v>SERIE 1-5</v>
      </c>
      <c r="AB19" s="10" t="str">
        <f>AG19&amp;COUNTIF($AG$15:AG19,AG19)</f>
        <v>MASTER D2</v>
      </c>
      <c r="AC19" s="19">
        <v>5</v>
      </c>
      <c r="AD19" s="121" t="str">
        <v>DANIEL MONTOYA</v>
      </c>
      <c r="AE19" s="118" t="str">
        <v>NNG</v>
      </c>
      <c r="AF19" s="118">
        <v>45</v>
      </c>
      <c r="AG19" s="118" t="str">
        <v>MASTER D</v>
      </c>
      <c r="AH19" s="122">
        <v>2.3440972222222222E-3</v>
      </c>
      <c r="AI19" s="122">
        <v>2.1893518518518516E-3</v>
      </c>
      <c r="AJ19" s="50">
        <f t="shared" si="15"/>
        <v>6</v>
      </c>
      <c r="AK19" s="50">
        <v>1</v>
      </c>
      <c r="AM19" s="119" t="s">
        <v>83</v>
      </c>
      <c r="AN19" s="119" t="s">
        <v>7</v>
      </c>
      <c r="AO19" s="119" t="s">
        <v>8</v>
      </c>
      <c r="AP19" s="119" t="s">
        <v>61</v>
      </c>
      <c r="AQ19" s="119" t="s">
        <v>10</v>
      </c>
      <c r="AR19" s="119" t="s">
        <v>81</v>
      </c>
      <c r="AS19" s="118" t="s">
        <v>15</v>
      </c>
      <c r="AT19" s="133" t="str">
        <f t="shared" si="19"/>
        <v>CAT.Lugar</v>
      </c>
      <c r="AU19" s="119" t="s">
        <v>83</v>
      </c>
      <c r="AV19" s="119" t="s">
        <v>7</v>
      </c>
      <c r="AW19" s="119" t="s">
        <v>8</v>
      </c>
      <c r="AX19" s="119" t="s">
        <v>61</v>
      </c>
      <c r="AY19" s="119" t="s">
        <v>10</v>
      </c>
      <c r="AZ19" s="119" t="s">
        <v>81</v>
      </c>
      <c r="BA19" s="126" t="s">
        <v>15</v>
      </c>
      <c r="BC19" s="119" t="s">
        <v>83</v>
      </c>
      <c r="BD19" s="119" t="s">
        <v>7</v>
      </c>
      <c r="BE19" s="119" t="s">
        <v>8</v>
      </c>
      <c r="BF19" s="119" t="s">
        <v>61</v>
      </c>
      <c r="BG19" s="119" t="s">
        <v>10</v>
      </c>
      <c r="BH19" s="119" t="s">
        <v>81</v>
      </c>
      <c r="BI19" s="118" t="s">
        <v>15</v>
      </c>
      <c r="BJ19" s="131" t="str">
        <f t="shared" si="20"/>
        <v>CAT.Lugar</v>
      </c>
      <c r="BK19" s="126" t="s">
        <v>83</v>
      </c>
      <c r="BL19" s="126" t="s">
        <v>7</v>
      </c>
      <c r="BM19" s="126" t="s">
        <v>8</v>
      </c>
      <c r="BN19" s="126" t="s">
        <v>61</v>
      </c>
      <c r="BO19" s="126" t="s">
        <v>10</v>
      </c>
      <c r="BP19" s="126" t="s">
        <v>81</v>
      </c>
      <c r="BQ19" s="126" t="s">
        <v>15</v>
      </c>
      <c r="BS19" s="62" t="s">
        <v>8</v>
      </c>
      <c r="BT19" s="62" t="s">
        <v>15</v>
      </c>
      <c r="BU19" s="62" t="s">
        <v>8</v>
      </c>
      <c r="BV19" s="62" t="s">
        <v>15</v>
      </c>
      <c r="BW19" s="62" t="s">
        <v>8</v>
      </c>
      <c r="BX19" s="62" t="s">
        <v>15</v>
      </c>
      <c r="BZ19" s="58"/>
      <c r="CC19" s="61"/>
      <c r="CE19" s="58"/>
      <c r="CH19" s="61"/>
      <c r="CJ19" s="58"/>
      <c r="CM19" s="61"/>
      <c r="CO19" s="58"/>
      <c r="CR19" s="61"/>
    </row>
    <row r="20" spans="1:160" ht="18" x14ac:dyDescent="0.35">
      <c r="A20">
        <v>3</v>
      </c>
      <c r="B20" t="s">
        <v>179</v>
      </c>
      <c r="C20" s="3" t="str">
        <f>_xlfn.XLOOKUP(B20,Tabla1[NOMBRE Y APELLIDO],Tabla1[EQUIPO])</f>
        <v>NNG</v>
      </c>
      <c r="D20" s="3">
        <f>_xlfn.XLOOKUP(B20,Tabla1[NOMBRE Y APELLIDO],Tabla1[EDAD])</f>
        <v>40</v>
      </c>
      <c r="E20" s="3" t="str">
        <f>_xlfn.XLOOKUP(B20,Tabla1[NOMBRE Y APELLIDO],Tabla1[CAT.])</f>
        <v>MASTER C</v>
      </c>
      <c r="F20" s="81" t="str">
        <f>_xlfn.XLOOKUP(B20,Tabla1[NOMBRE Y APELLIDO],Tabla1[200m LIBRE])</f>
        <v>N/T</v>
      </c>
      <c r="G20" s="72"/>
      <c r="H20" t="str">
        <f t="shared" si="16"/>
        <v>SERIE 1-6</v>
      </c>
      <c r="I20" t="str">
        <f>N20&amp;COUNTIF($N$15:N20,N20)</f>
        <v>03</v>
      </c>
      <c r="J20" s="19">
        <v>6</v>
      </c>
      <c r="K20" s="121">
        <v>0</v>
      </c>
      <c r="L20" s="118">
        <v>0</v>
      </c>
      <c r="M20" s="118">
        <v>0</v>
      </c>
      <c r="N20" s="118">
        <v>0</v>
      </c>
      <c r="O20" s="122">
        <v>0</v>
      </c>
      <c r="P20" s="122" t="s">
        <v>89</v>
      </c>
      <c r="Q20" s="118">
        <f t="shared" si="17"/>
        <v>5</v>
      </c>
      <c r="R20" s="118">
        <v>1</v>
      </c>
      <c r="S20" s="112"/>
      <c r="T20" s="10">
        <v>3</v>
      </c>
      <c r="U20" s="10" t="s">
        <v>180</v>
      </c>
      <c r="V20" s="19" t="str">
        <f>_xlfn.XLOOKUP(U20,Tabla1[NOMBRE Y APELLIDO],Tabla1[EQUIPO])</f>
        <v>NNG</v>
      </c>
      <c r="W20" s="19">
        <f>_xlfn.XLOOKUP(U20,Tabla1[NOMBRE Y APELLIDO],Tabla1[EDAD])</f>
        <v>45</v>
      </c>
      <c r="X20" s="19" t="str">
        <f>_xlfn.XLOOKUP(U20,Tabla1[NOMBRE Y APELLIDO],Tabla1[CAT.])</f>
        <v>MASTER D</v>
      </c>
      <c r="Y20" s="123">
        <f>_xlfn.XLOOKUP(U20,Tabla1[NOMBRE Y APELLIDO],Tabla1[200m LIBRE])</f>
        <v>2.3798611111111112E-3</v>
      </c>
      <c r="Z20" s="124"/>
      <c r="AA20" s="10" t="str">
        <f t="shared" si="18"/>
        <v>SERIE 1-6</v>
      </c>
      <c r="AB20" s="10" t="str">
        <f>AG20&amp;COUNTIF($AG$15:AG20,AG20)</f>
        <v>MASTER G1</v>
      </c>
      <c r="AC20" s="19">
        <v>6</v>
      </c>
      <c r="AD20" s="121" t="str">
        <v>Fernando Suarez</v>
      </c>
      <c r="AE20" s="118" t="str">
        <v>NNG</v>
      </c>
      <c r="AF20" s="118">
        <v>64</v>
      </c>
      <c r="AG20" s="118" t="str">
        <v>MASTER G</v>
      </c>
      <c r="AH20" s="122">
        <v>0</v>
      </c>
      <c r="AI20" s="122">
        <v>4.2708333333333331E-3</v>
      </c>
      <c r="AJ20" s="50">
        <f t="shared" si="15"/>
        <v>6</v>
      </c>
      <c r="AK20" s="50">
        <v>1</v>
      </c>
      <c r="AM20" s="126">
        <v>1</v>
      </c>
      <c r="AN20" s="10" t="str" cm="1">
        <f t="array" ref="AN20:AQ20">_xlfn.XLOOKUP($AO$17&amp;AM20,$I$15:$I$201,$K$15:$N$201,"")</f>
        <v>Marlen Patricia Villalba Pastrana</v>
      </c>
      <c r="AO20" s="122" t="str">
        <v>P.LIBRE</v>
      </c>
      <c r="AP20" s="118">
        <v>36</v>
      </c>
      <c r="AQ20" s="122" t="str">
        <v>MASTER B</v>
      </c>
      <c r="AR20" s="122">
        <f>_xlfn.XLOOKUP($AO$17&amp;AM20,$I$15:$I$201,$P$15:$P$201,"")</f>
        <v>3.0057870370370368E-3</v>
      </c>
      <c r="AS20" s="118" cm="1">
        <f t="array" ref="AS20">IFERROR(IF(AR20="N/P",0,_xlfn.IFS(AM20&gt;8,"0",AM20=1,"9",AM20=2,"7",AM20=3,"6",AM20=4,"5",AM20=5,"4",AM20=6,"3",AM20=7,"2",AM20=8,"1")),"")+0</f>
        <v>9</v>
      </c>
      <c r="AT20" s="133" t="str">
        <f t="shared" si="19"/>
        <v>Master B1</v>
      </c>
      <c r="AU20" s="126" cm="1">
        <f t="array" ref="AU20">_xlfn.IFS(AZ20="N/P",0,AV20="",0,AV20&gt;0,1)</f>
        <v>1</v>
      </c>
      <c r="AV20" s="10" t="str" cm="1">
        <f t="array" ref="AV20:AZ23">_xlfn._xlws.SORT(AN20:AR23,5,1,FALSE)</f>
        <v>KATHERINE GASCON</v>
      </c>
      <c r="AW20" s="126" t="str">
        <v>MNM</v>
      </c>
      <c r="AX20" s="126">
        <v>36</v>
      </c>
      <c r="AY20" s="126" t="str">
        <v>Master B</v>
      </c>
      <c r="AZ20" s="122">
        <v>2.7847222222222223E-3</v>
      </c>
      <c r="BA20" s="118" cm="1">
        <f t="array" ref="BA20">IFERROR(IF(AZ20="N/P",0,_xlfn.IFS(AU20&gt;8,"0",AU20=1,"9",AU20=2,"7",AU20=3,"6",AU20=4,"5",AU20=5,"4",AU20=6,"3",AU20=7,"2",AU20=8,"1")),"")+0</f>
        <v>9</v>
      </c>
      <c r="BC20" s="126">
        <v>1</v>
      </c>
      <c r="BD20" s="10" t="str" cm="1">
        <f t="array" ref="BD20:BG20">_xlfn.XLOOKUP($BE$17&amp;BC20,$AB$15:$AB$201,$AD$15:$AG$201,"")</f>
        <v>Juan Fernando Arango Meneses</v>
      </c>
      <c r="BE20" s="122" t="str">
        <v>MNM</v>
      </c>
      <c r="BF20" s="118">
        <v>31</v>
      </c>
      <c r="BG20" s="122" t="str">
        <v>Master A</v>
      </c>
      <c r="BH20" s="122">
        <f>_xlfn.XLOOKUP($BE$17&amp;BC20,$AB$15:$AB$201,$AI$15:$AI$201,"")</f>
        <v>2.7872685185185184E-3</v>
      </c>
      <c r="BI20" s="118" cm="1">
        <f t="array" ref="BI20">IFERROR(IF(BH20="N/P",0,_xlfn.IFS(BC20&gt;8,"0",BC20=1,"9",BC20=2,"7",BC20=3,"6",BC20=4,"5",BC20=5,"4",BC20=6,"3",BC20=7,"2",BC20=8,"1")),"")+0</f>
        <v>9</v>
      </c>
      <c r="BJ20" s="131" t="str">
        <f t="shared" si="20"/>
        <v>Master A1</v>
      </c>
      <c r="BK20" s="126" cm="1">
        <f t="array" ref="BK20">_xlfn.IFS(BP20="N/P",0,BL20="",0,BL20&gt;0,1)</f>
        <v>1</v>
      </c>
      <c r="BL20" s="10" t="str" cm="1">
        <f t="array" ref="BL20:BP20">_xlfn._xlws.SORT(BD20:BH20,5,1,FALSE)</f>
        <v>Juan Fernando Arango Meneses</v>
      </c>
      <c r="BM20" s="126" t="str">
        <v>MNM</v>
      </c>
      <c r="BN20" s="126">
        <v>31</v>
      </c>
      <c r="BO20" s="126" t="str">
        <v>Master A</v>
      </c>
      <c r="BP20" s="122">
        <v>2.7872685185185184E-3</v>
      </c>
      <c r="BQ20" s="118" cm="1">
        <f t="array" ref="BQ20">IFERROR(IF(BP20="N/P",0,_xlfn.IFS(BK20&gt;8,"0",BK20=1,"9",BK20=2,"7",BK20=3,"6",BK20=4,"5",BK20=5,"4",BK20=6,"3",BK20=7,"2",BK20=8,"1")),"")+0</f>
        <v>9</v>
      </c>
      <c r="BS20" t="s">
        <v>73</v>
      </c>
      <c r="BT20" s="60">
        <f t="shared" ref="BT20:BT31" si="21">SUMIF($AW$12:$AW$280,BS20,$BA$12:$BA$280)</f>
        <v>9</v>
      </c>
      <c r="BU20" s="59" t="str">
        <f>BS20</f>
        <v>DELFINES</v>
      </c>
      <c r="BV20" s="60">
        <f t="shared" ref="BV20:BV31" si="22">SUMIF($BM$12:$BM$270,BU20,$BQ$12:$BQ$270)</f>
        <v>18</v>
      </c>
      <c r="BW20" s="59" t="str">
        <f>BS20</f>
        <v>DELFINES</v>
      </c>
      <c r="BX20" s="60">
        <f t="shared" ref="BX20:BX31" si="23">SUBTOTAL(9,BT20,BV20)</f>
        <v>27</v>
      </c>
      <c r="BZ20" s="56" t="s">
        <v>90</v>
      </c>
      <c r="CA20" s="140" t="s">
        <v>91</v>
      </c>
      <c r="CB20" s="140"/>
      <c r="CC20" s="141"/>
      <c r="CE20" s="56" t="s">
        <v>90</v>
      </c>
      <c r="CF20" s="140" t="s">
        <v>91</v>
      </c>
      <c r="CG20" s="140"/>
      <c r="CH20" s="141"/>
      <c r="CJ20" s="56" t="s">
        <v>90</v>
      </c>
      <c r="CK20" s="140" t="s">
        <v>91</v>
      </c>
      <c r="CL20" s="140"/>
      <c r="CM20" s="141"/>
      <c r="CO20" s="56" t="s">
        <v>90</v>
      </c>
      <c r="CP20" s="140" t="s">
        <v>91</v>
      </c>
      <c r="CQ20" s="140"/>
      <c r="CR20" s="141"/>
    </row>
    <row r="21" spans="1:160" ht="18" x14ac:dyDescent="0.35">
      <c r="A21">
        <v>5</v>
      </c>
      <c r="B21" t="s">
        <v>181</v>
      </c>
      <c r="C21" s="3" t="str">
        <f>_xlfn.XLOOKUP(B21,Tabla1[NOMBRE Y APELLIDO],Tabla1[EQUIPO])</f>
        <v>P.LIBRE</v>
      </c>
      <c r="D21" s="3">
        <f>_xlfn.XLOOKUP(B21,Tabla1[NOMBRE Y APELLIDO],Tabla1[EDAD])</f>
        <v>49</v>
      </c>
      <c r="E21" s="3" t="str">
        <f>_xlfn.XLOOKUP(B21,Tabla1[NOMBRE Y APELLIDO],Tabla1[CAT.])</f>
        <v>MASTER D</v>
      </c>
      <c r="F21" s="81" t="str">
        <f>_xlfn.XLOOKUP(B21,Tabla1[NOMBRE Y APELLIDO],Tabla1[200m LIBRE])</f>
        <v>N/T</v>
      </c>
      <c r="G21" s="72"/>
      <c r="H21" t="str">
        <f t="shared" si="16"/>
        <v>SERIE 1-7</v>
      </c>
      <c r="I21" t="str">
        <f>N21&amp;COUNTIF($N$15:N21,N21)</f>
        <v>04</v>
      </c>
      <c r="J21" s="19">
        <v>7</v>
      </c>
      <c r="K21" s="121">
        <v>0</v>
      </c>
      <c r="L21" s="118">
        <v>0</v>
      </c>
      <c r="M21" s="118">
        <v>0</v>
      </c>
      <c r="N21" s="118">
        <v>0</v>
      </c>
      <c r="O21" s="122">
        <v>0</v>
      </c>
      <c r="P21" s="122" t="s">
        <v>89</v>
      </c>
      <c r="Q21" s="118">
        <f t="shared" si="17"/>
        <v>5</v>
      </c>
      <c r="R21" s="118">
        <v>1</v>
      </c>
      <c r="S21" s="125"/>
      <c r="T21" s="10">
        <v>5</v>
      </c>
      <c r="U21" s="10" t="s">
        <v>118</v>
      </c>
      <c r="V21" s="19" t="str">
        <f>_xlfn.XLOOKUP(U21,Tabla1[NOMBRE Y APELLIDO],Tabla1[EQUIPO])</f>
        <v>NNG</v>
      </c>
      <c r="W21" s="19">
        <f>_xlfn.XLOOKUP(U21,Tabla1[NOMBRE Y APELLIDO],Tabla1[EDAD])</f>
        <v>45</v>
      </c>
      <c r="X21" s="19" t="str">
        <f>_xlfn.XLOOKUP(U21,Tabla1[NOMBRE Y APELLIDO],Tabla1[CAT.])</f>
        <v>MASTER D</v>
      </c>
      <c r="Y21" s="123">
        <f>_xlfn.XLOOKUP(U21,Tabla1[NOMBRE Y APELLIDO],Tabla1[200m LIBRE])</f>
        <v>2.3440972222222222E-3</v>
      </c>
      <c r="Z21" s="124"/>
      <c r="AA21" s="10" t="str">
        <f t="shared" si="18"/>
        <v>SERIE 1-7</v>
      </c>
      <c r="AB21" s="10" t="str">
        <f>AG21&amp;COUNTIF($AG$15:AG21,AG21)</f>
        <v>03</v>
      </c>
      <c r="AC21" s="19">
        <v>7</v>
      </c>
      <c r="AD21" s="121">
        <v>0</v>
      </c>
      <c r="AE21" s="118">
        <v>0</v>
      </c>
      <c r="AF21" s="118">
        <v>0</v>
      </c>
      <c r="AG21" s="118">
        <v>0</v>
      </c>
      <c r="AH21" s="122">
        <v>0</v>
      </c>
      <c r="AI21" s="122" t="s">
        <v>89</v>
      </c>
      <c r="AJ21" s="50">
        <f t="shared" si="15"/>
        <v>6</v>
      </c>
      <c r="AK21" s="50">
        <v>1</v>
      </c>
      <c r="AM21" s="126">
        <v>2</v>
      </c>
      <c r="AN21" s="10" t="str" cm="1">
        <f t="array" ref="AN21:AQ21">_xlfn.XLOOKUP($AO$17&amp;AM21,$I$15:$I$201,$K$15:$N$201,"")</f>
        <v>Leydis de Jesús Lugo</v>
      </c>
      <c r="AO21" s="122" t="str">
        <v>MNM</v>
      </c>
      <c r="AP21" s="118">
        <v>37</v>
      </c>
      <c r="AQ21" s="122" t="str">
        <v>MASTER B</v>
      </c>
      <c r="AR21" s="122">
        <f>_xlfn.XLOOKUP($AO$17&amp;AM21,$I$15:$I$201,$P$15:$P$201,"")</f>
        <v>2.9385416666666666E-3</v>
      </c>
      <c r="AS21" s="118" cm="1">
        <f t="array" ref="AS21">IFERROR(IF(AR21="N/P",0,_xlfn.IFS(AM21&gt;8,"0",AM21=1,"9",AM21=2,"7",AM21=3,"6",AM21=4,"5",AM21=5,"4",AM21=6,"3",AM21=7,"2",AM21=8,"1")),"")+0</f>
        <v>7</v>
      </c>
      <c r="AT21" s="133" t="str">
        <f t="shared" si="19"/>
        <v>MASTER B2</v>
      </c>
      <c r="AU21" s="126" cm="1">
        <f t="array" ref="AU21">_xlfn.IFS(AZ21="N/P",0,AV21="",0,AZ21&gt;0,AU20+1)</f>
        <v>2</v>
      </c>
      <c r="AV21" s="10" t="str">
        <v>TATIANA MONTES</v>
      </c>
      <c r="AW21" s="126" t="str">
        <v>NNG</v>
      </c>
      <c r="AX21" s="126">
        <v>35</v>
      </c>
      <c r="AY21" s="126" t="str">
        <v>MASTER B</v>
      </c>
      <c r="AZ21" s="122">
        <v>2.8725694444444445E-3</v>
      </c>
      <c r="BA21" s="118" cm="1">
        <f t="array" ref="BA21">IFERROR(IF(AZ21="N/P",0,_xlfn.IFS(AU21&gt;8,"0",AU21=1,"9",AU21=2,"7",AU21=3,"6",AU21=4,"5",AU21=5,"4",AU21=6,"3",AU21=7,"2",AU21=8,"1")),"")+0</f>
        <v>7</v>
      </c>
      <c r="BC21" s="126">
        <v>2</v>
      </c>
      <c r="BD21" s="10" t="str" cm="1">
        <f t="array" ref="BD21">_xlfn.XLOOKUP($BE$17&amp;BC21,$AB$15:$AB$201,$AD$15:$AG$201,"")</f>
        <v/>
      </c>
      <c r="BE21" s="122"/>
      <c r="BF21" s="118"/>
      <c r="BG21" s="122"/>
      <c r="BH21" s="122" t="str">
        <f>_xlfn.XLOOKUP($BE$17&amp;BC21,$AB$15:$AB$201,$AI$15:$AI$201,"")</f>
        <v/>
      </c>
      <c r="BI21" s="118" cm="1">
        <f t="array" ref="BI21">IFERROR(IF(BH21="N/P",0,_xlfn.IFS(BC21&gt;8,"0",BC21=1,"9",BC21=2,"7",BC21=3,"6",BC21=4,"5",BC21=5,"4",BC21=6,"3",BC21=7,"2",BC21=8,"1")),"")+0</f>
        <v>7</v>
      </c>
      <c r="BJ21" s="131" t="str">
        <f t="shared" si="20"/>
        <v>0</v>
      </c>
      <c r="BK21" s="126" cm="1">
        <f t="array" ref="BK21">_xlfn.IFS(BP21="N/P",0,BL21="",0,BP21&gt;0,BK20+1)</f>
        <v>0</v>
      </c>
      <c r="BL21" s="10"/>
      <c r="BM21" s="126"/>
      <c r="BN21" s="126"/>
      <c r="BO21" s="126"/>
      <c r="BP21" s="122"/>
      <c r="BQ21" s="118" t="e" cm="1">
        <f t="array" ref="BQ21">IFERROR(IF(BP21="N/P",0,_xlfn.IFS(BK21&gt;8,"0",BK21=1,"9",BK21=2,"7",BK21=3,"6",BK21=4,"5",BK21=5,"4",BK21=6,"3",BK21=7,"2",BK21=8,"1")),"")+0</f>
        <v>#VALUE!</v>
      </c>
      <c r="BS21" t="s">
        <v>120</v>
      </c>
      <c r="BT21" s="60">
        <f t="shared" si="21"/>
        <v>31</v>
      </c>
      <c r="BU21" s="59" t="str">
        <f t="shared" ref="BU21:BU31" si="24">BS21</f>
        <v>MNM</v>
      </c>
      <c r="BV21" s="60">
        <f t="shared" si="22"/>
        <v>36</v>
      </c>
      <c r="BW21" s="59" t="str">
        <f t="shared" ref="BW21:BW31" si="25">BS21</f>
        <v>MNM</v>
      </c>
      <c r="BX21" s="60">
        <f t="shared" si="23"/>
        <v>67</v>
      </c>
      <c r="BZ21" s="63"/>
      <c r="CA21" s="64"/>
      <c r="CB21" s="64"/>
      <c r="CC21" s="65"/>
      <c r="CE21" s="63"/>
      <c r="CF21" s="64"/>
      <c r="CG21" s="64"/>
      <c r="CH21" s="65"/>
      <c r="CJ21" s="63"/>
      <c r="CK21" s="64"/>
      <c r="CL21" s="64"/>
      <c r="CM21" s="65"/>
      <c r="CO21" s="63"/>
      <c r="CP21" s="64"/>
      <c r="CQ21" s="64"/>
      <c r="CR21" s="65"/>
    </row>
    <row r="22" spans="1:160" ht="18" x14ac:dyDescent="0.35">
      <c r="A22">
        <v>4</v>
      </c>
      <c r="B22" t="s">
        <v>157</v>
      </c>
      <c r="C22" s="3" t="str">
        <f>_xlfn.XLOOKUP(B22,Tabla1[NOMBRE Y APELLIDO],Tabla1[EQUIPO])</f>
        <v>NNG</v>
      </c>
      <c r="D22" s="3">
        <f>_xlfn.XLOOKUP(B22,Tabla1[NOMBRE Y APELLIDO],Tabla1[EDAD])</f>
        <v>59</v>
      </c>
      <c r="E22" s="3" t="str">
        <f>_xlfn.XLOOKUP(B22,Tabla1[NOMBRE Y APELLIDO],Tabla1[CAT.])</f>
        <v>MASTER F</v>
      </c>
      <c r="F22" s="81">
        <f>_xlfn.XLOOKUP(B22,Tabla1[NOMBRE Y APELLIDO],Tabla1[200m LIBRE])</f>
        <v>4.114236111111111E-3</v>
      </c>
      <c r="H22" t="str">
        <f t="shared" si="16"/>
        <v>SERIE 1-8</v>
      </c>
      <c r="I22" t="str">
        <f>N22&amp;COUNTIF($N$15:N22,N22)</f>
        <v>05</v>
      </c>
      <c r="J22" s="19">
        <v>8</v>
      </c>
      <c r="K22" s="121">
        <v>0</v>
      </c>
      <c r="L22" s="118">
        <v>0</v>
      </c>
      <c r="M22" s="118">
        <v>0</v>
      </c>
      <c r="N22" s="118">
        <v>0</v>
      </c>
      <c r="O22" s="122">
        <v>0</v>
      </c>
      <c r="P22" s="122" t="s">
        <v>89</v>
      </c>
      <c r="Q22" s="118">
        <f t="shared" si="17"/>
        <v>5</v>
      </c>
      <c r="R22" s="118">
        <v>1</v>
      </c>
      <c r="S22" s="125"/>
      <c r="T22" s="10">
        <v>4</v>
      </c>
      <c r="U22" s="10" t="s">
        <v>106</v>
      </c>
      <c r="V22" s="19" t="str">
        <f>_xlfn.XLOOKUP(U22,Tabla1[NOMBRE Y APELLIDO],Tabla1[EQUIPO])</f>
        <v>MNM</v>
      </c>
      <c r="W22" s="19">
        <f>_xlfn.XLOOKUP(U22,Tabla1[NOMBRE Y APELLIDO],Tabla1[EDAD])</f>
        <v>51</v>
      </c>
      <c r="X22" s="19" t="str">
        <f>_xlfn.XLOOKUP(U22,Tabla1[NOMBRE Y APELLIDO],Tabla1[CAT.])</f>
        <v>Master E</v>
      </c>
      <c r="Y22" s="123">
        <f>_xlfn.XLOOKUP(U22,Tabla1[NOMBRE Y APELLIDO],Tabla1[200m LIBRE])</f>
        <v>1.9256944444444443E-3</v>
      </c>
      <c r="Z22" s="124"/>
      <c r="AA22" s="10" t="str">
        <f t="shared" si="18"/>
        <v>SERIE 1-8</v>
      </c>
      <c r="AB22" s="10" t="str">
        <f>AG22&amp;COUNTIF($AG$15:AG22,AG22)</f>
        <v>04</v>
      </c>
      <c r="AC22" s="19">
        <v>8</v>
      </c>
      <c r="AD22" s="121">
        <v>0</v>
      </c>
      <c r="AE22" s="118">
        <v>0</v>
      </c>
      <c r="AF22" s="118">
        <v>0</v>
      </c>
      <c r="AG22" s="118">
        <v>0</v>
      </c>
      <c r="AH22" s="122">
        <v>0</v>
      </c>
      <c r="AI22" s="122" t="s">
        <v>89</v>
      </c>
      <c r="AJ22" s="50">
        <f t="shared" si="15"/>
        <v>6</v>
      </c>
      <c r="AK22" s="50">
        <v>1</v>
      </c>
      <c r="AM22" s="126">
        <v>3</v>
      </c>
      <c r="AN22" s="10" t="str" cm="1">
        <f t="array" ref="AN22:AQ22">_xlfn.XLOOKUP($AO$17&amp;AM22,$I$15:$I$201,$K$15:$N$201,"")</f>
        <v>KATHERINE GASCON</v>
      </c>
      <c r="AO22" s="122" t="str">
        <v>MNM</v>
      </c>
      <c r="AP22" s="118">
        <v>36</v>
      </c>
      <c r="AQ22" s="122" t="str">
        <v>Master B</v>
      </c>
      <c r="AR22" s="122">
        <f>_xlfn.XLOOKUP($AO$17&amp;AM22,$I$15:$I$201,$P$15:$P$201,"")</f>
        <v>2.7847222222222223E-3</v>
      </c>
      <c r="AS22" s="118" cm="1">
        <f t="array" ref="AS22">IFERROR(IF(AR22="N/P",0,_xlfn.IFS(AM22&gt;8,"0",AM22=1,"9",AM22=2,"7",AM22=3,"6",AM22=4,"5",AM22=5,"4",AM22=6,"3",AM22=7,"2",AM22=8,"1")),"")+0</f>
        <v>6</v>
      </c>
      <c r="AT22" s="133" t="str">
        <f t="shared" si="19"/>
        <v>MASTER B3</v>
      </c>
      <c r="AU22" s="126" cm="1">
        <f t="array" ref="AU22">_xlfn.IFS(AZ22="N/P",0,AV22="",0,AZ22&gt;0,AU21+1)</f>
        <v>3</v>
      </c>
      <c r="AV22" s="10" t="str">
        <v>Leydis de Jesús Lugo</v>
      </c>
      <c r="AW22" s="126" t="str">
        <v>MNM</v>
      </c>
      <c r="AX22" s="126">
        <v>37</v>
      </c>
      <c r="AY22" s="126" t="str">
        <v>MASTER B</v>
      </c>
      <c r="AZ22" s="122">
        <v>2.9385416666666666E-3</v>
      </c>
      <c r="BA22" s="118" cm="1">
        <f t="array" ref="BA22">IFERROR(IF(AZ22="N/P",0,_xlfn.IFS(AU22&gt;8,"0",AU22=1,"9",AU22=2,"7",AU22=3,"6",AU22=4,"5",AU22=5,"4",AU22=6,"3",AU22=7,"2",AU22=8,"1")),"")+0</f>
        <v>6</v>
      </c>
      <c r="BC22" s="126"/>
      <c r="BD22" s="115" t="str">
        <f>BD17</f>
        <v>MASCULINO</v>
      </c>
      <c r="BE22" s="117" t="s">
        <v>139</v>
      </c>
      <c r="BF22" s="10"/>
      <c r="BG22" s="115" t="str">
        <f>BG17</f>
        <v>200 M</v>
      </c>
      <c r="BH22" s="117" t="str">
        <f>BH17</f>
        <v>LIBRE</v>
      </c>
      <c r="BI22" s="10"/>
      <c r="BJ22" s="131" t="str">
        <f t="shared" si="20"/>
        <v>200 M</v>
      </c>
      <c r="BK22" s="10"/>
      <c r="BL22" s="113" t="str">
        <f>BD22</f>
        <v>MASCULINO</v>
      </c>
      <c r="BM22" s="116" t="str">
        <f>BE22</f>
        <v>MASTER B</v>
      </c>
      <c r="BN22" s="10"/>
      <c r="BO22" s="113" t="str">
        <f>BG22</f>
        <v>200 M</v>
      </c>
      <c r="BP22" s="116" t="str">
        <f>BH22</f>
        <v>LIBRE</v>
      </c>
      <c r="BQ22" s="10"/>
      <c r="BS22" t="s">
        <v>70</v>
      </c>
      <c r="BT22" s="60">
        <f t="shared" si="21"/>
        <v>22</v>
      </c>
      <c r="BU22" s="59" t="str">
        <f t="shared" si="24"/>
        <v>NNG</v>
      </c>
      <c r="BV22" s="60">
        <f t="shared" si="22"/>
        <v>27</v>
      </c>
      <c r="BW22" s="59" t="str">
        <f t="shared" si="25"/>
        <v>NNG</v>
      </c>
      <c r="BX22" s="60">
        <f t="shared" si="23"/>
        <v>49</v>
      </c>
    </row>
    <row r="23" spans="1:160" ht="18" x14ac:dyDescent="0.35">
      <c r="I23" t="str">
        <f>N23&amp;COUNTIF($N$15:N23,N23)</f>
        <v>5</v>
      </c>
      <c r="J23" s="126"/>
      <c r="K23" s="121"/>
      <c r="L23" s="127"/>
      <c r="M23" s="127"/>
      <c r="N23" s="127"/>
      <c r="O23" s="127"/>
      <c r="P23" s="122"/>
      <c r="Q23" s="10"/>
      <c r="R23" s="10"/>
      <c r="S23" s="125"/>
      <c r="T23" s="10"/>
      <c r="U23" s="10"/>
      <c r="V23" s="10"/>
      <c r="W23" s="10"/>
      <c r="X23" s="10"/>
      <c r="Y23" s="10"/>
      <c r="Z23" s="114"/>
      <c r="AA23" s="10"/>
      <c r="AB23" s="10" t="str">
        <f>AG23&amp;COUNTIF($AG$15:AG23,AG23)</f>
        <v>4</v>
      </c>
      <c r="AC23" s="126"/>
      <c r="AD23" s="121"/>
      <c r="AE23" s="127"/>
      <c r="AF23" s="127"/>
      <c r="AG23" s="127"/>
      <c r="AH23" s="127"/>
      <c r="AI23" s="122"/>
      <c r="AM23" s="126">
        <v>4</v>
      </c>
      <c r="AN23" s="10" t="str" cm="1">
        <f t="array" ref="AN23:AQ23">_xlfn.XLOOKUP($AO$17&amp;AM23,$I$15:$I$201,$K$15:$N$201,"")</f>
        <v>TATIANA MONTES</v>
      </c>
      <c r="AO23" s="122" t="str">
        <v>NNG</v>
      </c>
      <c r="AP23" s="118">
        <v>35</v>
      </c>
      <c r="AQ23" s="122" t="str">
        <v>MASTER B</v>
      </c>
      <c r="AR23" s="122">
        <f>_xlfn.XLOOKUP($AO$17&amp;AM23,$I$15:$I$201,$P$15:$P$201,"")</f>
        <v>2.8725694444444445E-3</v>
      </c>
      <c r="AS23" s="118" cm="1">
        <f t="array" ref="AS23">IFERROR(IF(AR23="N/P",0,_xlfn.IFS(AM23&gt;8,"0",AM23=1,"9",AM23=2,"7",AM23=3,"6",AM23=4,"5",AM23=5,"4",AM23=6,"3",AM23=7,"2",AM23=8,"1")),"")+0</f>
        <v>5</v>
      </c>
      <c r="AT23" s="133" t="str">
        <f t="shared" si="19"/>
        <v>MASTER B4</v>
      </c>
      <c r="AU23" s="126" cm="1">
        <f t="array" ref="AU23">_xlfn.IFS(AZ23="N/P",0,AV23="",0,AZ23&gt;0,AU22+1)</f>
        <v>4</v>
      </c>
      <c r="AV23" s="10" t="str">
        <v>Marlen Patricia Villalba Pastrana</v>
      </c>
      <c r="AW23" s="126" t="str">
        <v>P.LIBRE</v>
      </c>
      <c r="AX23" s="126">
        <v>36</v>
      </c>
      <c r="AY23" s="126" t="str">
        <v>MASTER B</v>
      </c>
      <c r="AZ23" s="122">
        <v>3.0057870370370368E-3</v>
      </c>
      <c r="BA23" s="118" cm="1">
        <f t="array" ref="BA23">IFERROR(IF(AZ23="N/P",0,_xlfn.IFS(AU23&gt;8,"0",AU23=1,"9",AU23=2,"7",AU23=3,"6",AU23=4,"5",AU23=5,"4",AU23=6,"3",AU23=7,"2",AU23=8,"1")),"")+0</f>
        <v>5</v>
      </c>
      <c r="BC23" s="126"/>
      <c r="BD23" s="115" t="str">
        <f>BD18</f>
        <v xml:space="preserve">PRUEBA </v>
      </c>
      <c r="BE23" s="117">
        <f>BE18</f>
        <v>6</v>
      </c>
      <c r="BF23" s="10"/>
      <c r="BG23" s="10"/>
      <c r="BH23" s="10"/>
      <c r="BI23" s="10"/>
      <c r="BJ23" s="131" t="str">
        <f t="shared" si="20"/>
        <v/>
      </c>
      <c r="BK23" s="10"/>
      <c r="BL23" s="113" t="str">
        <f>BD23</f>
        <v xml:space="preserve">PRUEBA </v>
      </c>
      <c r="BM23" s="116">
        <f>BE23</f>
        <v>6</v>
      </c>
      <c r="BN23" s="10"/>
      <c r="BO23" s="10"/>
      <c r="BP23" s="10"/>
      <c r="BQ23" s="10"/>
      <c r="BS23" t="s">
        <v>186</v>
      </c>
      <c r="BT23" s="60">
        <f t="shared" si="21"/>
        <v>14</v>
      </c>
      <c r="BU23" s="59" t="str">
        <f t="shared" si="24"/>
        <v>P.LIBRE</v>
      </c>
      <c r="BV23" s="60">
        <f t="shared" si="22"/>
        <v>4</v>
      </c>
      <c r="BW23" s="59" t="str">
        <f t="shared" si="25"/>
        <v>P.LIBRE</v>
      </c>
      <c r="BX23" s="60">
        <f t="shared" si="23"/>
        <v>18</v>
      </c>
      <c r="BZ23" s="51"/>
      <c r="CA23" s="52"/>
      <c r="CB23" s="52"/>
      <c r="CC23" s="53"/>
      <c r="CE23" s="51"/>
      <c r="CF23" s="52"/>
      <c r="CG23" s="52"/>
      <c r="CH23" s="53"/>
      <c r="CJ23" s="51"/>
      <c r="CK23" s="52"/>
      <c r="CL23" s="52"/>
      <c r="CM23" s="53"/>
      <c r="CO23" s="51"/>
      <c r="CP23" s="52"/>
      <c r="CQ23" s="52"/>
      <c r="CR23" s="53"/>
    </row>
    <row r="24" spans="1:160" ht="18" x14ac:dyDescent="0.35">
      <c r="A24" s="3" t="s">
        <v>92</v>
      </c>
      <c r="B24" s="42" t="str">
        <f>$B$13</f>
        <v xml:space="preserve">PRUEBA </v>
      </c>
      <c r="C24" s="18">
        <f>$C$13</f>
        <v>5</v>
      </c>
      <c r="D24" s="18"/>
      <c r="E24" s="78" t="str">
        <f>$E$12</f>
        <v>200 M</v>
      </c>
      <c r="F24" s="79" t="str">
        <f>$F$12</f>
        <v>LIBRE</v>
      </c>
      <c r="G24" s="73"/>
      <c r="I24" t="str">
        <f>N24&amp;COUNTIF($N$15:N24,N24)</f>
        <v>200 M1</v>
      </c>
      <c r="J24" s="19" t="s">
        <v>92</v>
      </c>
      <c r="K24" s="115" t="str">
        <f>$B$13</f>
        <v xml:space="preserve">PRUEBA </v>
      </c>
      <c r="L24" s="109">
        <f>$C$13</f>
        <v>5</v>
      </c>
      <c r="M24" s="109"/>
      <c r="N24" s="108" t="str">
        <f>$E$12</f>
        <v>200 M</v>
      </c>
      <c r="O24" s="109" t="str">
        <f>$F$12</f>
        <v>LIBRE</v>
      </c>
      <c r="P24" s="122"/>
      <c r="Q24" s="111"/>
      <c r="R24" s="111"/>
      <c r="S24" s="125"/>
      <c r="T24" s="19" t="s">
        <v>92</v>
      </c>
      <c r="U24" s="115" t="str">
        <f>$B$13</f>
        <v xml:space="preserve">PRUEBA </v>
      </c>
      <c r="V24" s="117">
        <f>$V$13</f>
        <v>6</v>
      </c>
      <c r="W24" s="117"/>
      <c r="X24" s="108" t="str">
        <f>$E$12</f>
        <v>200 M</v>
      </c>
      <c r="Y24" s="109" t="str">
        <f>$F$12</f>
        <v>LIBRE</v>
      </c>
      <c r="Z24" s="128"/>
      <c r="AA24" s="10"/>
      <c r="AB24" s="10" t="str">
        <f>AG24&amp;COUNTIF($AG$15:AG24,AG24)</f>
        <v>200 M1</v>
      </c>
      <c r="AC24" s="19" t="s">
        <v>92</v>
      </c>
      <c r="AD24" s="115" t="str">
        <f>$B$13</f>
        <v xml:space="preserve">PRUEBA </v>
      </c>
      <c r="AE24" s="117">
        <f>$V$13</f>
        <v>6</v>
      </c>
      <c r="AF24" s="109"/>
      <c r="AG24" s="108" t="str">
        <f>$E$12</f>
        <v>200 M</v>
      </c>
      <c r="AH24" s="109" t="str">
        <f>$F$12</f>
        <v>LIBRE</v>
      </c>
      <c r="AI24" s="122"/>
      <c r="AJ24" s="5"/>
      <c r="AK24" s="5"/>
      <c r="AM24" s="126">
        <v>12</v>
      </c>
      <c r="AN24" s="10" t="str" cm="1">
        <f t="array" ref="AN24">_xlfn.XLOOKUP($AO$17&amp;AM24,$I$15:$I$201,$K$15:$N$201,"")</f>
        <v/>
      </c>
      <c r="AO24" s="122"/>
      <c r="AP24" s="118"/>
      <c r="AQ24" s="122"/>
      <c r="AR24" s="122" t="str">
        <f>_xlfn.XLOOKUP($AO$17&amp;AM24,$I$15:$I$201,$P$15:$P$201,"")</f>
        <v/>
      </c>
      <c r="AS24" s="118" cm="1">
        <f t="array" ref="AS24">IFERROR(IF(AR24="N/P",0,_xlfn.IFS(AM24&gt;8,"0",AM24=1,"9",AM24=2,"7",AM24=3,"6",AM24=4,"5",AM24=5,"4",AM24=6,"3",AM24=7,"2",AM24=8,"1")),"")+0</f>
        <v>0</v>
      </c>
      <c r="AT24" s="133" t="str">
        <f t="shared" si="19"/>
        <v>0</v>
      </c>
      <c r="AU24" s="126" cm="1">
        <f t="array" ref="AU24">_xlfn.IFS(AZ24="N/P",0,AV24="",0,AZ24&gt;0,#REF!+1)</f>
        <v>0</v>
      </c>
      <c r="AV24" s="10"/>
      <c r="AW24" s="126"/>
      <c r="AX24" s="126"/>
      <c r="AY24" s="126"/>
      <c r="AZ24" s="10"/>
      <c r="BA24" s="118" t="e" cm="1">
        <f t="array" ref="BA24">IFERROR(IF(AZ24="N/P",0,_xlfn.IFS(AU24&gt;8,"0",AU24=1,"9",AU24=2,"7",AU24=3,"6",AU24=4,"5",AU24=5,"4",AU24=6,"3",AU24=7,"2",AU24=8,"1")),"")+0</f>
        <v>#VALUE!</v>
      </c>
      <c r="BC24" s="119" t="s">
        <v>83</v>
      </c>
      <c r="BD24" s="119" t="s">
        <v>7</v>
      </c>
      <c r="BE24" s="119" t="s">
        <v>8</v>
      </c>
      <c r="BF24" s="119" t="s">
        <v>61</v>
      </c>
      <c r="BG24" s="119" t="s">
        <v>10</v>
      </c>
      <c r="BH24" s="119" t="s">
        <v>81</v>
      </c>
      <c r="BI24" s="118" t="s">
        <v>15</v>
      </c>
      <c r="BJ24" s="131" t="str">
        <f t="shared" si="20"/>
        <v>CAT.Lugar</v>
      </c>
      <c r="BK24" s="126" t="s">
        <v>83</v>
      </c>
      <c r="BL24" s="126" t="s">
        <v>7</v>
      </c>
      <c r="BM24" s="126" t="s">
        <v>8</v>
      </c>
      <c r="BN24" s="126" t="s">
        <v>61</v>
      </c>
      <c r="BO24" s="126" t="s">
        <v>10</v>
      </c>
      <c r="BP24" s="126" t="s">
        <v>81</v>
      </c>
      <c r="BQ24" s="126" t="s">
        <v>15</v>
      </c>
      <c r="BT24" s="60" t="e">
        <f t="shared" si="21"/>
        <v>#VALUE!</v>
      </c>
      <c r="BU24" s="59">
        <f t="shared" si="24"/>
        <v>0</v>
      </c>
      <c r="BV24" s="60" t="e">
        <f t="shared" si="22"/>
        <v>#VALUE!</v>
      </c>
      <c r="BW24" s="59">
        <f t="shared" si="25"/>
        <v>0</v>
      </c>
      <c r="BX24" s="60" t="e">
        <f t="shared" si="23"/>
        <v>#VALUE!</v>
      </c>
      <c r="BZ24" s="56" t="s">
        <v>84</v>
      </c>
      <c r="CA24" s="17">
        <f>_xlfn.XLOOKUP($CC$3&amp;"-"&amp;$CA$6,$H$15:$H$201,$Q$15:$Q$201,"")</f>
        <v>5</v>
      </c>
      <c r="CB24" s="48" t="s">
        <v>85</v>
      </c>
      <c r="CC24" s="57">
        <f>_xlfn.XLOOKUP($CC$3&amp;"-"&amp;$CA$6,$H$15:$H$201,$R$15:$R$201,"")</f>
        <v>3</v>
      </c>
      <c r="CE24" s="56" t="s">
        <v>84</v>
      </c>
      <c r="CF24" s="17">
        <f>_xlfn.XLOOKUP($CC$3&amp;"-"&amp;$CA$7,$H$15:$H$201,$Q$15:$Q$201,"")</f>
        <v>5</v>
      </c>
      <c r="CG24" s="48" t="s">
        <v>85</v>
      </c>
      <c r="CH24" s="57">
        <f>_xlfn.XLOOKUP($CC$3&amp;"-"&amp;$CA$7,$H$15:$H$201,$R$15:$R$201,"")</f>
        <v>3</v>
      </c>
      <c r="CJ24" s="56" t="s">
        <v>84</v>
      </c>
      <c r="CK24" s="17">
        <f>_xlfn.XLOOKUP($CM$3&amp;"-"&amp;$CK$6,$AA$15:$AA$201,$AJ$15:$AJ$201,"")</f>
        <v>6</v>
      </c>
      <c r="CL24" s="48" t="s">
        <v>85</v>
      </c>
      <c r="CM24" s="57">
        <f>_xlfn.XLOOKUP($CM$3&amp;"-"&amp;$CK$6,$AA$15:$AA$201,$AK$15:$AK$201,"")</f>
        <v>3</v>
      </c>
      <c r="CO24" s="56" t="s">
        <v>84</v>
      </c>
      <c r="CP24" s="17">
        <f>_xlfn.XLOOKUP($CM$3&amp;"-"&amp;$CK$7,$AA$15:$AA$201,$AJ$15:$AJ$201,"")</f>
        <v>6</v>
      </c>
      <c r="CQ24" s="48" t="s">
        <v>85</v>
      </c>
      <c r="CR24" s="57">
        <f>_xlfn.XLOOKUP($CM$3&amp;"-"&amp;$CK$7,$AA$15:$AA$201,$AK$15:$AK$201,"")</f>
        <v>3</v>
      </c>
    </row>
    <row r="25" spans="1:160" ht="18" x14ac:dyDescent="0.35">
      <c r="A25" s="3" t="s">
        <v>79</v>
      </c>
      <c r="B25" s="49" t="s">
        <v>7</v>
      </c>
      <c r="C25" s="49" t="s">
        <v>8</v>
      </c>
      <c r="D25" s="49" t="s">
        <v>61</v>
      </c>
      <c r="E25" s="49" t="s">
        <v>10</v>
      </c>
      <c r="F25" s="49" t="s">
        <v>80</v>
      </c>
      <c r="G25" s="70"/>
      <c r="I25" t="str">
        <f>N25&amp;COUNTIF($N$15:N25,N25)</f>
        <v>CAT.1</v>
      </c>
      <c r="J25" s="19" t="s">
        <v>79</v>
      </c>
      <c r="K25" s="118" t="s">
        <v>7</v>
      </c>
      <c r="L25" s="118" t="s">
        <v>8</v>
      </c>
      <c r="M25" s="118" t="s">
        <v>61</v>
      </c>
      <c r="N25" s="118" t="s">
        <v>10</v>
      </c>
      <c r="O25" s="118" t="s">
        <v>80</v>
      </c>
      <c r="P25" s="119" t="s">
        <v>81</v>
      </c>
      <c r="Q25" s="119" t="s">
        <v>82</v>
      </c>
      <c r="R25" s="119" t="s">
        <v>30</v>
      </c>
      <c r="S25" s="125"/>
      <c r="T25" s="19" t="s">
        <v>79</v>
      </c>
      <c r="U25" s="119" t="s">
        <v>7</v>
      </c>
      <c r="V25" s="119" t="s">
        <v>8</v>
      </c>
      <c r="W25" s="119" t="s">
        <v>61</v>
      </c>
      <c r="X25" s="119" t="s">
        <v>10</v>
      </c>
      <c r="Y25" s="119" t="s">
        <v>80</v>
      </c>
      <c r="Z25" s="120"/>
      <c r="AA25" s="10"/>
      <c r="AB25" s="10" t="str">
        <f>AG25&amp;COUNTIF($AG$15:AG25,AG25)</f>
        <v>CAT.1</v>
      </c>
      <c r="AC25" s="19" t="s">
        <v>79</v>
      </c>
      <c r="AD25" s="118" t="s">
        <v>7</v>
      </c>
      <c r="AE25" s="118" t="s">
        <v>8</v>
      </c>
      <c r="AF25" s="118" t="s">
        <v>61</v>
      </c>
      <c r="AG25" s="118" t="s">
        <v>10</v>
      </c>
      <c r="AH25" s="118" t="s">
        <v>80</v>
      </c>
      <c r="AI25" s="119" t="s">
        <v>81</v>
      </c>
      <c r="AJ25" s="49" t="s">
        <v>82</v>
      </c>
      <c r="AK25" s="49" t="s">
        <v>30</v>
      </c>
      <c r="AM25" s="126"/>
      <c r="AN25" s="115" t="str">
        <f>AN17</f>
        <v>FEMENINO</v>
      </c>
      <c r="AO25" s="117" t="s">
        <v>140</v>
      </c>
      <c r="AP25" s="10"/>
      <c r="AQ25" s="115" t="str">
        <f>AQ17</f>
        <v>200 M</v>
      </c>
      <c r="AR25" s="117" t="str">
        <f>AR17</f>
        <v>LIBRE</v>
      </c>
      <c r="AS25" s="10"/>
      <c r="AT25" s="133" t="str">
        <f t="shared" si="19"/>
        <v>200 M</v>
      </c>
      <c r="AU25" s="126"/>
      <c r="AV25" s="113" t="str">
        <f>AN25</f>
        <v>FEMENINO</v>
      </c>
      <c r="AW25" s="116" t="str">
        <f>AO25</f>
        <v>MASTER C</v>
      </c>
      <c r="AX25" s="126"/>
      <c r="AY25" s="113" t="str">
        <f>AQ25</f>
        <v>200 M</v>
      </c>
      <c r="AZ25" s="116" t="str">
        <f>AR25</f>
        <v>LIBRE</v>
      </c>
      <c r="BA25" s="10"/>
      <c r="BC25" s="126">
        <v>1</v>
      </c>
      <c r="BD25" s="10" t="str" cm="1">
        <f t="array" ref="BD25:BG25">_xlfn.XLOOKUP($BE$22&amp;BC25,$AB$15:$AB$201,$AD$15:$AG$201,"")</f>
        <v>Julian arbelaez</v>
      </c>
      <c r="BE25" s="122" t="str">
        <v>DELFINES</v>
      </c>
      <c r="BF25" s="118">
        <v>38</v>
      </c>
      <c r="BG25" s="122" t="str">
        <v>MASTER B</v>
      </c>
      <c r="BH25" s="122">
        <f t="shared" ref="BH25:BH30" si="26">_xlfn.XLOOKUP($BE$22&amp;BC25,$AB$15:$AB$201,$AI$15:$AI$201,"")</f>
        <v>1.9861111111111112E-3</v>
      </c>
      <c r="BI25" s="118" cm="1">
        <f t="array" ref="BI25">IFERROR(IF(BH25="N/P",0,_xlfn.IFS(BC25&gt;8,"0",BC25=1,"9",BC25=2,"7",BC25=3,"6",BC25=4,"5",BC25=5,"4",BC25=6,"3",BC25=7,"2",BC25=8,"1")),"")+0</f>
        <v>9</v>
      </c>
      <c r="BJ25" s="131" t="str">
        <f t="shared" si="20"/>
        <v>MASTER B1</v>
      </c>
      <c r="BK25" s="126" cm="1">
        <f t="array" ref="BK25">_xlfn.IFS(BP25="N/P",0,BL25="",0,BL25&gt;0,1)</f>
        <v>1</v>
      </c>
      <c r="BL25" s="10" t="str" cm="1">
        <f t="array" ref="BL25:BP29">_xlfn._xlws.SORT(BD25:BH29,5,1,FALSE)</f>
        <v>Julian arbelaez</v>
      </c>
      <c r="BM25" s="126" t="str">
        <v>DELFINES</v>
      </c>
      <c r="BN25" s="126">
        <v>38</v>
      </c>
      <c r="BO25" s="126" t="str">
        <v>MASTER B</v>
      </c>
      <c r="BP25" s="122">
        <v>1.9861111111111112E-3</v>
      </c>
      <c r="BQ25" s="118" cm="1">
        <f t="array" ref="BQ25">IFERROR(IF(BP25="N/P",0,_xlfn.IFS(BK25&gt;8,"0",BK25=1,"9",BK25=2,"7",BK25=3,"6",BK25=4,"5",BK25=5,"4",BK25=6,"3",BK25=7,"2",BK25=8,"1")),"")+0</f>
        <v>9</v>
      </c>
      <c r="BT25" s="60" t="e">
        <f t="shared" si="21"/>
        <v>#VALUE!</v>
      </c>
      <c r="BU25" s="59">
        <f t="shared" si="24"/>
        <v>0</v>
      </c>
      <c r="BV25" s="60" t="e">
        <f t="shared" si="22"/>
        <v>#VALUE!</v>
      </c>
      <c r="BW25" s="59">
        <f t="shared" si="25"/>
        <v>0</v>
      </c>
      <c r="BX25" s="60" t="e">
        <f t="shared" si="23"/>
        <v>#VALUE!</v>
      </c>
      <c r="BZ25" s="58"/>
      <c r="CA25" s="17"/>
      <c r="CC25" s="57"/>
      <c r="CE25" s="58"/>
      <c r="CF25" s="17"/>
      <c r="CH25" s="57"/>
      <c r="CJ25" s="58"/>
      <c r="CK25" s="17"/>
      <c r="CM25" s="57"/>
      <c r="CO25" s="58"/>
      <c r="CP25" s="17"/>
      <c r="CR25" s="57"/>
    </row>
    <row r="26" spans="1:160" ht="18" x14ac:dyDescent="0.35">
      <c r="A26">
        <v>8</v>
      </c>
      <c r="C26" s="3">
        <f>_xlfn.XLOOKUP(B26,Tabla1[NOMBRE Y APELLIDO],Tabla1[EQUIPO])</f>
        <v>0</v>
      </c>
      <c r="D26" s="3">
        <f>_xlfn.XLOOKUP(B26,Tabla1[NOMBRE Y APELLIDO],Tabla1[EDAD])</f>
        <v>0</v>
      </c>
      <c r="E26" s="3">
        <f>_xlfn.XLOOKUP(B26,Tabla1[NOMBRE Y APELLIDO],Tabla1[CAT.])</f>
        <v>0</v>
      </c>
      <c r="F26" s="81">
        <f>_xlfn.XLOOKUP(B26,Tabla1[NOMBRE Y APELLIDO],Tabla1[200m LIBRE])</f>
        <v>0</v>
      </c>
      <c r="G26" s="74"/>
      <c r="H26" t="str">
        <f>$J$24&amp;"-"&amp;J26</f>
        <v>SERIE 2-1</v>
      </c>
      <c r="I26" t="str">
        <f>N26&amp;COUNTIF($N$15:N26,N26)</f>
        <v>06</v>
      </c>
      <c r="J26" s="19" cm="1">
        <f t="array" ref="J26:O33">_xlfn._xlws.SORT(A26:F33,1,1,FALSE)</f>
        <v>1</v>
      </c>
      <c r="K26" s="121">
        <v>0</v>
      </c>
      <c r="L26" s="118">
        <v>0</v>
      </c>
      <c r="M26" s="118">
        <v>0</v>
      </c>
      <c r="N26" s="118">
        <v>0</v>
      </c>
      <c r="O26" s="122">
        <v>0</v>
      </c>
      <c r="P26" s="122" t="s">
        <v>89</v>
      </c>
      <c r="Q26" s="118">
        <f t="shared" ref="Q26:Q33" si="27">$L$13</f>
        <v>5</v>
      </c>
      <c r="R26" s="118">
        <v>2</v>
      </c>
      <c r="S26" s="125"/>
      <c r="T26" s="10">
        <v>8</v>
      </c>
      <c r="U26" s="10"/>
      <c r="V26" s="19">
        <f>_xlfn.XLOOKUP(U26,Tabla1[NOMBRE Y APELLIDO],Tabla1[EQUIPO])</f>
        <v>0</v>
      </c>
      <c r="W26" s="19">
        <f>_xlfn.XLOOKUP(U26,Tabla1[NOMBRE Y APELLIDO],Tabla1[EDAD])</f>
        <v>0</v>
      </c>
      <c r="X26" s="19">
        <f>_xlfn.XLOOKUP(U26,Tabla1[NOMBRE Y APELLIDO],Tabla1[CAT.])</f>
        <v>0</v>
      </c>
      <c r="Y26" s="123">
        <f>_xlfn.XLOOKUP(U26,Tabla1[NOMBRE Y APELLIDO],Tabla1[200m LIBRE])</f>
        <v>0</v>
      </c>
      <c r="Z26" s="124"/>
      <c r="AA26" s="10" t="str">
        <f>$AC$24&amp;"-"&amp;AC26</f>
        <v>SERIE 2-1</v>
      </c>
      <c r="AB26" s="10" t="str">
        <f>AG26&amp;COUNTIF($AG$15:AG26,AG26)</f>
        <v>05</v>
      </c>
      <c r="AC26" s="19" cm="1">
        <f t="array" ref="AC26:AH33">_xlfn._xlws.SORT(T26:Y33,1,1,FALSE)</f>
        <v>1</v>
      </c>
      <c r="AD26" s="121">
        <v>0</v>
      </c>
      <c r="AE26" s="118">
        <v>0</v>
      </c>
      <c r="AF26" s="118">
        <v>0</v>
      </c>
      <c r="AG26" s="118">
        <v>0</v>
      </c>
      <c r="AH26" s="122">
        <v>0</v>
      </c>
      <c r="AI26" s="122" t="s">
        <v>89</v>
      </c>
      <c r="AJ26" s="50">
        <f t="shared" ref="AJ26:AJ33" si="28">$AE$13</f>
        <v>6</v>
      </c>
      <c r="AK26" s="50">
        <v>2</v>
      </c>
      <c r="AM26" s="126"/>
      <c r="AN26" s="115" t="str">
        <f>AN18</f>
        <v xml:space="preserve">PRUEBA </v>
      </c>
      <c r="AO26" s="117">
        <f>AO18</f>
        <v>5</v>
      </c>
      <c r="AP26" s="10"/>
      <c r="AQ26" s="10"/>
      <c r="AR26" s="10"/>
      <c r="AS26" s="10"/>
      <c r="AT26" s="133" t="str">
        <f t="shared" si="19"/>
        <v/>
      </c>
      <c r="AU26" s="126"/>
      <c r="AV26" s="113" t="str">
        <f>AN26</f>
        <v xml:space="preserve">PRUEBA </v>
      </c>
      <c r="AW26" s="116">
        <f>AO26</f>
        <v>5</v>
      </c>
      <c r="AX26" s="126"/>
      <c r="AY26" s="10"/>
      <c r="AZ26" s="10"/>
      <c r="BA26" s="10"/>
      <c r="BC26" s="126">
        <v>2</v>
      </c>
      <c r="BD26" s="10" t="str" cm="1">
        <f t="array" ref="BD26:BG26">_xlfn.XLOOKUP($BE$22&amp;BC26,$AB$15:$AB$201,$AD$15:$AG$201,"")</f>
        <v>Esteban Sossa Uparela</v>
      </c>
      <c r="BE26" s="122" t="str">
        <v>MNM</v>
      </c>
      <c r="BF26" s="118">
        <v>35</v>
      </c>
      <c r="BG26" s="122" t="str">
        <v>MASTER B</v>
      </c>
      <c r="BH26" s="122">
        <f t="shared" si="26"/>
        <v>2.3494212962962965E-3</v>
      </c>
      <c r="BI26" s="118" cm="1">
        <f t="array" ref="BI26">IFERROR(IF(BH26="N/P",0,_xlfn.IFS(BC26&gt;8,"0",BC26=1,"9",BC26=2,"7",BC26=3,"6",BC26=4,"5",BC26=5,"4",BC26=6,"3",BC26=7,"2",BC26=8,"1")),"")+0</f>
        <v>7</v>
      </c>
      <c r="BJ26" s="131" t="str">
        <f t="shared" si="20"/>
        <v>MASTER B2</v>
      </c>
      <c r="BK26" s="126" cm="1">
        <f t="array" ref="BK26">_xlfn.IFS(BP26="N/P",0,BL26="",0,BP26&gt;0,BK25+1)</f>
        <v>2</v>
      </c>
      <c r="BL26" s="10" t="str">
        <v>ALEX EPAMINONDAS ZARATE BUELVAS</v>
      </c>
      <c r="BM26" s="126" t="str">
        <v>MNM</v>
      </c>
      <c r="BN26" s="126">
        <v>35</v>
      </c>
      <c r="BO26" s="126" t="str">
        <v>MASTER B</v>
      </c>
      <c r="BP26" s="122">
        <v>2.2665509259259262E-3</v>
      </c>
      <c r="BQ26" s="118" cm="1">
        <f t="array" ref="BQ26">IFERROR(IF(BP26="N/P",0,_xlfn.IFS(BK26&gt;8,"0",BK26=1,"9",BK26=2,"7",BK26=3,"6",BK26=4,"5",BK26=5,"4",BK26=6,"3",BK26=7,"2",BK26=8,"1")),"")+0</f>
        <v>7</v>
      </c>
      <c r="BT26" s="60" t="e">
        <f t="shared" si="21"/>
        <v>#VALUE!</v>
      </c>
      <c r="BU26" s="59">
        <f t="shared" si="24"/>
        <v>0</v>
      </c>
      <c r="BV26" s="60" t="e">
        <f t="shared" si="22"/>
        <v>#VALUE!</v>
      </c>
      <c r="BW26" s="59">
        <f t="shared" si="25"/>
        <v>0</v>
      </c>
      <c r="BX26" s="60" t="e">
        <f t="shared" si="23"/>
        <v>#VALUE!</v>
      </c>
      <c r="BZ26" s="56" t="s">
        <v>86</v>
      </c>
      <c r="CA26" s="17">
        <f>_xlfn.XLOOKUP($CC$3&amp;"-"&amp;$CA$6,$H$15:$H$201,$J$15:$J$201,"")</f>
        <v>3</v>
      </c>
      <c r="CB26" s="48" t="s">
        <v>87</v>
      </c>
      <c r="CC26" s="57"/>
      <c r="CE26" s="56" t="s">
        <v>86</v>
      </c>
      <c r="CF26" s="17">
        <f>_xlfn.XLOOKUP($CC$3&amp;"-"&amp;$CA$7,$H$15:$H$201,$J$15:$J$201,"")</f>
        <v>4</v>
      </c>
      <c r="CG26" s="48" t="s">
        <v>87</v>
      </c>
      <c r="CH26" s="57"/>
      <c r="CJ26" s="56" t="s">
        <v>86</v>
      </c>
      <c r="CK26" s="17">
        <f>_xlfn.XLOOKUP($CM$3&amp;"-"&amp;$CK$6,$AA$15:$AA$201,$AC$15:$AC$201,"")</f>
        <v>3</v>
      </c>
      <c r="CL26" s="48" t="s">
        <v>87</v>
      </c>
      <c r="CM26" s="57"/>
      <c r="CO26" s="56" t="s">
        <v>86</v>
      </c>
      <c r="CP26" s="17">
        <f>_xlfn.XLOOKUP($CM$3&amp;"-"&amp;$CK$7,$AA$15:$AA$201,$AC$15:$AC$201,"")</f>
        <v>4</v>
      </c>
      <c r="CQ26" s="48" t="s">
        <v>87</v>
      </c>
      <c r="CR26" s="57"/>
    </row>
    <row r="27" spans="1:160" ht="18" x14ac:dyDescent="0.35">
      <c r="A27">
        <v>1</v>
      </c>
      <c r="C27" s="3">
        <f>_xlfn.XLOOKUP(B27,Tabla1[NOMBRE Y APELLIDO],Tabla1[EQUIPO])</f>
        <v>0</v>
      </c>
      <c r="D27" s="3">
        <f>_xlfn.XLOOKUP(B27,Tabla1[NOMBRE Y APELLIDO],Tabla1[EDAD])</f>
        <v>0</v>
      </c>
      <c r="E27" s="3">
        <f>_xlfn.XLOOKUP(B27,Tabla1[NOMBRE Y APELLIDO],Tabla1[CAT.])</f>
        <v>0</v>
      </c>
      <c r="F27" s="81">
        <f>_xlfn.XLOOKUP(B27,Tabla1[NOMBRE Y APELLIDO],Tabla1[200m LIBRE])</f>
        <v>0</v>
      </c>
      <c r="G27" s="74"/>
      <c r="H27" t="str">
        <f t="shared" ref="H27:H33" si="29">$J$24&amp;"-"&amp;J27</f>
        <v>SERIE 2-2</v>
      </c>
      <c r="I27" t="str">
        <f>N27&amp;COUNTIF($N$15:N27,N27)</f>
        <v>07</v>
      </c>
      <c r="J27" s="19">
        <v>2</v>
      </c>
      <c r="K27" s="121">
        <v>0</v>
      </c>
      <c r="L27" s="118">
        <v>0</v>
      </c>
      <c r="M27" s="118">
        <v>0</v>
      </c>
      <c r="N27" s="118">
        <v>0</v>
      </c>
      <c r="O27" s="122">
        <v>0</v>
      </c>
      <c r="P27" s="122" t="s">
        <v>89</v>
      </c>
      <c r="Q27" s="118">
        <f t="shared" si="27"/>
        <v>5</v>
      </c>
      <c r="R27" s="118">
        <v>2</v>
      </c>
      <c r="S27" s="125"/>
      <c r="T27" s="10">
        <v>1</v>
      </c>
      <c r="U27" s="10"/>
      <c r="V27" s="19">
        <f>_xlfn.XLOOKUP(U27,Tabla1[NOMBRE Y APELLIDO],Tabla1[EQUIPO])</f>
        <v>0</v>
      </c>
      <c r="W27" s="19">
        <f>_xlfn.XLOOKUP(U27,Tabla1[NOMBRE Y APELLIDO],Tabla1[EDAD])</f>
        <v>0</v>
      </c>
      <c r="X27" s="19">
        <f>_xlfn.XLOOKUP(U27,Tabla1[NOMBRE Y APELLIDO],Tabla1[CAT.])</f>
        <v>0</v>
      </c>
      <c r="Y27" s="123">
        <f>_xlfn.XLOOKUP(U27,Tabla1[NOMBRE Y APELLIDO],Tabla1[200m LIBRE])</f>
        <v>0</v>
      </c>
      <c r="Z27" s="124"/>
      <c r="AA27" s="10" t="str">
        <f t="shared" ref="AA27:AA33" si="30">$AC$24&amp;"-"&amp;AC27</f>
        <v>SERIE 2-2</v>
      </c>
      <c r="AB27" s="10" t="str">
        <f>AG27&amp;COUNTIF($AG$15:AG27,AG27)</f>
        <v>06</v>
      </c>
      <c r="AC27" s="19">
        <v>2</v>
      </c>
      <c r="AD27" s="121">
        <v>0</v>
      </c>
      <c r="AE27" s="118">
        <v>0</v>
      </c>
      <c r="AF27" s="118">
        <v>0</v>
      </c>
      <c r="AG27" s="118">
        <v>0</v>
      </c>
      <c r="AH27" s="122">
        <v>0</v>
      </c>
      <c r="AI27" s="122" t="s">
        <v>89</v>
      </c>
      <c r="AJ27" s="50">
        <f t="shared" si="28"/>
        <v>6</v>
      </c>
      <c r="AK27" s="50">
        <v>2</v>
      </c>
      <c r="AM27" s="119" t="s">
        <v>83</v>
      </c>
      <c r="AN27" s="119" t="s">
        <v>7</v>
      </c>
      <c r="AO27" s="119" t="s">
        <v>8</v>
      </c>
      <c r="AP27" s="119" t="s">
        <v>61</v>
      </c>
      <c r="AQ27" s="119" t="s">
        <v>10</v>
      </c>
      <c r="AR27" s="119" t="s">
        <v>81</v>
      </c>
      <c r="AS27" s="118" t="s">
        <v>15</v>
      </c>
      <c r="AT27" s="133" t="str">
        <f t="shared" si="19"/>
        <v>CAT.Lugar</v>
      </c>
      <c r="AU27" s="119" t="s">
        <v>83</v>
      </c>
      <c r="AV27" s="119" t="s">
        <v>7</v>
      </c>
      <c r="AW27" s="119" t="s">
        <v>8</v>
      </c>
      <c r="AX27" s="119" t="s">
        <v>61</v>
      </c>
      <c r="AY27" s="119" t="s">
        <v>10</v>
      </c>
      <c r="AZ27" s="119" t="s">
        <v>81</v>
      </c>
      <c r="BA27" s="126" t="s">
        <v>15</v>
      </c>
      <c r="BC27" s="126">
        <v>3</v>
      </c>
      <c r="BD27" s="10" t="str" cm="1">
        <f t="array" ref="BD27:BG27">_xlfn.XLOOKUP($BE$22&amp;BC27,$AB$15:$AB$201,$AD$15:$AG$201,"")</f>
        <v>Marcos David Yepes Julio</v>
      </c>
      <c r="BE27" s="122" t="str">
        <v>P.LIBRE</v>
      </c>
      <c r="BF27" s="118">
        <v>37</v>
      </c>
      <c r="BG27" s="122" t="str">
        <v>MASTER B</v>
      </c>
      <c r="BH27" s="122">
        <f t="shared" si="26"/>
        <v>2.7199074074074074E-3</v>
      </c>
      <c r="BI27" s="118" cm="1">
        <f t="array" ref="BI27">IFERROR(IF(BH27="N/P",0,_xlfn.IFS(BC27&gt;8,"0",BC27=1,"9",BC27=2,"7",BC27=3,"6",BC27=4,"5",BC27=5,"4",BC27=6,"3",BC27=7,"2",BC27=8,"1")),"")+0</f>
        <v>6</v>
      </c>
      <c r="BJ27" s="131" t="str">
        <f t="shared" si="20"/>
        <v>MASTER B3</v>
      </c>
      <c r="BK27" s="126" cm="1">
        <f t="array" ref="BK27">_xlfn.IFS(BP27="N/P",0,BL27="",0,BP27&gt;0,BK26+1)</f>
        <v>3</v>
      </c>
      <c r="BL27" s="10" t="str">
        <v>Esteban Sossa Uparela</v>
      </c>
      <c r="BM27" s="126" t="str">
        <v>MNM</v>
      </c>
      <c r="BN27" s="126">
        <v>35</v>
      </c>
      <c r="BO27" s="126" t="str">
        <v>MASTER B</v>
      </c>
      <c r="BP27" s="122">
        <v>2.3494212962962965E-3</v>
      </c>
      <c r="BQ27" s="118" cm="1">
        <f t="array" ref="BQ27">IFERROR(IF(BP27="N/P",0,_xlfn.IFS(BK27&gt;8,"0",BK27=1,"9",BK27=2,"7",BK27=3,"6",BK27=4,"5",BK27=5,"4",BK27=6,"3",BK27=7,"2",BK27=8,"1")),"")+0</f>
        <v>6</v>
      </c>
      <c r="BT27" s="60" t="e">
        <f t="shared" si="21"/>
        <v>#VALUE!</v>
      </c>
      <c r="BU27" s="59">
        <f t="shared" si="24"/>
        <v>0</v>
      </c>
      <c r="BV27" s="60" t="e">
        <f t="shared" si="22"/>
        <v>#VALUE!</v>
      </c>
      <c r="BW27" s="59">
        <f t="shared" si="25"/>
        <v>0</v>
      </c>
      <c r="BX27" s="60" t="e">
        <f t="shared" si="23"/>
        <v>#VALUE!</v>
      </c>
      <c r="BZ27" s="58"/>
      <c r="CC27" s="61"/>
      <c r="CE27" s="58"/>
      <c r="CH27" s="61"/>
      <c r="CJ27" s="58"/>
      <c r="CM27" s="61"/>
      <c r="CO27" s="58"/>
      <c r="CR27" s="61"/>
    </row>
    <row r="28" spans="1:160" s="33" customFormat="1" ht="18" x14ac:dyDescent="0.35">
      <c r="A28">
        <v>7</v>
      </c>
      <c r="B28"/>
      <c r="C28" s="3">
        <f>_xlfn.XLOOKUP(B28,Tabla1[NOMBRE Y APELLIDO],Tabla1[EQUIPO])</f>
        <v>0</v>
      </c>
      <c r="D28" s="3">
        <f>_xlfn.XLOOKUP(B28,Tabla1[NOMBRE Y APELLIDO],Tabla1[EDAD])</f>
        <v>0</v>
      </c>
      <c r="E28" s="3">
        <f>_xlfn.XLOOKUP(B28,Tabla1[NOMBRE Y APELLIDO],Tabla1[CAT.])</f>
        <v>0</v>
      </c>
      <c r="F28" s="81">
        <f>_xlfn.XLOOKUP(B28,Tabla1[NOMBRE Y APELLIDO],Tabla1[200m LIBRE])</f>
        <v>0</v>
      </c>
      <c r="G28" s="74"/>
      <c r="H28" t="str">
        <f t="shared" si="29"/>
        <v>SERIE 2-3</v>
      </c>
      <c r="I28" t="str">
        <f>N28&amp;COUNTIF($N$15:N28,N28)</f>
        <v>MASTER B1</v>
      </c>
      <c r="J28" s="19">
        <v>3</v>
      </c>
      <c r="K28" s="121" t="str">
        <v>Marlen Patricia Villalba Pastrana</v>
      </c>
      <c r="L28" s="118" t="str">
        <v>P.LIBRE</v>
      </c>
      <c r="M28" s="118">
        <v>36</v>
      </c>
      <c r="N28" s="118" t="str">
        <v>MASTER B</v>
      </c>
      <c r="O28" s="122" t="str">
        <v>N/T</v>
      </c>
      <c r="P28" s="122">
        <v>3.0057870370370368E-3</v>
      </c>
      <c r="Q28" s="118">
        <f t="shared" si="27"/>
        <v>5</v>
      </c>
      <c r="R28" s="118">
        <v>2</v>
      </c>
      <c r="S28" s="125"/>
      <c r="T28" s="10">
        <v>7</v>
      </c>
      <c r="U28" s="10"/>
      <c r="V28" s="19">
        <f>_xlfn.XLOOKUP(U28,Tabla1[NOMBRE Y APELLIDO],Tabla1[EQUIPO])</f>
        <v>0</v>
      </c>
      <c r="W28" s="19">
        <f>_xlfn.XLOOKUP(U28,Tabla1[NOMBRE Y APELLIDO],Tabla1[EDAD])</f>
        <v>0</v>
      </c>
      <c r="X28" s="19">
        <f>_xlfn.XLOOKUP(U28,Tabla1[NOMBRE Y APELLIDO],Tabla1[CAT.])</f>
        <v>0</v>
      </c>
      <c r="Y28" s="123">
        <f>_xlfn.XLOOKUP(U28,Tabla1[NOMBRE Y APELLIDO],Tabla1[200m LIBRE])</f>
        <v>0</v>
      </c>
      <c r="Z28" s="124"/>
      <c r="AA28" s="10" t="str">
        <f t="shared" si="30"/>
        <v>SERIE 2-3</v>
      </c>
      <c r="AB28" s="10" t="str">
        <f>AG28&amp;COUNTIF($AG$15:AG28,AG28)</f>
        <v>MASTER B1</v>
      </c>
      <c r="AC28" s="19">
        <v>3</v>
      </c>
      <c r="AD28" s="121" t="str">
        <v>Julian arbelaez</v>
      </c>
      <c r="AE28" s="118" t="str">
        <v>DELFINES</v>
      </c>
      <c r="AF28" s="118">
        <v>38</v>
      </c>
      <c r="AG28" s="118" t="str">
        <v>MASTER B</v>
      </c>
      <c r="AH28" s="122" t="str">
        <v>N/T</v>
      </c>
      <c r="AI28" s="122">
        <v>1.9861111111111112E-3</v>
      </c>
      <c r="AJ28" s="50">
        <f t="shared" si="28"/>
        <v>6</v>
      </c>
      <c r="AK28" s="50">
        <v>2</v>
      </c>
      <c r="AM28" s="126">
        <v>1</v>
      </c>
      <c r="AN28" s="10" t="str" cm="1">
        <f t="array" ref="AN28:AQ28">_xlfn.XLOOKUP($AO$25&amp;AM28,$I$15:$I$201,$K$15:$N$201,"")</f>
        <v>MARÍA BAYER</v>
      </c>
      <c r="AO28" s="122" t="str">
        <v>NNG</v>
      </c>
      <c r="AP28" s="118">
        <v>40</v>
      </c>
      <c r="AQ28" s="122" t="str">
        <v>MASTER C</v>
      </c>
      <c r="AR28" s="122">
        <f>_xlfn.XLOOKUP($AO$25&amp;AM28,$I$15:$I$201,$P$15:$P$201,"")</f>
        <v>3.5914351851851854E-3</v>
      </c>
      <c r="AS28" s="118" cm="1">
        <f t="array" ref="AS28">IFERROR(IF(AR28="N/P",0,_xlfn.IFS(AM28&gt;8,"0",AM28=1,"9",AM28=2,"7",AM28=3,"6",AM28=4,"5",AM28=5,"4",AM28=6,"3",AM28=7,"2",AM28=8,"1")),"")+0</f>
        <v>9</v>
      </c>
      <c r="AT28" s="133" t="str">
        <f t="shared" si="19"/>
        <v>Master C1</v>
      </c>
      <c r="AU28" s="126" cm="1">
        <f t="array" ref="AU28">_xlfn.IFS(AZ28="N/P",0,AV28="",0,AV28&gt;0,1)</f>
        <v>1</v>
      </c>
      <c r="AV28" s="116" t="str" cm="1">
        <f t="array" ref="AV28:AZ30">_xlfn._xlws.SORT(AN28:AR30,5,1,FALSE)</f>
        <v>Lorena Aguayo Ulloa</v>
      </c>
      <c r="AW28" s="126" t="str">
        <v>MNM</v>
      </c>
      <c r="AX28" s="126">
        <v>43</v>
      </c>
      <c r="AY28" s="126" t="str">
        <v>Master C</v>
      </c>
      <c r="AZ28" s="122">
        <v>2.7386574074074075E-3</v>
      </c>
      <c r="BA28" s="118" cm="1">
        <f t="array" ref="BA28">IFERROR(IF(AZ28="N/P",0,_xlfn.IFS(AU28&gt;8,"0",AU28=1,"9",AU28=2,"7",AU28=3,"6",AU28=4,"5",AU28=5,"4",AU28=6,"3",AU28=7,"2",AU28=8,"1")),"")+0</f>
        <v>9</v>
      </c>
      <c r="BB28" s="34"/>
      <c r="BC28" s="126">
        <v>4</v>
      </c>
      <c r="BD28" s="10" t="str" cm="1">
        <f t="array" ref="BD28:BG28">_xlfn.XLOOKUP($BE$22&amp;BC28,$AB$15:$AB$201,$AD$15:$AG$201,"")</f>
        <v>ALEX EPAMINONDAS ZARATE BUELVAS</v>
      </c>
      <c r="BE28" s="122" t="str">
        <v>MNM</v>
      </c>
      <c r="BF28" s="118">
        <v>35</v>
      </c>
      <c r="BG28" s="122" t="str">
        <v>MASTER B</v>
      </c>
      <c r="BH28" s="122">
        <f t="shared" si="26"/>
        <v>2.2665509259259262E-3</v>
      </c>
      <c r="BI28" s="118" cm="1">
        <f t="array" ref="BI28">IFERROR(IF(BH28="N/P",0,_xlfn.IFS(BC28&gt;8,"0",BC28=1,"9",BC28=2,"7",BC28=3,"6",BC28=4,"5",BC28=5,"4",BC28=6,"3",BC28=7,"2",BC28=8,"1")),"")+0</f>
        <v>5</v>
      </c>
      <c r="BJ28" s="131" t="str">
        <f t="shared" si="20"/>
        <v>MASTER B4</v>
      </c>
      <c r="BK28" s="126" cm="1">
        <f t="array" ref="BK28">_xlfn.IFS(BP28="N/P",0,BL28="",0,BP28&gt;0,BK27+1)</f>
        <v>4</v>
      </c>
      <c r="BL28" s="10" t="str">
        <v>Jhonatan Steven Cortez Bolivar</v>
      </c>
      <c r="BM28" s="126" t="str">
        <v>MNM</v>
      </c>
      <c r="BN28" s="126">
        <v>35</v>
      </c>
      <c r="BO28" s="126" t="str">
        <v>MASTER B</v>
      </c>
      <c r="BP28" s="122">
        <v>2.4428240740740743E-3</v>
      </c>
      <c r="BQ28" s="118" cm="1">
        <f t="array" ref="BQ28">IFERROR(IF(BP28="N/P",0,_xlfn.IFS(BK28&gt;8,"0",BK28=1,"9",BK28=2,"7",BK28=3,"6",BK28=4,"5",BK28=5,"4",BK28=6,"3",BK28=7,"2",BK28=8,"1")),"")+0</f>
        <v>5</v>
      </c>
      <c r="BS28" s="59"/>
      <c r="BT28" s="60" t="e">
        <f t="shared" si="21"/>
        <v>#VALUE!</v>
      </c>
      <c r="BU28" s="59">
        <f t="shared" si="24"/>
        <v>0</v>
      </c>
      <c r="BV28" s="60" t="e">
        <f t="shared" si="22"/>
        <v>#VALUE!</v>
      </c>
      <c r="BW28" s="59">
        <f t="shared" si="25"/>
        <v>0</v>
      </c>
      <c r="BX28" s="60" t="e">
        <f t="shared" si="23"/>
        <v>#VALUE!</v>
      </c>
      <c r="BZ28" s="56" t="s">
        <v>88</v>
      </c>
      <c r="CA28" s="138" t="str">
        <f>_xlfn.XLOOKUP($CC$3&amp;"-"&amp;$CA$6,$H$15:$H$201,$K$15:$K$201,"")</f>
        <v>KATHERINE GASCON</v>
      </c>
      <c r="CB28" s="138" t="str">
        <f>_xlfn.XLOOKUP($CC$3&amp;"-"&amp;CB16,$H$15:$H$201,$J$15:$J$201,"")</f>
        <v/>
      </c>
      <c r="CC28" s="139" t="str">
        <f>_xlfn.XLOOKUP($CC$3&amp;"-"&amp;CC16,$H$15:$H$201,$J$15:$J$201,"")</f>
        <v/>
      </c>
      <c r="CD28"/>
      <c r="CE28" s="56" t="s">
        <v>88</v>
      </c>
      <c r="CF28" s="138" t="str">
        <f>_xlfn.XLOOKUP($CC$3&amp;"-"&amp;$CA$7,$H$15:$H$201,$K$15:$K$201,"")</f>
        <v>Lorena Aguayo Ulloa</v>
      </c>
      <c r="CG28" s="138" t="str">
        <f>_xlfn.XLOOKUP($CC$3&amp;"-"&amp;CG16,$H$15:$H$201,$J$15:$J$201,"")</f>
        <v/>
      </c>
      <c r="CH28" s="139" t="str">
        <f>_xlfn.XLOOKUP($CC$3&amp;"-"&amp;CH16,$H$15:$H$201,$J$15:$J$201,"")</f>
        <v/>
      </c>
      <c r="CJ28" s="56" t="s">
        <v>88</v>
      </c>
      <c r="CK28" s="138" t="str">
        <f>_xlfn.XLOOKUP($CM$3&amp;"-"&amp;$CK$6,$AA$15:$AA$201,$AD$15:$AD$201,"")</f>
        <v>Hugo Barrera Guzman</v>
      </c>
      <c r="CL28" s="138" t="str">
        <f>_xlfn.XLOOKUP($CC$3&amp;"-"&amp;CL16,$H$15:$H$201,$J$15:$J$201,"")</f>
        <v/>
      </c>
      <c r="CM28" s="139" t="str">
        <f>_xlfn.XLOOKUP($CC$3&amp;"-"&amp;CM16,$H$15:$H$201,$J$15:$J$201,"")</f>
        <v/>
      </c>
      <c r="CN28"/>
      <c r="CO28" s="56" t="s">
        <v>88</v>
      </c>
      <c r="CP28" s="138" t="str">
        <f>_xlfn.XLOOKUP($CM$3&amp;"-"&amp;$CK$7,$AA$15:$AA$201,$AD$15:$AD$201,"")</f>
        <v>ALEX EPAMINONDAS ZARATE BUELVAS</v>
      </c>
      <c r="CQ28" s="138" t="str">
        <f>_xlfn.XLOOKUP($CC$3&amp;"-"&amp;CQ16,$H$15:$H$201,$J$15:$J$201,"")</f>
        <v/>
      </c>
      <c r="CR28" s="139" t="str">
        <f>_xlfn.XLOOKUP($CC$3&amp;"-"&amp;CR16,$H$15:$H$201,$J$15:$J$201,"")</f>
        <v/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33" customFormat="1" ht="18" x14ac:dyDescent="0.35">
      <c r="A29">
        <v>2</v>
      </c>
      <c r="B29"/>
      <c r="C29" s="3">
        <f>_xlfn.XLOOKUP(B29,Tabla1[NOMBRE Y APELLIDO],Tabla1[EQUIPO])</f>
        <v>0</v>
      </c>
      <c r="D29" s="3">
        <f>_xlfn.XLOOKUP(B29,Tabla1[NOMBRE Y APELLIDO],Tabla1[EDAD])</f>
        <v>0</v>
      </c>
      <c r="E29" s="3">
        <f>_xlfn.XLOOKUP(B29,Tabla1[NOMBRE Y APELLIDO],Tabla1[CAT.])</f>
        <v>0</v>
      </c>
      <c r="F29" s="81">
        <f>_xlfn.XLOOKUP(B29,Tabla1[NOMBRE Y APELLIDO],Tabla1[200m LIBRE])</f>
        <v>0</v>
      </c>
      <c r="G29" s="74"/>
      <c r="H29" t="str">
        <f t="shared" si="29"/>
        <v>SERIE 2-4</v>
      </c>
      <c r="I29" t="str">
        <f>N29&amp;COUNTIF($N$15:N29,N29)</f>
        <v>MASTER B2</v>
      </c>
      <c r="J29" s="19">
        <v>4</v>
      </c>
      <c r="K29" s="121" t="str">
        <v>Leydis de Jesús Lugo</v>
      </c>
      <c r="L29" s="118" t="str">
        <v>MNM</v>
      </c>
      <c r="M29" s="118">
        <v>37</v>
      </c>
      <c r="N29" s="118" t="str">
        <v>MASTER B</v>
      </c>
      <c r="O29" s="122">
        <v>3.472222222222222E-3</v>
      </c>
      <c r="P29" s="122">
        <v>2.9385416666666666E-3</v>
      </c>
      <c r="Q29" s="118">
        <f t="shared" si="27"/>
        <v>5</v>
      </c>
      <c r="R29" s="118">
        <v>2</v>
      </c>
      <c r="S29" s="125"/>
      <c r="T29" s="10">
        <v>2</v>
      </c>
      <c r="U29" s="10"/>
      <c r="V29" s="19">
        <f>_xlfn.XLOOKUP(U29,Tabla1[NOMBRE Y APELLIDO],Tabla1[EQUIPO])</f>
        <v>0</v>
      </c>
      <c r="W29" s="19">
        <f>_xlfn.XLOOKUP(U29,Tabla1[NOMBRE Y APELLIDO],Tabla1[EDAD])</f>
        <v>0</v>
      </c>
      <c r="X29" s="19">
        <f>_xlfn.XLOOKUP(U29,Tabla1[NOMBRE Y APELLIDO],Tabla1[CAT.])</f>
        <v>0</v>
      </c>
      <c r="Y29" s="123">
        <f>_xlfn.XLOOKUP(U29,Tabla1[NOMBRE Y APELLIDO],Tabla1[200m LIBRE])</f>
        <v>0</v>
      </c>
      <c r="Z29" s="124"/>
      <c r="AA29" s="10" t="str">
        <f t="shared" si="30"/>
        <v>SERIE 2-4</v>
      </c>
      <c r="AB29" s="10" t="str">
        <f>AG29&amp;COUNTIF($AG$15:AG29,AG29)</f>
        <v>MASTER B2</v>
      </c>
      <c r="AC29" s="19">
        <v>4</v>
      </c>
      <c r="AD29" s="121" t="str">
        <v>Esteban Sossa Uparela</v>
      </c>
      <c r="AE29" s="118" t="str">
        <v>MNM</v>
      </c>
      <c r="AF29" s="118">
        <v>35</v>
      </c>
      <c r="AG29" s="118" t="str">
        <v>MASTER B</v>
      </c>
      <c r="AH29" s="122">
        <v>2.7777777777777779E-3</v>
      </c>
      <c r="AI29" s="122">
        <v>2.3494212962962965E-3</v>
      </c>
      <c r="AJ29" s="50">
        <f t="shared" si="28"/>
        <v>6</v>
      </c>
      <c r="AK29" s="50">
        <v>2</v>
      </c>
      <c r="AM29" s="126">
        <v>2</v>
      </c>
      <c r="AN29" s="10" t="str" cm="1">
        <f t="array" ref="AN29:AQ29">_xlfn.XLOOKUP($AO$25&amp;AM29,$I$15:$I$201,$K$15:$N$201,"")</f>
        <v>Lorena Aguayo Ulloa</v>
      </c>
      <c r="AO29" s="122" t="str">
        <v>MNM</v>
      </c>
      <c r="AP29" s="118">
        <v>43</v>
      </c>
      <c r="AQ29" s="122" t="str">
        <v>Master C</v>
      </c>
      <c r="AR29" s="122">
        <f>_xlfn.XLOOKUP($AO$25&amp;AM29,$I$15:$I$201,$P$15:$P$201,"")</f>
        <v>2.7386574074074075E-3</v>
      </c>
      <c r="AS29" s="118" cm="1">
        <f t="array" ref="AS29">IFERROR(IF(AR29="N/P",0,_xlfn.IFS(AM29&gt;8,"0",AM29=1,"9",AM29=2,"7",AM29=3,"6",AM29=4,"5",AM29=5,"4",AM29=6,"3",AM29=7,"2",AM29=8,"1")),"")+0</f>
        <v>7</v>
      </c>
      <c r="AT29" s="133" t="str">
        <f t="shared" si="19"/>
        <v>Master C2</v>
      </c>
      <c r="AU29" s="126" cm="1">
        <f t="array" ref="AU29">_xlfn.IFS(AZ29="N/P",0,AV29="",0,AZ29&gt;0,AU28+1)</f>
        <v>2</v>
      </c>
      <c r="AV29" s="116" t="str">
        <v>Claudia Milena Serpa Imbett</v>
      </c>
      <c r="AW29" s="126" t="str">
        <v>MNM</v>
      </c>
      <c r="AX29" s="126">
        <v>44</v>
      </c>
      <c r="AY29" s="126" t="str">
        <v>Master C</v>
      </c>
      <c r="AZ29" s="122">
        <v>3.414351851851852E-3</v>
      </c>
      <c r="BA29" s="118" cm="1">
        <f t="array" ref="BA29">IFERROR(IF(AZ29="N/P",0,_xlfn.IFS(AU29&gt;8,"0",AU29=1,"9",AU29=2,"7",AU29=3,"6",AU29=4,"5",AU29=5,"4",AU29=6,"3",AU29=7,"2",AU29=8,"1")),"")+0</f>
        <v>7</v>
      </c>
      <c r="BB29" s="34"/>
      <c r="BC29" s="126">
        <v>5</v>
      </c>
      <c r="BD29" s="10" t="str" cm="1">
        <f t="array" ref="BD29:BG29">_xlfn.XLOOKUP($BE$22&amp;BC29,$AB$15:$AB$201,$AD$15:$AG$201,"")</f>
        <v>Jhonatan Steven Cortez Bolivar</v>
      </c>
      <c r="BE29" s="122" t="str">
        <v>MNM</v>
      </c>
      <c r="BF29" s="118">
        <v>35</v>
      </c>
      <c r="BG29" s="122" t="str">
        <v>MASTER B</v>
      </c>
      <c r="BH29" s="122">
        <f t="shared" si="26"/>
        <v>2.4428240740740743E-3</v>
      </c>
      <c r="BI29" s="118" cm="1">
        <f t="array" ref="BI29">IFERROR(IF(BH29="N/P",0,_xlfn.IFS(BC29&gt;8,"0",BC29=1,"9",BC29=2,"7",BC29=3,"6",BC29=4,"5",BC29=5,"4",BC29=6,"3",BC29=7,"2",BC29=8,"1")),"")+0</f>
        <v>4</v>
      </c>
      <c r="BJ29" s="131" t="str">
        <f t="shared" si="20"/>
        <v>MASTER B5</v>
      </c>
      <c r="BK29" s="126" cm="1">
        <f t="array" ref="BK29">_xlfn.IFS(BP29="N/P",0,BL29="",0,BP29&gt;0,BK28+1)</f>
        <v>5</v>
      </c>
      <c r="BL29" s="10" t="str">
        <v>Marcos David Yepes Julio</v>
      </c>
      <c r="BM29" s="126" t="str">
        <v>P.LIBRE</v>
      </c>
      <c r="BN29" s="126">
        <v>37</v>
      </c>
      <c r="BO29" s="126" t="str">
        <v>MASTER B</v>
      </c>
      <c r="BP29" s="122">
        <v>2.7199074074074074E-3</v>
      </c>
      <c r="BQ29" s="118" cm="1">
        <f t="array" ref="BQ29">IFERROR(IF(BP29="N/P",0,_xlfn.IFS(BK29&gt;8,"0",BK29=1,"9",BK29=2,"7",BK29=3,"6",BK29=4,"5",BK29=5,"4",BK29=6,"3",BK29=7,"2",BK29=8,"1")),"")+0</f>
        <v>4</v>
      </c>
      <c r="BS29" s="66"/>
      <c r="BT29" s="60" t="e">
        <f t="shared" si="21"/>
        <v>#VALUE!</v>
      </c>
      <c r="BU29" s="59">
        <f t="shared" si="24"/>
        <v>0</v>
      </c>
      <c r="BV29" s="60" t="e">
        <f t="shared" si="22"/>
        <v>#VALUE!</v>
      </c>
      <c r="BW29" s="59">
        <f t="shared" si="25"/>
        <v>0</v>
      </c>
      <c r="BX29" s="60" t="e">
        <f t="shared" si="23"/>
        <v>#VALUE!</v>
      </c>
      <c r="BZ29" s="58"/>
      <c r="CA29"/>
      <c r="CB29"/>
      <c r="CC29" s="61"/>
      <c r="CD29"/>
      <c r="CE29" s="58"/>
      <c r="CF29"/>
      <c r="CG29"/>
      <c r="CH29" s="61"/>
      <c r="CJ29" s="58"/>
      <c r="CK29"/>
      <c r="CL29"/>
      <c r="CM29" s="61"/>
      <c r="CN29"/>
      <c r="CO29" s="58"/>
      <c r="CP29"/>
      <c r="CQ29"/>
      <c r="CR29" s="61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33" customFormat="1" ht="18" x14ac:dyDescent="0.35">
      <c r="A30">
        <v>6</v>
      </c>
      <c r="B30"/>
      <c r="C30" s="3">
        <f>_xlfn.XLOOKUP(B30,Tabla1[NOMBRE Y APELLIDO],Tabla1[EQUIPO])</f>
        <v>0</v>
      </c>
      <c r="D30" s="3">
        <f>_xlfn.XLOOKUP(B30,Tabla1[NOMBRE Y APELLIDO],Tabla1[EDAD])</f>
        <v>0</v>
      </c>
      <c r="E30" s="3">
        <f>_xlfn.XLOOKUP(B30,Tabla1[NOMBRE Y APELLIDO],Tabla1[CAT.])</f>
        <v>0</v>
      </c>
      <c r="F30" s="81">
        <f>_xlfn.XLOOKUP(B30,Tabla1[NOMBRE Y APELLIDO],Tabla1[200m LIBRE])</f>
        <v>0</v>
      </c>
      <c r="G30" s="74"/>
      <c r="H30" t="str">
        <f t="shared" si="29"/>
        <v>SERIE 2-5</v>
      </c>
      <c r="I30" t="str">
        <f>N30&amp;COUNTIF($N$15:N30,N30)</f>
        <v>MAYORES1</v>
      </c>
      <c r="J30" s="19">
        <v>5</v>
      </c>
      <c r="K30" s="121" t="str">
        <v>Maria Camila Bravo Acevedo</v>
      </c>
      <c r="L30" s="118" t="str">
        <v>DELFINES</v>
      </c>
      <c r="M30" s="118">
        <v>26</v>
      </c>
      <c r="N30" s="118" t="str">
        <v>MAYORES</v>
      </c>
      <c r="O30" s="122" t="str">
        <v>N/T</v>
      </c>
      <c r="P30" s="122">
        <v>2.6584490740740739E-3</v>
      </c>
      <c r="Q30" s="118">
        <f t="shared" si="27"/>
        <v>5</v>
      </c>
      <c r="R30" s="118">
        <v>2</v>
      </c>
      <c r="S30" s="125"/>
      <c r="T30" s="10">
        <v>6</v>
      </c>
      <c r="U30" s="10" t="s">
        <v>187</v>
      </c>
      <c r="V30" s="19" t="str">
        <f>_xlfn.XLOOKUP(U30,Tabla1[NOMBRE Y APELLIDO],Tabla1[EQUIPO])</f>
        <v>P.LIBRE</v>
      </c>
      <c r="W30" s="19">
        <f>_xlfn.XLOOKUP(U30,Tabla1[NOMBRE Y APELLIDO],Tabla1[EDAD])</f>
        <v>37</v>
      </c>
      <c r="X30" s="19" t="str">
        <f>_xlfn.XLOOKUP(U30,Tabla1[NOMBRE Y APELLIDO],Tabla1[CAT.])</f>
        <v>MASTER B</v>
      </c>
      <c r="Y30" s="123" t="str">
        <f>_xlfn.XLOOKUP(U30,Tabla1[NOMBRE Y APELLIDO],Tabla1[200m LIBRE])</f>
        <v>N/T</v>
      </c>
      <c r="Z30" s="124"/>
      <c r="AA30" s="10" t="str">
        <f t="shared" si="30"/>
        <v>SERIE 2-5</v>
      </c>
      <c r="AB30" s="10" t="str">
        <f>AG30&amp;COUNTIF($AG$15:AG30,AG30)</f>
        <v>Master A1</v>
      </c>
      <c r="AC30" s="19">
        <v>5</v>
      </c>
      <c r="AD30" s="121" t="str">
        <v>Juan Fernando Arango Meneses</v>
      </c>
      <c r="AE30" s="118" t="str">
        <v>MNM</v>
      </c>
      <c r="AF30" s="118">
        <v>31</v>
      </c>
      <c r="AG30" s="118" t="str">
        <v>Master A</v>
      </c>
      <c r="AH30" s="122">
        <v>3.0555555555555557E-3</v>
      </c>
      <c r="AI30" s="122">
        <v>2.7872685185185184E-3</v>
      </c>
      <c r="AJ30" s="50">
        <f t="shared" si="28"/>
        <v>6</v>
      </c>
      <c r="AK30" s="50">
        <v>2</v>
      </c>
      <c r="AM30" s="126">
        <v>3</v>
      </c>
      <c r="AN30" s="10" t="str" cm="1">
        <f t="array" ref="AN30:AQ30">_xlfn.XLOOKUP($AO$25&amp;AM30,$I$15:$I$201,$K$15:$N$201,"")</f>
        <v>Claudia Milena Serpa Imbett</v>
      </c>
      <c r="AO30" s="122" t="str">
        <v>MNM</v>
      </c>
      <c r="AP30" s="118">
        <v>44</v>
      </c>
      <c r="AQ30" s="122" t="str">
        <v>Master C</v>
      </c>
      <c r="AR30" s="122">
        <f>_xlfn.XLOOKUP($AO$25&amp;AM30,$I$15:$I$201,$P$15:$P$201,"")</f>
        <v>3.414351851851852E-3</v>
      </c>
      <c r="AS30" s="118" cm="1">
        <f t="array" ref="AS30">IFERROR(IF(AR30="N/P",0,_xlfn.IFS(AM30&gt;8,"0",AM30=1,"9",AM30=2,"7",AM30=3,"6",AM30=4,"5",AM30=5,"4",AM30=6,"3",AM30=7,"2",AM30=8,"1")),"")+0</f>
        <v>6</v>
      </c>
      <c r="AT30" s="133" t="str">
        <f t="shared" si="19"/>
        <v>MASTER C3</v>
      </c>
      <c r="AU30" s="126" cm="1">
        <f t="array" ref="AU30">_xlfn.IFS(AZ30="N/P",0,AV30="",0,AZ30&gt;0,AU29+1)</f>
        <v>3</v>
      </c>
      <c r="AV30" s="116" t="str">
        <v>MARÍA BAYER</v>
      </c>
      <c r="AW30" s="126" t="str">
        <v>NNG</v>
      </c>
      <c r="AX30" s="126">
        <v>40</v>
      </c>
      <c r="AY30" s="126" t="str">
        <v>MASTER C</v>
      </c>
      <c r="AZ30" s="122">
        <v>3.5914351851851854E-3</v>
      </c>
      <c r="BA30" s="118" cm="1">
        <f t="array" ref="BA30">IFERROR(IF(AZ30="N/P",0,_xlfn.IFS(AU30&gt;8,"0",AU30=1,"9",AU30=2,"7",AU30=3,"6",AU30=4,"5",AU30=5,"4",AU30=6,"3",AU30=7,"2",AU30=8,"1")),"")+0</f>
        <v>6</v>
      </c>
      <c r="BB30" s="34"/>
      <c r="BC30" s="126">
        <v>6</v>
      </c>
      <c r="BD30" s="10" t="str" cm="1">
        <f t="array" ref="BD30">_xlfn.XLOOKUP($BE$22&amp;BC30,$AB$15:$AB$201,$AD$15:$AG$201,"")</f>
        <v/>
      </c>
      <c r="BE30" s="122"/>
      <c r="BF30" s="118"/>
      <c r="BG30" s="122"/>
      <c r="BH30" s="122" t="str">
        <f t="shared" si="26"/>
        <v/>
      </c>
      <c r="BI30" s="118" cm="1">
        <f t="array" ref="BI30">IFERROR(IF(BH30="N/P",0,_xlfn.IFS(BC30&gt;8,"0",BC30=1,"9",BC30=2,"7",BC30=3,"6",BC30=4,"5",BC30=5,"4",BC30=6,"3",BC30=7,"2",BC30=8,"1")),"")+0</f>
        <v>3</v>
      </c>
      <c r="BJ30" s="131" t="str">
        <f t="shared" si="20"/>
        <v>0</v>
      </c>
      <c r="BK30" s="126" cm="1">
        <f t="array" ref="BK30">_xlfn.IFS(BP30="N/P",0,BL30="",0,BP30&gt;0,BK29+1)</f>
        <v>0</v>
      </c>
      <c r="BL30" s="10"/>
      <c r="BM30" s="126"/>
      <c r="BN30" s="126"/>
      <c r="BO30" s="126"/>
      <c r="BP30" s="122"/>
      <c r="BQ30" s="118" t="e" cm="1">
        <f t="array" ref="BQ30">IFERROR(IF(BP30="N/P",0,_xlfn.IFS(BK30&gt;8,"0",BK30=1,"9",BK30=2,"7",BK30=3,"6",BK30=4,"5",BK30=5,"4",BK30=6,"3",BK30=7,"2",BK30=8,"1")),"")+0</f>
        <v>#VALUE!</v>
      </c>
      <c r="BS30" s="66"/>
      <c r="BT30" s="60" t="e">
        <f t="shared" si="21"/>
        <v>#VALUE!</v>
      </c>
      <c r="BU30" s="59">
        <f t="shared" si="24"/>
        <v>0</v>
      </c>
      <c r="BV30" s="60" t="e">
        <f t="shared" si="22"/>
        <v>#VALUE!</v>
      </c>
      <c r="BW30" s="59">
        <f t="shared" si="25"/>
        <v>0</v>
      </c>
      <c r="BX30" s="60" t="e">
        <f t="shared" si="23"/>
        <v>#VALUE!</v>
      </c>
      <c r="BZ30" s="56" t="s">
        <v>90</v>
      </c>
      <c r="CA30" s="140" t="s">
        <v>91</v>
      </c>
      <c r="CB30" s="140"/>
      <c r="CC30" s="141"/>
      <c r="CD30"/>
      <c r="CE30" s="56" t="s">
        <v>90</v>
      </c>
      <c r="CF30" s="140" t="s">
        <v>91</v>
      </c>
      <c r="CG30" s="140"/>
      <c r="CH30" s="141"/>
      <c r="CJ30" s="56" t="s">
        <v>90</v>
      </c>
      <c r="CK30" s="140" t="s">
        <v>91</v>
      </c>
      <c r="CL30" s="140"/>
      <c r="CM30" s="141"/>
      <c r="CN30"/>
      <c r="CO30" s="56" t="s">
        <v>90</v>
      </c>
      <c r="CP30" s="140" t="s">
        <v>91</v>
      </c>
      <c r="CQ30" s="140"/>
      <c r="CR30" s="141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33" customFormat="1" ht="18" x14ac:dyDescent="0.35">
      <c r="A31">
        <v>3</v>
      </c>
      <c r="B31" t="s">
        <v>188</v>
      </c>
      <c r="C31" s="3" t="str">
        <f>_xlfn.XLOOKUP(B31,Tabla1[NOMBRE Y APELLIDO],Tabla1[EQUIPO])</f>
        <v>P.LIBRE</v>
      </c>
      <c r="D31" s="3">
        <f>_xlfn.XLOOKUP(B31,Tabla1[NOMBRE Y APELLIDO],Tabla1[EDAD])</f>
        <v>36</v>
      </c>
      <c r="E31" s="3" t="str">
        <f>_xlfn.XLOOKUP(B31,Tabla1[NOMBRE Y APELLIDO],Tabla1[CAT.])</f>
        <v>MASTER B</v>
      </c>
      <c r="F31" s="81" t="str">
        <f>_xlfn.XLOOKUP(B31,Tabla1[NOMBRE Y APELLIDO],Tabla1[200m LIBRE])</f>
        <v>N/T</v>
      </c>
      <c r="G31" s="74"/>
      <c r="H31" t="str">
        <f t="shared" si="29"/>
        <v>SERIE 2-6</v>
      </c>
      <c r="I31" t="str">
        <f>N31&amp;COUNTIF($N$15:N31,N31)</f>
        <v>08</v>
      </c>
      <c r="J31" s="19">
        <v>6</v>
      </c>
      <c r="K31" s="121">
        <v>0</v>
      </c>
      <c r="L31" s="118">
        <v>0</v>
      </c>
      <c r="M31" s="118">
        <v>0</v>
      </c>
      <c r="N31" s="118">
        <v>0</v>
      </c>
      <c r="O31" s="122">
        <v>0</v>
      </c>
      <c r="P31" s="122" t="s">
        <v>89</v>
      </c>
      <c r="Q31" s="118">
        <f t="shared" si="27"/>
        <v>5</v>
      </c>
      <c r="R31" s="118">
        <v>2</v>
      </c>
      <c r="S31" s="125"/>
      <c r="T31" s="10">
        <v>3</v>
      </c>
      <c r="U31" s="10" t="s">
        <v>184</v>
      </c>
      <c r="V31" s="19" t="str">
        <f>_xlfn.XLOOKUP(U31,Tabla1[NOMBRE Y APELLIDO],Tabla1[EQUIPO])</f>
        <v>DELFINES</v>
      </c>
      <c r="W31" s="19">
        <f>_xlfn.XLOOKUP(U31,Tabla1[NOMBRE Y APELLIDO],Tabla1[EDAD])</f>
        <v>38</v>
      </c>
      <c r="X31" s="19" t="str">
        <f>_xlfn.XLOOKUP(U31,Tabla1[NOMBRE Y APELLIDO],Tabla1[CAT.])</f>
        <v>MASTER B</v>
      </c>
      <c r="Y31" s="123" t="str">
        <f>_xlfn.XLOOKUP(U31,Tabla1[NOMBRE Y APELLIDO],Tabla1[200m LIBRE])</f>
        <v>N/T</v>
      </c>
      <c r="Z31" s="124"/>
      <c r="AA31" s="10" t="str">
        <f t="shared" si="30"/>
        <v>SERIE 2-6</v>
      </c>
      <c r="AB31" s="10" t="str">
        <f>AG31&amp;COUNTIF($AG$15:AG31,AG31)</f>
        <v>MASTER B3</v>
      </c>
      <c r="AC31" s="19">
        <v>6</v>
      </c>
      <c r="AD31" s="121" t="str">
        <v>Marcos David Yepes Julio</v>
      </c>
      <c r="AE31" s="118" t="str">
        <v>P.LIBRE</v>
      </c>
      <c r="AF31" s="118">
        <v>37</v>
      </c>
      <c r="AG31" s="118" t="str">
        <v>MASTER B</v>
      </c>
      <c r="AH31" s="122" t="str">
        <v>N/T</v>
      </c>
      <c r="AI31" s="122">
        <v>2.7199074074074074E-3</v>
      </c>
      <c r="AJ31" s="50">
        <f t="shared" si="28"/>
        <v>6</v>
      </c>
      <c r="AK31" s="50">
        <v>2</v>
      </c>
      <c r="AM31" s="126">
        <v>4</v>
      </c>
      <c r="AN31" s="10" t="str" cm="1">
        <f t="array" ref="AN31">_xlfn.XLOOKUP($AO$25&amp;AM31,$I$15:$I$201,$K$15:$N$201,"")</f>
        <v/>
      </c>
      <c r="AO31" s="122"/>
      <c r="AP31" s="118"/>
      <c r="AQ31" s="122"/>
      <c r="AR31" s="122" t="str">
        <f>_xlfn.XLOOKUP($AO$25&amp;AM31,$I$15:$I$201,$P$15:$P$201,"")</f>
        <v/>
      </c>
      <c r="AS31" s="118" cm="1">
        <f t="array" ref="AS31">IFERROR(IF(AR31="N/P",0,_xlfn.IFS(AM31&gt;8,"0",AM31=1,"9",AM31=2,"7",AM31=3,"6",AM31=4,"5",AM31=5,"4",AM31=6,"3",AM31=7,"2",AM31=8,"1")),"")+0</f>
        <v>5</v>
      </c>
      <c r="AT31" s="133" t="str">
        <f t="shared" si="19"/>
        <v>0</v>
      </c>
      <c r="AU31" s="126" cm="1">
        <f t="array" ref="AU31">_xlfn.IFS(AZ31="N/P",0,AV31="",0,AZ31&gt;0,AU30+1)</f>
        <v>0</v>
      </c>
      <c r="AV31" s="116"/>
      <c r="AW31" s="126"/>
      <c r="AX31" s="126"/>
      <c r="AY31" s="126"/>
      <c r="AZ31" s="122"/>
      <c r="BA31" s="118" t="e" cm="1">
        <f t="array" ref="BA31">IFERROR(IF(AZ31="N/P",0,_xlfn.IFS(AU31&gt;8,"0",AU31=1,"9",AU31=2,"7",AU31=3,"6",AU31=4,"5",AU31=5,"4",AU31=6,"3",AU31=7,"2",AU31=8,"1")),"")+0</f>
        <v>#VALUE!</v>
      </c>
      <c r="BB31" s="34"/>
      <c r="BC31" s="126"/>
      <c r="BD31" s="115" t="str">
        <f>BD22</f>
        <v>MASCULINO</v>
      </c>
      <c r="BE31" s="117" t="s">
        <v>141</v>
      </c>
      <c r="BF31" s="10"/>
      <c r="BG31" s="115" t="str">
        <f>BG22</f>
        <v>200 M</v>
      </c>
      <c r="BH31" s="117" t="str">
        <f>BH22</f>
        <v>LIBRE</v>
      </c>
      <c r="BI31" s="10"/>
      <c r="BJ31" s="131" t="str">
        <f t="shared" si="20"/>
        <v>200 M</v>
      </c>
      <c r="BK31" s="10"/>
      <c r="BL31" s="113" t="str">
        <f>BD31</f>
        <v>MASCULINO</v>
      </c>
      <c r="BM31" s="116" t="str">
        <f>BE31</f>
        <v>MASTER D</v>
      </c>
      <c r="BN31" s="10"/>
      <c r="BO31" s="113" t="str">
        <f>BG31</f>
        <v>200 M</v>
      </c>
      <c r="BP31" s="116" t="str">
        <f>BH31</f>
        <v>LIBRE</v>
      </c>
      <c r="BQ31" s="10"/>
      <c r="BS31" s="59"/>
      <c r="BT31" s="60" t="e">
        <f t="shared" si="21"/>
        <v>#VALUE!</v>
      </c>
      <c r="BU31" s="59">
        <f t="shared" si="24"/>
        <v>0</v>
      </c>
      <c r="BV31" s="60" t="e">
        <f t="shared" si="22"/>
        <v>#VALUE!</v>
      </c>
      <c r="BW31" s="59">
        <f t="shared" si="25"/>
        <v>0</v>
      </c>
      <c r="BX31" s="60" t="e">
        <f t="shared" si="23"/>
        <v>#VALUE!</v>
      </c>
      <c r="BZ31" s="63"/>
      <c r="CA31" s="64"/>
      <c r="CB31" s="64"/>
      <c r="CC31" s="65"/>
      <c r="CD31"/>
      <c r="CE31" s="63"/>
      <c r="CF31" s="64"/>
      <c r="CG31" s="64"/>
      <c r="CH31" s="65"/>
      <c r="CJ31" s="63"/>
      <c r="CK31" s="64"/>
      <c r="CL31" s="64"/>
      <c r="CM31" s="65"/>
      <c r="CN31"/>
      <c r="CO31" s="63"/>
      <c r="CP31" s="64"/>
      <c r="CQ31" s="64"/>
      <c r="CR31" s="65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33" customFormat="1" ht="18" x14ac:dyDescent="0.35">
      <c r="A32">
        <v>5</v>
      </c>
      <c r="B32" t="s">
        <v>185</v>
      </c>
      <c r="C32" s="3" t="str">
        <f>_xlfn.XLOOKUP(B32,Tabla1[NOMBRE Y APELLIDO],Tabla1[EQUIPO])</f>
        <v>DELFINES</v>
      </c>
      <c r="D32" s="3">
        <f>_xlfn.XLOOKUP(B32,Tabla1[NOMBRE Y APELLIDO],Tabla1[EDAD])</f>
        <v>26</v>
      </c>
      <c r="E32" s="3" t="str">
        <f>_xlfn.XLOOKUP(B32,Tabla1[NOMBRE Y APELLIDO],Tabla1[CAT.])</f>
        <v>MAYORES</v>
      </c>
      <c r="F32" s="81" t="str">
        <f>_xlfn.XLOOKUP(B32,Tabla1[NOMBRE Y APELLIDO],Tabla1[200m LIBRE])</f>
        <v>N/T</v>
      </c>
      <c r="G32" s="74"/>
      <c r="H32" t="str">
        <f t="shared" si="29"/>
        <v>SERIE 2-7</v>
      </c>
      <c r="I32" t="str">
        <f>N32&amp;COUNTIF($N$15:N32,N32)</f>
        <v>09</v>
      </c>
      <c r="J32" s="19">
        <v>7</v>
      </c>
      <c r="K32" s="121">
        <v>0</v>
      </c>
      <c r="L32" s="118">
        <v>0</v>
      </c>
      <c r="M32" s="118">
        <v>0</v>
      </c>
      <c r="N32" s="118">
        <v>0</v>
      </c>
      <c r="O32" s="122">
        <v>0</v>
      </c>
      <c r="P32" s="122" t="s">
        <v>89</v>
      </c>
      <c r="Q32" s="118">
        <f t="shared" si="27"/>
        <v>5</v>
      </c>
      <c r="R32" s="118">
        <v>2</v>
      </c>
      <c r="S32" s="125"/>
      <c r="T32" s="10">
        <v>5</v>
      </c>
      <c r="U32" s="10" t="s">
        <v>170</v>
      </c>
      <c r="V32" s="19" t="str">
        <f>_xlfn.XLOOKUP(U32,Tabla1[NOMBRE Y APELLIDO],Tabla1[EQUIPO])</f>
        <v>MNM</v>
      </c>
      <c r="W32" s="19">
        <f>_xlfn.XLOOKUP(U32,Tabla1[NOMBRE Y APELLIDO],Tabla1[EDAD])</f>
        <v>31</v>
      </c>
      <c r="X32" s="19" t="str">
        <f>_xlfn.XLOOKUP(U32,Tabla1[NOMBRE Y APELLIDO],Tabla1[CAT.])</f>
        <v>Master A</v>
      </c>
      <c r="Y32" s="123">
        <f>_xlfn.XLOOKUP(U32,Tabla1[NOMBRE Y APELLIDO],Tabla1[200m LIBRE])</f>
        <v>3.0555555555555557E-3</v>
      </c>
      <c r="Z32" s="124"/>
      <c r="AA32" s="10" t="str">
        <f t="shared" si="30"/>
        <v>SERIE 2-7</v>
      </c>
      <c r="AB32" s="10" t="str">
        <f>AG32&amp;COUNTIF($AG$15:AG32,AG32)</f>
        <v>07</v>
      </c>
      <c r="AC32" s="19">
        <v>7</v>
      </c>
      <c r="AD32" s="121">
        <v>0</v>
      </c>
      <c r="AE32" s="118">
        <v>0</v>
      </c>
      <c r="AF32" s="118">
        <v>0</v>
      </c>
      <c r="AG32" s="118">
        <v>0</v>
      </c>
      <c r="AH32" s="122">
        <v>0</v>
      </c>
      <c r="AI32" s="122" t="s">
        <v>89</v>
      </c>
      <c r="AJ32" s="50">
        <f t="shared" si="28"/>
        <v>6</v>
      </c>
      <c r="AK32" s="50">
        <v>2</v>
      </c>
      <c r="AM32" s="126"/>
      <c r="AN32" s="115" t="str">
        <f>AN25</f>
        <v>FEMENINO</v>
      </c>
      <c r="AO32" s="117" t="s">
        <v>141</v>
      </c>
      <c r="AP32" s="10"/>
      <c r="AQ32" s="115" t="str">
        <f>AQ25</f>
        <v>200 M</v>
      </c>
      <c r="AR32" s="117" t="str">
        <f>AR25</f>
        <v>LIBRE</v>
      </c>
      <c r="AS32" s="10"/>
      <c r="AT32" s="133" t="str">
        <f t="shared" si="19"/>
        <v>200 M</v>
      </c>
      <c r="AU32" s="126"/>
      <c r="AV32" s="113" t="str">
        <f>AN32</f>
        <v>FEMENINO</v>
      </c>
      <c r="AW32" s="116" t="str">
        <f>AO32</f>
        <v>MASTER D</v>
      </c>
      <c r="AX32" s="126"/>
      <c r="AY32" s="113" t="str">
        <f>AQ32</f>
        <v>200 M</v>
      </c>
      <c r="AZ32" s="116" t="str">
        <f>AR32</f>
        <v>LIBRE</v>
      </c>
      <c r="BA32" s="10"/>
      <c r="BB32" s="34"/>
      <c r="BC32" s="126"/>
      <c r="BD32" s="115" t="str">
        <f>BD23</f>
        <v xml:space="preserve">PRUEBA </v>
      </c>
      <c r="BE32" s="117">
        <f>BE23</f>
        <v>6</v>
      </c>
      <c r="BF32" s="10"/>
      <c r="BG32" s="10"/>
      <c r="BH32" s="10"/>
      <c r="BI32" s="10"/>
      <c r="BJ32" s="131" t="str">
        <f t="shared" si="20"/>
        <v/>
      </c>
      <c r="BK32" s="10"/>
      <c r="BL32" s="113" t="str">
        <f>BD32</f>
        <v xml:space="preserve">PRUEBA </v>
      </c>
      <c r="BM32" s="116">
        <f>BE32</f>
        <v>6</v>
      </c>
      <c r="BN32" s="10"/>
      <c r="BO32" s="10"/>
      <c r="BP32" s="10"/>
      <c r="BQ32" s="10"/>
      <c r="BS32" s="59"/>
      <c r="BT32" s="60"/>
      <c r="BU32" s="59"/>
      <c r="BV32" s="60"/>
      <c r="BW32" s="59"/>
      <c r="BX32" s="60"/>
      <c r="BZ32"/>
      <c r="CA32"/>
      <c r="CB32"/>
      <c r="CC32"/>
      <c r="CD32"/>
      <c r="CE32"/>
      <c r="CF32"/>
      <c r="CG32"/>
      <c r="CH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33" customFormat="1" ht="18" x14ac:dyDescent="0.35">
      <c r="A33">
        <v>4</v>
      </c>
      <c r="B33" t="s">
        <v>189</v>
      </c>
      <c r="C33" s="3" t="str">
        <f>_xlfn.XLOOKUP(B33,Tabla1[NOMBRE Y APELLIDO],Tabla1[EQUIPO])</f>
        <v>MNM</v>
      </c>
      <c r="D33" s="3">
        <f>_xlfn.XLOOKUP(B33,Tabla1[NOMBRE Y APELLIDO],Tabla1[EDAD])</f>
        <v>37</v>
      </c>
      <c r="E33" s="3" t="str">
        <f>_xlfn.XLOOKUP(B33,Tabla1[NOMBRE Y APELLIDO],Tabla1[CAT.])</f>
        <v>MASTER B</v>
      </c>
      <c r="F33" s="81">
        <f>_xlfn.XLOOKUP(B33,Tabla1[NOMBRE Y APELLIDO],Tabla1[200m LIBRE])</f>
        <v>3.472222222222222E-3</v>
      </c>
      <c r="G33" s="69"/>
      <c r="H33" t="str">
        <f t="shared" si="29"/>
        <v>SERIE 2-8</v>
      </c>
      <c r="I33" t="str">
        <f>N33&amp;COUNTIF($N$15:N33,N33)</f>
        <v>010</v>
      </c>
      <c r="J33" s="19">
        <v>8</v>
      </c>
      <c r="K33" s="121">
        <v>0</v>
      </c>
      <c r="L33" s="118">
        <v>0</v>
      </c>
      <c r="M33" s="118">
        <v>0</v>
      </c>
      <c r="N33" s="118">
        <v>0</v>
      </c>
      <c r="O33" s="122">
        <v>0</v>
      </c>
      <c r="P33" s="122" t="s">
        <v>89</v>
      </c>
      <c r="Q33" s="118">
        <f t="shared" si="27"/>
        <v>5</v>
      </c>
      <c r="R33" s="118">
        <v>2</v>
      </c>
      <c r="S33" s="125"/>
      <c r="T33" s="10">
        <v>4</v>
      </c>
      <c r="U33" s="10" t="s">
        <v>172</v>
      </c>
      <c r="V33" s="19" t="str">
        <f>_xlfn.XLOOKUP(U33,Tabla1[NOMBRE Y APELLIDO],Tabla1[EQUIPO])</f>
        <v>MNM</v>
      </c>
      <c r="W33" s="19">
        <f>_xlfn.XLOOKUP(U33,Tabla1[NOMBRE Y APELLIDO],Tabla1[EDAD])</f>
        <v>35</v>
      </c>
      <c r="X33" s="19" t="str">
        <f>_xlfn.XLOOKUP(U33,Tabla1[NOMBRE Y APELLIDO],Tabla1[CAT.])</f>
        <v>MASTER B</v>
      </c>
      <c r="Y33" s="123">
        <f>_xlfn.XLOOKUP(U33,Tabla1[NOMBRE Y APELLIDO],Tabla1[200m LIBRE])</f>
        <v>2.7777777777777779E-3</v>
      </c>
      <c r="Z33" s="124"/>
      <c r="AA33" s="10" t="str">
        <f t="shared" si="30"/>
        <v>SERIE 2-8</v>
      </c>
      <c r="AB33" s="10" t="str">
        <f>AG33&amp;COUNTIF($AG$15:AG33,AG33)</f>
        <v>08</v>
      </c>
      <c r="AC33" s="19">
        <v>8</v>
      </c>
      <c r="AD33" s="121">
        <v>0</v>
      </c>
      <c r="AE33" s="118">
        <v>0</v>
      </c>
      <c r="AF33" s="118">
        <v>0</v>
      </c>
      <c r="AG33" s="118">
        <v>0</v>
      </c>
      <c r="AH33" s="122">
        <v>0</v>
      </c>
      <c r="AI33" s="122" t="s">
        <v>89</v>
      </c>
      <c r="AJ33" s="50">
        <f t="shared" si="28"/>
        <v>6</v>
      </c>
      <c r="AK33" s="50">
        <v>2</v>
      </c>
      <c r="AM33" s="126"/>
      <c r="AN33" s="115" t="str">
        <f>AN26</f>
        <v xml:space="preserve">PRUEBA </v>
      </c>
      <c r="AO33" s="117">
        <f>AO26</f>
        <v>5</v>
      </c>
      <c r="AP33" s="10"/>
      <c r="AQ33" s="10"/>
      <c r="AR33" s="10"/>
      <c r="AS33" s="10"/>
      <c r="AT33" s="133" t="str">
        <f t="shared" si="19"/>
        <v/>
      </c>
      <c r="AU33" s="126"/>
      <c r="AV33" s="113" t="str">
        <f>AN33</f>
        <v xml:space="preserve">PRUEBA </v>
      </c>
      <c r="AW33" s="116">
        <f>AO33</f>
        <v>5</v>
      </c>
      <c r="AX33" s="126"/>
      <c r="AY33" s="10"/>
      <c r="AZ33" s="10"/>
      <c r="BA33" s="10"/>
      <c r="BB33" s="34"/>
      <c r="BC33" s="119" t="s">
        <v>83</v>
      </c>
      <c r="BD33" s="119" t="s">
        <v>7</v>
      </c>
      <c r="BE33" s="119" t="s">
        <v>8</v>
      </c>
      <c r="BF33" s="119" t="s">
        <v>61</v>
      </c>
      <c r="BG33" s="119" t="s">
        <v>10</v>
      </c>
      <c r="BH33" s="119" t="s">
        <v>81</v>
      </c>
      <c r="BI33" s="118" t="s">
        <v>15</v>
      </c>
      <c r="BJ33" s="131" t="str">
        <f t="shared" si="20"/>
        <v>CAT.Lugar</v>
      </c>
      <c r="BK33" s="126" t="s">
        <v>83</v>
      </c>
      <c r="BL33" s="126" t="s">
        <v>7</v>
      </c>
      <c r="BM33" s="126" t="s">
        <v>8</v>
      </c>
      <c r="BN33" s="126" t="s">
        <v>61</v>
      </c>
      <c r="BO33" s="126" t="s">
        <v>10</v>
      </c>
      <c r="BP33" s="126" t="s">
        <v>81</v>
      </c>
      <c r="BQ33" s="126" t="s">
        <v>15</v>
      </c>
      <c r="BS33" s="66"/>
      <c r="BT33" s="66"/>
      <c r="BU33" s="66"/>
      <c r="BV33" s="66"/>
      <c r="BW33" s="66"/>
      <c r="BX33" s="66"/>
      <c r="BZ33" s="51"/>
      <c r="CA33" s="52"/>
      <c r="CB33" s="52"/>
      <c r="CC33" s="53"/>
      <c r="CD33"/>
      <c r="CE33" s="51"/>
      <c r="CF33" s="52"/>
      <c r="CG33" s="52"/>
      <c r="CH33" s="53"/>
      <c r="CJ33" s="51"/>
      <c r="CK33" s="52"/>
      <c r="CL33" s="52"/>
      <c r="CM33" s="53"/>
      <c r="CN33"/>
      <c r="CO33" s="51"/>
      <c r="CP33" s="52"/>
      <c r="CQ33" s="52"/>
      <c r="CR33" s="5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33" customFormat="1" ht="18" x14ac:dyDescent="0.35">
      <c r="A34"/>
      <c r="B34"/>
      <c r="C34"/>
      <c r="D34"/>
      <c r="E34"/>
      <c r="F34"/>
      <c r="G34" s="69"/>
      <c r="H34"/>
      <c r="I34" t="str">
        <f>N34&amp;COUNTIF($N$15:N34,N34)</f>
        <v>10</v>
      </c>
      <c r="J34" s="126"/>
      <c r="K34" s="127"/>
      <c r="L34" s="127"/>
      <c r="M34" s="127"/>
      <c r="N34" s="127"/>
      <c r="O34" s="127"/>
      <c r="P34" s="10"/>
      <c r="Q34" s="10"/>
      <c r="R34" s="10"/>
      <c r="S34" s="125"/>
      <c r="T34" s="10"/>
      <c r="U34" s="10"/>
      <c r="V34" s="10"/>
      <c r="W34" s="10"/>
      <c r="X34" s="10"/>
      <c r="Y34" s="10"/>
      <c r="Z34" s="114"/>
      <c r="AA34" s="10"/>
      <c r="AB34" s="10" t="str">
        <f>AG34&amp;COUNTIF($AG$15:AG34,AG34)</f>
        <v>8</v>
      </c>
      <c r="AC34" s="126"/>
      <c r="AD34" s="127"/>
      <c r="AE34" s="127"/>
      <c r="AF34" s="127"/>
      <c r="AG34" s="127"/>
      <c r="AH34" s="127"/>
      <c r="AI34" s="10"/>
      <c r="AJ34"/>
      <c r="AK34"/>
      <c r="AM34" s="119" t="s">
        <v>83</v>
      </c>
      <c r="AN34" s="119" t="s">
        <v>7</v>
      </c>
      <c r="AO34" s="119" t="s">
        <v>8</v>
      </c>
      <c r="AP34" s="119" t="s">
        <v>61</v>
      </c>
      <c r="AQ34" s="119" t="s">
        <v>10</v>
      </c>
      <c r="AR34" s="119" t="s">
        <v>81</v>
      </c>
      <c r="AS34" s="118" t="s">
        <v>15</v>
      </c>
      <c r="AT34" s="133" t="str">
        <f t="shared" si="19"/>
        <v>CAT.Lugar</v>
      </c>
      <c r="AU34" s="119" t="s">
        <v>83</v>
      </c>
      <c r="AV34" s="119" t="s">
        <v>7</v>
      </c>
      <c r="AW34" s="119" t="s">
        <v>8</v>
      </c>
      <c r="AX34" s="119" t="s">
        <v>61</v>
      </c>
      <c r="AY34" s="119" t="s">
        <v>10</v>
      </c>
      <c r="AZ34" s="119" t="s">
        <v>81</v>
      </c>
      <c r="BA34" s="126" t="s">
        <v>15</v>
      </c>
      <c r="BB34" s="34"/>
      <c r="BC34" s="126">
        <v>1</v>
      </c>
      <c r="BD34" s="10" t="str" cm="1">
        <f t="array" ref="BD34:BG34">_xlfn.XLOOKUP($BE$31&amp;BC34,$AB$15:$AB$201,$AD$15:$AG$201,"")</f>
        <v>JAIRO MARTINEZ</v>
      </c>
      <c r="BE34" s="122" t="str">
        <v>NNG</v>
      </c>
      <c r="BF34" s="118">
        <v>45</v>
      </c>
      <c r="BG34" s="122" t="str">
        <v>MASTER D</v>
      </c>
      <c r="BH34" s="122" t="str">
        <f>_xlfn.XLOOKUP($BE$31&amp;BC34,$AB$15:$AB$201,$AI$15:$AI$201,"")</f>
        <v>N/P</v>
      </c>
      <c r="BI34" s="118" cm="1">
        <f t="array" ref="BI34">IFERROR(IF(BH34="N/P",0,_xlfn.IFS(BC34&gt;8,"0",BC34=1,"9",BC34=2,"7",BC34=3,"6",BC34=4,"5",BC34=5,"4",BC34=6,"3",BC34=7,"2",BC34=8,"1")),"")+0</f>
        <v>0</v>
      </c>
      <c r="BJ34" s="131" t="str">
        <f t="shared" si="20"/>
        <v>MASTER D1</v>
      </c>
      <c r="BK34" s="126" cm="1">
        <f t="array" ref="BK34">_xlfn.IFS(BP34="N/P",0,BL34="",0,BL34&gt;0,1)</f>
        <v>1</v>
      </c>
      <c r="BL34" s="10" t="str" cm="1">
        <f t="array" ref="BL34:BP35">_xlfn._xlws.SORT(BD34:BH35,5,1,FALSE)</f>
        <v>DANIEL MONTOYA</v>
      </c>
      <c r="BM34" s="126" t="str">
        <v>NNG</v>
      </c>
      <c r="BN34" s="126">
        <v>45</v>
      </c>
      <c r="BO34" s="126" t="str">
        <v>MASTER D</v>
      </c>
      <c r="BP34" s="122">
        <v>2.1893518518518516E-3</v>
      </c>
      <c r="BQ34" s="118" cm="1">
        <f t="array" ref="BQ34">IFERROR(IF(BP34="N/P",0,_xlfn.IFS(BK34&gt;8,"0",BK34=1,"9",BK34=2,"7",BK34=3,"6",BK34=4,"5",BK34=5,"4",BK34=6,"3",BK34=7,"2",BK34=8,"1")),"")+0</f>
        <v>9</v>
      </c>
      <c r="BS34" s="66"/>
      <c r="BT34" s="66"/>
      <c r="BU34" s="66"/>
      <c r="BV34" s="66"/>
      <c r="BW34" s="66"/>
      <c r="BX34" s="66"/>
      <c r="BZ34" s="56" t="s">
        <v>84</v>
      </c>
      <c r="CA34" s="17">
        <f>_xlfn.XLOOKUP($CC$3&amp;"-"&amp;$CA$8,$H$15:$H$201,$Q$15:$Q$201,"")</f>
        <v>5</v>
      </c>
      <c r="CB34" s="48" t="s">
        <v>85</v>
      </c>
      <c r="CC34" s="57">
        <f>_xlfn.XLOOKUP($CC$3&amp;"-"&amp;$CA$8,$H$15:$H$201,$R$15:$R$201,"")</f>
        <v>3</v>
      </c>
      <c r="CD34"/>
      <c r="CE34" s="56" t="s">
        <v>84</v>
      </c>
      <c r="CF34" s="17">
        <f>_xlfn.XLOOKUP($CC$3&amp;"-"&amp;$CA$9,$H$15:$H$201,$Q$15:$Q$201,"")</f>
        <v>5</v>
      </c>
      <c r="CG34" s="48" t="s">
        <v>85</v>
      </c>
      <c r="CH34" s="57">
        <f>_xlfn.XLOOKUP($CC$3&amp;"-"&amp;$CA$9,$H$15:$H$201,$R$15:$R$201,"")</f>
        <v>3</v>
      </c>
      <c r="CJ34" s="56" t="s">
        <v>84</v>
      </c>
      <c r="CK34" s="17">
        <f>_xlfn.XLOOKUP($CM$3&amp;"-"&amp;$CK$8,$AA$15:$AA$201,$AJ$15:$AJ$201,"")</f>
        <v>6</v>
      </c>
      <c r="CL34" s="48" t="s">
        <v>85</v>
      </c>
      <c r="CM34" s="57">
        <f>_xlfn.XLOOKUP($CM$3&amp;"-"&amp;$CK$8,$AA$15:$AA$201,$AK$15:$AK$201,"")</f>
        <v>3</v>
      </c>
      <c r="CN34"/>
      <c r="CO34" s="56" t="s">
        <v>84</v>
      </c>
      <c r="CP34" s="17">
        <f>_xlfn.XLOOKUP($CM$3&amp;"-"&amp;$CK$9,$AA$15:$AA$201,$AJ$15:$AJ$201,"")</f>
        <v>6</v>
      </c>
      <c r="CQ34" s="48" t="s">
        <v>85</v>
      </c>
      <c r="CR34" s="57">
        <f>_xlfn.XLOOKUP($CM$3&amp;"-"&amp;$CK$9,$AA$15:$AA$201,$AK$15:$AK$201,"")</f>
        <v>3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33" customFormat="1" ht="18" x14ac:dyDescent="0.35">
      <c r="A35" s="3" t="s">
        <v>67</v>
      </c>
      <c r="B35" s="42" t="str">
        <f>$B$13</f>
        <v xml:space="preserve">PRUEBA </v>
      </c>
      <c r="C35" s="18">
        <f>$C$13</f>
        <v>5</v>
      </c>
      <c r="D35" s="18"/>
      <c r="E35" s="78" t="str">
        <f>$E$12</f>
        <v>200 M</v>
      </c>
      <c r="F35" s="79" t="str">
        <f>$F$12</f>
        <v>LIBRE</v>
      </c>
      <c r="G35" s="69"/>
      <c r="H35"/>
      <c r="I35" t="str">
        <f>N35&amp;COUNTIF($N$15:N35,N35)</f>
        <v>200 M2</v>
      </c>
      <c r="J35" s="19" t="s">
        <v>67</v>
      </c>
      <c r="K35" s="115" t="str">
        <f>$B$13</f>
        <v xml:space="preserve">PRUEBA </v>
      </c>
      <c r="L35" s="109">
        <f>$C$13</f>
        <v>5</v>
      </c>
      <c r="M35" s="109"/>
      <c r="N35" s="108" t="str">
        <f>$E$12</f>
        <v>200 M</v>
      </c>
      <c r="O35" s="109" t="str">
        <f>$F$12</f>
        <v>LIBRE</v>
      </c>
      <c r="P35" s="111"/>
      <c r="Q35" s="111"/>
      <c r="R35" s="111"/>
      <c r="S35" s="125"/>
      <c r="T35" s="19" t="s">
        <v>67</v>
      </c>
      <c r="U35" s="115" t="str">
        <f>$B$13</f>
        <v xml:space="preserve">PRUEBA </v>
      </c>
      <c r="V35" s="117">
        <f>$V$13</f>
        <v>6</v>
      </c>
      <c r="W35" s="117"/>
      <c r="X35" s="108" t="str">
        <f>$E$12</f>
        <v>200 M</v>
      </c>
      <c r="Y35" s="109" t="str">
        <f>$F$12</f>
        <v>LIBRE</v>
      </c>
      <c r="Z35" s="128"/>
      <c r="AA35" s="10"/>
      <c r="AB35" s="10" t="str">
        <f>AG35&amp;COUNTIF($AG$15:AG35,AG35)</f>
        <v>200 M2</v>
      </c>
      <c r="AC35" s="19" t="s">
        <v>67</v>
      </c>
      <c r="AD35" s="115" t="str">
        <f>$B$13</f>
        <v xml:space="preserve">PRUEBA </v>
      </c>
      <c r="AE35" s="117">
        <f>$V$13</f>
        <v>6</v>
      </c>
      <c r="AF35" s="109"/>
      <c r="AG35" s="108" t="str">
        <f>$E$12</f>
        <v>200 M</v>
      </c>
      <c r="AH35" s="109" t="str">
        <f>$F$12</f>
        <v>LIBRE</v>
      </c>
      <c r="AI35" s="111"/>
      <c r="AJ35" s="5"/>
      <c r="AK35" s="5"/>
      <c r="AM35" s="126">
        <v>1</v>
      </c>
      <c r="AN35" s="10" t="str" cm="1">
        <f t="array" ref="AN35:AQ35">_xlfn.XLOOKUP($AO$32&amp;AM35,$I$15:$I$201,$K$15:$N$201,"")</f>
        <v>ELEONORA RIVAS</v>
      </c>
      <c r="AO35" s="122" t="str">
        <v>P.LIBRE</v>
      </c>
      <c r="AP35" s="118">
        <v>49</v>
      </c>
      <c r="AQ35" s="122" t="str">
        <v>MASTER D</v>
      </c>
      <c r="AR35" s="122">
        <f>_xlfn.XLOOKUP($AO$32&amp;AM35,$I$15:$I$201,$P$15:$P$201,"")</f>
        <v>3.2219907407407405E-3</v>
      </c>
      <c r="AS35" s="118" cm="1">
        <f t="array" ref="AS35">IFERROR(IF(AR35="N/P",0,_xlfn.IFS(AM35&gt;8,"0",AM35=1,"9",AM35=2,"7",AM35=3,"6",AM35=4,"5",AM35=5,"4",AM35=6,"3",AM35=7,"2",AM35=8,"1")),"")+0</f>
        <v>9</v>
      </c>
      <c r="AT35" s="133" t="str">
        <f t="shared" si="19"/>
        <v>MASTER D1</v>
      </c>
      <c r="AU35" s="126" cm="1">
        <f t="array" ref="AU35">_xlfn.IFS(AZ35="N/P",0,AV35="",0,AV35&gt;0,1)</f>
        <v>1</v>
      </c>
      <c r="AV35" s="116" t="str" cm="1">
        <f t="array" ref="AV35:AZ35">_xlfn._xlws.SORT(AN35:AR35,5,1,FALSE)</f>
        <v>ELEONORA RIVAS</v>
      </c>
      <c r="AW35" s="126" t="str">
        <v>P.LIBRE</v>
      </c>
      <c r="AX35" s="126">
        <v>49</v>
      </c>
      <c r="AY35" s="126" t="str">
        <v>MASTER D</v>
      </c>
      <c r="AZ35" s="122">
        <v>3.2219907407407405E-3</v>
      </c>
      <c r="BA35" s="118" cm="1">
        <f t="array" ref="BA35">IFERROR(IF(AZ35="N/P",0,_xlfn.IFS(AU35&gt;8,"0",AU35=1,"9",AU35=2,"7",AU35=3,"6",AU35=4,"5",AU35=5,"4",AU35=6,"3",AU35=7,"2",AU35=8,"1")),"")+0</f>
        <v>9</v>
      </c>
      <c r="BB35" s="34"/>
      <c r="BC35" s="126">
        <v>2</v>
      </c>
      <c r="BD35" s="10" t="str" cm="1">
        <f t="array" ref="BD35:BG35">_xlfn.XLOOKUP($BE$31&amp;BC35,$AB$15:$AB$201,$AD$15:$AG$201,"")</f>
        <v>DANIEL MONTOYA</v>
      </c>
      <c r="BE35" s="122" t="str">
        <v>NNG</v>
      </c>
      <c r="BF35" s="118">
        <v>45</v>
      </c>
      <c r="BG35" s="122" t="str">
        <v>MASTER D</v>
      </c>
      <c r="BH35" s="122">
        <f>_xlfn.XLOOKUP($BE$31&amp;BC35,$AB$15:$AB$201,$AI$15:$AI$201,"")</f>
        <v>2.1893518518518516E-3</v>
      </c>
      <c r="BI35" s="118" cm="1">
        <f t="array" ref="BI35">IFERROR(IF(BH35="N/P",0,_xlfn.IFS(BC35&gt;8,"0",BC35=1,"9",BC35=2,"7",BC35=3,"6",BC35=4,"5",BC35=5,"4",BC35=6,"3",BC35=7,"2",BC35=8,"1")),"")+0</f>
        <v>7</v>
      </c>
      <c r="BJ35" s="131" t="str">
        <f t="shared" si="20"/>
        <v>MASTER D0</v>
      </c>
      <c r="BK35" s="126" cm="1">
        <f t="array" ref="BK35">_xlfn.IFS(BP35="N/P",0,BL35="",0,BP35&gt;0,BK34+1)</f>
        <v>0</v>
      </c>
      <c r="BL35" s="10" t="str">
        <v>JAIRO MARTINEZ</v>
      </c>
      <c r="BM35" s="126" t="str">
        <v>NNG</v>
      </c>
      <c r="BN35" s="126">
        <v>45</v>
      </c>
      <c r="BO35" s="126" t="str">
        <v>MASTER D</v>
      </c>
      <c r="BP35" s="122" t="str">
        <v>N/P</v>
      </c>
      <c r="BQ35" s="118" cm="1">
        <f t="array" ref="BQ35">IFERROR(IF(BP35="N/P",0,_xlfn.IFS(BK35&gt;8,"0",BK35=1,"9",BK35=2,"7",BK35=3,"6",BK35=4,"5",BK35=5,"4",BK35=6,"3",BK35=7,"2",BK35=8,"1")),"")+0</f>
        <v>0</v>
      </c>
      <c r="BS35" s="66"/>
      <c r="BT35" s="66"/>
      <c r="BU35" s="66"/>
      <c r="BV35" s="66"/>
      <c r="BW35" s="66"/>
      <c r="BX35" s="66"/>
      <c r="BZ35" s="58"/>
      <c r="CA35" s="17"/>
      <c r="CB35"/>
      <c r="CC35" s="57"/>
      <c r="CD35"/>
      <c r="CE35" s="58"/>
      <c r="CF35" s="17"/>
      <c r="CG35"/>
      <c r="CH35" s="57"/>
      <c r="CJ35" s="58"/>
      <c r="CK35" s="17"/>
      <c r="CL35"/>
      <c r="CM35" s="57"/>
      <c r="CN35"/>
      <c r="CO35" s="58"/>
      <c r="CP35" s="17"/>
      <c r="CQ35"/>
      <c r="CR35" s="57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33" customFormat="1" ht="18" x14ac:dyDescent="0.35">
      <c r="A36" s="3" t="s">
        <v>79</v>
      </c>
      <c r="B36" s="49" t="s">
        <v>7</v>
      </c>
      <c r="C36" s="49" t="s">
        <v>8</v>
      </c>
      <c r="D36" s="49" t="s">
        <v>61</v>
      </c>
      <c r="E36" s="49" t="s">
        <v>10</v>
      </c>
      <c r="F36" s="49" t="s">
        <v>80</v>
      </c>
      <c r="G36" s="69"/>
      <c r="H36"/>
      <c r="I36" t="str">
        <f>N36&amp;COUNTIF($N$15:N36,N36)</f>
        <v>CAT.2</v>
      </c>
      <c r="J36" s="19" t="s">
        <v>79</v>
      </c>
      <c r="K36" s="118" t="s">
        <v>7</v>
      </c>
      <c r="L36" s="118" t="s">
        <v>8</v>
      </c>
      <c r="M36" s="118" t="s">
        <v>61</v>
      </c>
      <c r="N36" s="118" t="s">
        <v>10</v>
      </c>
      <c r="O36" s="118" t="s">
        <v>80</v>
      </c>
      <c r="P36" s="119" t="s">
        <v>81</v>
      </c>
      <c r="Q36" s="119" t="s">
        <v>82</v>
      </c>
      <c r="R36" s="119" t="s">
        <v>30</v>
      </c>
      <c r="S36" s="125"/>
      <c r="T36" s="19" t="s">
        <v>79</v>
      </c>
      <c r="U36" s="119" t="s">
        <v>7</v>
      </c>
      <c r="V36" s="119" t="s">
        <v>8</v>
      </c>
      <c r="W36" s="119" t="s">
        <v>61</v>
      </c>
      <c r="X36" s="119" t="s">
        <v>10</v>
      </c>
      <c r="Y36" s="119" t="s">
        <v>80</v>
      </c>
      <c r="Z36" s="120"/>
      <c r="AA36" s="10"/>
      <c r="AB36" s="10" t="str">
        <f>AG36&amp;COUNTIF($AG$15:AG36,AG36)</f>
        <v>CAT.2</v>
      </c>
      <c r="AC36" s="19" t="s">
        <v>79</v>
      </c>
      <c r="AD36" s="118" t="s">
        <v>7</v>
      </c>
      <c r="AE36" s="118" t="s">
        <v>8</v>
      </c>
      <c r="AF36" s="118" t="s">
        <v>61</v>
      </c>
      <c r="AG36" s="118" t="s">
        <v>10</v>
      </c>
      <c r="AH36" s="118" t="s">
        <v>80</v>
      </c>
      <c r="AI36" s="119" t="s">
        <v>81</v>
      </c>
      <c r="AJ36" s="49" t="s">
        <v>82</v>
      </c>
      <c r="AK36" s="49" t="s">
        <v>30</v>
      </c>
      <c r="AM36" s="126">
        <v>2</v>
      </c>
      <c r="AN36" s="10" t="str" cm="1">
        <f t="array" ref="AN36">_xlfn.XLOOKUP($AO$32&amp;AM36,$I$15:$I$201,$K$15:$N$201,"")</f>
        <v/>
      </c>
      <c r="AO36" s="122"/>
      <c r="AP36" s="118"/>
      <c r="AQ36" s="122"/>
      <c r="AR36" s="122" t="str">
        <f>_xlfn.XLOOKUP($AO$32&amp;AM36,$I$15:$I$201,$P$15:$P$201,"")</f>
        <v/>
      </c>
      <c r="AS36" s="118" cm="1">
        <f t="array" ref="AS36">IFERROR(IF(AR36="N/P",0,_xlfn.IFS(AM36&gt;8,"0",AM36=1,"9",AM36=2,"7",AM36=3,"6",AM36=4,"5",AM36=5,"4",AM36=6,"3",AM36=7,"2",AM36=8,"1")),"")+0</f>
        <v>7</v>
      </c>
      <c r="AT36" s="133" t="str">
        <f t="shared" si="19"/>
        <v>0</v>
      </c>
      <c r="AU36" s="126" cm="1">
        <f t="array" ref="AU36">_xlfn.IFS(AZ36="N/P",0,AV36="",0,AZ36&gt;0,AU35+1)</f>
        <v>0</v>
      </c>
      <c r="AV36" s="116"/>
      <c r="AW36" s="126"/>
      <c r="AX36" s="126"/>
      <c r="AY36" s="126"/>
      <c r="AZ36" s="122"/>
      <c r="BA36" s="118" t="e" cm="1">
        <f t="array" ref="BA36">IFERROR(IF(AZ36="N/P",0,_xlfn.IFS(AU36&gt;8,"0",AU36=1,"9",AU36=2,"7",AU36=3,"6",AU36=4,"5",AU36=5,"4",AU36=6,"3",AU36=7,"2",AU36=8,"1")),"")+0</f>
        <v>#VALUE!</v>
      </c>
      <c r="BB36" s="34"/>
      <c r="BC36" s="126">
        <v>3</v>
      </c>
      <c r="BD36" s="10" t="str" cm="1">
        <f t="array" ref="BD36">_xlfn.XLOOKUP($BE$31&amp;BC36,$AB$15:$AB$201,$AD$15:$AG$201,"")</f>
        <v/>
      </c>
      <c r="BE36" s="122"/>
      <c r="BF36" s="118"/>
      <c r="BG36" s="122"/>
      <c r="BH36" s="122" t="str">
        <f>_xlfn.XLOOKUP($BE$31&amp;BC36,$AB$15:$AB$201,$AI$15:$AI$201,"")</f>
        <v/>
      </c>
      <c r="BI36" s="118" cm="1">
        <f t="array" ref="BI36">IFERROR(IF(BH36="N/P",0,_xlfn.IFS(BC36&gt;8,"0",BC36=1,"9",BC36=2,"7",BC36=3,"6",BC36=4,"5",BC36=5,"4",BC36=6,"3",BC36=7,"2",BC36=8,"1")),"")+0</f>
        <v>6</v>
      </c>
      <c r="BJ36" s="131" t="str">
        <f t="shared" si="20"/>
        <v>0</v>
      </c>
      <c r="BK36" s="126" cm="1">
        <f t="array" ref="BK36">_xlfn.IFS(BP36="N/P",0,BL36="",0,BP36&gt;0,BK35+1)</f>
        <v>0</v>
      </c>
      <c r="BL36" s="10"/>
      <c r="BM36" s="126"/>
      <c r="BN36" s="126"/>
      <c r="BO36" s="126"/>
      <c r="BP36" s="122"/>
      <c r="BQ36" s="118" t="e" cm="1">
        <f t="array" ref="BQ36">IFERROR(IF(BP36="N/P",0,_xlfn.IFS(BK36&gt;8,"0",BK36=1,"9",BK36=2,"7",BK36=3,"6",BK36=4,"5",BK36=5,"4",BK36=6,"3",BK36=7,"2",BK36=8,"1")),"")+0</f>
        <v>#VALUE!</v>
      </c>
      <c r="BS36" s="66"/>
      <c r="BT36" s="66"/>
      <c r="BU36" s="66"/>
      <c r="BV36" s="66"/>
      <c r="BW36" s="66"/>
      <c r="BX36" s="66"/>
      <c r="BZ36" s="56" t="s">
        <v>86</v>
      </c>
      <c r="CA36" s="17">
        <f>_xlfn.XLOOKUP($CC$3&amp;"-"&amp;$CA$8,$H$15:$H$201,$J$15:$J$201,"")</f>
        <v>5</v>
      </c>
      <c r="CB36" s="48" t="s">
        <v>87</v>
      </c>
      <c r="CC36" s="57"/>
      <c r="CD36"/>
      <c r="CE36" s="56" t="s">
        <v>86</v>
      </c>
      <c r="CF36" s="17">
        <f>_xlfn.XLOOKUP($CC$3&amp;"-"&amp;$CA$9,$H$15:$H$201,$J$15:$J$201,"")</f>
        <v>6</v>
      </c>
      <c r="CG36" s="48" t="s">
        <v>87</v>
      </c>
      <c r="CH36" s="57"/>
      <c r="CJ36" s="56" t="s">
        <v>86</v>
      </c>
      <c r="CK36" s="17">
        <f>_xlfn.XLOOKUP($CM$3&amp;"-"&amp;$CK$8,$AA$15:$AA$201,$AC$15:$AC$201,"")</f>
        <v>5</v>
      </c>
      <c r="CL36" s="48" t="s">
        <v>87</v>
      </c>
      <c r="CM36" s="57"/>
      <c r="CN36"/>
      <c r="CO36" s="56" t="s">
        <v>86</v>
      </c>
      <c r="CP36" s="17">
        <f>_xlfn.XLOOKUP($CM$3&amp;"-"&amp;$CK$9,$AA$15:$AA$201,$AC$15:$AC$201,"")</f>
        <v>6</v>
      </c>
      <c r="CQ36" s="48" t="s">
        <v>87</v>
      </c>
      <c r="CR36" s="57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3" customFormat="1" ht="18" x14ac:dyDescent="0.35">
      <c r="A37">
        <v>8</v>
      </c>
      <c r="B37"/>
      <c r="C37" s="3">
        <f>_xlfn.XLOOKUP(B37,Tabla1[NOMBRE Y APELLIDO],Tabla1[EQUIPO])</f>
        <v>0</v>
      </c>
      <c r="D37" s="3">
        <f>_xlfn.XLOOKUP(B37,Tabla1[NOMBRE Y APELLIDO],Tabla1[EDAD])</f>
        <v>0</v>
      </c>
      <c r="E37" s="3">
        <f>_xlfn.XLOOKUP(B37,Tabla1[NOMBRE Y APELLIDO],Tabla1[CAT.])</f>
        <v>0</v>
      </c>
      <c r="F37" s="81">
        <f>_xlfn.XLOOKUP(B37,Tabla1[NOMBRE Y APELLIDO],Tabla1[200m LIBRE])</f>
        <v>0</v>
      </c>
      <c r="G37" s="69"/>
      <c r="H37" t="str">
        <f>$J$35&amp;"-"&amp;J37</f>
        <v>SERIE 3-1</v>
      </c>
      <c r="I37" t="str">
        <f>N37&amp;COUNTIF($N$15:N37,N37)</f>
        <v>011</v>
      </c>
      <c r="J37" s="19" cm="1">
        <f t="array" ref="J37:O44">_xlfn._xlws.SORT(A37:F44,1,1,FALSE)</f>
        <v>1</v>
      </c>
      <c r="K37" s="121">
        <v>0</v>
      </c>
      <c r="L37" s="118">
        <v>0</v>
      </c>
      <c r="M37" s="118">
        <v>0</v>
      </c>
      <c r="N37" s="118">
        <v>0</v>
      </c>
      <c r="O37" s="122">
        <v>0</v>
      </c>
      <c r="P37" s="122" t="s">
        <v>89</v>
      </c>
      <c r="Q37" s="118">
        <f t="shared" ref="Q37:Q44" si="31">$L$13</f>
        <v>5</v>
      </c>
      <c r="R37" s="118">
        <v>3</v>
      </c>
      <c r="S37" s="125"/>
      <c r="T37" s="10">
        <v>8</v>
      </c>
      <c r="U37" s="10"/>
      <c r="V37" s="19">
        <f>_xlfn.XLOOKUP(U37,Tabla1[NOMBRE Y APELLIDO],Tabla1[EQUIPO])</f>
        <v>0</v>
      </c>
      <c r="W37" s="19">
        <f>_xlfn.XLOOKUP(U37,Tabla1[NOMBRE Y APELLIDO],Tabla1[EDAD])</f>
        <v>0</v>
      </c>
      <c r="X37" s="19">
        <f>_xlfn.XLOOKUP(U37,Tabla1[NOMBRE Y APELLIDO],Tabla1[CAT.])</f>
        <v>0</v>
      </c>
      <c r="Y37" s="123">
        <f>_xlfn.XLOOKUP(U37,Tabla1[NOMBRE Y APELLIDO],Tabla1[200m LIBRE])</f>
        <v>0</v>
      </c>
      <c r="Z37" s="124"/>
      <c r="AA37" s="10" t="str">
        <f>$AC$35&amp;"-"&amp;AC37</f>
        <v>SERIE 3-1</v>
      </c>
      <c r="AB37" s="10" t="str">
        <f>AG37&amp;COUNTIF($AG$15:AG37,AG37)</f>
        <v>09</v>
      </c>
      <c r="AC37" s="19" cm="1">
        <f t="array" ref="AC37:AH44">_xlfn._xlws.SORT(T37:Y44,1,1,FALSE)</f>
        <v>1</v>
      </c>
      <c r="AD37" s="121">
        <v>0</v>
      </c>
      <c r="AE37" s="118">
        <v>0</v>
      </c>
      <c r="AF37" s="118">
        <v>0</v>
      </c>
      <c r="AG37" s="118">
        <v>0</v>
      </c>
      <c r="AH37" s="122">
        <v>0</v>
      </c>
      <c r="AI37" s="122" t="s">
        <v>89</v>
      </c>
      <c r="AJ37" s="50">
        <f t="shared" ref="AJ37:AJ44" si="32">$AE$13</f>
        <v>6</v>
      </c>
      <c r="AK37" s="50">
        <v>3</v>
      </c>
      <c r="AM37" s="126"/>
      <c r="AN37" s="115" t="str">
        <f>AN25</f>
        <v>FEMENINO</v>
      </c>
      <c r="AO37" s="117" t="s">
        <v>143</v>
      </c>
      <c r="AP37" s="10"/>
      <c r="AQ37" s="115" t="str">
        <f>AQ25</f>
        <v>200 M</v>
      </c>
      <c r="AR37" s="117" t="str">
        <f>AR25</f>
        <v>LIBRE</v>
      </c>
      <c r="AS37" s="10"/>
      <c r="AT37" s="133" t="str">
        <f t="shared" si="19"/>
        <v>200 M</v>
      </c>
      <c r="AU37" s="126"/>
      <c r="AV37" s="113" t="str">
        <f>AN37</f>
        <v>FEMENINO</v>
      </c>
      <c r="AW37" s="116" t="str">
        <f>AO37</f>
        <v>MASTER F</v>
      </c>
      <c r="AX37" s="126"/>
      <c r="AY37" s="113" t="str">
        <f>AQ37</f>
        <v>200 M</v>
      </c>
      <c r="AZ37" s="116" t="str">
        <f>AR37</f>
        <v>LIBRE</v>
      </c>
      <c r="BA37" s="10"/>
      <c r="BB37" s="34"/>
      <c r="BC37" s="126"/>
      <c r="BD37" s="115" t="str">
        <f>BD31</f>
        <v>MASCULINO</v>
      </c>
      <c r="BE37" s="117" t="s">
        <v>142</v>
      </c>
      <c r="BF37" s="10"/>
      <c r="BG37" s="115" t="str">
        <f>BG22</f>
        <v>200 M</v>
      </c>
      <c r="BH37" s="117" t="str">
        <f>BH31</f>
        <v>LIBRE</v>
      </c>
      <c r="BI37" s="10"/>
      <c r="BJ37" s="131" t="str">
        <f t="shared" si="20"/>
        <v>200 M</v>
      </c>
      <c r="BK37" s="10"/>
      <c r="BL37" s="113" t="str">
        <f>BD37</f>
        <v>MASCULINO</v>
      </c>
      <c r="BM37" s="116" t="str">
        <f>BE37</f>
        <v>MASTER E</v>
      </c>
      <c r="BN37" s="10"/>
      <c r="BO37" s="113" t="str">
        <f>BG37</f>
        <v>200 M</v>
      </c>
      <c r="BP37" s="116" t="str">
        <f>BH37</f>
        <v>LIBRE</v>
      </c>
      <c r="BQ37" s="10"/>
      <c r="BS37" s="66"/>
      <c r="BT37" s="66"/>
      <c r="BU37" s="66"/>
      <c r="BV37" s="66"/>
      <c r="BW37" s="66"/>
      <c r="BX37" s="66"/>
      <c r="BZ37" s="58"/>
      <c r="CA37"/>
      <c r="CB37"/>
      <c r="CC37" s="61"/>
      <c r="CD37"/>
      <c r="CE37" s="58"/>
      <c r="CF37"/>
      <c r="CG37"/>
      <c r="CH37" s="61"/>
      <c r="CJ37" s="58"/>
      <c r="CK37"/>
      <c r="CL37"/>
      <c r="CM37" s="61"/>
      <c r="CN37"/>
      <c r="CO37" s="58"/>
      <c r="CP37"/>
      <c r="CQ37"/>
      <c r="CR37" s="61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3" customFormat="1" ht="18" x14ac:dyDescent="0.35">
      <c r="A38">
        <v>1</v>
      </c>
      <c r="B38"/>
      <c r="C38" s="3">
        <f>_xlfn.XLOOKUP(B38,Tabla1[NOMBRE Y APELLIDO],Tabla1[EQUIPO])</f>
        <v>0</v>
      </c>
      <c r="D38" s="3">
        <f>_xlfn.XLOOKUP(B38,Tabla1[NOMBRE Y APELLIDO],Tabla1[EDAD])</f>
        <v>0</v>
      </c>
      <c r="E38" s="3">
        <f>_xlfn.XLOOKUP(B38,Tabla1[NOMBRE Y APELLIDO],Tabla1[CAT.])</f>
        <v>0</v>
      </c>
      <c r="F38" s="81">
        <f>_xlfn.XLOOKUP(B38,Tabla1[NOMBRE Y APELLIDO],Tabla1[200m LIBRE])</f>
        <v>0</v>
      </c>
      <c r="G38" s="69"/>
      <c r="H38" t="str">
        <f t="shared" ref="H38:H44" si="33">$J$35&amp;"-"&amp;J38</f>
        <v>SERIE 3-2</v>
      </c>
      <c r="I38" t="str">
        <f>N38&amp;COUNTIF($N$15:N38,N38)</f>
        <v>012</v>
      </c>
      <c r="J38" s="19">
        <v>2</v>
      </c>
      <c r="K38" s="121">
        <v>0</v>
      </c>
      <c r="L38" s="118">
        <v>0</v>
      </c>
      <c r="M38" s="118">
        <v>0</v>
      </c>
      <c r="N38" s="118">
        <v>0</v>
      </c>
      <c r="O38" s="122">
        <v>0</v>
      </c>
      <c r="P38" s="122" t="s">
        <v>89</v>
      </c>
      <c r="Q38" s="118">
        <f t="shared" si="31"/>
        <v>5</v>
      </c>
      <c r="R38" s="118">
        <v>3</v>
      </c>
      <c r="S38" s="125"/>
      <c r="T38" s="10">
        <v>1</v>
      </c>
      <c r="U38" s="10"/>
      <c r="V38" s="19">
        <f>_xlfn.XLOOKUP(U38,Tabla1[NOMBRE Y APELLIDO],Tabla1[EQUIPO])</f>
        <v>0</v>
      </c>
      <c r="W38" s="19">
        <f>_xlfn.XLOOKUP(U38,Tabla1[NOMBRE Y APELLIDO],Tabla1[EDAD])</f>
        <v>0</v>
      </c>
      <c r="X38" s="19">
        <f>_xlfn.XLOOKUP(U38,Tabla1[NOMBRE Y APELLIDO],Tabla1[CAT.])</f>
        <v>0</v>
      </c>
      <c r="Y38" s="123">
        <f>_xlfn.XLOOKUP(U38,Tabla1[NOMBRE Y APELLIDO],Tabla1[200m LIBRE])</f>
        <v>0</v>
      </c>
      <c r="Z38" s="124"/>
      <c r="AA38" s="10" t="str">
        <f t="shared" ref="AA38:AA44" si="34">$AC$35&amp;"-"&amp;AC38</f>
        <v>SERIE 3-2</v>
      </c>
      <c r="AB38" s="10" t="str">
        <f>AG38&amp;COUNTIF($AG$15:AG38,AG38)</f>
        <v>010</v>
      </c>
      <c r="AC38" s="19">
        <v>2</v>
      </c>
      <c r="AD38" s="121">
        <v>0</v>
      </c>
      <c r="AE38" s="118">
        <v>0</v>
      </c>
      <c r="AF38" s="118">
        <v>0</v>
      </c>
      <c r="AG38" s="118">
        <v>0</v>
      </c>
      <c r="AH38" s="122">
        <v>0</v>
      </c>
      <c r="AI38" s="122" t="s">
        <v>89</v>
      </c>
      <c r="AJ38" s="50">
        <f t="shared" si="32"/>
        <v>6</v>
      </c>
      <c r="AK38" s="50">
        <v>3</v>
      </c>
      <c r="AM38" s="126"/>
      <c r="AN38" s="115" t="str">
        <f>AN26</f>
        <v xml:space="preserve">PRUEBA </v>
      </c>
      <c r="AO38" s="117">
        <f>AO26</f>
        <v>5</v>
      </c>
      <c r="AP38" s="10"/>
      <c r="AQ38" s="10"/>
      <c r="AR38" s="10"/>
      <c r="AS38" s="10"/>
      <c r="AT38" s="133" t="str">
        <f t="shared" si="19"/>
        <v/>
      </c>
      <c r="AU38" s="126"/>
      <c r="AV38" s="113" t="str">
        <f>AN38</f>
        <v xml:space="preserve">PRUEBA </v>
      </c>
      <c r="AW38" s="116">
        <f>AO38</f>
        <v>5</v>
      </c>
      <c r="AX38" s="126"/>
      <c r="AY38" s="10"/>
      <c r="AZ38" s="10"/>
      <c r="BA38" s="10"/>
      <c r="BB38" s="34"/>
      <c r="BC38" s="126"/>
      <c r="BD38" s="115" t="str">
        <f>BD32</f>
        <v xml:space="preserve">PRUEBA </v>
      </c>
      <c r="BE38" s="117">
        <f>BE23</f>
        <v>6</v>
      </c>
      <c r="BF38" s="10"/>
      <c r="BG38" s="10"/>
      <c r="BH38" s="10"/>
      <c r="BI38" s="10"/>
      <c r="BJ38" s="131" t="str">
        <f t="shared" si="20"/>
        <v/>
      </c>
      <c r="BK38" s="10"/>
      <c r="BL38" s="113" t="str">
        <f>AV38</f>
        <v xml:space="preserve">PRUEBA </v>
      </c>
      <c r="BM38" s="116">
        <f>BE38</f>
        <v>6</v>
      </c>
      <c r="BN38" s="10"/>
      <c r="BO38" s="10"/>
      <c r="BP38" s="10"/>
      <c r="BQ38" s="10"/>
      <c r="BS38" s="66"/>
      <c r="BT38" s="66"/>
      <c r="BU38" s="66"/>
      <c r="BV38" s="66"/>
      <c r="BW38" s="66"/>
      <c r="BX38" s="66"/>
      <c r="BZ38" s="56" t="s">
        <v>88</v>
      </c>
      <c r="CA38" s="138" t="str">
        <f>_xlfn.XLOOKUP($CC$3&amp;"-"&amp;$CA$8,$H$15:$H$201,$K$15:$K$201,"")</f>
        <v>TATIANA MONTES</v>
      </c>
      <c r="CB38" s="138" t="str">
        <f>_xlfn.XLOOKUP($CC$3&amp;"-"&amp;CB26,$H$15:$H$201,$J$15:$J$201,"")</f>
        <v/>
      </c>
      <c r="CC38" s="139" t="str">
        <f>_xlfn.XLOOKUP($CC$3&amp;"-"&amp;CC26,$H$15:$H$201,$J$15:$J$201,"")</f>
        <v/>
      </c>
      <c r="CD38"/>
      <c r="CE38" s="56" t="s">
        <v>88</v>
      </c>
      <c r="CF38" s="138" t="str">
        <f>_xlfn.XLOOKUP($CC$3&amp;"-"&amp;$CA$9,$H$15:$H$201,$K$15:$K$201,"")</f>
        <v>Claudia Milena Serpa Imbett</v>
      </c>
      <c r="CG38" s="138" t="str">
        <f>_xlfn.XLOOKUP($CC$3&amp;"-"&amp;CG26,$H$15:$H$201,$J$15:$J$201,"")</f>
        <v/>
      </c>
      <c r="CH38" s="139" t="str">
        <f>_xlfn.XLOOKUP($CC$3&amp;"-"&amp;CH26,$H$15:$H$201,$J$15:$J$201,"")</f>
        <v/>
      </c>
      <c r="CJ38" s="56" t="s">
        <v>88</v>
      </c>
      <c r="CK38" s="138" t="str">
        <f>_xlfn.XLOOKUP($CM$3&amp;"-"&amp;$CK$8,$AA$15:$AA$201,$AD$15:$AD$201,"")</f>
        <v>Jhonatan Steven Cortez Bolivar</v>
      </c>
      <c r="CL38" s="138" t="str">
        <f>_xlfn.XLOOKUP($CC$3&amp;"-"&amp;CL26,$H$15:$H$201,$J$15:$J$201,"")</f>
        <v/>
      </c>
      <c r="CM38" s="139" t="str">
        <f>_xlfn.XLOOKUP($CC$3&amp;"-"&amp;CM26,$H$15:$H$201,$J$15:$J$201,"")</f>
        <v/>
      </c>
      <c r="CN38"/>
      <c r="CO38" s="56" t="s">
        <v>88</v>
      </c>
      <c r="CP38" s="138">
        <f>_xlfn.XLOOKUP($CM$3&amp;"-"&amp;$CK$9,$AA$15:$AA$201,$AD$15:$AD$201,"")</f>
        <v>0</v>
      </c>
      <c r="CQ38" s="138" t="str">
        <f>_xlfn.XLOOKUP($CC$3&amp;"-"&amp;CQ26,$H$15:$H$201,$J$15:$J$201,"")</f>
        <v/>
      </c>
      <c r="CR38" s="139" t="str">
        <f>_xlfn.XLOOKUP($CC$3&amp;"-"&amp;CR26,$H$15:$H$201,$J$15:$J$201,"")</f>
        <v/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33" customFormat="1" ht="18" x14ac:dyDescent="0.35">
      <c r="A39">
        <v>7</v>
      </c>
      <c r="B39"/>
      <c r="C39" s="3">
        <f>_xlfn.XLOOKUP(B39,Tabla1[NOMBRE Y APELLIDO],Tabla1[EQUIPO])</f>
        <v>0</v>
      </c>
      <c r="D39" s="3">
        <f>_xlfn.XLOOKUP(B39,Tabla1[NOMBRE Y APELLIDO],Tabla1[EDAD])</f>
        <v>0</v>
      </c>
      <c r="E39" s="3">
        <f>_xlfn.XLOOKUP(B39,Tabla1[NOMBRE Y APELLIDO],Tabla1[CAT.])</f>
        <v>0</v>
      </c>
      <c r="F39" s="81">
        <f>_xlfn.XLOOKUP(B39,Tabla1[NOMBRE Y APELLIDO],Tabla1[200m LIBRE])</f>
        <v>0</v>
      </c>
      <c r="G39" s="69"/>
      <c r="H39" t="str">
        <f t="shared" si="33"/>
        <v>SERIE 3-3</v>
      </c>
      <c r="I39" t="str">
        <f>N39&amp;COUNTIF($N$15:N39,N39)</f>
        <v>Master B3</v>
      </c>
      <c r="J39" s="19">
        <v>3</v>
      </c>
      <c r="K39" s="121" t="str">
        <v>KATHERINE GASCON</v>
      </c>
      <c r="L39" s="118" t="str">
        <v>MNM</v>
      </c>
      <c r="M39" s="118">
        <v>36</v>
      </c>
      <c r="N39" s="118" t="str">
        <v>Master B</v>
      </c>
      <c r="O39" s="122">
        <v>3.1250000000000002E-3</v>
      </c>
      <c r="P39" s="122">
        <v>2.7847222222222223E-3</v>
      </c>
      <c r="Q39" s="118">
        <f t="shared" si="31"/>
        <v>5</v>
      </c>
      <c r="R39" s="118">
        <v>3</v>
      </c>
      <c r="S39" s="125"/>
      <c r="T39" s="10">
        <v>7</v>
      </c>
      <c r="U39" s="10"/>
      <c r="V39" s="19">
        <f>_xlfn.XLOOKUP(U39,Tabla1[NOMBRE Y APELLIDO],Tabla1[EQUIPO])</f>
        <v>0</v>
      </c>
      <c r="W39" s="19">
        <f>_xlfn.XLOOKUP(U39,Tabla1[NOMBRE Y APELLIDO],Tabla1[EDAD])</f>
        <v>0</v>
      </c>
      <c r="X39" s="19">
        <f>_xlfn.XLOOKUP(U39,Tabla1[NOMBRE Y APELLIDO],Tabla1[CAT.])</f>
        <v>0</v>
      </c>
      <c r="Y39" s="123">
        <f>_xlfn.XLOOKUP(U39,Tabla1[NOMBRE Y APELLIDO],Tabla1[200m LIBRE])</f>
        <v>0</v>
      </c>
      <c r="Z39" s="124"/>
      <c r="AA39" s="10" t="str">
        <f t="shared" si="34"/>
        <v>SERIE 3-3</v>
      </c>
      <c r="AB39" s="10" t="str">
        <f>AG39&amp;COUNTIF($AG$15:AG39,AG39)</f>
        <v>MAYORES1</v>
      </c>
      <c r="AC39" s="19">
        <v>3</v>
      </c>
      <c r="AD39" s="121" t="str">
        <v>Hugo Barrera Guzman</v>
      </c>
      <c r="AE39" s="118" t="str">
        <v>DELFINES</v>
      </c>
      <c r="AF39" s="118">
        <v>27</v>
      </c>
      <c r="AG39" s="118" t="str">
        <v>MAYORES</v>
      </c>
      <c r="AH39" s="122" t="str">
        <v>N/T</v>
      </c>
      <c r="AI39" s="122">
        <v>2.0105324074074075E-3</v>
      </c>
      <c r="AJ39" s="50">
        <f t="shared" si="32"/>
        <v>6</v>
      </c>
      <c r="AK39" s="50">
        <v>3</v>
      </c>
      <c r="AM39" s="119" t="s">
        <v>83</v>
      </c>
      <c r="AN39" s="119" t="s">
        <v>7</v>
      </c>
      <c r="AO39" s="119" t="s">
        <v>8</v>
      </c>
      <c r="AP39" s="119" t="s">
        <v>61</v>
      </c>
      <c r="AQ39" s="119" t="s">
        <v>10</v>
      </c>
      <c r="AR39" s="119" t="s">
        <v>81</v>
      </c>
      <c r="AS39" s="118" t="s">
        <v>15</v>
      </c>
      <c r="AT39" s="133" t="str">
        <f t="shared" si="19"/>
        <v>CAT.Lugar</v>
      </c>
      <c r="AU39" s="119" t="s">
        <v>83</v>
      </c>
      <c r="AV39" s="119" t="s">
        <v>7</v>
      </c>
      <c r="AW39" s="119" t="s">
        <v>8</v>
      </c>
      <c r="AX39" s="119" t="s">
        <v>61</v>
      </c>
      <c r="AY39" s="119" t="s">
        <v>10</v>
      </c>
      <c r="AZ39" s="119" t="s">
        <v>81</v>
      </c>
      <c r="BA39" s="126" t="s">
        <v>15</v>
      </c>
      <c r="BB39" s="34"/>
      <c r="BC39" s="119" t="s">
        <v>83</v>
      </c>
      <c r="BD39" s="119" t="s">
        <v>7</v>
      </c>
      <c r="BE39" s="119" t="s">
        <v>8</v>
      </c>
      <c r="BF39" s="119" t="s">
        <v>61</v>
      </c>
      <c r="BG39" s="119" t="s">
        <v>10</v>
      </c>
      <c r="BH39" s="119" t="s">
        <v>81</v>
      </c>
      <c r="BI39" s="118" t="s">
        <v>15</v>
      </c>
      <c r="BJ39" s="131" t="str">
        <f t="shared" si="20"/>
        <v>CAT.Lugar</v>
      </c>
      <c r="BK39" s="126" t="s">
        <v>83</v>
      </c>
      <c r="BL39" s="126" t="s">
        <v>7</v>
      </c>
      <c r="BM39" s="126" t="s">
        <v>8</v>
      </c>
      <c r="BN39" s="126" t="s">
        <v>61</v>
      </c>
      <c r="BO39" s="126" t="s">
        <v>10</v>
      </c>
      <c r="BP39" s="126" t="s">
        <v>81</v>
      </c>
      <c r="BQ39" s="126" t="s">
        <v>15</v>
      </c>
      <c r="BS39" s="66"/>
      <c r="BT39" s="66"/>
      <c r="BU39" s="66"/>
      <c r="BV39" s="66"/>
      <c r="BW39" s="66"/>
      <c r="BX39" s="66"/>
      <c r="BZ39" s="58"/>
      <c r="CA39"/>
      <c r="CB39"/>
      <c r="CC39" s="61"/>
      <c r="CD39"/>
      <c r="CE39" s="58"/>
      <c r="CF39"/>
      <c r="CG39"/>
      <c r="CH39" s="61"/>
      <c r="CJ39" s="58"/>
      <c r="CK39"/>
      <c r="CL39"/>
      <c r="CM39" s="61"/>
      <c r="CN39"/>
      <c r="CO39" s="58"/>
      <c r="CP39"/>
      <c r="CQ39"/>
      <c r="CR39" s="61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 spans="1:160" s="33" customFormat="1" ht="18" x14ac:dyDescent="0.35">
      <c r="A40">
        <v>2</v>
      </c>
      <c r="B40"/>
      <c r="C40" s="3">
        <f>_xlfn.XLOOKUP(B40,Tabla1[NOMBRE Y APELLIDO],Tabla1[EQUIPO])</f>
        <v>0</v>
      </c>
      <c r="D40" s="3">
        <f>_xlfn.XLOOKUP(B40,Tabla1[NOMBRE Y APELLIDO],Tabla1[EDAD])</f>
        <v>0</v>
      </c>
      <c r="E40" s="3">
        <f>_xlfn.XLOOKUP(B40,Tabla1[NOMBRE Y APELLIDO],Tabla1[CAT.])</f>
        <v>0</v>
      </c>
      <c r="F40" s="81">
        <f>_xlfn.XLOOKUP(B40,Tabla1[NOMBRE Y APELLIDO],Tabla1[200m LIBRE])</f>
        <v>0</v>
      </c>
      <c r="G40" s="69"/>
      <c r="H40" t="str">
        <f t="shared" si="33"/>
        <v>SERIE 3-4</v>
      </c>
      <c r="I40" t="str">
        <f>N40&amp;COUNTIF($N$15:N40,N40)</f>
        <v>Master C2</v>
      </c>
      <c r="J40" s="19">
        <v>4</v>
      </c>
      <c r="K40" s="121" t="str">
        <v>Lorena Aguayo Ulloa</v>
      </c>
      <c r="L40" s="118" t="str">
        <v>MNM</v>
      </c>
      <c r="M40" s="118">
        <v>43</v>
      </c>
      <c r="N40" s="118" t="str">
        <v>Master C</v>
      </c>
      <c r="O40" s="122">
        <v>2.7459490740740743E-3</v>
      </c>
      <c r="P40" s="122">
        <v>2.7386574074074075E-3</v>
      </c>
      <c r="Q40" s="118">
        <f t="shared" si="31"/>
        <v>5</v>
      </c>
      <c r="R40" s="118">
        <v>3</v>
      </c>
      <c r="S40" s="125"/>
      <c r="T40" s="10">
        <v>2</v>
      </c>
      <c r="U40" s="10"/>
      <c r="V40" s="19">
        <f>_xlfn.XLOOKUP(U40,Tabla1[NOMBRE Y APELLIDO],Tabla1[EQUIPO])</f>
        <v>0</v>
      </c>
      <c r="W40" s="19">
        <f>_xlfn.XLOOKUP(U40,Tabla1[NOMBRE Y APELLIDO],Tabla1[EDAD])</f>
        <v>0</v>
      </c>
      <c r="X40" s="19">
        <f>_xlfn.XLOOKUP(U40,Tabla1[NOMBRE Y APELLIDO],Tabla1[CAT.])</f>
        <v>0</v>
      </c>
      <c r="Y40" s="123">
        <f>_xlfn.XLOOKUP(U40,Tabla1[NOMBRE Y APELLIDO],Tabla1[200m LIBRE])</f>
        <v>0</v>
      </c>
      <c r="Z40" s="124"/>
      <c r="AA40" s="10" t="str">
        <f t="shared" si="34"/>
        <v>SERIE 3-4</v>
      </c>
      <c r="AB40" s="10" t="str">
        <f>AG40&amp;COUNTIF($AG$15:AG40,AG40)</f>
        <v>MASTER B4</v>
      </c>
      <c r="AC40" s="19">
        <v>4</v>
      </c>
      <c r="AD40" s="121" t="str">
        <v>ALEX EPAMINONDAS ZARATE BUELVAS</v>
      </c>
      <c r="AE40" s="118" t="str">
        <v>MNM</v>
      </c>
      <c r="AF40" s="118">
        <v>35</v>
      </c>
      <c r="AG40" s="118" t="str">
        <v>MASTER B</v>
      </c>
      <c r="AH40" s="122">
        <v>2.2850694444444446E-3</v>
      </c>
      <c r="AI40" s="122">
        <v>2.2665509259259262E-3</v>
      </c>
      <c r="AJ40" s="50">
        <f t="shared" si="32"/>
        <v>6</v>
      </c>
      <c r="AK40" s="50">
        <v>3</v>
      </c>
      <c r="AM40" s="126">
        <v>1</v>
      </c>
      <c r="AN40" s="10" t="str" cm="1">
        <f t="array" ref="AN40:AQ40">_xlfn.XLOOKUP($AO$37&amp;AM40,$I$15:$I$201,$K$15:$N$201,"")</f>
        <v>MARTHA SAENZ</v>
      </c>
      <c r="AO40" s="122" t="str">
        <v>NNG</v>
      </c>
      <c r="AP40" s="118">
        <v>59</v>
      </c>
      <c r="AQ40" s="122" t="str">
        <v>MASTER F</v>
      </c>
      <c r="AR40" s="122">
        <f t="shared" ref="AR40:AR51" si="35">_xlfn.XLOOKUP($AO$37&amp;AM40,$I$15:$I$201,$P$15:$P$201,"")</f>
        <v>3.8863425925925923E-3</v>
      </c>
      <c r="AS40" s="118" cm="1">
        <f t="array" ref="AS40">IFERROR(IF(AR40="N/P",0,_xlfn.IFS(AM40&gt;8,"0",AM40=1,"9",AM40=2,"7",AM40=3,"6",AM40=4,"5",AM40=5,"4",AM40=6,"3",AM40=7,"2",AM40=8,"1")),"")+0</f>
        <v>9</v>
      </c>
      <c r="AT40" s="133" t="str">
        <f t="shared" si="19"/>
        <v>MASTER F1</v>
      </c>
      <c r="AU40" s="126" cm="1">
        <f t="array" ref="AU40">_xlfn.IFS(AZ40="N/P",0,AV40="",0,AV40&gt;0,1)</f>
        <v>1</v>
      </c>
      <c r="AV40" s="10" t="str" cm="1">
        <f t="array" ref="AV40:AZ40">_xlfn._xlws.SORT(AN40:AR40,5,1,FALSE)</f>
        <v>MARTHA SAENZ</v>
      </c>
      <c r="AW40" s="126" t="str">
        <v>NNG</v>
      </c>
      <c r="AX40" s="126">
        <v>59</v>
      </c>
      <c r="AY40" s="126" t="str">
        <v>MASTER F</v>
      </c>
      <c r="AZ40" s="122">
        <v>3.8863425925925923E-3</v>
      </c>
      <c r="BA40" s="118" cm="1">
        <f t="array" ref="BA40">IFERROR(IF(AZ40="N/P",0,_xlfn.IFS(AU40&gt;8,"0",AU40=1,"9",AU40=2,"7",AU40=3,"6",AU40=4,"5",AU40=5,"4",AU40=6,"3",AU40=7,"2",AU40=8,"1")),"")+0</f>
        <v>9</v>
      </c>
      <c r="BB40" s="34"/>
      <c r="BC40" s="126">
        <v>1</v>
      </c>
      <c r="BD40" s="10" t="str" cm="1">
        <f t="array" ref="BD40:BG40">_xlfn.XLOOKUP($BE$37&amp;BC40,$AB$15:$AB$201,$AD$15:$AG$201,"")</f>
        <v>Libardo Pinzón Vivas</v>
      </c>
      <c r="BE40" s="122" t="str">
        <v>MNM</v>
      </c>
      <c r="BF40" s="118">
        <v>51</v>
      </c>
      <c r="BG40" s="122" t="str">
        <v>Master E</v>
      </c>
      <c r="BH40" s="122">
        <f t="shared" ref="BH40:BH41" si="36">_xlfn.XLOOKUP($BE$37&amp;BC40,$AB$15:$AB$201,$AI$15:$AI$201,"")</f>
        <v>1.9498842592592593E-3</v>
      </c>
      <c r="BI40" s="118" cm="1">
        <f t="array" ref="BI40">IFERROR(IF(BH40="N/P",0,_xlfn.IFS(BC40&gt;8,"0",BC40=1,"9",BC40=2,"7",BC40=3,"6",BC40=4,"5",BC40=5,"4",BC40=6,"3",BC40=7,"2",BC40=8,"1")),"")+0</f>
        <v>9</v>
      </c>
      <c r="BJ40" s="131" t="str">
        <f t="shared" si="20"/>
        <v>Master E1</v>
      </c>
      <c r="BK40" s="126" cm="1">
        <f t="array" ref="BK40">_xlfn.IFS(BP40="N/P",0,BL40="",0,BL40&gt;0,1)</f>
        <v>1</v>
      </c>
      <c r="BL40" s="10" t="str" cm="1">
        <f t="array" ref="BL40:BP40">_xlfn._xlws.SORT(BD40:BH40,5,1,FALSE)</f>
        <v>Libardo Pinzón Vivas</v>
      </c>
      <c r="BM40" s="126" t="str">
        <v>MNM</v>
      </c>
      <c r="BN40" s="126">
        <v>51</v>
      </c>
      <c r="BO40" s="126" t="str">
        <v>Master E</v>
      </c>
      <c r="BP40" s="122">
        <v>1.9498842592592593E-3</v>
      </c>
      <c r="BQ40" s="118" cm="1">
        <f t="array" ref="BQ40">IFERROR(IF(BP40="N/P",0,_xlfn.IFS(BK40&gt;8,"0",BK40=1,"9",BK40=2,"7",BK40=3,"6",BK40=4,"5",BK40=5,"4",BK40=6,"3",BK40=7,"2",BK40=8,"1")),"")+0</f>
        <v>9</v>
      </c>
      <c r="BS40" s="67"/>
      <c r="BT40" s="67"/>
      <c r="BU40" s="67"/>
      <c r="BV40" s="67"/>
      <c r="BW40" s="67"/>
      <c r="BX40" s="67"/>
      <c r="BZ40" s="56" t="s">
        <v>90</v>
      </c>
      <c r="CA40" s="140" t="s">
        <v>91</v>
      </c>
      <c r="CB40" s="140"/>
      <c r="CC40" s="141"/>
      <c r="CD40"/>
      <c r="CE40" s="56" t="s">
        <v>90</v>
      </c>
      <c r="CF40" s="140" t="s">
        <v>91</v>
      </c>
      <c r="CG40" s="140"/>
      <c r="CH40" s="141"/>
      <c r="CJ40" s="56" t="s">
        <v>90</v>
      </c>
      <c r="CK40" s="140" t="s">
        <v>91</v>
      </c>
      <c r="CL40" s="140"/>
      <c r="CM40" s="141"/>
      <c r="CN40"/>
      <c r="CO40" s="56" t="s">
        <v>90</v>
      </c>
      <c r="CP40" s="140" t="s">
        <v>91</v>
      </c>
      <c r="CQ40" s="140"/>
      <c r="CR40" s="141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 spans="1:160" s="33" customFormat="1" ht="18" x14ac:dyDescent="0.35">
      <c r="A41">
        <v>6</v>
      </c>
      <c r="B41" t="s">
        <v>169</v>
      </c>
      <c r="C41" s="3" t="str">
        <f>_xlfn.XLOOKUP(B41,Tabla1[NOMBRE Y APELLIDO],Tabla1[EQUIPO])</f>
        <v>MNM</v>
      </c>
      <c r="D41" s="3">
        <f>_xlfn.XLOOKUP(B41,Tabla1[NOMBRE Y APELLIDO],Tabla1[EDAD])</f>
        <v>44</v>
      </c>
      <c r="E41" s="3" t="str">
        <f>_xlfn.XLOOKUP(B41,Tabla1[NOMBRE Y APELLIDO],Tabla1[CAT.])</f>
        <v>Master C</v>
      </c>
      <c r="F41" s="81">
        <f>_xlfn.XLOOKUP(B41,Tabla1[NOMBRE Y APELLIDO],Tabla1[200m LIBRE])</f>
        <v>3.685185185185185E-3</v>
      </c>
      <c r="G41" s="69"/>
      <c r="H41" t="str">
        <f t="shared" si="33"/>
        <v>SERIE 3-5</v>
      </c>
      <c r="I41" t="str">
        <f>N41&amp;COUNTIF($N$15:N41,N41)</f>
        <v>MASTER B4</v>
      </c>
      <c r="J41" s="19">
        <v>5</v>
      </c>
      <c r="K41" s="121" t="str">
        <v>TATIANA MONTES</v>
      </c>
      <c r="L41" s="118" t="str">
        <v>NNG</v>
      </c>
      <c r="M41" s="118">
        <v>35</v>
      </c>
      <c r="N41" s="118" t="str">
        <v>MASTER B</v>
      </c>
      <c r="O41" s="122">
        <v>2.9943287037037035E-3</v>
      </c>
      <c r="P41" s="122">
        <v>2.8725694444444445E-3</v>
      </c>
      <c r="Q41" s="118">
        <f t="shared" si="31"/>
        <v>5</v>
      </c>
      <c r="R41" s="118">
        <v>3</v>
      </c>
      <c r="S41" s="125"/>
      <c r="T41" s="10">
        <v>6</v>
      </c>
      <c r="U41" s="10"/>
      <c r="V41" s="19">
        <f>_xlfn.XLOOKUP(U41,Tabla1[NOMBRE Y APELLIDO],Tabla1[EQUIPO])</f>
        <v>0</v>
      </c>
      <c r="W41" s="19">
        <f>_xlfn.XLOOKUP(U41,Tabla1[NOMBRE Y APELLIDO],Tabla1[EDAD])</f>
        <v>0</v>
      </c>
      <c r="X41" s="19">
        <f>_xlfn.XLOOKUP(U41,Tabla1[NOMBRE Y APELLIDO],Tabla1[CAT.])</f>
        <v>0</v>
      </c>
      <c r="Y41" s="123">
        <f>_xlfn.XLOOKUP(U41,Tabla1[NOMBRE Y APELLIDO],Tabla1[200m LIBRE])</f>
        <v>0</v>
      </c>
      <c r="Z41" s="124"/>
      <c r="AA41" s="10" t="str">
        <f t="shared" si="34"/>
        <v>SERIE 3-5</v>
      </c>
      <c r="AB41" s="10" t="str">
        <f>AG41&amp;COUNTIF($AG$15:AG41,AG41)</f>
        <v>MASTER B5</v>
      </c>
      <c r="AC41" s="19">
        <v>5</v>
      </c>
      <c r="AD41" s="121" t="str">
        <v>Jhonatan Steven Cortez Bolivar</v>
      </c>
      <c r="AE41" s="118" t="str">
        <v>MNM</v>
      </c>
      <c r="AF41" s="118">
        <v>35</v>
      </c>
      <c r="AG41" s="118" t="str">
        <v>MASTER B</v>
      </c>
      <c r="AH41" s="122">
        <v>2.4305555555555556E-3</v>
      </c>
      <c r="AI41" s="122">
        <v>2.4428240740740743E-3</v>
      </c>
      <c r="AJ41" s="50">
        <f t="shared" si="32"/>
        <v>6</v>
      </c>
      <c r="AK41" s="50">
        <v>3</v>
      </c>
      <c r="AM41" s="4">
        <v>2</v>
      </c>
      <c r="AN41" t="str" cm="1">
        <f t="array" ref="AN41">_xlfn.XLOOKUP($AO$37&amp;AM41,$I$15:$I$201,$K$15:$N$201,"")</f>
        <v/>
      </c>
      <c r="AO41" s="55"/>
      <c r="AP41" s="50"/>
      <c r="AQ41" s="55"/>
      <c r="AR41" s="55" t="str">
        <f t="shared" si="35"/>
        <v/>
      </c>
      <c r="AS41" s="50" cm="1">
        <f t="array" ref="AS41">IFERROR(IF(AR41="N/P",0,_xlfn.IFS(AM41&gt;8,"0",AM41=1,"9",AM41=2,"7",AM41=3,"6",AM41=4,"5",AM41=5,"4",AM41=6,"3",AM41=7,"2",AM41=8,"1")),"")+0</f>
        <v>7</v>
      </c>
      <c r="AT41" s="87" t="str">
        <f t="shared" si="19"/>
        <v>0</v>
      </c>
      <c r="AU41" s="4" cm="1">
        <f t="array" ref="AU41">_xlfn.IFS(AZ41="N/P",0,AV41="",0,AZ41&gt;0,AU40+1)</f>
        <v>0</v>
      </c>
      <c r="AV41"/>
      <c r="AW41" s="4"/>
      <c r="AX41" s="4"/>
      <c r="AY41" s="4"/>
      <c r="AZ41" s="55"/>
      <c r="BA41" s="50" t="e" cm="1">
        <f t="array" ref="BA41">IFERROR(IF(AZ41="N/P",0,_xlfn.IFS(AU41&gt;8,"0",AU41=1,"9",AU41=2,"7",AU41=3,"6",AU41=4,"5",AU41=5,"4",AU41=6,"3",AU41=7,"2",AU41=8,"1")),"")+0</f>
        <v>#VALUE!</v>
      </c>
      <c r="BB41" s="34"/>
      <c r="BC41" s="4">
        <v>2</v>
      </c>
      <c r="BD41" t="str" cm="1">
        <f t="array" ref="BD41">_xlfn.XLOOKUP($BE$37&amp;BC41,$AB$15:$AB$201,$AD$15:$AG$201,"")</f>
        <v/>
      </c>
      <c r="BE41" s="55"/>
      <c r="BF41" s="50"/>
      <c r="BG41" s="55"/>
      <c r="BH41" s="55" t="str">
        <f t="shared" si="36"/>
        <v/>
      </c>
      <c r="BI41" s="50" cm="1">
        <f t="array" ref="BI41">IFERROR(IF(BH41="N/P",0,_xlfn.IFS(BC41&gt;8,"0",BC41=1,"9",BC41=2,"7",BC41=3,"6",BC41=4,"5",BC41=5,"4",BC41=6,"3",BC41=7,"2",BC41=8,"1")),"")+0</f>
        <v>7</v>
      </c>
      <c r="BJ41" s="90" t="str">
        <f t="shared" si="20"/>
        <v>0</v>
      </c>
      <c r="BK41" s="4" cm="1">
        <f t="array" ref="BK41">_xlfn.IFS(BP41="N/P",0,BL41="",0,BP41&gt;0,BK40+1)</f>
        <v>0</v>
      </c>
      <c r="BL41"/>
      <c r="BM41" s="4"/>
      <c r="BN41" s="4"/>
      <c r="BO41" s="4"/>
      <c r="BP41" s="55"/>
      <c r="BQ41" s="50" t="e" cm="1">
        <f t="array" ref="BQ41">IFERROR(IF(BP41="N/P",0,_xlfn.IFS(BK41&gt;8,"0",BK41=1,"9",BK41=2,"7",BK41=3,"6",BK41=4,"5",BK41=5,"4",BK41=6,"3",BK41=7,"2",BK41=8,"1")),"")+0</f>
        <v>#VALUE!</v>
      </c>
      <c r="BS41" s="67"/>
      <c r="BT41" s="67"/>
      <c r="BU41" s="67"/>
      <c r="BV41" s="67"/>
      <c r="BW41" s="67"/>
      <c r="BX41" s="67"/>
      <c r="BZ41" s="63"/>
      <c r="CA41" s="64"/>
      <c r="CB41" s="64"/>
      <c r="CC41" s="65"/>
      <c r="CD41"/>
      <c r="CE41" s="63"/>
      <c r="CF41" s="64"/>
      <c r="CG41" s="64"/>
      <c r="CH41" s="65"/>
      <c r="CJ41" s="63"/>
      <c r="CK41" s="64"/>
      <c r="CL41" s="64"/>
      <c r="CM41" s="65"/>
      <c r="CN41"/>
      <c r="CO41" s="63"/>
      <c r="CP41" s="64"/>
      <c r="CQ41" s="64"/>
      <c r="CR41" s="65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60" s="33" customFormat="1" ht="18" x14ac:dyDescent="0.35">
      <c r="A42">
        <v>3</v>
      </c>
      <c r="B42" t="s">
        <v>165</v>
      </c>
      <c r="C42" s="3" t="str">
        <f>_xlfn.XLOOKUP(B42,Tabla1[NOMBRE Y APELLIDO],Tabla1[EQUIPO])</f>
        <v>MNM</v>
      </c>
      <c r="D42" s="3">
        <f>_xlfn.XLOOKUP(B42,Tabla1[NOMBRE Y APELLIDO],Tabla1[EDAD])</f>
        <v>36</v>
      </c>
      <c r="E42" s="3" t="str">
        <f>_xlfn.XLOOKUP(B42,Tabla1[NOMBRE Y APELLIDO],Tabla1[CAT.])</f>
        <v>Master B</v>
      </c>
      <c r="F42" s="81">
        <f>_xlfn.XLOOKUP(B42,Tabla1[NOMBRE Y APELLIDO],Tabla1[200m LIBRE])</f>
        <v>3.1250000000000002E-3</v>
      </c>
      <c r="G42" s="69"/>
      <c r="H42" t="str">
        <f t="shared" si="33"/>
        <v>SERIE 3-6</v>
      </c>
      <c r="I42" t="str">
        <f>N42&amp;COUNTIF($N$15:N42,N42)</f>
        <v>Master C3</v>
      </c>
      <c r="J42" s="19">
        <v>6</v>
      </c>
      <c r="K42" s="121" t="str">
        <v>Claudia Milena Serpa Imbett</v>
      </c>
      <c r="L42" s="118" t="str">
        <v>MNM</v>
      </c>
      <c r="M42" s="118">
        <v>44</v>
      </c>
      <c r="N42" s="118" t="str">
        <v>Master C</v>
      </c>
      <c r="O42" s="122">
        <v>3.685185185185185E-3</v>
      </c>
      <c r="P42" s="122">
        <v>3.414351851851852E-3</v>
      </c>
      <c r="Q42" s="118">
        <f t="shared" si="31"/>
        <v>5</v>
      </c>
      <c r="R42" s="118">
        <v>3</v>
      </c>
      <c r="S42" s="125"/>
      <c r="T42" s="10">
        <v>3</v>
      </c>
      <c r="U42" s="10" t="s">
        <v>183</v>
      </c>
      <c r="V42" s="19" t="str">
        <f>_xlfn.XLOOKUP(U42,Tabla1[NOMBRE Y APELLIDO],Tabla1[EQUIPO])</f>
        <v>DELFINES</v>
      </c>
      <c r="W42" s="19">
        <f>_xlfn.XLOOKUP(U42,Tabla1[NOMBRE Y APELLIDO],Tabla1[EDAD])</f>
        <v>27</v>
      </c>
      <c r="X42" s="19" t="str">
        <f>_xlfn.XLOOKUP(U42,Tabla1[NOMBRE Y APELLIDO],Tabla1[CAT.])</f>
        <v>MAYORES</v>
      </c>
      <c r="Y42" s="123" t="str">
        <f>_xlfn.XLOOKUP(U42,Tabla1[NOMBRE Y APELLIDO],Tabla1[200m LIBRE])</f>
        <v>N/T</v>
      </c>
      <c r="Z42" s="124"/>
      <c r="AA42" s="10" t="str">
        <f t="shared" si="34"/>
        <v>SERIE 3-6</v>
      </c>
      <c r="AB42" s="10" t="str">
        <f>AG42&amp;COUNTIF($AG$15:AG42,AG42)</f>
        <v>011</v>
      </c>
      <c r="AC42" s="19">
        <v>6</v>
      </c>
      <c r="AD42" s="121">
        <v>0</v>
      </c>
      <c r="AE42" s="118">
        <v>0</v>
      </c>
      <c r="AF42" s="118">
        <v>0</v>
      </c>
      <c r="AG42" s="118">
        <v>0</v>
      </c>
      <c r="AH42" s="122">
        <v>0</v>
      </c>
      <c r="AI42" s="122" t="s">
        <v>89</v>
      </c>
      <c r="AJ42" s="50">
        <f t="shared" si="32"/>
        <v>6</v>
      </c>
      <c r="AK42" s="50">
        <v>3</v>
      </c>
      <c r="AM42" s="4">
        <v>3</v>
      </c>
      <c r="AN42" t="str" cm="1">
        <f t="array" ref="AN42">_xlfn.XLOOKUP($AO$37&amp;AM42,$I$15:$I$201,$K$15:$N$201,"")</f>
        <v/>
      </c>
      <c r="AO42" s="55"/>
      <c r="AP42" s="50"/>
      <c r="AQ42" s="55"/>
      <c r="AR42" s="55" t="str">
        <f t="shared" si="35"/>
        <v/>
      </c>
      <c r="AS42" s="50" cm="1">
        <f t="array" ref="AS42">IFERROR(IF(AR42="N/P",0,_xlfn.IFS(AM42&gt;8,"0",AM42=1,"9",AM42=2,"7",AM42=3,"6",AM42=4,"5",AM42=5,"4",AM42=6,"3",AM42=7,"2",AM42=8,"1")),"")+0</f>
        <v>6</v>
      </c>
      <c r="AT42" s="87" t="str">
        <f t="shared" si="19"/>
        <v>0</v>
      </c>
      <c r="AU42" s="4" cm="1">
        <f t="array" ref="AU42">_xlfn.IFS(AZ42="N/P",0,AV42="",0,AZ42&gt;0,AU41+1)</f>
        <v>0</v>
      </c>
      <c r="AV42"/>
      <c r="AW42" s="4"/>
      <c r="AX42" s="4"/>
      <c r="AY42" s="4"/>
      <c r="AZ42" s="55"/>
      <c r="BA42" s="50" t="e" cm="1">
        <f t="array" ref="BA42">IFERROR(IF(AZ42="N/P",0,_xlfn.IFS(AU42&gt;8,"0",AU42=1,"9",AU42=2,"7",AU42=3,"6",AU42=4,"5",AU42=5,"4",AU42=6,"3",AU42=7,"2",AU42=8,"1")),"")+0</f>
        <v>#VALUE!</v>
      </c>
      <c r="BB42" s="34"/>
      <c r="BC42" s="4"/>
      <c r="BD42" s="42" t="str">
        <f>BD37</f>
        <v>MASCULINO</v>
      </c>
      <c r="BE42" s="18" t="s">
        <v>144</v>
      </c>
      <c r="BF42"/>
      <c r="BG42" s="42" t="str">
        <f>BG37</f>
        <v>200 M</v>
      </c>
      <c r="BH42" s="18" t="str">
        <f>BH37</f>
        <v>LIBRE</v>
      </c>
      <c r="BI42"/>
      <c r="BJ42" s="90" t="str">
        <f t="shared" si="20"/>
        <v>200 M</v>
      </c>
      <c r="BK42"/>
      <c r="BL42" s="48" t="str">
        <f>BD42</f>
        <v>MASCULINO</v>
      </c>
      <c r="BM42" s="17" t="str">
        <f>BE42</f>
        <v>MASTER G</v>
      </c>
      <c r="BN42"/>
      <c r="BO42" s="48" t="str">
        <f>BG42</f>
        <v>200 M</v>
      </c>
      <c r="BP42" s="17" t="str">
        <f>BH42</f>
        <v>LIBRE</v>
      </c>
      <c r="BQ42"/>
      <c r="BS42" s="67"/>
      <c r="BT42" s="67"/>
      <c r="BU42" s="67"/>
      <c r="BV42" s="67"/>
      <c r="BW42" s="67"/>
      <c r="BX42" s="67"/>
      <c r="BZ42"/>
      <c r="CA42"/>
      <c r="CB42"/>
      <c r="CC42"/>
      <c r="CD42"/>
      <c r="CE42"/>
      <c r="CF42"/>
      <c r="CG42"/>
      <c r="CH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60" s="33" customFormat="1" ht="18" x14ac:dyDescent="0.35">
      <c r="A43">
        <v>5</v>
      </c>
      <c r="B43" s="54" t="s">
        <v>178</v>
      </c>
      <c r="C43" s="3" t="str">
        <f>_xlfn.XLOOKUP(B43,Tabla1[NOMBRE Y APELLIDO],Tabla1[EQUIPO])</f>
        <v>NNG</v>
      </c>
      <c r="D43" s="3">
        <f>_xlfn.XLOOKUP(B43,Tabla1[NOMBRE Y APELLIDO],Tabla1[EDAD])</f>
        <v>35</v>
      </c>
      <c r="E43" s="3" t="str">
        <f>_xlfn.XLOOKUP(B43,Tabla1[NOMBRE Y APELLIDO],Tabla1[CAT.])</f>
        <v>MASTER B</v>
      </c>
      <c r="F43" s="81">
        <f>_xlfn.XLOOKUP(B43,Tabla1[NOMBRE Y APELLIDO],Tabla1[200m LIBRE])</f>
        <v>2.9943287037037035E-3</v>
      </c>
      <c r="G43" s="69"/>
      <c r="H43" t="str">
        <f t="shared" si="33"/>
        <v>SERIE 3-7</v>
      </c>
      <c r="I43" t="str">
        <f>N43&amp;COUNTIF($N$15:N43,N43)</f>
        <v>013</v>
      </c>
      <c r="J43" s="19">
        <v>7</v>
      </c>
      <c r="K43" s="121">
        <v>0</v>
      </c>
      <c r="L43" s="118">
        <v>0</v>
      </c>
      <c r="M43" s="118">
        <v>0</v>
      </c>
      <c r="N43" s="118">
        <v>0</v>
      </c>
      <c r="O43" s="122">
        <v>0</v>
      </c>
      <c r="P43" s="122" t="s">
        <v>89</v>
      </c>
      <c r="Q43" s="118">
        <f t="shared" si="31"/>
        <v>5</v>
      </c>
      <c r="R43" s="118">
        <v>3</v>
      </c>
      <c r="S43" s="125"/>
      <c r="T43" s="10">
        <v>5</v>
      </c>
      <c r="U43" s="10" t="s">
        <v>173</v>
      </c>
      <c r="V43" s="19" t="str">
        <f>_xlfn.XLOOKUP(U43,Tabla1[NOMBRE Y APELLIDO],Tabla1[EQUIPO])</f>
        <v>MNM</v>
      </c>
      <c r="W43" s="19">
        <f>_xlfn.XLOOKUP(U43,Tabla1[NOMBRE Y APELLIDO],Tabla1[EDAD])</f>
        <v>35</v>
      </c>
      <c r="X43" s="19" t="str">
        <f>_xlfn.XLOOKUP(U43,Tabla1[NOMBRE Y APELLIDO],Tabla1[CAT.])</f>
        <v>MASTER B</v>
      </c>
      <c r="Y43" s="123">
        <f>_xlfn.XLOOKUP(U43,Tabla1[NOMBRE Y APELLIDO],Tabla1[200m LIBRE])</f>
        <v>2.4305555555555556E-3</v>
      </c>
      <c r="Z43" s="124"/>
      <c r="AA43" s="10" t="str">
        <f t="shared" si="34"/>
        <v>SERIE 3-7</v>
      </c>
      <c r="AB43" s="10" t="str">
        <f>AG43&amp;COUNTIF($AG$15:AG43,AG43)</f>
        <v>012</v>
      </c>
      <c r="AC43" s="19">
        <v>7</v>
      </c>
      <c r="AD43" s="121">
        <v>0</v>
      </c>
      <c r="AE43" s="118">
        <v>0</v>
      </c>
      <c r="AF43" s="118">
        <v>0</v>
      </c>
      <c r="AG43" s="118">
        <v>0</v>
      </c>
      <c r="AH43" s="122">
        <v>0</v>
      </c>
      <c r="AI43" s="122" t="s">
        <v>89</v>
      </c>
      <c r="AJ43" s="50">
        <f t="shared" si="32"/>
        <v>6</v>
      </c>
      <c r="AK43" s="50">
        <v>3</v>
      </c>
      <c r="AM43" s="4">
        <v>4</v>
      </c>
      <c r="AN43" t="str" cm="1">
        <f t="array" ref="AN43">_xlfn.XLOOKUP($AO$37&amp;AM43,$I$15:$I$201,$K$15:$N$201,"")</f>
        <v/>
      </c>
      <c r="AO43" s="55"/>
      <c r="AP43" s="50"/>
      <c r="AQ43" s="55"/>
      <c r="AR43" s="55" t="str">
        <f t="shared" si="35"/>
        <v/>
      </c>
      <c r="AS43" s="50" cm="1">
        <f t="array" ref="AS43">IFERROR(IF(AR43="N/P",0,_xlfn.IFS(AM43&gt;8,"0",AM43=1,"9",AM43=2,"7",AM43=3,"6",AM43=4,"5",AM43=5,"4",AM43=6,"3",AM43=7,"2",AM43=8,"1")),"")+0</f>
        <v>5</v>
      </c>
      <c r="AT43" s="87" t="str">
        <f t="shared" si="19"/>
        <v>0</v>
      </c>
      <c r="AU43" s="4" cm="1">
        <f t="array" ref="AU43">_xlfn.IFS(AZ43="N/P",0,AV43="",0,AZ43&gt;0,AU42+1)</f>
        <v>0</v>
      </c>
      <c r="AV43"/>
      <c r="AW43" s="4"/>
      <c r="AX43" s="4"/>
      <c r="AY43" s="4"/>
      <c r="AZ43" s="55"/>
      <c r="BA43" s="50" t="e" cm="1">
        <f t="array" ref="BA43">IFERROR(IF(AZ43="N/P",0,_xlfn.IFS(AU43&gt;8,"0",AU43=1,"9",AU43=2,"7",AU43=3,"6",AU43=4,"5",AU43=5,"4",AU43=6,"3",AU43=7,"2",AU43=8,"1")),"")+0</f>
        <v>#VALUE!</v>
      </c>
      <c r="BB43" s="34"/>
      <c r="BC43" s="4"/>
      <c r="BD43" s="42" t="str">
        <f>BD38</f>
        <v xml:space="preserve">PRUEBA </v>
      </c>
      <c r="BE43" s="18">
        <f>BE38</f>
        <v>6</v>
      </c>
      <c r="BF43"/>
      <c r="BG43"/>
      <c r="BH43"/>
      <c r="BI43"/>
      <c r="BJ43" s="90" t="str">
        <f t="shared" si="20"/>
        <v/>
      </c>
      <c r="BK43"/>
      <c r="BL43" s="48" t="str">
        <f>AV53</f>
        <v xml:space="preserve">PRUEBA </v>
      </c>
      <c r="BM43" s="17">
        <f>BE43</f>
        <v>6</v>
      </c>
      <c r="BN43"/>
      <c r="BO43"/>
      <c r="BP43"/>
      <c r="BQ43"/>
      <c r="BS43"/>
      <c r="BT43"/>
      <c r="BU43"/>
      <c r="BV43"/>
      <c r="BW43"/>
      <c r="BX43"/>
      <c r="BZ43" s="51"/>
      <c r="CA43" s="52"/>
      <c r="CB43" s="52"/>
      <c r="CC43" s="53"/>
      <c r="CD43"/>
      <c r="CE43" s="51"/>
      <c r="CF43" s="52"/>
      <c r="CG43" s="52"/>
      <c r="CH43" s="53"/>
      <c r="CJ43" s="51"/>
      <c r="CK43" s="52"/>
      <c r="CL43" s="52"/>
      <c r="CM43" s="53"/>
      <c r="CN43"/>
      <c r="CO43" s="51"/>
      <c r="CP43" s="52"/>
      <c r="CQ43" s="52"/>
      <c r="CR43" s="5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60" s="33" customFormat="1" ht="18" x14ac:dyDescent="0.35">
      <c r="A44">
        <v>4</v>
      </c>
      <c r="B44" t="s">
        <v>167</v>
      </c>
      <c r="C44" s="3" t="str">
        <f>_xlfn.XLOOKUP(B44,Tabla1[NOMBRE Y APELLIDO],Tabla1[EQUIPO])</f>
        <v>MNM</v>
      </c>
      <c r="D44" s="3">
        <f>_xlfn.XLOOKUP(B44,Tabla1[NOMBRE Y APELLIDO],Tabla1[EDAD])</f>
        <v>43</v>
      </c>
      <c r="E44" s="3" t="str">
        <f>_xlfn.XLOOKUP(B44,Tabla1[NOMBRE Y APELLIDO],Tabla1[CAT.])</f>
        <v>Master C</v>
      </c>
      <c r="F44" s="81">
        <f>_xlfn.XLOOKUP(B44,Tabla1[NOMBRE Y APELLIDO],Tabla1[200m LIBRE])</f>
        <v>2.7459490740740743E-3</v>
      </c>
      <c r="G44" s="69"/>
      <c r="H44" t="str">
        <f t="shared" si="33"/>
        <v>SERIE 3-8</v>
      </c>
      <c r="I44" t="str">
        <f>N44&amp;COUNTIF($N$15:N44,N44)</f>
        <v>014</v>
      </c>
      <c r="J44" s="19">
        <v>8</v>
      </c>
      <c r="K44" s="121">
        <v>0</v>
      </c>
      <c r="L44" s="118">
        <v>0</v>
      </c>
      <c r="M44" s="118">
        <v>0</v>
      </c>
      <c r="N44" s="118">
        <v>0</v>
      </c>
      <c r="O44" s="122">
        <v>0</v>
      </c>
      <c r="P44" s="122" t="s">
        <v>89</v>
      </c>
      <c r="Q44" s="118">
        <f t="shared" si="31"/>
        <v>5</v>
      </c>
      <c r="R44" s="118">
        <v>3</v>
      </c>
      <c r="S44" s="125"/>
      <c r="T44" s="10">
        <v>4</v>
      </c>
      <c r="U44" s="10" t="s">
        <v>171</v>
      </c>
      <c r="V44" s="19" t="str">
        <f>_xlfn.XLOOKUP(U44,Tabla1[NOMBRE Y APELLIDO],Tabla1[EQUIPO])</f>
        <v>MNM</v>
      </c>
      <c r="W44" s="19">
        <f>_xlfn.XLOOKUP(U44,Tabla1[NOMBRE Y APELLIDO],Tabla1[EDAD])</f>
        <v>35</v>
      </c>
      <c r="X44" s="19" t="str">
        <f>_xlfn.XLOOKUP(U44,Tabla1[NOMBRE Y APELLIDO],Tabla1[CAT.])</f>
        <v>MASTER B</v>
      </c>
      <c r="Y44" s="123">
        <f>_xlfn.XLOOKUP(U44,Tabla1[NOMBRE Y APELLIDO],Tabla1[200m LIBRE])</f>
        <v>2.2850694444444446E-3</v>
      </c>
      <c r="Z44" s="124"/>
      <c r="AA44" s="10" t="str">
        <f t="shared" si="34"/>
        <v>SERIE 3-8</v>
      </c>
      <c r="AB44" s="10" t="str">
        <f>AG44&amp;COUNTIF($AG$15:AG44,AG44)</f>
        <v>013</v>
      </c>
      <c r="AC44" s="19">
        <v>8</v>
      </c>
      <c r="AD44" s="121">
        <v>0</v>
      </c>
      <c r="AE44" s="118">
        <v>0</v>
      </c>
      <c r="AF44" s="118">
        <v>0</v>
      </c>
      <c r="AG44" s="118">
        <v>0</v>
      </c>
      <c r="AH44" s="122">
        <v>0</v>
      </c>
      <c r="AI44" s="122" t="s">
        <v>89</v>
      </c>
      <c r="AJ44" s="50">
        <f t="shared" si="32"/>
        <v>6</v>
      </c>
      <c r="AK44" s="50">
        <v>3</v>
      </c>
      <c r="AM44" s="4">
        <v>5</v>
      </c>
      <c r="AN44" t="str" cm="1">
        <f t="array" ref="AN44">_xlfn.XLOOKUP($AO$37&amp;AM44,$I$15:$I$201,$K$15:$N$201,"")</f>
        <v/>
      </c>
      <c r="AO44" s="55"/>
      <c r="AP44" s="50"/>
      <c r="AQ44" s="55"/>
      <c r="AR44" s="55" t="str">
        <f t="shared" si="35"/>
        <v/>
      </c>
      <c r="AS44" s="50" cm="1">
        <f t="array" ref="AS44">IFERROR(IF(AR44="N/P",0,_xlfn.IFS(AM44&gt;8,"0",AM44=1,"9",AM44=2,"7",AM44=3,"6",AM44=4,"5",AM44=5,"4",AM44=6,"3",AM44=7,"2",AM44=8,"1")),"")+0</f>
        <v>4</v>
      </c>
      <c r="AT44" s="87" t="str">
        <f t="shared" si="19"/>
        <v>0</v>
      </c>
      <c r="AU44" s="4" cm="1">
        <f t="array" ref="AU44">_xlfn.IFS(AZ44="N/P",0,AV44="",0,AZ44&gt;0,AU43+1)</f>
        <v>0</v>
      </c>
      <c r="AV44"/>
      <c r="AW44" s="4"/>
      <c r="AX44" s="4"/>
      <c r="AY44" s="4"/>
      <c r="AZ44" s="55"/>
      <c r="BA44" s="50" t="e" cm="1">
        <f t="array" ref="BA44">IFERROR(IF(AZ44="N/P",0,_xlfn.IFS(AU44&gt;8,"0",AU44=1,"9",AU44=2,"7",AU44=3,"6",AU44=4,"5",AU44=5,"4",AU44=6,"3",AU44=7,"2",AU44=8,"1")),"")+0</f>
        <v>#VALUE!</v>
      </c>
      <c r="BB44" s="34"/>
      <c r="BC44" s="49" t="s">
        <v>83</v>
      </c>
      <c r="BD44" s="49" t="s">
        <v>7</v>
      </c>
      <c r="BE44" s="49" t="s">
        <v>8</v>
      </c>
      <c r="BF44" s="49" t="s">
        <v>61</v>
      </c>
      <c r="BG44" s="49" t="s">
        <v>10</v>
      </c>
      <c r="BH44" s="49" t="s">
        <v>81</v>
      </c>
      <c r="BI44" s="50" t="s">
        <v>15</v>
      </c>
      <c r="BJ44" s="90" t="str">
        <f t="shared" si="20"/>
        <v>CAT.Lugar</v>
      </c>
      <c r="BK44" s="4" t="s">
        <v>83</v>
      </c>
      <c r="BL44" s="4" t="s">
        <v>7</v>
      </c>
      <c r="BM44" s="4" t="s">
        <v>8</v>
      </c>
      <c r="BN44" s="4" t="s">
        <v>61</v>
      </c>
      <c r="BO44" s="4" t="s">
        <v>10</v>
      </c>
      <c r="BP44" s="4" t="s">
        <v>81</v>
      </c>
      <c r="BQ44" s="4" t="s">
        <v>15</v>
      </c>
      <c r="BS44" s="68"/>
      <c r="BT44" s="68"/>
      <c r="BU44" s="68"/>
      <c r="BV44" s="68"/>
      <c r="BW44" s="68"/>
      <c r="BX44" s="68"/>
      <c r="BZ44" s="56" t="s">
        <v>84</v>
      </c>
      <c r="CA44" s="17">
        <f>_xlfn.XLOOKUP($CC$3&amp;"-"&amp;$CA$10,$H$15:$H$201,$Q$15:$Q$201,"")</f>
        <v>5</v>
      </c>
      <c r="CB44" s="48" t="s">
        <v>85</v>
      </c>
      <c r="CC44" s="57">
        <f>_xlfn.XLOOKUP($CC$3&amp;"-"&amp;$CA$10,$H$15:$H$201,$R$15:$R$201,"")</f>
        <v>3</v>
      </c>
      <c r="CD44"/>
      <c r="CE44" s="56" t="s">
        <v>84</v>
      </c>
      <c r="CF44" s="17">
        <f>_xlfn.XLOOKUP($CC$3&amp;"-"&amp;$CA$11,$H$15:$H$201,$Q$15:$Q$201,"")</f>
        <v>5</v>
      </c>
      <c r="CG44" s="48" t="s">
        <v>85</v>
      </c>
      <c r="CH44" s="57">
        <f>_xlfn.XLOOKUP($CC$3&amp;"-"&amp;$CA$11,$H$15:$H$201,$R$15:$R$201,"")</f>
        <v>3</v>
      </c>
      <c r="CJ44" s="56" t="s">
        <v>84</v>
      </c>
      <c r="CK44" s="17">
        <f>_xlfn.XLOOKUP($CM$3&amp;"-"&amp;$CK$10,$AA$15:$AA$201,$AJ$15:$AJ$201,"")</f>
        <v>6</v>
      </c>
      <c r="CL44" s="48" t="s">
        <v>85</v>
      </c>
      <c r="CM44" s="57">
        <f>_xlfn.XLOOKUP($CM$3&amp;"-"&amp;$CK$10,$AA$15:$AA$201,$AK$15:$AK$201,"")</f>
        <v>3</v>
      </c>
      <c r="CN44"/>
      <c r="CO44" s="56" t="s">
        <v>84</v>
      </c>
      <c r="CP44" s="17">
        <f>_xlfn.XLOOKUP($CM$3&amp;"-"&amp;$CK$11,$AA$15:$AA$201,$AJ$15:$AJ$201,"")</f>
        <v>6</v>
      </c>
      <c r="CQ44" s="48" t="s">
        <v>85</v>
      </c>
      <c r="CR44" s="57">
        <f>_xlfn.XLOOKUP($CM$3&amp;"-"&amp;$CK$11,$AA$15:$AA$201,$AK$15:$AK$201,"")</f>
        <v>3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60" s="33" customFormat="1" x14ac:dyDescent="0.3">
      <c r="A45"/>
      <c r="B45"/>
      <c r="C45"/>
      <c r="D45"/>
      <c r="E45"/>
      <c r="F45"/>
      <c r="G45" s="69"/>
      <c r="H45"/>
      <c r="I45" t="str">
        <f>N45&amp;COUNTIF($N$15:N45,N45)</f>
        <v>14</v>
      </c>
      <c r="J45" s="4"/>
      <c r="K45" s="80"/>
      <c r="L45" s="77"/>
      <c r="M45" s="77"/>
      <c r="N45" s="77"/>
      <c r="O45" s="77"/>
      <c r="P45"/>
      <c r="Q45"/>
      <c r="R45"/>
      <c r="S45" s="34"/>
      <c r="T45"/>
      <c r="U45"/>
      <c r="V45"/>
      <c r="W45"/>
      <c r="X45"/>
      <c r="Y45"/>
      <c r="Z45" s="82"/>
      <c r="AA45"/>
      <c r="AB45" t="str">
        <f>AG45&amp;COUNTIF($AG$15:AG45,AG45)</f>
        <v>13</v>
      </c>
      <c r="AC45" s="4"/>
      <c r="AD45" s="80"/>
      <c r="AE45" s="77"/>
      <c r="AF45" s="77"/>
      <c r="AG45" s="77"/>
      <c r="AH45" s="77"/>
      <c r="AI45"/>
      <c r="AJ45"/>
      <c r="AK45"/>
      <c r="AM45" s="4">
        <v>6</v>
      </c>
      <c r="AN45" t="str" cm="1">
        <f t="array" ref="AN45">_xlfn.XLOOKUP($AO$37&amp;AM45,$I$15:$I$201,$K$15:$N$201,"")</f>
        <v/>
      </c>
      <c r="AO45" s="55"/>
      <c r="AP45" s="50"/>
      <c r="AQ45" s="55"/>
      <c r="AR45" s="55" t="str">
        <f t="shared" si="35"/>
        <v/>
      </c>
      <c r="AS45" s="50" cm="1">
        <f t="array" ref="AS45">IFERROR(IF(AR45="N/P",0,_xlfn.IFS(AM45&gt;8,"0",AM45=1,"9",AM45=2,"7",AM45=3,"6",AM45=4,"5",AM45=5,"4",AM45=6,"3",AM45=7,"2",AM45=8,"1")),"")+0</f>
        <v>3</v>
      </c>
      <c r="AT45" s="87" t="str">
        <f t="shared" si="19"/>
        <v>0</v>
      </c>
      <c r="AU45" s="4" cm="1">
        <f t="array" ref="AU45">_xlfn.IFS(AZ45="N/P",0,AV45="",0,AZ45&gt;0,AU44+1)</f>
        <v>0</v>
      </c>
      <c r="AV45"/>
      <c r="AW45" s="4"/>
      <c r="AX45" s="4"/>
      <c r="AY45" s="4"/>
      <c r="AZ45" s="55"/>
      <c r="BA45" s="50" t="e" cm="1">
        <f t="array" ref="BA45">IFERROR(IF(AZ45="N/P",0,_xlfn.IFS(AU45&gt;8,"0",AU45=1,"9",AU45=2,"7",AU45=3,"6",AU45=4,"5",AU45=5,"4",AU45=6,"3",AU45=7,"2",AU45=8,"1")),"")+0</f>
        <v>#VALUE!</v>
      </c>
      <c r="BB45" s="34"/>
      <c r="BC45" s="4">
        <v>1</v>
      </c>
      <c r="BD45" t="str" cm="1">
        <f t="array" ref="BD45:BG45">_xlfn.XLOOKUP($BE$42&amp;BC45,$AB$15:$AB$201,$AD$15:$AG$201,"")</f>
        <v>Fernando Suarez</v>
      </c>
      <c r="BE45" s="55" t="str">
        <v>NNG</v>
      </c>
      <c r="BF45" s="50">
        <v>64</v>
      </c>
      <c r="BG45" s="55" t="str">
        <v>MASTER G</v>
      </c>
      <c r="BH45" s="55">
        <f t="shared" ref="BH45:BH56" si="37">_xlfn.XLOOKUP($BE$42&amp;BC45,$AB$15:$AB$201,$AI$15:$AI$201,"")</f>
        <v>4.2708333333333331E-3</v>
      </c>
      <c r="BI45" s="50" cm="1">
        <f t="array" ref="BI45">IFERROR(IF(BH45="N/P",0,_xlfn.IFS(BC45&gt;8,"0",BC45=1,"9",BC45=2,"7",BC45=3,"6",BC45=4,"5",BC45=5,"4",BC45=6,"3",BC45=7,"2",BC45=8,"1")),"")+0</f>
        <v>9</v>
      </c>
      <c r="BJ45" s="90" t="str">
        <f t="shared" si="20"/>
        <v>MASTER G1</v>
      </c>
      <c r="BK45" s="4" cm="1">
        <f t="array" ref="BK45">_xlfn.IFS(BP45="N/P",0,BL45="",0,BL45&gt;0,1)</f>
        <v>1</v>
      </c>
      <c r="BL45" t="str" cm="1">
        <f t="array" ref="BL45:BP45">_xlfn._xlws.SORT(BD45:BH45,5,1,FALSE)</f>
        <v>Fernando Suarez</v>
      </c>
      <c r="BM45" s="4" t="str">
        <v>NNG</v>
      </c>
      <c r="BN45" s="4">
        <v>64</v>
      </c>
      <c r="BO45" s="4" t="str">
        <v>MASTER G</v>
      </c>
      <c r="BP45" s="55">
        <v>4.2708333333333331E-3</v>
      </c>
      <c r="BQ45" s="50" cm="1">
        <f t="array" ref="BQ45">IFERROR(IF(BP45="N/P",0,_xlfn.IFS(BK45&gt;8,"0",BK45=1,"9",BK45=2,"7",BK45=3,"6",BK45=4,"5",BK45=5,"4",BK45=6,"3",BK45=7,"2",BK45=8,"1")),"")+0</f>
        <v>9</v>
      </c>
      <c r="BS45"/>
      <c r="BT45"/>
      <c r="BU45"/>
      <c r="BV45"/>
      <c r="BW45"/>
      <c r="BX45"/>
      <c r="BZ45" s="58"/>
      <c r="CA45" s="17"/>
      <c r="CB45"/>
      <c r="CC45" s="57"/>
      <c r="CD45"/>
      <c r="CE45" s="58"/>
      <c r="CF45" s="17"/>
      <c r="CG45"/>
      <c r="CH45" s="57"/>
      <c r="CJ45" s="58"/>
      <c r="CK45" s="17"/>
      <c r="CL45"/>
      <c r="CM45" s="57"/>
      <c r="CN45"/>
      <c r="CO45" s="58"/>
      <c r="CP45" s="17"/>
      <c r="CQ45"/>
      <c r="CR45" s="57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60" s="33" customFormat="1" x14ac:dyDescent="0.3">
      <c r="A46" s="3" t="s">
        <v>94</v>
      </c>
      <c r="B46" s="42" t="str">
        <f>$B$13</f>
        <v xml:space="preserve">PRUEBA </v>
      </c>
      <c r="C46" s="18">
        <f>$C$13</f>
        <v>5</v>
      </c>
      <c r="D46" s="18"/>
      <c r="E46" s="78" t="str">
        <f>$E$12</f>
        <v>200 M</v>
      </c>
      <c r="F46" s="79" t="str">
        <f>$F$12</f>
        <v>LIBRE</v>
      </c>
      <c r="G46" s="69"/>
      <c r="H46"/>
      <c r="I46" t="str">
        <f>N46&amp;COUNTIF($N$15:N46,N46)</f>
        <v>200 M3</v>
      </c>
      <c r="J46" s="3" t="s">
        <v>94</v>
      </c>
      <c r="K46" s="42" t="str">
        <f>$B$13</f>
        <v xml:space="preserve">PRUEBA </v>
      </c>
      <c r="L46" s="79">
        <f>$C$13</f>
        <v>5</v>
      </c>
      <c r="M46" s="79"/>
      <c r="N46" s="78" t="str">
        <f>$E$12</f>
        <v>200 M</v>
      </c>
      <c r="O46" s="79" t="str">
        <f>$F$12</f>
        <v>LIBRE</v>
      </c>
      <c r="P46" s="5"/>
      <c r="Q46" s="5"/>
      <c r="R46" s="5"/>
      <c r="S46" s="34"/>
      <c r="T46" s="3" t="s">
        <v>94</v>
      </c>
      <c r="U46" s="42" t="str">
        <f>$B$13</f>
        <v xml:space="preserve">PRUEBA </v>
      </c>
      <c r="V46" s="18">
        <f>$V$13</f>
        <v>6</v>
      </c>
      <c r="W46" s="18"/>
      <c r="X46" s="78" t="str">
        <f>$E$12</f>
        <v>200 M</v>
      </c>
      <c r="Y46" s="79" t="str">
        <f>$F$12</f>
        <v>LIBRE</v>
      </c>
      <c r="Z46" s="85"/>
      <c r="AA46"/>
      <c r="AB46" t="str">
        <f>AG46&amp;COUNTIF($AG$15:AG46,AG46)</f>
        <v>200 M3</v>
      </c>
      <c r="AC46" s="3" t="s">
        <v>94</v>
      </c>
      <c r="AD46" s="42" t="str">
        <f>$B$13</f>
        <v xml:space="preserve">PRUEBA </v>
      </c>
      <c r="AE46" s="18">
        <f>$V$13</f>
        <v>6</v>
      </c>
      <c r="AF46" s="79"/>
      <c r="AG46" s="78" t="str">
        <f>$E$12</f>
        <v>200 M</v>
      </c>
      <c r="AH46" s="79" t="str">
        <f>$F$12</f>
        <v>LIBRE</v>
      </c>
      <c r="AI46" s="5"/>
      <c r="AJ46" s="5"/>
      <c r="AK46" s="5"/>
      <c r="AM46" s="4">
        <v>7</v>
      </c>
      <c r="AN46" t="str" cm="1">
        <f t="array" ref="AN46">_xlfn.XLOOKUP($AO$37&amp;AM46,$I$15:$I$201,$K$15:$N$201,"")</f>
        <v/>
      </c>
      <c r="AO46" s="55"/>
      <c r="AP46" s="50"/>
      <c r="AQ46" s="55"/>
      <c r="AR46" s="55" t="str">
        <f t="shared" si="35"/>
        <v/>
      </c>
      <c r="AS46" s="50" cm="1">
        <f t="array" ref="AS46">IFERROR(IF(AR46="N/P",0,_xlfn.IFS(AM46&gt;8,"0",AM46=1,"9",AM46=2,"7",AM46=3,"6",AM46=4,"5",AM46=5,"4",AM46=6,"3",AM46=7,"2",AM46=8,"1")),"")+0</f>
        <v>2</v>
      </c>
      <c r="AT46" s="87" t="str">
        <f t="shared" si="19"/>
        <v>0</v>
      </c>
      <c r="AU46" s="4" cm="1">
        <f t="array" ref="AU46">_xlfn.IFS(AZ46="N/P",0,AV46="",0,AZ46&gt;0,AU45+1)</f>
        <v>0</v>
      </c>
      <c r="AV46"/>
      <c r="AW46" s="4"/>
      <c r="AX46" s="4"/>
      <c r="AY46" s="4"/>
      <c r="AZ46"/>
      <c r="BA46" s="50" t="e" cm="1">
        <f t="array" ref="BA46">IFERROR(IF(AZ46="N/P",0,_xlfn.IFS(AU46&gt;8,"0",AU46=1,"9",AU46=2,"7",AU46=3,"6",AU46=4,"5",AU46=5,"4",AU46=6,"3",AU46=7,"2",AU46=8,"1")),"")+0</f>
        <v>#VALUE!</v>
      </c>
      <c r="BB46" s="34"/>
      <c r="BC46" s="4">
        <v>2</v>
      </c>
      <c r="BD46" t="str" cm="1">
        <f t="array" ref="BD46">_xlfn.XLOOKUP($BE$42&amp;BC46,$AB$15:$AB$201,$AD$15:$AG$201,"")</f>
        <v/>
      </c>
      <c r="BE46" s="55"/>
      <c r="BF46" s="50"/>
      <c r="BG46" s="55"/>
      <c r="BH46" s="55" t="str">
        <f t="shared" si="37"/>
        <v/>
      </c>
      <c r="BI46" s="50" cm="1">
        <f t="array" ref="BI46">IFERROR(IF(BH46="N/P",0,_xlfn.IFS(BC46&gt;8,"0",BC46=1,"9",BC46=2,"7",BC46=3,"6",BC46=4,"5",BC46=5,"4",BC46=6,"3",BC46=7,"2",BC46=8,"1")),"")+0</f>
        <v>7</v>
      </c>
      <c r="BJ46" s="90" t="str">
        <f t="shared" si="20"/>
        <v>0</v>
      </c>
      <c r="BK46" s="4" cm="1">
        <f t="array" ref="BK46">_xlfn.IFS(BP46="N/P",0,BL46="",0,BP46&gt;0,BK45+1)</f>
        <v>0</v>
      </c>
      <c r="BL46"/>
      <c r="BM46" s="4"/>
      <c r="BN46" s="4"/>
      <c r="BO46" s="4"/>
      <c r="BP46" s="55"/>
      <c r="BQ46" s="50" t="e" cm="1">
        <f t="array" ref="BQ46">IFERROR(IF(BP46="N/P",0,_xlfn.IFS(BK46&gt;8,"0",BK46=1,"9",BK46=2,"7",BK46=3,"6",BK46=4,"5",BK46=5,"4",BK46=6,"3",BK46=7,"2",BK46=8,"1")),"")+0</f>
        <v>#VALUE!</v>
      </c>
      <c r="BS46"/>
      <c r="BT46"/>
      <c r="BU46"/>
      <c r="BV46"/>
      <c r="BW46"/>
      <c r="BX46"/>
      <c r="BZ46" s="56" t="s">
        <v>86</v>
      </c>
      <c r="CA46" s="17">
        <f>_xlfn.XLOOKUP($CC$3&amp;"-"&amp;$CA$10,$H$15:$H$201,$J$15:$J$201,"")</f>
        <v>7</v>
      </c>
      <c r="CB46" s="48" t="s">
        <v>87</v>
      </c>
      <c r="CC46" s="57"/>
      <c r="CD46"/>
      <c r="CE46" s="56" t="s">
        <v>86</v>
      </c>
      <c r="CF46" s="17">
        <f>_xlfn.XLOOKUP($CC$3&amp;"-"&amp;$CA$11,$H$15:$H$201,$J$15:$J$201,"")</f>
        <v>8</v>
      </c>
      <c r="CG46" s="48" t="s">
        <v>87</v>
      </c>
      <c r="CH46" s="57"/>
      <c r="CJ46" s="56" t="s">
        <v>86</v>
      </c>
      <c r="CK46" s="17">
        <f>_xlfn.XLOOKUP($CM$3&amp;"-"&amp;$CK$10,$AA$15:$AA$201,$AC$15:$AC$201,"")</f>
        <v>7</v>
      </c>
      <c r="CL46" s="48" t="s">
        <v>87</v>
      </c>
      <c r="CM46" s="57"/>
      <c r="CN46"/>
      <c r="CO46" s="56" t="s">
        <v>86</v>
      </c>
      <c r="CP46" s="17">
        <f>_xlfn.XLOOKUP($CM$3&amp;"-"&amp;$CK$11,$AA$15:$AA$201,$AC$15:$AC$201,"")</f>
        <v>8</v>
      </c>
      <c r="CQ46" s="48" t="s">
        <v>87</v>
      </c>
      <c r="CR46" s="57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60" s="33" customFormat="1" x14ac:dyDescent="0.3">
      <c r="A47" s="3" t="s">
        <v>79</v>
      </c>
      <c r="B47" s="49" t="s">
        <v>7</v>
      </c>
      <c r="C47" s="49" t="s">
        <v>8</v>
      </c>
      <c r="D47" s="49" t="s">
        <v>61</v>
      </c>
      <c r="E47" s="49" t="s">
        <v>10</v>
      </c>
      <c r="F47" s="49" t="s">
        <v>80</v>
      </c>
      <c r="G47" s="69"/>
      <c r="H47"/>
      <c r="I47" t="str">
        <f>N47&amp;COUNTIF($N$15:N47,N47)</f>
        <v>CAT.3</v>
      </c>
      <c r="J47" s="3" t="s">
        <v>79</v>
      </c>
      <c r="K47" s="50" t="s">
        <v>7</v>
      </c>
      <c r="L47" s="50" t="s">
        <v>8</v>
      </c>
      <c r="M47" s="50" t="s">
        <v>61</v>
      </c>
      <c r="N47" s="50" t="s">
        <v>10</v>
      </c>
      <c r="O47" s="50" t="s">
        <v>80</v>
      </c>
      <c r="P47" s="49" t="s">
        <v>81</v>
      </c>
      <c r="Q47" s="49" t="s">
        <v>82</v>
      </c>
      <c r="R47" s="49" t="s">
        <v>30</v>
      </c>
      <c r="S47" s="34"/>
      <c r="T47" s="3" t="s">
        <v>79</v>
      </c>
      <c r="U47" s="49" t="s">
        <v>7</v>
      </c>
      <c r="V47" s="49" t="s">
        <v>8</v>
      </c>
      <c r="W47" s="49" t="s">
        <v>61</v>
      </c>
      <c r="X47" s="49" t="s">
        <v>10</v>
      </c>
      <c r="Y47" s="49" t="s">
        <v>80</v>
      </c>
      <c r="Z47" s="83"/>
      <c r="AA47"/>
      <c r="AB47" t="str">
        <f>AG47&amp;COUNTIF($AG$15:AG47,AG47)</f>
        <v>CAT.3</v>
      </c>
      <c r="AC47" s="3" t="s">
        <v>79</v>
      </c>
      <c r="AD47" s="50" t="s">
        <v>7</v>
      </c>
      <c r="AE47" s="50" t="s">
        <v>8</v>
      </c>
      <c r="AF47" s="50" t="s">
        <v>61</v>
      </c>
      <c r="AG47" s="50" t="s">
        <v>10</v>
      </c>
      <c r="AH47" s="50" t="s">
        <v>80</v>
      </c>
      <c r="AI47" s="49" t="s">
        <v>81</v>
      </c>
      <c r="AJ47" s="49" t="s">
        <v>82</v>
      </c>
      <c r="AK47" s="49" t="s">
        <v>30</v>
      </c>
      <c r="AM47" s="4">
        <v>8</v>
      </c>
      <c r="AN47" t="str" cm="1">
        <f t="array" ref="AN47">_xlfn.XLOOKUP($AO$37&amp;AM47,$I$15:$I$201,$K$15:$N$201,"")</f>
        <v/>
      </c>
      <c r="AO47" s="55"/>
      <c r="AP47" s="50"/>
      <c r="AQ47" s="55"/>
      <c r="AR47" s="55" t="str">
        <f t="shared" si="35"/>
        <v/>
      </c>
      <c r="AS47" s="50" cm="1">
        <f t="array" ref="AS47">IFERROR(IF(AR47="N/P",0,_xlfn.IFS(AM47&gt;8,"0",AM47=1,"9",AM47=2,"7",AM47=3,"6",AM47=4,"5",AM47=5,"4",AM47=6,"3",AM47=7,"2",AM47=8,"1")),"")+0</f>
        <v>1</v>
      </c>
      <c r="AT47" s="87" t="str">
        <f t="shared" si="19"/>
        <v>0</v>
      </c>
      <c r="AU47" s="4" cm="1">
        <f t="array" ref="AU47">_xlfn.IFS(AZ47="N/P",0,AV47="",0,AZ47&gt;0,AU46+1)</f>
        <v>0</v>
      </c>
      <c r="AV47"/>
      <c r="AW47" s="4"/>
      <c r="AX47" s="4"/>
      <c r="AY47" s="4"/>
      <c r="AZ47"/>
      <c r="BA47" s="50" t="e" cm="1">
        <f t="array" ref="BA47">IFERROR(IF(AZ47="N/P",0,_xlfn.IFS(AU47&gt;8,"0",AU47=1,"9",AU47=2,"7",AU47=3,"6",AU47=4,"5",AU47=5,"4",AU47=6,"3",AU47=7,"2",AU47=8,"1")),"")+0</f>
        <v>#VALUE!</v>
      </c>
      <c r="BB47" s="34"/>
      <c r="BC47" s="4">
        <v>3</v>
      </c>
      <c r="BD47" t="str" cm="1">
        <f t="array" ref="BD47">_xlfn.XLOOKUP($BE$42&amp;BC47,$AB$15:$AB$201,$AD$15:$AG$201,"")</f>
        <v/>
      </c>
      <c r="BE47" s="55"/>
      <c r="BF47" s="50"/>
      <c r="BG47" s="55"/>
      <c r="BH47" s="55" t="str">
        <f t="shared" si="37"/>
        <v/>
      </c>
      <c r="BI47" s="50" cm="1">
        <f t="array" ref="BI47">IFERROR(IF(BH47="N/P",0,_xlfn.IFS(BC47&gt;8,"0",BC47=1,"9",BC47=2,"7",BC47=3,"6",BC47=4,"5",BC47=5,"4",BC47=6,"3",BC47=7,"2",BC47=8,"1")),"")+0</f>
        <v>6</v>
      </c>
      <c r="BJ47" s="90" t="str">
        <f t="shared" si="20"/>
        <v>0</v>
      </c>
      <c r="BK47" s="4" cm="1">
        <f t="array" ref="BK47">_xlfn.IFS(BP47="N/P",0,BL47="",0,BP47&gt;0,BK46+1)</f>
        <v>0</v>
      </c>
      <c r="BL47"/>
      <c r="BM47" s="4"/>
      <c r="BN47" s="4"/>
      <c r="BO47" s="4"/>
      <c r="BP47" s="55"/>
      <c r="BQ47" s="50" t="e" cm="1">
        <f t="array" ref="BQ47">IFERROR(IF(BP47="N/P",0,_xlfn.IFS(BK47&gt;8,"0",BK47=1,"9",BK47=2,"7",BK47=3,"6",BK47=4,"5",BK47=5,"4",BK47=6,"3",BK47=7,"2",BK47=8,"1")),"")+0</f>
        <v>#VALUE!</v>
      </c>
      <c r="BS47"/>
      <c r="BT47"/>
      <c r="BU47"/>
      <c r="BV47"/>
      <c r="BW47"/>
      <c r="BX47"/>
      <c r="BZ47" s="58"/>
      <c r="CA47"/>
      <c r="CB47"/>
      <c r="CC47" s="61"/>
      <c r="CD47"/>
      <c r="CE47" s="58"/>
      <c r="CF47"/>
      <c r="CG47"/>
      <c r="CH47" s="61"/>
      <c r="CJ47" s="58"/>
      <c r="CK47"/>
      <c r="CL47"/>
      <c r="CM47" s="61"/>
      <c r="CN47"/>
      <c r="CO47" s="58"/>
      <c r="CP47"/>
      <c r="CQ47"/>
      <c r="CR47" s="61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 spans="1:160" s="33" customFormat="1" x14ac:dyDescent="0.3">
      <c r="A48">
        <v>8</v>
      </c>
      <c r="B48"/>
      <c r="C48" s="3">
        <f>_xlfn.XLOOKUP(B48,Tabla1[NOMBRE Y APELLIDO],Tabla1[EQUIPO])</f>
        <v>0</v>
      </c>
      <c r="D48" s="3">
        <f>_xlfn.XLOOKUP(B48,Tabla1[NOMBRE Y APELLIDO],Tabla1[EDAD])</f>
        <v>0</v>
      </c>
      <c r="E48" s="3">
        <f>_xlfn.XLOOKUP(B48,Tabla1[NOMBRE Y APELLIDO],Tabla1[CAT.])</f>
        <v>0</v>
      </c>
      <c r="F48" s="81">
        <f>_xlfn.XLOOKUP(B48,Tabla1[NOMBRE Y APELLIDO],Tabla1[200m LIBRE])</f>
        <v>0</v>
      </c>
      <c r="G48" s="69"/>
      <c r="H48" t="str">
        <f>$J$46&amp;"-"&amp;J48</f>
        <v>SERIE 4-1</v>
      </c>
      <c r="I48" t="str">
        <f>N48&amp;COUNTIF($N$15:N48,N48)</f>
        <v>015</v>
      </c>
      <c r="J48" s="3" cm="1">
        <f t="array" ref="J48:O55">_xlfn._xlws.SORT(A48:F55,1,1,FALSE)</f>
        <v>1</v>
      </c>
      <c r="K48" s="80">
        <v>0</v>
      </c>
      <c r="L48" s="50">
        <v>0</v>
      </c>
      <c r="M48" s="50">
        <v>0</v>
      </c>
      <c r="N48" s="50">
        <v>0</v>
      </c>
      <c r="O48" s="55">
        <v>0</v>
      </c>
      <c r="P48" s="55" t="s">
        <v>89</v>
      </c>
      <c r="Q48" s="50">
        <f t="shared" ref="Q48:Q55" si="38">$L$13</f>
        <v>5</v>
      </c>
      <c r="R48" s="50">
        <v>4</v>
      </c>
      <c r="S48" s="34"/>
      <c r="T48">
        <v>8</v>
      </c>
      <c r="U48"/>
      <c r="V48" s="3">
        <f>_xlfn.XLOOKUP(U48,Tabla1[NOMBRE Y APELLIDO],Tabla1[EQUIPO])</f>
        <v>0</v>
      </c>
      <c r="W48" s="3">
        <f>_xlfn.XLOOKUP(U48,Tabla1[NOMBRE Y APELLIDO],Tabla1[EDAD])</f>
        <v>0</v>
      </c>
      <c r="X48" s="3">
        <f>_xlfn.XLOOKUP(U48,Tabla1[NOMBRE Y APELLIDO],Tabla1[CAT.])</f>
        <v>0</v>
      </c>
      <c r="Y48" s="81">
        <f>_xlfn.XLOOKUP(U48,Tabla1[NOMBRE Y APELLIDO],Tabla1[200m LIBRE])</f>
        <v>0</v>
      </c>
      <c r="Z48" s="84"/>
      <c r="AA48" t="str">
        <f>$AC$46&amp;"-"&amp;AC48</f>
        <v>SERIE 4-1</v>
      </c>
      <c r="AB48" t="str">
        <f>AG48&amp;COUNTIF($AG$15:AG48,AG48)</f>
        <v>014</v>
      </c>
      <c r="AC48" s="3" cm="1">
        <f t="array" ref="AC48:AH55">_xlfn._xlws.SORT(T48:Y55,1,1,FALSE)</f>
        <v>1</v>
      </c>
      <c r="AD48" s="80">
        <v>0</v>
      </c>
      <c r="AE48" s="50">
        <v>0</v>
      </c>
      <c r="AF48" s="50">
        <v>0</v>
      </c>
      <c r="AG48" s="50">
        <v>0</v>
      </c>
      <c r="AH48" s="55">
        <v>0</v>
      </c>
      <c r="AI48" s="55" t="s">
        <v>89</v>
      </c>
      <c r="AJ48" s="50">
        <f t="shared" ref="AJ48:AJ55" si="39">$AE$13</f>
        <v>6</v>
      </c>
      <c r="AK48" s="50">
        <v>4</v>
      </c>
      <c r="AM48" s="4">
        <v>9</v>
      </c>
      <c r="AN48" t="str" cm="1">
        <f t="array" ref="AN48">_xlfn.XLOOKUP($AO$37&amp;AM48,$I$15:$I$201,$K$15:$N$201,"")</f>
        <v/>
      </c>
      <c r="AO48" s="55"/>
      <c r="AP48" s="50"/>
      <c r="AQ48" s="55"/>
      <c r="AR48" s="55" t="str">
        <f t="shared" si="35"/>
        <v/>
      </c>
      <c r="AS48" s="50" cm="1">
        <f t="array" ref="AS48">IFERROR(IF(AR48="N/P",0,_xlfn.IFS(AM48&gt;8,"0",AM48=1,"9",AM48=2,"7",AM48=3,"6",AM48=4,"5",AM48=5,"4",AM48=6,"3",AM48=7,"2",AM48=8,"1")),"")+0</f>
        <v>0</v>
      </c>
      <c r="AT48" s="87" t="str">
        <f t="shared" si="19"/>
        <v>0</v>
      </c>
      <c r="AU48" s="4" cm="1">
        <f t="array" ref="AU48">_xlfn.IFS(AZ48="N/P",0,AV48="",0,AZ48&gt;0,AU47+1)</f>
        <v>0</v>
      </c>
      <c r="AV48"/>
      <c r="AW48" s="4"/>
      <c r="AX48" s="4"/>
      <c r="AY48" s="4"/>
      <c r="AZ48"/>
      <c r="BA48" s="50" t="e" cm="1">
        <f t="array" ref="BA48">IFERROR(IF(AZ48="N/P",0,_xlfn.IFS(AU48&gt;8,"0",AU48=1,"9",AU48=2,"7",AU48=3,"6",AU48=4,"5",AU48=5,"4",AU48=6,"3",AU48=7,"2",AU48=8,"1")),"")+0</f>
        <v>#VALUE!</v>
      </c>
      <c r="BB48" s="34"/>
      <c r="BC48" s="4">
        <v>4</v>
      </c>
      <c r="BD48" t="str" cm="1">
        <f t="array" ref="BD48">_xlfn.XLOOKUP($BE$42&amp;BC48,$AB$15:$AB$201,$AD$15:$AG$201,"")</f>
        <v/>
      </c>
      <c r="BE48" s="55"/>
      <c r="BF48" s="50"/>
      <c r="BG48" s="55"/>
      <c r="BH48" s="55" t="str">
        <f t="shared" si="37"/>
        <v/>
      </c>
      <c r="BI48" s="50" cm="1">
        <f t="array" ref="BI48">IFERROR(IF(BH48="N/P",0,_xlfn.IFS(BC48&gt;8,"0",BC48=1,"9",BC48=2,"7",BC48=3,"6",BC48=4,"5",BC48=5,"4",BC48=6,"3",BC48=7,"2",BC48=8,"1")),"")+0</f>
        <v>5</v>
      </c>
      <c r="BJ48" s="90" t="str">
        <f t="shared" si="20"/>
        <v>0</v>
      </c>
      <c r="BK48" s="4" cm="1">
        <f t="array" ref="BK48">_xlfn.IFS(BP48="N/P",0,BL48="",0,BP48&gt;0,BK47+1)</f>
        <v>0</v>
      </c>
      <c r="BL48"/>
      <c r="BM48" s="4"/>
      <c r="BN48" s="4"/>
      <c r="BO48" s="4"/>
      <c r="BP48" s="55"/>
      <c r="BQ48" s="50" t="e" cm="1">
        <f t="array" ref="BQ48">IFERROR(IF(BP48="N/P",0,_xlfn.IFS(BK48&gt;8,"0",BK48=1,"9",BK48=2,"7",BK48=3,"6",BK48=4,"5",BK48=5,"4",BK48=6,"3",BK48=7,"2",BK48=8,"1")),"")+0</f>
        <v>#VALUE!</v>
      </c>
      <c r="BS48"/>
      <c r="BT48"/>
      <c r="BU48"/>
      <c r="BV48"/>
      <c r="BW48"/>
      <c r="BX48"/>
      <c r="BZ48" s="56" t="s">
        <v>88</v>
      </c>
      <c r="CA48" s="138">
        <f>_xlfn.XLOOKUP($CC$3&amp;"-"&amp;$CA$10,$H$15:$H$201,$K$15:$K$201,"")</f>
        <v>0</v>
      </c>
      <c r="CB48" s="138" t="str">
        <f>_xlfn.XLOOKUP($CC$3&amp;"-"&amp;CB36,$H$15:$H$201,$J$15:$J$201,"")</f>
        <v/>
      </c>
      <c r="CC48" s="139" t="str">
        <f>_xlfn.XLOOKUP($CC$3&amp;"-"&amp;CC36,$H$15:$H$201,$J$15:$J$201,"")</f>
        <v/>
      </c>
      <c r="CD48"/>
      <c r="CE48" s="56" t="s">
        <v>88</v>
      </c>
      <c r="CF48" s="138">
        <f>_xlfn.XLOOKUP($CC$3&amp;"-"&amp;$CA$11,$H$15:$H$201,$K$15:$K$201,"")</f>
        <v>0</v>
      </c>
      <c r="CG48" s="138" t="str">
        <f>_xlfn.XLOOKUP($CC$3&amp;"-"&amp;CG36,$H$15:$H$201,$J$15:$J$201,"")</f>
        <v/>
      </c>
      <c r="CH48" s="139" t="str">
        <f>_xlfn.XLOOKUP($CC$3&amp;"-"&amp;CH36,$H$15:$H$201,$J$15:$J$201,"")</f>
        <v/>
      </c>
      <c r="CJ48" s="56" t="s">
        <v>88</v>
      </c>
      <c r="CK48" s="138">
        <f>_xlfn.XLOOKUP($CM$3&amp;"-"&amp;$CK$10,$AA$15:$AA$201,$AD$15:$AD$201,"")</f>
        <v>0</v>
      </c>
      <c r="CL48" s="138" t="str">
        <f>_xlfn.XLOOKUP($CC$3&amp;"-"&amp;CL36,$H$15:$H$201,$J$15:$J$201,"")</f>
        <v/>
      </c>
      <c r="CM48" s="139" t="str">
        <f>_xlfn.XLOOKUP($CC$3&amp;"-"&amp;CM36,$H$15:$H$201,$J$15:$J$201,"")</f>
        <v/>
      </c>
      <c r="CN48"/>
      <c r="CO48" s="56" t="s">
        <v>88</v>
      </c>
      <c r="CP48" s="138">
        <f>_xlfn.XLOOKUP($CM$3&amp;"-"&amp;$CK$11,$AA$15:$AA$201,$AD$15:$AD$201,"")</f>
        <v>0</v>
      </c>
      <c r="CQ48" s="138" t="str">
        <f>_xlfn.XLOOKUP($CC$3&amp;"-"&amp;CQ36,$H$15:$H$201,$J$15:$J$201,"")</f>
        <v/>
      </c>
      <c r="CR48" s="139" t="str">
        <f>_xlfn.XLOOKUP($CC$3&amp;"-"&amp;CR36,$H$15:$H$201,$J$15:$J$201,"")</f>
        <v/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 spans="1:130" s="33" customFormat="1" x14ac:dyDescent="0.3">
      <c r="A49">
        <v>1</v>
      </c>
      <c r="B49"/>
      <c r="C49" s="3">
        <f>_xlfn.XLOOKUP(B49,Tabla1[NOMBRE Y APELLIDO],Tabla1[EQUIPO])</f>
        <v>0</v>
      </c>
      <c r="D49" s="3">
        <f>_xlfn.XLOOKUP(B49,Tabla1[NOMBRE Y APELLIDO],Tabla1[EDAD])</f>
        <v>0</v>
      </c>
      <c r="E49" s="3">
        <f>_xlfn.XLOOKUP(B49,Tabla1[NOMBRE Y APELLIDO],Tabla1[CAT.])</f>
        <v>0</v>
      </c>
      <c r="F49" s="81">
        <f>_xlfn.XLOOKUP(B49,Tabla1[NOMBRE Y APELLIDO],Tabla1[200m LIBRE])</f>
        <v>0</v>
      </c>
      <c r="G49" s="69"/>
      <c r="H49" t="str">
        <f t="shared" ref="H49:H55" si="40">$J$46&amp;"-"&amp;J49</f>
        <v>SERIE 4-2</v>
      </c>
      <c r="I49" t="str">
        <f>N49&amp;COUNTIF($N$15:N49,N49)</f>
        <v>016</v>
      </c>
      <c r="J49" s="3">
        <v>2</v>
      </c>
      <c r="K49" s="80">
        <v>0</v>
      </c>
      <c r="L49" s="50">
        <v>0</v>
      </c>
      <c r="M49" s="50">
        <v>0</v>
      </c>
      <c r="N49" s="50">
        <v>0</v>
      </c>
      <c r="O49" s="55">
        <v>0</v>
      </c>
      <c r="P49" s="55" t="s">
        <v>89</v>
      </c>
      <c r="Q49" s="50">
        <f t="shared" si="38"/>
        <v>5</v>
      </c>
      <c r="R49" s="50">
        <v>4</v>
      </c>
      <c r="S49" s="34"/>
      <c r="T49">
        <v>1</v>
      </c>
      <c r="U49"/>
      <c r="V49" s="3">
        <f>_xlfn.XLOOKUP(U49,Tabla1[NOMBRE Y APELLIDO],Tabla1[EQUIPO])</f>
        <v>0</v>
      </c>
      <c r="W49" s="3">
        <f>_xlfn.XLOOKUP(U49,Tabla1[NOMBRE Y APELLIDO],Tabla1[EDAD])</f>
        <v>0</v>
      </c>
      <c r="X49" s="3">
        <f>_xlfn.XLOOKUP(U49,Tabla1[NOMBRE Y APELLIDO],Tabla1[CAT.])</f>
        <v>0</v>
      </c>
      <c r="Y49" s="81">
        <f>_xlfn.XLOOKUP(U49,Tabla1[NOMBRE Y APELLIDO],Tabla1[200m LIBRE])</f>
        <v>0</v>
      </c>
      <c r="Z49" s="84"/>
      <c r="AA49" t="str">
        <f t="shared" ref="AA49:AA55" si="41">$AC$46&amp;"-"&amp;AC49</f>
        <v>SERIE 4-2</v>
      </c>
      <c r="AB49" t="str">
        <f>AG49&amp;COUNTIF($AG$15:AG49,AG49)</f>
        <v>015</v>
      </c>
      <c r="AC49" s="3">
        <v>2</v>
      </c>
      <c r="AD49" s="80">
        <v>0</v>
      </c>
      <c r="AE49" s="50">
        <v>0</v>
      </c>
      <c r="AF49" s="50">
        <v>0</v>
      </c>
      <c r="AG49" s="50">
        <v>0</v>
      </c>
      <c r="AH49" s="55">
        <v>0</v>
      </c>
      <c r="AI49" s="55" t="s">
        <v>89</v>
      </c>
      <c r="AJ49" s="50">
        <f t="shared" si="39"/>
        <v>6</v>
      </c>
      <c r="AK49" s="50">
        <v>4</v>
      </c>
      <c r="AM49" s="4">
        <v>10</v>
      </c>
      <c r="AN49" t="str" cm="1">
        <f t="array" ref="AN49">_xlfn.XLOOKUP($AO$37&amp;AM49,$I$15:$I$201,$K$15:$N$201,"")</f>
        <v/>
      </c>
      <c r="AO49" s="55"/>
      <c r="AP49" s="50"/>
      <c r="AQ49" s="55"/>
      <c r="AR49" s="55" t="str">
        <f t="shared" si="35"/>
        <v/>
      </c>
      <c r="AS49" s="50" cm="1">
        <f t="array" ref="AS49">IFERROR(IF(AR49="N/P",0,_xlfn.IFS(AM49&gt;8,"0",AM49=1,"9",AM49=2,"7",AM49=3,"6",AM49=4,"5",AM49=5,"4",AM49=6,"3",AM49=7,"2",AM49=8,"1")),"")+0</f>
        <v>0</v>
      </c>
      <c r="AT49" s="87" t="str">
        <f t="shared" si="19"/>
        <v>0</v>
      </c>
      <c r="AU49" s="4" cm="1">
        <f t="array" ref="AU49">_xlfn.IFS(AZ49="N/P",0,AV49="",0,AZ49&gt;0,AU48+1)</f>
        <v>0</v>
      </c>
      <c r="AV49"/>
      <c r="AW49" s="4"/>
      <c r="AX49" s="4"/>
      <c r="AY49" s="4"/>
      <c r="AZ49"/>
      <c r="BA49" s="50" t="e" cm="1">
        <f t="array" ref="BA49">IFERROR(IF(AZ49="N/P",0,_xlfn.IFS(AU49&gt;8,"0",AU49=1,"9",AU49=2,"7",AU49=3,"6",AU49=4,"5",AU49=5,"4",AU49=6,"3",AU49=7,"2",AU49=8,"1")),"")+0</f>
        <v>#VALUE!</v>
      </c>
      <c r="BB49" s="34"/>
      <c r="BC49" s="4">
        <v>5</v>
      </c>
      <c r="BD49" t="str" cm="1">
        <f t="array" ref="BD49">_xlfn.XLOOKUP($BE$42&amp;BC49,$AB$15:$AB$201,$AD$15:$AG$201,"")</f>
        <v/>
      </c>
      <c r="BE49" s="55"/>
      <c r="BF49" s="50"/>
      <c r="BG49" s="55"/>
      <c r="BH49" s="55" t="str">
        <f t="shared" si="37"/>
        <v/>
      </c>
      <c r="BI49" s="50" cm="1">
        <f t="array" ref="BI49">IFERROR(IF(BH49="N/P",0,_xlfn.IFS(BC49&gt;8,"0",BC49=1,"9",BC49=2,"7",BC49=3,"6",BC49=4,"5",BC49=5,"4",BC49=6,"3",BC49=7,"2",BC49=8,"1")),"")+0</f>
        <v>4</v>
      </c>
      <c r="BJ49" s="90" t="str">
        <f t="shared" ref="BJ49:BJ112" si="42">BO49&amp;BK49</f>
        <v>0</v>
      </c>
      <c r="BK49" s="4" cm="1">
        <f t="array" ref="BK49">_xlfn.IFS(BP49="N/P",0,BL49="",0,BP49&gt;0,BK48+1)</f>
        <v>0</v>
      </c>
      <c r="BL49"/>
      <c r="BM49" s="4"/>
      <c r="BN49" s="4"/>
      <c r="BO49" s="4"/>
      <c r="BP49" s="55"/>
      <c r="BQ49" s="50" t="e" cm="1">
        <f t="array" ref="BQ49">IFERROR(IF(BP49="N/P",0,_xlfn.IFS(BK49&gt;8,"0",BK49=1,"9",BK49=2,"7",BK49=3,"6",BK49=4,"5",BK49=5,"4",BK49=6,"3",BK49=7,"2",BK49=8,"1")),"")+0</f>
        <v>#VALUE!</v>
      </c>
      <c r="BS49"/>
      <c r="BT49"/>
      <c r="BU49"/>
      <c r="BV49"/>
      <c r="BW49"/>
      <c r="BX49"/>
      <c r="BZ49" s="58"/>
      <c r="CA49"/>
      <c r="CB49"/>
      <c r="CC49" s="61"/>
      <c r="CD49"/>
      <c r="CE49" s="58"/>
      <c r="CF49"/>
      <c r="CG49"/>
      <c r="CH49" s="61"/>
      <c r="CJ49" s="58"/>
      <c r="CK49"/>
      <c r="CL49"/>
      <c r="CM49" s="61"/>
      <c r="CN49"/>
      <c r="CO49" s="58"/>
      <c r="CP49"/>
      <c r="CQ49"/>
      <c r="CR49" s="61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 s="33" customFormat="1" x14ac:dyDescent="0.3">
      <c r="A50">
        <v>7</v>
      </c>
      <c r="B50"/>
      <c r="C50" s="3">
        <f>_xlfn.XLOOKUP(B50,Tabla1[NOMBRE Y APELLIDO],Tabla1[EQUIPO])</f>
        <v>0</v>
      </c>
      <c r="D50" s="3">
        <f>_xlfn.XLOOKUP(B50,Tabla1[NOMBRE Y APELLIDO],Tabla1[EDAD])</f>
        <v>0</v>
      </c>
      <c r="E50" s="3">
        <f>_xlfn.XLOOKUP(B50,Tabla1[NOMBRE Y APELLIDO],Tabla1[CAT.])</f>
        <v>0</v>
      </c>
      <c r="F50" s="81">
        <f>_xlfn.XLOOKUP(B50,Tabla1[NOMBRE Y APELLIDO],Tabla1[200m LIBRE])</f>
        <v>0</v>
      </c>
      <c r="G50" s="69"/>
      <c r="H50" t="str">
        <f t="shared" si="40"/>
        <v>SERIE 4-3</v>
      </c>
      <c r="I50" t="str">
        <f>N50&amp;COUNTIF($N$15:N50,N50)</f>
        <v>017</v>
      </c>
      <c r="J50" s="3">
        <v>3</v>
      </c>
      <c r="K50" s="80">
        <v>0</v>
      </c>
      <c r="L50" s="50">
        <v>0</v>
      </c>
      <c r="M50" s="50">
        <v>0</v>
      </c>
      <c r="N50" s="50">
        <v>0</v>
      </c>
      <c r="O50" s="55">
        <v>0</v>
      </c>
      <c r="P50" s="55" t="s">
        <v>89</v>
      </c>
      <c r="Q50" s="50">
        <f t="shared" si="38"/>
        <v>5</v>
      </c>
      <c r="R50" s="50">
        <v>4</v>
      </c>
      <c r="S50" s="34"/>
      <c r="T50">
        <v>7</v>
      </c>
      <c r="U50"/>
      <c r="V50" s="3">
        <f>_xlfn.XLOOKUP(U50,Tabla1[NOMBRE Y APELLIDO],Tabla1[EQUIPO])</f>
        <v>0</v>
      </c>
      <c r="W50" s="3">
        <f>_xlfn.XLOOKUP(U50,Tabla1[NOMBRE Y APELLIDO],Tabla1[EDAD])</f>
        <v>0</v>
      </c>
      <c r="X50" s="3">
        <f>_xlfn.XLOOKUP(U50,Tabla1[NOMBRE Y APELLIDO],Tabla1[CAT.])</f>
        <v>0</v>
      </c>
      <c r="Y50" s="81">
        <f>_xlfn.XLOOKUP(U50,Tabla1[NOMBRE Y APELLIDO],Tabla1[200m LIBRE])</f>
        <v>0</v>
      </c>
      <c r="Z50" s="84"/>
      <c r="AA50" t="str">
        <f t="shared" si="41"/>
        <v>SERIE 4-3</v>
      </c>
      <c r="AB50" t="str">
        <f>AG50&amp;COUNTIF($AG$15:AG50,AG50)</f>
        <v>016</v>
      </c>
      <c r="AC50" s="3">
        <v>3</v>
      </c>
      <c r="AD50" s="80">
        <v>0</v>
      </c>
      <c r="AE50" s="50">
        <v>0</v>
      </c>
      <c r="AF50" s="50">
        <v>0</v>
      </c>
      <c r="AG50" s="50">
        <v>0</v>
      </c>
      <c r="AH50" s="55">
        <v>0</v>
      </c>
      <c r="AI50" s="55" t="s">
        <v>89</v>
      </c>
      <c r="AJ50" s="50">
        <f t="shared" si="39"/>
        <v>6</v>
      </c>
      <c r="AK50" s="50">
        <v>4</v>
      </c>
      <c r="AM50" s="4">
        <v>11</v>
      </c>
      <c r="AN50" t="str" cm="1">
        <f t="array" ref="AN50">_xlfn.XLOOKUP($AO$37&amp;AM50,$I$15:$I$201,$K$15:$N$201,"")</f>
        <v/>
      </c>
      <c r="AO50" s="55"/>
      <c r="AP50" s="50"/>
      <c r="AQ50" s="55"/>
      <c r="AR50" s="55" t="str">
        <f t="shared" si="35"/>
        <v/>
      </c>
      <c r="AS50" s="50" cm="1">
        <f t="array" ref="AS50">IFERROR(IF(AR50="N/P",0,_xlfn.IFS(AM50&gt;8,"0",AM50=1,"9",AM50=2,"7",AM50=3,"6",AM50=4,"5",AM50=5,"4",AM50=6,"3",AM50=7,"2",AM50=8,"1")),"")+0</f>
        <v>0</v>
      </c>
      <c r="AT50" s="87" t="str">
        <f t="shared" si="19"/>
        <v>0</v>
      </c>
      <c r="AU50" s="4" cm="1">
        <f t="array" ref="AU50">_xlfn.IFS(AZ50="N/P",0,AV50="",0,AZ50&gt;0,AU49+1)</f>
        <v>0</v>
      </c>
      <c r="AV50"/>
      <c r="AW50" s="4"/>
      <c r="AX50" s="4"/>
      <c r="AY50" s="4"/>
      <c r="AZ50"/>
      <c r="BA50" s="50" t="e" cm="1">
        <f t="array" ref="BA50">IFERROR(IF(AZ50="N/P",0,_xlfn.IFS(AU50&gt;8,"0",AU50=1,"9",AU50=2,"7",AU50=3,"6",AU50=4,"5",AU50=5,"4",AU50=6,"3",AU50=7,"2",AU50=8,"1")),"")+0</f>
        <v>#VALUE!</v>
      </c>
      <c r="BB50" s="34"/>
      <c r="BC50" s="4">
        <v>6</v>
      </c>
      <c r="BD50" t="str" cm="1">
        <f t="array" ref="BD50">_xlfn.XLOOKUP($BE$42&amp;BC50,$AB$15:$AB$201,$AD$15:$AG$201,"")</f>
        <v/>
      </c>
      <c r="BE50" s="55"/>
      <c r="BF50" s="50"/>
      <c r="BG50" s="55"/>
      <c r="BH50" s="55" t="str">
        <f t="shared" si="37"/>
        <v/>
      </c>
      <c r="BI50" s="50" cm="1">
        <f t="array" ref="BI50">IFERROR(IF(BH50="N/P",0,_xlfn.IFS(BC50&gt;8,"0",BC50=1,"9",BC50=2,"7",BC50=3,"6",BC50=4,"5",BC50=5,"4",BC50=6,"3",BC50=7,"2",BC50=8,"1")),"")+0</f>
        <v>3</v>
      </c>
      <c r="BJ50" s="90" t="str">
        <f t="shared" si="42"/>
        <v>0</v>
      </c>
      <c r="BK50" s="4" cm="1">
        <f t="array" ref="BK50">_xlfn.IFS(BP50="N/P",0,BL50="",0,BP50&gt;0,BK49+1)</f>
        <v>0</v>
      </c>
      <c r="BL50"/>
      <c r="BM50" s="4"/>
      <c r="BN50" s="4"/>
      <c r="BO50" s="4"/>
      <c r="BP50" s="55"/>
      <c r="BQ50" s="50" t="e" cm="1">
        <f t="array" ref="BQ50">IFERROR(IF(BP50="N/P",0,_xlfn.IFS(BK50&gt;8,"0",BK50=1,"9",BK50=2,"7",BK50=3,"6",BK50=4,"5",BK50=5,"4",BK50=6,"3",BK50=7,"2",BK50=8,"1")),"")+0</f>
        <v>#VALUE!</v>
      </c>
      <c r="BS50"/>
      <c r="BT50"/>
      <c r="BU50"/>
      <c r="BV50"/>
      <c r="BW50"/>
      <c r="BX50"/>
      <c r="BZ50" s="56" t="s">
        <v>90</v>
      </c>
      <c r="CA50" s="140" t="s">
        <v>91</v>
      </c>
      <c r="CB50" s="140"/>
      <c r="CC50" s="141"/>
      <c r="CD50"/>
      <c r="CE50" s="56" t="s">
        <v>90</v>
      </c>
      <c r="CF50" s="140" t="s">
        <v>91</v>
      </c>
      <c r="CG50" s="140"/>
      <c r="CH50" s="141"/>
      <c r="CJ50" s="56" t="s">
        <v>90</v>
      </c>
      <c r="CK50" s="140" t="s">
        <v>91</v>
      </c>
      <c r="CL50" s="140"/>
      <c r="CM50" s="141"/>
      <c r="CN50"/>
      <c r="CO50" s="56" t="s">
        <v>90</v>
      </c>
      <c r="CP50" s="140" t="s">
        <v>91</v>
      </c>
      <c r="CQ50" s="140"/>
      <c r="CR50" s="141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 s="33" customFormat="1" x14ac:dyDescent="0.3">
      <c r="A51">
        <v>2</v>
      </c>
      <c r="B51"/>
      <c r="C51" s="3">
        <f>_xlfn.XLOOKUP(B51,Tabla1[NOMBRE Y APELLIDO],Tabla1[EQUIPO])</f>
        <v>0</v>
      </c>
      <c r="D51" s="3">
        <f>_xlfn.XLOOKUP(B51,Tabla1[NOMBRE Y APELLIDO],Tabla1[EDAD])</f>
        <v>0</v>
      </c>
      <c r="E51" s="3">
        <f>_xlfn.XLOOKUP(B51,Tabla1[NOMBRE Y APELLIDO],Tabla1[CAT.])</f>
        <v>0</v>
      </c>
      <c r="F51" s="81">
        <f>_xlfn.XLOOKUP(B51,Tabla1[NOMBRE Y APELLIDO],Tabla1[200m LIBRE])</f>
        <v>0</v>
      </c>
      <c r="G51" s="69"/>
      <c r="H51" t="str">
        <f t="shared" si="40"/>
        <v>SERIE 4-4</v>
      </c>
      <c r="I51" t="str">
        <f>N51&amp;COUNTIF($N$15:N51,N51)</f>
        <v>018</v>
      </c>
      <c r="J51" s="3">
        <v>4</v>
      </c>
      <c r="K51" s="80">
        <v>0</v>
      </c>
      <c r="L51" s="50">
        <v>0</v>
      </c>
      <c r="M51" s="50">
        <v>0</v>
      </c>
      <c r="N51" s="50">
        <v>0</v>
      </c>
      <c r="O51" s="55">
        <v>0</v>
      </c>
      <c r="P51" s="55" t="s">
        <v>89</v>
      </c>
      <c r="Q51" s="50">
        <f t="shared" si="38"/>
        <v>5</v>
      </c>
      <c r="R51" s="50">
        <v>4</v>
      </c>
      <c r="S51" s="34"/>
      <c r="T51">
        <v>2</v>
      </c>
      <c r="U51"/>
      <c r="V51" s="3">
        <f>_xlfn.XLOOKUP(U51,Tabla1[NOMBRE Y APELLIDO],Tabla1[EQUIPO])</f>
        <v>0</v>
      </c>
      <c r="W51" s="3">
        <f>_xlfn.XLOOKUP(U51,Tabla1[NOMBRE Y APELLIDO],Tabla1[EDAD])</f>
        <v>0</v>
      </c>
      <c r="X51" s="3">
        <f>_xlfn.XLOOKUP(U51,Tabla1[NOMBRE Y APELLIDO],Tabla1[CAT.])</f>
        <v>0</v>
      </c>
      <c r="Y51" s="81">
        <f>_xlfn.XLOOKUP(U51,Tabla1[NOMBRE Y APELLIDO],Tabla1[200m LIBRE])</f>
        <v>0</v>
      </c>
      <c r="Z51" s="84"/>
      <c r="AA51" t="str">
        <f t="shared" si="41"/>
        <v>SERIE 4-4</v>
      </c>
      <c r="AB51" t="str">
        <f>AG51&amp;COUNTIF($AG$15:AG51,AG51)</f>
        <v>017</v>
      </c>
      <c r="AC51" s="3">
        <v>4</v>
      </c>
      <c r="AD51" s="80">
        <v>0</v>
      </c>
      <c r="AE51" s="50">
        <v>0</v>
      </c>
      <c r="AF51" s="50">
        <v>0</v>
      </c>
      <c r="AG51" s="50">
        <v>0</v>
      </c>
      <c r="AH51" s="55">
        <v>0</v>
      </c>
      <c r="AI51" s="55" t="s">
        <v>89</v>
      </c>
      <c r="AJ51" s="50">
        <f t="shared" si="39"/>
        <v>6</v>
      </c>
      <c r="AK51" s="50">
        <v>4</v>
      </c>
      <c r="AM51" s="4">
        <v>12</v>
      </c>
      <c r="AN51" t="str" cm="1">
        <f t="array" ref="AN51">_xlfn.XLOOKUP($AO$37&amp;AM51,$I$15:$I$201,$K$15:$N$201,"")</f>
        <v/>
      </c>
      <c r="AO51" s="55"/>
      <c r="AP51" s="50"/>
      <c r="AQ51" s="55"/>
      <c r="AR51" s="55" t="str">
        <f t="shared" si="35"/>
        <v/>
      </c>
      <c r="AS51" s="50" cm="1">
        <f t="array" ref="AS51">IFERROR(IF(AR51="N/P",0,_xlfn.IFS(AM51&gt;8,"0",AM51=1,"9",AM51=2,"7",AM51=3,"6",AM51=4,"5",AM51=5,"4",AM51=6,"3",AM51=7,"2",AM51=8,"1")),"")+0</f>
        <v>0</v>
      </c>
      <c r="AT51" s="87" t="str">
        <f t="shared" si="19"/>
        <v>0</v>
      </c>
      <c r="AU51" s="4" cm="1">
        <f t="array" ref="AU51">_xlfn.IFS(AZ51="N/P",0,AV51="",0,AZ51&gt;0,AU50+1)</f>
        <v>0</v>
      </c>
      <c r="AV51"/>
      <c r="AW51" s="4"/>
      <c r="AX51" s="4"/>
      <c r="AY51" s="4"/>
      <c r="AZ51"/>
      <c r="BA51" s="50" t="e" cm="1">
        <f t="array" ref="BA51">IFERROR(IF(AZ51="N/P",0,_xlfn.IFS(AU51&gt;8,"0",AU51=1,"9",AU51=2,"7",AU51=3,"6",AU51=4,"5",AU51=5,"4",AU51=6,"3",AU51=7,"2",AU51=8,"1")),"")+0</f>
        <v>#VALUE!</v>
      </c>
      <c r="BB51" s="34"/>
      <c r="BC51" s="4">
        <v>7</v>
      </c>
      <c r="BD51" t="str" cm="1">
        <f t="array" ref="BD51">_xlfn.XLOOKUP($BE$42&amp;BC51,$AB$15:$AB$201,$AD$15:$AG$201,"")</f>
        <v/>
      </c>
      <c r="BE51" s="55"/>
      <c r="BF51" s="50"/>
      <c r="BG51" s="55"/>
      <c r="BH51" s="55" t="str">
        <f t="shared" si="37"/>
        <v/>
      </c>
      <c r="BI51" s="50" cm="1">
        <f t="array" ref="BI51">IFERROR(IF(BH51="N/P",0,_xlfn.IFS(BC51&gt;8,"0",BC51=1,"9",BC51=2,"7",BC51=3,"6",BC51=4,"5",BC51=5,"4",BC51=6,"3",BC51=7,"2",BC51=8,"1")),"")+0</f>
        <v>2</v>
      </c>
      <c r="BJ51" s="90" t="str">
        <f t="shared" si="42"/>
        <v>0</v>
      </c>
      <c r="BK51" s="4" cm="1">
        <f t="array" ref="BK51">_xlfn.IFS(BP51="N/P",0,BL51="",0,BP51&gt;0,BK50+1)</f>
        <v>0</v>
      </c>
      <c r="BL51"/>
      <c r="BM51" s="4"/>
      <c r="BN51" s="4"/>
      <c r="BO51" s="4"/>
      <c r="BP51" s="55"/>
      <c r="BQ51" s="50" t="e" cm="1">
        <f t="array" ref="BQ51">IFERROR(IF(BP51="N/P",0,_xlfn.IFS(BK51&gt;8,"0",BK51=1,"9",BK51=2,"7",BK51=3,"6",BK51=4,"5",BK51=5,"4",BK51=6,"3",BK51=7,"2",BK51=8,"1")),"")+0</f>
        <v>#VALUE!</v>
      </c>
      <c r="BS51"/>
      <c r="BT51"/>
      <c r="BU51"/>
      <c r="BV51"/>
      <c r="BW51"/>
      <c r="BX51"/>
      <c r="BZ51" s="63"/>
      <c r="CA51" s="64"/>
      <c r="CB51" s="64"/>
      <c r="CC51" s="65"/>
      <c r="CD51"/>
      <c r="CE51" s="63"/>
      <c r="CF51" s="64"/>
      <c r="CG51" s="64"/>
      <c r="CH51" s="65"/>
      <c r="CJ51" s="63"/>
      <c r="CK51" s="64"/>
      <c r="CL51" s="64"/>
      <c r="CM51" s="65"/>
      <c r="CN51"/>
      <c r="CO51" s="63"/>
      <c r="CP51" s="64"/>
      <c r="CQ51" s="64"/>
      <c r="CR51" s="65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 s="33" customFormat="1" x14ac:dyDescent="0.3">
      <c r="A52">
        <v>6</v>
      </c>
      <c r="B52"/>
      <c r="C52" s="3">
        <f>_xlfn.XLOOKUP(B52,Tabla1[NOMBRE Y APELLIDO],Tabla1[EQUIPO])</f>
        <v>0</v>
      </c>
      <c r="D52" s="3">
        <f>_xlfn.XLOOKUP(B52,Tabla1[NOMBRE Y APELLIDO],Tabla1[EDAD])</f>
        <v>0</v>
      </c>
      <c r="E52" s="3">
        <f>_xlfn.XLOOKUP(B52,Tabla1[NOMBRE Y APELLIDO],Tabla1[CAT.])</f>
        <v>0</v>
      </c>
      <c r="F52" s="81">
        <f>_xlfn.XLOOKUP(B52,Tabla1[NOMBRE Y APELLIDO],Tabla1[200m LIBRE])</f>
        <v>0</v>
      </c>
      <c r="G52" s="69"/>
      <c r="H52" t="str">
        <f t="shared" si="40"/>
        <v>SERIE 4-5</v>
      </c>
      <c r="I52" t="str">
        <f>N52&amp;COUNTIF($N$15:N52,N52)</f>
        <v>019</v>
      </c>
      <c r="J52" s="3">
        <v>5</v>
      </c>
      <c r="K52" s="80">
        <v>0</v>
      </c>
      <c r="L52" s="50">
        <v>0</v>
      </c>
      <c r="M52" s="50">
        <v>0</v>
      </c>
      <c r="N52" s="50">
        <v>0</v>
      </c>
      <c r="O52" s="55">
        <v>0</v>
      </c>
      <c r="P52" s="55" t="s">
        <v>89</v>
      </c>
      <c r="Q52" s="50">
        <f t="shared" si="38"/>
        <v>5</v>
      </c>
      <c r="R52" s="50">
        <v>4</v>
      </c>
      <c r="S52" s="34"/>
      <c r="T52">
        <v>6</v>
      </c>
      <c r="U52"/>
      <c r="V52" s="3">
        <f>_xlfn.XLOOKUP(U52,Tabla1[NOMBRE Y APELLIDO],Tabla1[EQUIPO])</f>
        <v>0</v>
      </c>
      <c r="W52" s="3">
        <f>_xlfn.XLOOKUP(U52,Tabla1[NOMBRE Y APELLIDO],Tabla1[EDAD])</f>
        <v>0</v>
      </c>
      <c r="X52" s="3">
        <f>_xlfn.XLOOKUP(U52,Tabla1[NOMBRE Y APELLIDO],Tabla1[CAT.])</f>
        <v>0</v>
      </c>
      <c r="Y52" s="81">
        <f>_xlfn.XLOOKUP(U52,Tabla1[NOMBRE Y APELLIDO],Tabla1[200m LIBRE])</f>
        <v>0</v>
      </c>
      <c r="Z52" s="84"/>
      <c r="AA52" t="str">
        <f t="shared" si="41"/>
        <v>SERIE 4-5</v>
      </c>
      <c r="AB52" t="str">
        <f>AG52&amp;COUNTIF($AG$15:AG52,AG52)</f>
        <v>018</v>
      </c>
      <c r="AC52" s="3">
        <v>5</v>
      </c>
      <c r="AD52" s="80">
        <v>0</v>
      </c>
      <c r="AE52" s="50">
        <v>0</v>
      </c>
      <c r="AF52" s="50">
        <v>0</v>
      </c>
      <c r="AG52" s="50">
        <v>0</v>
      </c>
      <c r="AH52" s="55">
        <v>0</v>
      </c>
      <c r="AI52" s="55" t="s">
        <v>89</v>
      </c>
      <c r="AJ52" s="50">
        <f t="shared" si="39"/>
        <v>6</v>
      </c>
      <c r="AK52" s="50">
        <v>4</v>
      </c>
      <c r="AM52" s="4"/>
      <c r="AN52" s="42" t="str">
        <f>AN37</f>
        <v>FEMENINO</v>
      </c>
      <c r="AO52" s="18" t="s">
        <v>144</v>
      </c>
      <c r="AP52"/>
      <c r="AQ52" s="42" t="str">
        <f>AQ37</f>
        <v>200 M</v>
      </c>
      <c r="AR52" s="18" t="str">
        <f>AR37</f>
        <v>LIBRE</v>
      </c>
      <c r="AS52"/>
      <c r="AT52" s="87" t="str">
        <f t="shared" si="19"/>
        <v>200 M</v>
      </c>
      <c r="AU52" s="4"/>
      <c r="AV52" s="48" t="str">
        <f>AN52</f>
        <v>FEMENINO</v>
      </c>
      <c r="AW52" s="17" t="str">
        <f>AO52</f>
        <v>MASTER G</v>
      </c>
      <c r="AX52" s="4"/>
      <c r="AY52" s="48" t="str">
        <f>AQ52</f>
        <v>200 M</v>
      </c>
      <c r="AZ52" s="17" t="str">
        <f>AR52</f>
        <v>LIBRE</v>
      </c>
      <c r="BA52"/>
      <c r="BB52" s="34"/>
      <c r="BC52" s="4">
        <v>8</v>
      </c>
      <c r="BD52" t="str" cm="1">
        <f t="array" ref="BD52">_xlfn.XLOOKUP($BE$42&amp;BC52,$AB$15:$AB$201,$AD$15:$AG$201,"")</f>
        <v/>
      </c>
      <c r="BE52" s="55"/>
      <c r="BF52" s="50"/>
      <c r="BG52" s="55"/>
      <c r="BH52" s="55" t="str">
        <f t="shared" si="37"/>
        <v/>
      </c>
      <c r="BI52" s="50" cm="1">
        <f t="array" ref="BI52">IFERROR(IF(BH52="N/P",0,_xlfn.IFS(BC52&gt;8,"0",BC52=1,"9",BC52=2,"7",BC52=3,"6",BC52=4,"5",BC52=5,"4",BC52=6,"3",BC52=7,"2",BC52=8,"1")),"")+0</f>
        <v>1</v>
      </c>
      <c r="BJ52" s="90" t="str">
        <f t="shared" si="42"/>
        <v>0</v>
      </c>
      <c r="BK52" s="4" cm="1">
        <f t="array" ref="BK52">_xlfn.IFS(BP52="N/P",0,BL52="",0,BP52&gt;0,BK51+1)</f>
        <v>0</v>
      </c>
      <c r="BL52"/>
      <c r="BM52" s="4"/>
      <c r="BN52" s="4"/>
      <c r="BO52" s="4"/>
      <c r="BP52" s="55"/>
      <c r="BQ52" s="50" t="e" cm="1">
        <f t="array" ref="BQ52">IFERROR(IF(BP52="N/P",0,_xlfn.IFS(BK52&gt;8,"0",BK52=1,"9",BK52=2,"7",BK52=3,"6",BK52=4,"5",BK52=5,"4",BK52=6,"3",BK52=7,"2",BK52=8,"1")),"")+0</f>
        <v>#VALUE!</v>
      </c>
      <c r="BS52"/>
      <c r="BT52"/>
      <c r="BU52"/>
      <c r="BV52"/>
      <c r="BW52"/>
      <c r="BX52"/>
      <c r="BZ52"/>
      <c r="CA52"/>
      <c r="CB52"/>
      <c r="CC52"/>
      <c r="CD52"/>
      <c r="CE52"/>
      <c r="CF52"/>
      <c r="CG52"/>
      <c r="CH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 spans="1:130" s="33" customFormat="1" x14ac:dyDescent="0.3">
      <c r="A53">
        <v>3</v>
      </c>
      <c r="B53"/>
      <c r="C53" s="3">
        <f>_xlfn.XLOOKUP(B53,Tabla1[NOMBRE Y APELLIDO],Tabla1[EQUIPO])</f>
        <v>0</v>
      </c>
      <c r="D53" s="3">
        <f>_xlfn.XLOOKUP(B53,Tabla1[NOMBRE Y APELLIDO],Tabla1[EDAD])</f>
        <v>0</v>
      </c>
      <c r="E53" s="3">
        <f>_xlfn.XLOOKUP(B53,Tabla1[NOMBRE Y APELLIDO],Tabla1[CAT.])</f>
        <v>0</v>
      </c>
      <c r="F53" s="81">
        <f>_xlfn.XLOOKUP(B53,Tabla1[NOMBRE Y APELLIDO],Tabla1[200m LIBRE])</f>
        <v>0</v>
      </c>
      <c r="G53" s="69"/>
      <c r="H53" t="str">
        <f t="shared" si="40"/>
        <v>SERIE 4-6</v>
      </c>
      <c r="I53" t="str">
        <f>N53&amp;COUNTIF($N$15:N53,N53)</f>
        <v>020</v>
      </c>
      <c r="J53" s="3">
        <v>6</v>
      </c>
      <c r="K53" s="80">
        <v>0</v>
      </c>
      <c r="L53" s="50">
        <v>0</v>
      </c>
      <c r="M53" s="50">
        <v>0</v>
      </c>
      <c r="N53" s="50">
        <v>0</v>
      </c>
      <c r="O53" s="55">
        <v>0</v>
      </c>
      <c r="P53" s="55" t="s">
        <v>89</v>
      </c>
      <c r="Q53" s="50">
        <f t="shared" si="38"/>
        <v>5</v>
      </c>
      <c r="R53" s="50">
        <v>4</v>
      </c>
      <c r="S53" s="34"/>
      <c r="T53">
        <v>3</v>
      </c>
      <c r="U53"/>
      <c r="V53" s="3">
        <f>_xlfn.XLOOKUP(U53,Tabla1[NOMBRE Y APELLIDO],Tabla1[EQUIPO])</f>
        <v>0</v>
      </c>
      <c r="W53" s="3">
        <f>_xlfn.XLOOKUP(U53,Tabla1[NOMBRE Y APELLIDO],Tabla1[EDAD])</f>
        <v>0</v>
      </c>
      <c r="X53" s="3">
        <f>_xlfn.XLOOKUP(U53,Tabla1[NOMBRE Y APELLIDO],Tabla1[CAT.])</f>
        <v>0</v>
      </c>
      <c r="Y53" s="81">
        <f>_xlfn.XLOOKUP(U53,Tabla1[NOMBRE Y APELLIDO],Tabla1[200m LIBRE])</f>
        <v>0</v>
      </c>
      <c r="Z53" s="84"/>
      <c r="AA53" t="str">
        <f t="shared" si="41"/>
        <v>SERIE 4-6</v>
      </c>
      <c r="AB53" t="str">
        <f>AG53&amp;COUNTIF($AG$15:AG53,AG53)</f>
        <v>019</v>
      </c>
      <c r="AC53" s="3">
        <v>6</v>
      </c>
      <c r="AD53" s="80">
        <v>0</v>
      </c>
      <c r="AE53" s="50">
        <v>0</v>
      </c>
      <c r="AF53" s="50">
        <v>0</v>
      </c>
      <c r="AG53" s="50">
        <v>0</v>
      </c>
      <c r="AH53" s="55">
        <v>0</v>
      </c>
      <c r="AI53" s="55" t="s">
        <v>89</v>
      </c>
      <c r="AJ53" s="50">
        <f t="shared" si="39"/>
        <v>6</v>
      </c>
      <c r="AK53" s="50">
        <v>4</v>
      </c>
      <c r="AM53" s="4"/>
      <c r="AN53" s="42" t="str">
        <f>AN38</f>
        <v xml:space="preserve">PRUEBA </v>
      </c>
      <c r="AO53" s="18">
        <f>AO38</f>
        <v>5</v>
      </c>
      <c r="AP53"/>
      <c r="AQ53"/>
      <c r="AR53"/>
      <c r="AS53"/>
      <c r="AT53" s="87" t="str">
        <f t="shared" si="19"/>
        <v/>
      </c>
      <c r="AU53" s="4"/>
      <c r="AV53" s="48" t="str">
        <f>AN53</f>
        <v xml:space="preserve">PRUEBA </v>
      </c>
      <c r="AW53" s="17">
        <f>AO53</f>
        <v>5</v>
      </c>
      <c r="AX53" s="4"/>
      <c r="AY53"/>
      <c r="AZ53"/>
      <c r="BA53"/>
      <c r="BB53" s="34"/>
      <c r="BC53" s="4">
        <v>9</v>
      </c>
      <c r="BD53" t="str" cm="1">
        <f t="array" ref="BD53">_xlfn.XLOOKUP($BE$42&amp;BC53,$AB$15:$AB$201,$AD$15:$AG$201,"")</f>
        <v/>
      </c>
      <c r="BE53" s="55"/>
      <c r="BF53" s="50"/>
      <c r="BG53" s="55"/>
      <c r="BH53" s="55" t="str">
        <f t="shared" si="37"/>
        <v/>
      </c>
      <c r="BI53" s="50" cm="1">
        <f t="array" ref="BI53">IFERROR(IF(BH53="N/P",0,_xlfn.IFS(BC53&gt;8,"0",BC53=1,"9",BC53=2,"7",BC53=3,"6",BC53=4,"5",BC53=5,"4",BC53=6,"3",BC53=7,"2",BC53=8,"1")),"")+0</f>
        <v>0</v>
      </c>
      <c r="BJ53" s="90" t="str">
        <f t="shared" si="42"/>
        <v>0</v>
      </c>
      <c r="BK53" s="4" cm="1">
        <f t="array" ref="BK53">_xlfn.IFS(BP53="N/P",0,BL53="",0,BP53&gt;0,BK52+1)</f>
        <v>0</v>
      </c>
      <c r="BL53"/>
      <c r="BM53" s="4"/>
      <c r="BN53" s="4"/>
      <c r="BO53" s="4"/>
      <c r="BP53" s="55"/>
      <c r="BQ53" s="50" t="e" cm="1">
        <f t="array" ref="BQ53">IFERROR(IF(BP53="N/P",0,_xlfn.IFS(BK53&gt;8,"0",BK53=1,"9",BK53=2,"7",BK53=3,"6",BK53=4,"5",BK53=5,"4",BK53=6,"3",BK53=7,"2",BK53=8,"1")),"")+0</f>
        <v>#VALUE!</v>
      </c>
      <c r="BS53"/>
      <c r="BT53"/>
      <c r="BU53"/>
      <c r="BV53"/>
      <c r="BW53"/>
      <c r="BX53"/>
      <c r="BZ53"/>
      <c r="CA53"/>
      <c r="CB53"/>
      <c r="CC53"/>
      <c r="CD53"/>
      <c r="CE53"/>
      <c r="CF53"/>
      <c r="CG53"/>
      <c r="CH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 spans="1:130" s="33" customFormat="1" x14ac:dyDescent="0.3">
      <c r="A54">
        <v>5</v>
      </c>
      <c r="B54"/>
      <c r="C54" s="3">
        <f>_xlfn.XLOOKUP(B54,Tabla1[NOMBRE Y APELLIDO],Tabla1[EQUIPO])</f>
        <v>0</v>
      </c>
      <c r="D54" s="3">
        <f>_xlfn.XLOOKUP(B54,Tabla1[NOMBRE Y APELLIDO],Tabla1[EDAD])</f>
        <v>0</v>
      </c>
      <c r="E54" s="3">
        <f>_xlfn.XLOOKUP(B54,Tabla1[NOMBRE Y APELLIDO],Tabla1[CAT.])</f>
        <v>0</v>
      </c>
      <c r="F54" s="81">
        <f>_xlfn.XLOOKUP(B54,Tabla1[NOMBRE Y APELLIDO],Tabla1[200m LIBRE])</f>
        <v>0</v>
      </c>
      <c r="G54" s="69"/>
      <c r="H54" t="str">
        <f t="shared" si="40"/>
        <v>SERIE 4-7</v>
      </c>
      <c r="I54" t="str">
        <f>N54&amp;COUNTIF($N$15:N54,N54)</f>
        <v>021</v>
      </c>
      <c r="J54" s="3">
        <v>7</v>
      </c>
      <c r="K54" s="80">
        <v>0</v>
      </c>
      <c r="L54" s="50">
        <v>0</v>
      </c>
      <c r="M54" s="50">
        <v>0</v>
      </c>
      <c r="N54" s="50">
        <v>0</v>
      </c>
      <c r="O54" s="55">
        <v>0</v>
      </c>
      <c r="P54" s="55" t="s">
        <v>89</v>
      </c>
      <c r="Q54" s="50">
        <f t="shared" si="38"/>
        <v>5</v>
      </c>
      <c r="R54" s="50">
        <v>4</v>
      </c>
      <c r="S54" s="34"/>
      <c r="T54">
        <v>5</v>
      </c>
      <c r="U54"/>
      <c r="V54" s="3">
        <f>_xlfn.XLOOKUP(U54,Tabla1[NOMBRE Y APELLIDO],Tabla1[EQUIPO])</f>
        <v>0</v>
      </c>
      <c r="W54" s="3">
        <f>_xlfn.XLOOKUP(U54,Tabla1[NOMBRE Y APELLIDO],Tabla1[EDAD])</f>
        <v>0</v>
      </c>
      <c r="X54" s="3">
        <f>_xlfn.XLOOKUP(U54,Tabla1[NOMBRE Y APELLIDO],Tabla1[CAT.])</f>
        <v>0</v>
      </c>
      <c r="Y54" s="81">
        <f>_xlfn.XLOOKUP(U54,Tabla1[NOMBRE Y APELLIDO],Tabla1[200m LIBRE])</f>
        <v>0</v>
      </c>
      <c r="Z54" s="84"/>
      <c r="AA54" t="str">
        <f t="shared" si="41"/>
        <v>SERIE 4-7</v>
      </c>
      <c r="AB54" t="str">
        <f>AG54&amp;COUNTIF($AG$15:AG54,AG54)</f>
        <v>020</v>
      </c>
      <c r="AC54" s="3">
        <v>7</v>
      </c>
      <c r="AD54" s="80">
        <v>0</v>
      </c>
      <c r="AE54" s="50">
        <v>0</v>
      </c>
      <c r="AF54" s="50">
        <v>0</v>
      </c>
      <c r="AG54" s="50">
        <v>0</v>
      </c>
      <c r="AH54" s="55">
        <v>0</v>
      </c>
      <c r="AI54" s="55" t="s">
        <v>89</v>
      </c>
      <c r="AJ54" s="50">
        <f t="shared" si="39"/>
        <v>6</v>
      </c>
      <c r="AK54" s="50">
        <v>4</v>
      </c>
      <c r="AM54" s="49" t="s">
        <v>83</v>
      </c>
      <c r="AN54" s="49" t="s">
        <v>7</v>
      </c>
      <c r="AO54" s="49" t="s">
        <v>8</v>
      </c>
      <c r="AP54" s="49" t="s">
        <v>61</v>
      </c>
      <c r="AQ54" s="49" t="s">
        <v>10</v>
      </c>
      <c r="AR54" s="49" t="s">
        <v>81</v>
      </c>
      <c r="AS54" s="50" t="s">
        <v>15</v>
      </c>
      <c r="AT54" s="87" t="str">
        <f t="shared" si="19"/>
        <v>CAT.Lugar</v>
      </c>
      <c r="AU54" s="49" t="s">
        <v>83</v>
      </c>
      <c r="AV54" s="49" t="s">
        <v>7</v>
      </c>
      <c r="AW54" s="49" t="s">
        <v>8</v>
      </c>
      <c r="AX54" s="49" t="s">
        <v>61</v>
      </c>
      <c r="AY54" s="49" t="s">
        <v>10</v>
      </c>
      <c r="AZ54" s="49" t="s">
        <v>81</v>
      </c>
      <c r="BA54" s="4" t="s">
        <v>15</v>
      </c>
      <c r="BB54" s="34"/>
      <c r="BC54" s="4">
        <v>10</v>
      </c>
      <c r="BD54" t="str" cm="1">
        <f t="array" ref="BD54">_xlfn.XLOOKUP($BE$42&amp;BC54,$AB$15:$AB$201,$AD$15:$AG$201,"")</f>
        <v/>
      </c>
      <c r="BE54" s="55"/>
      <c r="BF54" s="50"/>
      <c r="BG54" s="55"/>
      <c r="BH54" s="55" t="str">
        <f t="shared" si="37"/>
        <v/>
      </c>
      <c r="BI54" s="50" cm="1">
        <f t="array" ref="BI54">IFERROR(IF(BH54="N/P",0,_xlfn.IFS(BC54&gt;8,"0",BC54=1,"9",BC54=2,"7",BC54=3,"6",BC54=4,"5",BC54=5,"4",BC54=6,"3",BC54=7,"2",BC54=8,"1")),"")+0</f>
        <v>0</v>
      </c>
      <c r="BJ54" s="90" t="str">
        <f t="shared" si="42"/>
        <v>0</v>
      </c>
      <c r="BK54" s="4" cm="1">
        <f t="array" ref="BK54">_xlfn.IFS(BP54="N/P",0,BL54="",0,BP54&gt;0,BK53+1)</f>
        <v>0</v>
      </c>
      <c r="BL54"/>
      <c r="BM54" s="4"/>
      <c r="BN54" s="4"/>
      <c r="BO54" s="4"/>
      <c r="BP54" s="55"/>
      <c r="BQ54" s="50" t="e" cm="1">
        <f t="array" ref="BQ54">IFERROR(IF(BP54="N/P",0,_xlfn.IFS(BK54&gt;8,"0",BK54=1,"9",BK54=2,"7",BK54=3,"6",BK54=4,"5",BK54=5,"4",BK54=6,"3",BK54=7,"2",BK54=8,"1")),"")+0</f>
        <v>#VALUE!</v>
      </c>
      <c r="BS54"/>
      <c r="BT54"/>
      <c r="BU54"/>
      <c r="BV54"/>
      <c r="BW54"/>
      <c r="BX54"/>
      <c r="BZ54"/>
      <c r="CA54"/>
      <c r="CB54"/>
      <c r="CC54"/>
      <c r="CD54"/>
      <c r="CE54"/>
      <c r="CF54"/>
      <c r="CG54"/>
      <c r="CH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 spans="1:130" s="33" customFormat="1" x14ac:dyDescent="0.3">
      <c r="A55">
        <v>4</v>
      </c>
      <c r="B55"/>
      <c r="C55" s="3">
        <f>_xlfn.XLOOKUP(B55,Tabla1[NOMBRE Y APELLIDO],Tabla1[EQUIPO])</f>
        <v>0</v>
      </c>
      <c r="D55" s="3">
        <f>_xlfn.XLOOKUP(B55,Tabla1[NOMBRE Y APELLIDO],Tabla1[EDAD])</f>
        <v>0</v>
      </c>
      <c r="E55" s="3">
        <f>_xlfn.XLOOKUP(B55,Tabla1[NOMBRE Y APELLIDO],Tabla1[CAT.])</f>
        <v>0</v>
      </c>
      <c r="F55" s="81">
        <f>_xlfn.XLOOKUP(B55,Tabla1[NOMBRE Y APELLIDO],Tabla1[200m LIBRE])</f>
        <v>0</v>
      </c>
      <c r="G55" s="69"/>
      <c r="H55" t="str">
        <f t="shared" si="40"/>
        <v>SERIE 4-8</v>
      </c>
      <c r="I55" t="str">
        <f>N55&amp;COUNTIF($N$15:N55,N55)</f>
        <v>022</v>
      </c>
      <c r="J55" s="3">
        <v>8</v>
      </c>
      <c r="K55" s="80">
        <v>0</v>
      </c>
      <c r="L55" s="50">
        <v>0</v>
      </c>
      <c r="M55" s="50">
        <v>0</v>
      </c>
      <c r="N55" s="50">
        <v>0</v>
      </c>
      <c r="O55" s="55">
        <v>0</v>
      </c>
      <c r="P55" s="55" t="s">
        <v>89</v>
      </c>
      <c r="Q55" s="50">
        <f t="shared" si="38"/>
        <v>5</v>
      </c>
      <c r="R55" s="50">
        <v>4</v>
      </c>
      <c r="S55" s="34"/>
      <c r="T55">
        <v>4</v>
      </c>
      <c r="U55"/>
      <c r="V55" s="3">
        <f>_xlfn.XLOOKUP(U55,Tabla1[NOMBRE Y APELLIDO],Tabla1[EQUIPO])</f>
        <v>0</v>
      </c>
      <c r="W55" s="3">
        <f>_xlfn.XLOOKUP(U55,Tabla1[NOMBRE Y APELLIDO],Tabla1[EDAD])</f>
        <v>0</v>
      </c>
      <c r="X55" s="3">
        <f>_xlfn.XLOOKUP(U55,Tabla1[NOMBRE Y APELLIDO],Tabla1[CAT.])</f>
        <v>0</v>
      </c>
      <c r="Y55" s="81">
        <f>_xlfn.XLOOKUP(U55,Tabla1[NOMBRE Y APELLIDO],Tabla1[200m LIBRE])</f>
        <v>0</v>
      </c>
      <c r="Z55" s="84"/>
      <c r="AA55" t="str">
        <f t="shared" si="41"/>
        <v>SERIE 4-8</v>
      </c>
      <c r="AB55" t="str">
        <f>AG55&amp;COUNTIF($AG$15:AG55,AG55)</f>
        <v>021</v>
      </c>
      <c r="AC55" s="3">
        <v>8</v>
      </c>
      <c r="AD55" s="80">
        <v>0</v>
      </c>
      <c r="AE55" s="50">
        <v>0</v>
      </c>
      <c r="AF55" s="50">
        <v>0</v>
      </c>
      <c r="AG55" s="50">
        <v>0</v>
      </c>
      <c r="AH55" s="55">
        <v>0</v>
      </c>
      <c r="AI55" s="55" t="s">
        <v>89</v>
      </c>
      <c r="AJ55" s="50">
        <f t="shared" si="39"/>
        <v>6</v>
      </c>
      <c r="AK55" s="50">
        <v>4</v>
      </c>
      <c r="AM55" s="4">
        <v>1</v>
      </c>
      <c r="AN55" t="str" cm="1">
        <f t="array" ref="AN55">_xlfn.XLOOKUP($AO$52&amp;AM55,$I$15:$I$201,$K$15:$N$201,"")</f>
        <v/>
      </c>
      <c r="AO55" s="55"/>
      <c r="AP55" s="50"/>
      <c r="AQ55" s="55"/>
      <c r="AR55" s="55" t="str">
        <f t="shared" ref="AR55:AR66" si="43">_xlfn.XLOOKUP($AO$52&amp;AM55,$I$15:$I$201,$P$15:$P$201,"")</f>
        <v/>
      </c>
      <c r="AS55" s="50" cm="1">
        <f t="array" ref="AS55">IFERROR(IF(AR55="N/P",0,_xlfn.IFS(AM55&gt;8,"0",AM55=1,"9",AM55=2,"7",AM55=3,"6",AM55=4,"5",AM55=5,"4",AM55=6,"3",AM55=7,"2",AM55=8,"1")),"")+0</f>
        <v>9</v>
      </c>
      <c r="AT55" s="87" t="str">
        <f t="shared" si="19"/>
        <v>00</v>
      </c>
      <c r="AU55" s="4" cm="1">
        <f t="array" ref="AU55">_xlfn.IFS(AZ55="N/P",0,AV55="",0,AV55&gt;0,1)</f>
        <v>0</v>
      </c>
      <c r="AV55" t="str" cm="1">
        <f t="array" ref="AV55:AZ66">_xlfn._xlws.SORT(AN55:AR66,5,1,FALSE)</f>
        <v/>
      </c>
      <c r="AW55" s="4">
        <v>0</v>
      </c>
      <c r="AX55" s="4">
        <v>0</v>
      </c>
      <c r="AY55" s="4">
        <v>0</v>
      </c>
      <c r="AZ55" s="55" t="str">
        <v/>
      </c>
      <c r="BA55" s="50" t="e" cm="1">
        <f t="array" ref="BA55">IFERROR(IF(AZ55="N/P",0,_xlfn.IFS(AU55&gt;8,"0",AU55=1,"9",AU55=2,"7",AU55=3,"6",AU55=4,"5",AU55=5,"4",AU55=6,"3",AU55=7,"2",AU55=8,"1")),"")+0</f>
        <v>#VALUE!</v>
      </c>
      <c r="BB55" s="34"/>
      <c r="BC55" s="4">
        <v>11</v>
      </c>
      <c r="BD55" t="str" cm="1">
        <f t="array" ref="BD55">_xlfn.XLOOKUP($BE$42&amp;BC55,$AB$15:$AB$201,$AD$15:$AG$201,"")</f>
        <v/>
      </c>
      <c r="BE55" s="55"/>
      <c r="BF55" s="50"/>
      <c r="BG55" s="55"/>
      <c r="BH55" s="55" t="str">
        <f t="shared" si="37"/>
        <v/>
      </c>
      <c r="BI55" s="50" cm="1">
        <f t="array" ref="BI55">IFERROR(IF(BH55="N/P",0,_xlfn.IFS(BC55&gt;8,"0",BC55=1,"9",BC55=2,"7",BC55=3,"6",BC55=4,"5",BC55=5,"4",BC55=6,"3",BC55=7,"2",BC55=8,"1")),"")+0</f>
        <v>0</v>
      </c>
      <c r="BJ55" s="90" t="str">
        <f t="shared" si="42"/>
        <v>0</v>
      </c>
      <c r="BK55" s="4" cm="1">
        <f t="array" ref="BK55">_xlfn.IFS(BP55="N/P",0,BL55="",0,BP55&gt;0,BK54+1)</f>
        <v>0</v>
      </c>
      <c r="BL55"/>
      <c r="BM55" s="4"/>
      <c r="BN55" s="4"/>
      <c r="BO55" s="4"/>
      <c r="BP55" s="55"/>
      <c r="BQ55" s="50" t="e" cm="1">
        <f t="array" ref="BQ55">IFERROR(IF(BP55="N/P",0,_xlfn.IFS(BK55&gt;8,"0",BK55=1,"9",BK55=2,"7",BK55=3,"6",BK55=4,"5",BK55=5,"4",BK55=6,"3",BK55=7,"2",BK55=8,"1")),"")+0</f>
        <v>#VALUE!</v>
      </c>
      <c r="BS55"/>
      <c r="BT55"/>
      <c r="BU55"/>
      <c r="BV55"/>
      <c r="BW55"/>
      <c r="BX55"/>
      <c r="BZ55"/>
      <c r="CA55"/>
      <c r="CB55"/>
      <c r="CC55"/>
      <c r="CD55"/>
      <c r="CE55"/>
      <c r="CF55"/>
      <c r="CG55"/>
      <c r="CH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30" s="33" customFormat="1" x14ac:dyDescent="0.3">
      <c r="A56"/>
      <c r="B56"/>
      <c r="C56"/>
      <c r="D56"/>
      <c r="E56"/>
      <c r="F56"/>
      <c r="G56" s="69"/>
      <c r="H56"/>
      <c r="I56" t="str">
        <f>N56&amp;COUNTIF($N$15:N56,N56)</f>
        <v>22</v>
      </c>
      <c r="J56" s="4"/>
      <c r="K56" s="77"/>
      <c r="L56" s="77"/>
      <c r="M56" s="77"/>
      <c r="N56" s="77"/>
      <c r="O56" s="77"/>
      <c r="P56"/>
      <c r="Q56"/>
      <c r="R56"/>
      <c r="S56" s="34"/>
      <c r="T56"/>
      <c r="U56"/>
      <c r="V56"/>
      <c r="W56"/>
      <c r="X56"/>
      <c r="Y56"/>
      <c r="Z56" s="82"/>
      <c r="AA56"/>
      <c r="AB56" t="str">
        <f>AG56&amp;COUNTIF($AG$15:AG56,AG56)</f>
        <v>21</v>
      </c>
      <c r="AC56" s="4"/>
      <c r="AD56" s="77"/>
      <c r="AE56" s="77"/>
      <c r="AF56" s="77"/>
      <c r="AG56" s="77"/>
      <c r="AH56" s="77"/>
      <c r="AI56"/>
      <c r="AJ56"/>
      <c r="AK56"/>
      <c r="AM56" s="4">
        <v>2</v>
      </c>
      <c r="AN56" t="str" cm="1">
        <f t="array" ref="AN56">_xlfn.XLOOKUP($AO$52&amp;AM56,$I$15:$I$201,$K$15:$N$201,"")</f>
        <v/>
      </c>
      <c r="AO56" s="55"/>
      <c r="AP56" s="50"/>
      <c r="AQ56" s="55"/>
      <c r="AR56" s="55" t="str">
        <f t="shared" si="43"/>
        <v/>
      </c>
      <c r="AS56" s="50" cm="1">
        <f t="array" ref="AS56">IFERROR(IF(AR56="N/P",0,_xlfn.IFS(AM56&gt;8,"0",AM56=1,"9",AM56=2,"7",AM56=3,"6",AM56=4,"5",AM56=5,"4",AM56=6,"3",AM56=7,"2",AM56=8,"1")),"")+0</f>
        <v>7</v>
      </c>
      <c r="AT56" s="87" t="str">
        <f t="shared" si="19"/>
        <v>00</v>
      </c>
      <c r="AU56" s="4" cm="1">
        <f t="array" ref="AU56">_xlfn.IFS(AZ56="N/P",0,AV56="",0,AZ56&gt;0,AU55+1)</f>
        <v>0</v>
      </c>
      <c r="AV56" t="str">
        <v/>
      </c>
      <c r="AW56" s="4">
        <v>0</v>
      </c>
      <c r="AX56" s="4">
        <v>0</v>
      </c>
      <c r="AY56" s="4">
        <v>0</v>
      </c>
      <c r="AZ56" s="55" t="str">
        <v/>
      </c>
      <c r="BA56" s="50" t="e" cm="1">
        <f t="array" ref="BA56">IFERROR(IF(AZ56="N/P",0,_xlfn.IFS(AU56&gt;8,"0",AU56=1,"9",AU56=2,"7",AU56=3,"6",AU56=4,"5",AU56=5,"4",AU56=6,"3",AU56=7,"2",AU56=8,"1")),"")+0</f>
        <v>#VALUE!</v>
      </c>
      <c r="BB56" s="34"/>
      <c r="BC56" s="4">
        <v>12</v>
      </c>
      <c r="BD56" t="str" cm="1">
        <f t="array" ref="BD56">_xlfn.XLOOKUP($BE$42&amp;BC56,$AB$15:$AB$201,$AD$15:$AG$201,"")</f>
        <v/>
      </c>
      <c r="BE56" s="55"/>
      <c r="BF56" s="50"/>
      <c r="BG56" s="55"/>
      <c r="BH56" s="55" t="str">
        <f t="shared" si="37"/>
        <v/>
      </c>
      <c r="BI56" s="50" cm="1">
        <f t="array" ref="BI56">IFERROR(IF(BH56="N/P",0,_xlfn.IFS(BC56&gt;8,"0",BC56=1,"9",BC56=2,"7",BC56=3,"6",BC56=4,"5",BC56=5,"4",BC56=6,"3",BC56=7,"2",BC56=8,"1")),"")+0</f>
        <v>0</v>
      </c>
      <c r="BJ56" s="90" t="str">
        <f t="shared" si="42"/>
        <v>0</v>
      </c>
      <c r="BK56" s="4" cm="1">
        <f t="array" ref="BK56">_xlfn.IFS(BP56="N/P",0,BL56="",0,BP56&gt;0,BK55+1)</f>
        <v>0</v>
      </c>
      <c r="BL56"/>
      <c r="BM56" s="4"/>
      <c r="BN56" s="4"/>
      <c r="BO56" s="4"/>
      <c r="BP56" s="55"/>
      <c r="BQ56" s="50" t="e" cm="1">
        <f t="array" ref="BQ56">IFERROR(IF(BP56="N/P",0,_xlfn.IFS(BK56&gt;8,"0",BK56=1,"9",BK56=2,"7",BK56=3,"6",BK56=4,"5",BK56=5,"4",BK56=6,"3",BK56=7,"2",BK56=8,"1")),"")+0</f>
        <v>#VALUE!</v>
      </c>
      <c r="BS56"/>
      <c r="BT56"/>
      <c r="BU56"/>
      <c r="BV56"/>
      <c r="BW56"/>
      <c r="BX56"/>
      <c r="BZ56"/>
      <c r="CA56"/>
      <c r="CB56"/>
      <c r="CC56"/>
      <c r="CD56"/>
      <c r="CE56"/>
      <c r="CF56"/>
      <c r="CG56"/>
      <c r="CH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30" s="33" customFormat="1" x14ac:dyDescent="0.3">
      <c r="A57" s="3" t="s">
        <v>95</v>
      </c>
      <c r="B57" s="42" t="str">
        <f>$B$13</f>
        <v xml:space="preserve">PRUEBA </v>
      </c>
      <c r="C57" s="18">
        <f>$C$13</f>
        <v>5</v>
      </c>
      <c r="D57" s="18"/>
      <c r="E57" s="78" t="str">
        <f>$E$12</f>
        <v>200 M</v>
      </c>
      <c r="F57" s="79" t="str">
        <f>$F$12</f>
        <v>LIBRE</v>
      </c>
      <c r="G57" s="69"/>
      <c r="H57"/>
      <c r="I57" t="str">
        <f>N57&amp;COUNTIF($N$15:N57,N57)</f>
        <v>200 M4</v>
      </c>
      <c r="J57" s="3" t="s">
        <v>95</v>
      </c>
      <c r="K57" s="42" t="str">
        <f>$B$13</f>
        <v xml:space="preserve">PRUEBA </v>
      </c>
      <c r="L57" s="79">
        <f>$C$13</f>
        <v>5</v>
      </c>
      <c r="M57" s="79"/>
      <c r="N57" s="78" t="str">
        <f>$E$12</f>
        <v>200 M</v>
      </c>
      <c r="O57" s="79" t="str">
        <f>$F$12</f>
        <v>LIBRE</v>
      </c>
      <c r="P57" s="5"/>
      <c r="Q57" s="5"/>
      <c r="R57" s="5"/>
      <c r="S57" s="34"/>
      <c r="T57" s="3" t="s">
        <v>95</v>
      </c>
      <c r="U57" s="42" t="str">
        <f>$B$13</f>
        <v xml:space="preserve">PRUEBA </v>
      </c>
      <c r="V57" s="18">
        <f>$V$13</f>
        <v>6</v>
      </c>
      <c r="W57" s="18"/>
      <c r="X57" s="78" t="str">
        <f>$E$12</f>
        <v>200 M</v>
      </c>
      <c r="Y57" s="79" t="str">
        <f>$F$12</f>
        <v>LIBRE</v>
      </c>
      <c r="Z57" s="85"/>
      <c r="AA57"/>
      <c r="AB57" t="str">
        <f>AG57&amp;COUNTIF($AG$15:AG57,AG57)</f>
        <v>200 M4</v>
      </c>
      <c r="AC57" s="3" t="s">
        <v>95</v>
      </c>
      <c r="AD57" s="42" t="str">
        <f>$B$13</f>
        <v xml:space="preserve">PRUEBA </v>
      </c>
      <c r="AE57" s="18">
        <f>$V$13</f>
        <v>6</v>
      </c>
      <c r="AF57" s="79"/>
      <c r="AG57" s="78" t="str">
        <f>$E$12</f>
        <v>200 M</v>
      </c>
      <c r="AH57" s="79" t="str">
        <f>$F$12</f>
        <v>LIBRE</v>
      </c>
      <c r="AI57" s="5"/>
      <c r="AJ57" s="5"/>
      <c r="AK57" s="5"/>
      <c r="AM57" s="4">
        <v>3</v>
      </c>
      <c r="AN57" t="str" cm="1">
        <f t="array" ref="AN57">_xlfn.XLOOKUP($AO$52&amp;AM57,$I$15:$I$201,$K$15:$N$201,"")</f>
        <v/>
      </c>
      <c r="AO57" s="55"/>
      <c r="AP57" s="50"/>
      <c r="AQ57" s="55"/>
      <c r="AR57" s="55" t="str">
        <f t="shared" si="43"/>
        <v/>
      </c>
      <c r="AS57" s="50" cm="1">
        <f t="array" ref="AS57">IFERROR(IF(AR57="N/P",0,_xlfn.IFS(AM57&gt;8,"0",AM57=1,"9",AM57=2,"7",AM57=3,"6",AM57=4,"5",AM57=5,"4",AM57=6,"3",AM57=7,"2",AM57=8,"1")),"")+0</f>
        <v>6</v>
      </c>
      <c r="AT57" s="87" t="str">
        <f t="shared" si="19"/>
        <v>00</v>
      </c>
      <c r="AU57" s="4" cm="1">
        <f t="array" ref="AU57">_xlfn.IFS(AZ57="N/P",0,AV57="",0,AZ57&gt;0,AU56+1)</f>
        <v>0</v>
      </c>
      <c r="AV57" t="str">
        <v/>
      </c>
      <c r="AW57" s="4">
        <v>0</v>
      </c>
      <c r="AX57" s="4">
        <v>0</v>
      </c>
      <c r="AY57" s="4">
        <v>0</v>
      </c>
      <c r="AZ57" s="55" t="str">
        <v/>
      </c>
      <c r="BA57" s="50" t="e" cm="1">
        <f t="array" ref="BA57">IFERROR(IF(AZ57="N/P",0,_xlfn.IFS(AU57&gt;8,"0",AU57=1,"9",AU57=2,"7",AU57=3,"6",AU57=4,"5",AU57=5,"4",AU57=6,"3",AU57=7,"2",AU57=8,"1")),"")+0</f>
        <v>#VALUE!</v>
      </c>
      <c r="BB57" s="34"/>
      <c r="BC57" s="4"/>
      <c r="BD57" s="42" t="str">
        <f>BD42</f>
        <v>MASCULINO</v>
      </c>
      <c r="BE57" s="18">
        <f>AO67</f>
        <v>0</v>
      </c>
      <c r="BF57"/>
      <c r="BG57" s="42" t="str">
        <f>BG42</f>
        <v>200 M</v>
      </c>
      <c r="BH57" s="18" t="str">
        <f>BH42</f>
        <v>LIBRE</v>
      </c>
      <c r="BI57"/>
      <c r="BJ57" s="90" t="str">
        <f t="shared" si="42"/>
        <v>200 M</v>
      </c>
      <c r="BK57"/>
      <c r="BL57" s="48" t="str">
        <f>BD57</f>
        <v>MASCULINO</v>
      </c>
      <c r="BM57" s="17">
        <f>BE57</f>
        <v>0</v>
      </c>
      <c r="BN57"/>
      <c r="BO57" s="48" t="str">
        <f>BG57</f>
        <v>200 M</v>
      </c>
      <c r="BP57" s="17" t="str">
        <f>BH57</f>
        <v>LIBRE</v>
      </c>
      <c r="BQ57"/>
      <c r="BS57"/>
      <c r="BT57"/>
      <c r="BU57"/>
      <c r="BV57"/>
      <c r="BW57"/>
      <c r="BX57"/>
      <c r="BZ57"/>
      <c r="CA57"/>
      <c r="CB57"/>
      <c r="CC57"/>
      <c r="CD57"/>
      <c r="CE57"/>
      <c r="CF57"/>
      <c r="CG57"/>
      <c r="CH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30" s="33" customFormat="1" x14ac:dyDescent="0.3">
      <c r="A58" s="3" t="s">
        <v>79</v>
      </c>
      <c r="B58" s="49" t="s">
        <v>7</v>
      </c>
      <c r="C58" s="49" t="s">
        <v>8</v>
      </c>
      <c r="D58" s="49" t="s">
        <v>61</v>
      </c>
      <c r="E58" s="49" t="s">
        <v>10</v>
      </c>
      <c r="F58" s="49" t="s">
        <v>80</v>
      </c>
      <c r="G58" s="69"/>
      <c r="H58"/>
      <c r="I58" t="str">
        <f>N58&amp;COUNTIF($N$15:N58,N58)</f>
        <v>CAT.4</v>
      </c>
      <c r="J58" s="3" t="s">
        <v>79</v>
      </c>
      <c r="K58" s="50" t="s">
        <v>7</v>
      </c>
      <c r="L58" s="50" t="s">
        <v>8</v>
      </c>
      <c r="M58" s="50" t="s">
        <v>61</v>
      </c>
      <c r="N58" s="50" t="s">
        <v>10</v>
      </c>
      <c r="O58" s="50" t="s">
        <v>80</v>
      </c>
      <c r="P58" s="49" t="s">
        <v>81</v>
      </c>
      <c r="Q58" s="49" t="s">
        <v>82</v>
      </c>
      <c r="R58" s="49" t="s">
        <v>30</v>
      </c>
      <c r="S58" s="34"/>
      <c r="T58" s="3" t="s">
        <v>79</v>
      </c>
      <c r="U58" s="49" t="s">
        <v>7</v>
      </c>
      <c r="V58" s="49" t="s">
        <v>8</v>
      </c>
      <c r="W58" s="49" t="s">
        <v>61</v>
      </c>
      <c r="X58" s="49" t="s">
        <v>10</v>
      </c>
      <c r="Y58" s="49" t="s">
        <v>80</v>
      </c>
      <c r="Z58" s="83"/>
      <c r="AA58"/>
      <c r="AB58" t="str">
        <f>AG58&amp;COUNTIF($AG$15:AG58,AG58)</f>
        <v>CAT.4</v>
      </c>
      <c r="AC58" s="3" t="s">
        <v>79</v>
      </c>
      <c r="AD58" s="50" t="s">
        <v>7</v>
      </c>
      <c r="AE58" s="50" t="s">
        <v>8</v>
      </c>
      <c r="AF58" s="50" t="s">
        <v>61</v>
      </c>
      <c r="AG58" s="50" t="s">
        <v>10</v>
      </c>
      <c r="AH58" s="50" t="s">
        <v>80</v>
      </c>
      <c r="AI58" s="49" t="s">
        <v>81</v>
      </c>
      <c r="AJ58" s="49" t="s">
        <v>82</v>
      </c>
      <c r="AK58" s="49" t="s">
        <v>30</v>
      </c>
      <c r="AM58" s="4">
        <v>4</v>
      </c>
      <c r="AN58" t="str" cm="1">
        <f t="array" ref="AN58">_xlfn.XLOOKUP($AO$52&amp;AM58,$I$15:$I$201,$K$15:$N$201,"")</f>
        <v/>
      </c>
      <c r="AO58" s="55"/>
      <c r="AP58" s="50"/>
      <c r="AQ58" s="55"/>
      <c r="AR58" s="55" t="str">
        <f t="shared" si="43"/>
        <v/>
      </c>
      <c r="AS58" s="50" cm="1">
        <f t="array" ref="AS58">IFERROR(IF(AR58="N/P",0,_xlfn.IFS(AM58&gt;8,"0",AM58=1,"9",AM58=2,"7",AM58=3,"6",AM58=4,"5",AM58=5,"4",AM58=6,"3",AM58=7,"2",AM58=8,"1")),"")+0</f>
        <v>5</v>
      </c>
      <c r="AT58" s="87" t="str">
        <f t="shared" si="19"/>
        <v>00</v>
      </c>
      <c r="AU58" s="4" cm="1">
        <f t="array" ref="AU58">_xlfn.IFS(AZ58="N/P",0,AV58="",0,AZ58&gt;0,AU57+1)</f>
        <v>0</v>
      </c>
      <c r="AV58" t="str">
        <v/>
      </c>
      <c r="AW58" s="4">
        <v>0</v>
      </c>
      <c r="AX58" s="4">
        <v>0</v>
      </c>
      <c r="AY58" s="4">
        <v>0</v>
      </c>
      <c r="AZ58" s="55" t="str">
        <v/>
      </c>
      <c r="BA58" s="50" t="e" cm="1">
        <f t="array" ref="BA58">IFERROR(IF(AZ58="N/P",0,_xlfn.IFS(AU58&gt;8,"0",AU58=1,"9",AU58=2,"7",AU58=3,"6",AU58=4,"5",AU58=5,"4",AU58=6,"3",AU58=7,"2",AU58=8,"1")),"")+0</f>
        <v>#VALUE!</v>
      </c>
      <c r="BB58" s="34"/>
      <c r="BC58" s="4"/>
      <c r="BD58" s="42" t="str">
        <f>BD43</f>
        <v xml:space="preserve">PRUEBA </v>
      </c>
      <c r="BE58" s="18">
        <f>BE43</f>
        <v>6</v>
      </c>
      <c r="BF58"/>
      <c r="BG58"/>
      <c r="BH58"/>
      <c r="BI58"/>
      <c r="BJ58" s="90" t="str">
        <f t="shared" si="42"/>
        <v/>
      </c>
      <c r="BK58"/>
      <c r="BL58" s="48" t="str">
        <f>AV68</f>
        <v xml:space="preserve">PRUEBA </v>
      </c>
      <c r="BM58" s="17">
        <f>BE58</f>
        <v>6</v>
      </c>
      <c r="BN58"/>
      <c r="BO58"/>
      <c r="BP58"/>
      <c r="BQ58"/>
      <c r="BS58"/>
      <c r="BT58"/>
      <c r="BU58"/>
      <c r="BV58"/>
      <c r="BW58"/>
      <c r="BX58"/>
      <c r="BZ58"/>
      <c r="CA58"/>
      <c r="CB58"/>
      <c r="CC58"/>
      <c r="CD58"/>
      <c r="CE58"/>
      <c r="CF58"/>
      <c r="CG58"/>
      <c r="CH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30" s="33" customFormat="1" x14ac:dyDescent="0.3">
      <c r="A59">
        <v>8</v>
      </c>
      <c r="B59"/>
      <c r="C59" s="3">
        <f>_xlfn.XLOOKUP(B59,Tabla1[NOMBRE Y APELLIDO],Tabla1[EQUIPO])</f>
        <v>0</v>
      </c>
      <c r="D59" s="3">
        <f>_xlfn.XLOOKUP(B59,Tabla1[NOMBRE Y APELLIDO],Tabla1[EDAD])</f>
        <v>0</v>
      </c>
      <c r="E59" s="3">
        <f>_xlfn.XLOOKUP(B59,Tabla1[NOMBRE Y APELLIDO],Tabla1[CAT.])</f>
        <v>0</v>
      </c>
      <c r="F59" s="81">
        <f>_xlfn.XLOOKUP(B59,Tabla1[NOMBRE Y APELLIDO],Tabla1[200m LIBRE])</f>
        <v>0</v>
      </c>
      <c r="G59" s="69"/>
      <c r="H59" t="str">
        <f>$J$57&amp;"-"&amp;J59</f>
        <v>SERIE 5-1</v>
      </c>
      <c r="I59" t="str">
        <f>N59&amp;COUNTIF($N$15:N59,N59)</f>
        <v>023</v>
      </c>
      <c r="J59" s="3" cm="1">
        <f t="array" ref="J59:O66">_xlfn._xlws.SORT(A59:F66,1,1,FALSE)</f>
        <v>1</v>
      </c>
      <c r="K59" s="80">
        <v>0</v>
      </c>
      <c r="L59" s="50">
        <v>0</v>
      </c>
      <c r="M59" s="50">
        <v>0</v>
      </c>
      <c r="N59" s="50">
        <v>0</v>
      </c>
      <c r="O59" s="55">
        <v>0</v>
      </c>
      <c r="P59" s="55" t="s">
        <v>89</v>
      </c>
      <c r="Q59" s="50">
        <f t="shared" ref="Q59:Q66" si="44">$L$13</f>
        <v>5</v>
      </c>
      <c r="R59" s="50">
        <v>5</v>
      </c>
      <c r="S59" s="34"/>
      <c r="T59">
        <v>8</v>
      </c>
      <c r="U59"/>
      <c r="V59" s="3">
        <f>_xlfn.XLOOKUP(U59,Tabla1[NOMBRE Y APELLIDO],Tabla1[EQUIPO])</f>
        <v>0</v>
      </c>
      <c r="W59" s="3">
        <f>_xlfn.XLOOKUP(U59,Tabla1[NOMBRE Y APELLIDO],Tabla1[EDAD])</f>
        <v>0</v>
      </c>
      <c r="X59" s="3">
        <f>_xlfn.XLOOKUP(U59,Tabla1[NOMBRE Y APELLIDO],Tabla1[CAT.])</f>
        <v>0</v>
      </c>
      <c r="Y59" s="81">
        <f>_xlfn.XLOOKUP(U59,Tabla1[NOMBRE Y APELLIDO],Tabla1[200m LIBRE])</f>
        <v>0</v>
      </c>
      <c r="Z59" s="84"/>
      <c r="AA59" t="str">
        <f>$AC$57&amp;"-"&amp;AC59</f>
        <v>SERIE 5-1</v>
      </c>
      <c r="AB59" t="str">
        <f>AG59&amp;COUNTIF($AG$15:AG59,AG59)</f>
        <v>022</v>
      </c>
      <c r="AC59" s="3" cm="1">
        <f t="array" ref="AC59:AH66">_xlfn._xlws.SORT(T59:Y66,1,1,FALSE)</f>
        <v>1</v>
      </c>
      <c r="AD59" s="80">
        <v>0</v>
      </c>
      <c r="AE59" s="50">
        <v>0</v>
      </c>
      <c r="AF59" s="50">
        <v>0</v>
      </c>
      <c r="AG59" s="50">
        <v>0</v>
      </c>
      <c r="AH59" s="55">
        <v>0</v>
      </c>
      <c r="AI59" s="55" t="s">
        <v>89</v>
      </c>
      <c r="AJ59" s="50">
        <f t="shared" ref="AJ59:AJ66" si="45">$AE$13</f>
        <v>6</v>
      </c>
      <c r="AK59" s="50">
        <v>5</v>
      </c>
      <c r="AM59" s="4">
        <v>5</v>
      </c>
      <c r="AN59" t="str" cm="1">
        <f t="array" ref="AN59">_xlfn.XLOOKUP($AO$52&amp;AM59,$I$15:$I$201,$K$15:$N$201,"")</f>
        <v/>
      </c>
      <c r="AO59" s="55"/>
      <c r="AP59" s="50"/>
      <c r="AQ59" s="55"/>
      <c r="AR59" s="55" t="str">
        <f t="shared" si="43"/>
        <v/>
      </c>
      <c r="AS59" s="50" cm="1">
        <f t="array" ref="AS59">IFERROR(IF(AR59="N/P",0,_xlfn.IFS(AM59&gt;8,"0",AM59=1,"9",AM59=2,"7",AM59=3,"6",AM59=4,"5",AM59=5,"4",AM59=6,"3",AM59=7,"2",AM59=8,"1")),"")+0</f>
        <v>4</v>
      </c>
      <c r="AT59" s="87" t="str">
        <f t="shared" ref="AT59:AT122" si="46">AY59&amp;AU59</f>
        <v>00</v>
      </c>
      <c r="AU59" s="4" cm="1">
        <f t="array" ref="AU59">_xlfn.IFS(AZ59="N/P",0,AV59="",0,AZ59&gt;0,AU58+1)</f>
        <v>0</v>
      </c>
      <c r="AV59" t="str">
        <v/>
      </c>
      <c r="AW59" s="4">
        <v>0</v>
      </c>
      <c r="AX59" s="4">
        <v>0</v>
      </c>
      <c r="AY59" s="4">
        <v>0</v>
      </c>
      <c r="AZ59" s="55" t="str">
        <v/>
      </c>
      <c r="BA59" s="50" t="e" cm="1">
        <f t="array" ref="BA59">IFERROR(IF(AZ59="N/P",0,_xlfn.IFS(AU59&gt;8,"0",AU59=1,"9",AU59=2,"7",AU59=3,"6",AU59=4,"5",AU59=5,"4",AU59=6,"3",AU59=7,"2",AU59=8,"1")),"")+0</f>
        <v>#VALUE!</v>
      </c>
      <c r="BB59" s="34"/>
      <c r="BC59" s="49" t="s">
        <v>83</v>
      </c>
      <c r="BD59" s="49" t="s">
        <v>7</v>
      </c>
      <c r="BE59" s="49" t="s">
        <v>8</v>
      </c>
      <c r="BF59" s="49" t="s">
        <v>61</v>
      </c>
      <c r="BG59" s="49" t="s">
        <v>10</v>
      </c>
      <c r="BH59" s="49" t="s">
        <v>81</v>
      </c>
      <c r="BI59" s="50" t="s">
        <v>15</v>
      </c>
      <c r="BJ59" s="90" t="str">
        <f t="shared" si="42"/>
        <v>CAT.Lugar</v>
      </c>
      <c r="BK59" s="4" t="s">
        <v>83</v>
      </c>
      <c r="BL59" s="4" t="s">
        <v>7</v>
      </c>
      <c r="BM59" s="4" t="s">
        <v>8</v>
      </c>
      <c r="BN59" s="4" t="s">
        <v>61</v>
      </c>
      <c r="BO59" s="4" t="s">
        <v>10</v>
      </c>
      <c r="BP59" s="4" t="s">
        <v>81</v>
      </c>
      <c r="BQ59" s="4" t="s">
        <v>15</v>
      </c>
      <c r="BS59"/>
      <c r="BT59"/>
      <c r="BU59"/>
      <c r="BV59"/>
      <c r="BW59"/>
      <c r="BX59"/>
      <c r="BZ59"/>
      <c r="CA59"/>
      <c r="CB59"/>
      <c r="CC59"/>
      <c r="CD59"/>
      <c r="CE59"/>
      <c r="CF59"/>
      <c r="CG59"/>
      <c r="CH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30" s="33" customFormat="1" x14ac:dyDescent="0.3">
      <c r="A60">
        <v>1</v>
      </c>
      <c r="B60"/>
      <c r="C60" s="3">
        <f>_xlfn.XLOOKUP(B60,Tabla1[NOMBRE Y APELLIDO],Tabla1[EQUIPO])</f>
        <v>0</v>
      </c>
      <c r="D60" s="3">
        <f>_xlfn.XLOOKUP(B60,Tabla1[NOMBRE Y APELLIDO],Tabla1[EDAD])</f>
        <v>0</v>
      </c>
      <c r="E60" s="3">
        <f>_xlfn.XLOOKUP(B60,Tabla1[NOMBRE Y APELLIDO],Tabla1[CAT.])</f>
        <v>0</v>
      </c>
      <c r="F60" s="81">
        <f>_xlfn.XLOOKUP(B60,Tabla1[NOMBRE Y APELLIDO],Tabla1[200m LIBRE])</f>
        <v>0</v>
      </c>
      <c r="G60" s="69"/>
      <c r="H60" t="str">
        <f t="shared" ref="H60:H66" si="47">$J$57&amp;"-"&amp;J60</f>
        <v>SERIE 5-2</v>
      </c>
      <c r="I60" t="str">
        <f>N60&amp;COUNTIF($N$15:N60,N60)</f>
        <v>024</v>
      </c>
      <c r="J60" s="3">
        <v>2</v>
      </c>
      <c r="K60" s="80">
        <v>0</v>
      </c>
      <c r="L60" s="50">
        <v>0</v>
      </c>
      <c r="M60" s="50">
        <v>0</v>
      </c>
      <c r="N60" s="50">
        <v>0</v>
      </c>
      <c r="O60" s="55">
        <v>0</v>
      </c>
      <c r="P60" s="55" t="s">
        <v>89</v>
      </c>
      <c r="Q60" s="50">
        <f t="shared" si="44"/>
        <v>5</v>
      </c>
      <c r="R60" s="50">
        <v>5</v>
      </c>
      <c r="S60" s="34"/>
      <c r="T60">
        <v>1</v>
      </c>
      <c r="U60"/>
      <c r="V60" s="3">
        <f>_xlfn.XLOOKUP(U60,Tabla1[NOMBRE Y APELLIDO],Tabla1[EQUIPO])</f>
        <v>0</v>
      </c>
      <c r="W60" s="3">
        <f>_xlfn.XLOOKUP(U60,Tabla1[NOMBRE Y APELLIDO],Tabla1[EDAD])</f>
        <v>0</v>
      </c>
      <c r="X60" s="3">
        <f>_xlfn.XLOOKUP(U60,Tabla1[NOMBRE Y APELLIDO],Tabla1[CAT.])</f>
        <v>0</v>
      </c>
      <c r="Y60" s="81">
        <f>_xlfn.XLOOKUP(U60,Tabla1[NOMBRE Y APELLIDO],Tabla1[200m LIBRE])</f>
        <v>0</v>
      </c>
      <c r="Z60" s="84"/>
      <c r="AA60" t="str">
        <f t="shared" ref="AA60:AA66" si="48">$AC$57&amp;"-"&amp;AC60</f>
        <v>SERIE 5-2</v>
      </c>
      <c r="AB60" t="str">
        <f>AG60&amp;COUNTIF($AG$15:AG60,AG60)</f>
        <v>023</v>
      </c>
      <c r="AC60" s="3">
        <v>2</v>
      </c>
      <c r="AD60" s="80">
        <v>0</v>
      </c>
      <c r="AE60" s="50">
        <v>0</v>
      </c>
      <c r="AF60" s="50">
        <v>0</v>
      </c>
      <c r="AG60" s="50">
        <v>0</v>
      </c>
      <c r="AH60" s="55">
        <v>0</v>
      </c>
      <c r="AI60" s="55" t="s">
        <v>89</v>
      </c>
      <c r="AJ60" s="50">
        <f t="shared" si="45"/>
        <v>6</v>
      </c>
      <c r="AK60" s="50">
        <v>5</v>
      </c>
      <c r="AM60" s="4">
        <v>6</v>
      </c>
      <c r="AN60" t="str" cm="1">
        <f t="array" ref="AN60">_xlfn.XLOOKUP($AO$52&amp;AM60,$I$15:$I$201,$K$15:$N$201,"")</f>
        <v/>
      </c>
      <c r="AO60" s="55"/>
      <c r="AP60" s="50"/>
      <c r="AQ60" s="55"/>
      <c r="AR60" s="55" t="str">
        <f t="shared" si="43"/>
        <v/>
      </c>
      <c r="AS60" s="50" cm="1">
        <f t="array" ref="AS60">IFERROR(IF(AR60="N/P",0,_xlfn.IFS(AM60&gt;8,"0",AM60=1,"9",AM60=2,"7",AM60=3,"6",AM60=4,"5",AM60=5,"4",AM60=6,"3",AM60=7,"2",AM60=8,"1")),"")+0</f>
        <v>3</v>
      </c>
      <c r="AT60" s="87" t="str">
        <f t="shared" si="46"/>
        <v>00</v>
      </c>
      <c r="AU60" s="4" cm="1">
        <f t="array" ref="AU60">_xlfn.IFS(AZ60="N/P",0,AV60="",0,AZ60&gt;0,AU59+1)</f>
        <v>0</v>
      </c>
      <c r="AV60" t="str">
        <v/>
      </c>
      <c r="AW60" s="4">
        <v>0</v>
      </c>
      <c r="AX60" s="4">
        <v>0</v>
      </c>
      <c r="AY60" s="4">
        <v>0</v>
      </c>
      <c r="AZ60" s="55" t="str">
        <v/>
      </c>
      <c r="BA60" s="50" t="e" cm="1">
        <f t="array" ref="BA60">IFERROR(IF(AZ60="N/P",0,_xlfn.IFS(AU60&gt;8,"0",AU60=1,"9",AU60=2,"7",AU60=3,"6",AU60=4,"5",AU60=5,"4",AU60=6,"3",AU60=7,"2",AU60=8,"1")),"")+0</f>
        <v>#VALUE!</v>
      </c>
      <c r="BB60" s="34"/>
      <c r="BC60" s="4">
        <v>1</v>
      </c>
      <c r="BD60" cm="1">
        <f t="array" ref="BD60:BG60">_xlfn.XLOOKUP($BE$57&amp;BC60,$AB$15:$AB$201,$AD$15:$AG$201,"")</f>
        <v>0</v>
      </c>
      <c r="BE60" s="55">
        <v>0</v>
      </c>
      <c r="BF60" s="50">
        <v>0</v>
      </c>
      <c r="BG60" s="55">
        <v>0</v>
      </c>
      <c r="BH60" s="55" t="str">
        <f t="shared" ref="BH60:BH71" si="49">_xlfn.XLOOKUP($BE$57&amp;BC60,$AB$15:$AB$201,$AI$15:$AI$201,"")</f>
        <v>:        :</v>
      </c>
      <c r="BI60" s="50" cm="1">
        <f t="array" ref="BI60">IFERROR(IF(BH60="N/P",0,_xlfn.IFS(BC60&gt;8,"0",BC60=1,"9",BC60=2,"7",BC60=3,"6",BC60=4,"5",BC60=5,"4",BC60=6,"3",BC60=7,"2",BC60=8,"1")),"")+0</f>
        <v>9</v>
      </c>
      <c r="BJ60" s="90" t="e">
        <f t="shared" si="42"/>
        <v>#N/A</v>
      </c>
      <c r="BK60" s="4" t="e" cm="1">
        <f t="array" ref="BK60">_xlfn.IFS(BP60="N/P",0,BL60="",0,BL60&gt;0,1)</f>
        <v>#N/A</v>
      </c>
      <c r="BL60" cm="1">
        <f t="array" ref="BL60:BP71">_xlfn._xlws.SORT(BD60:BH71,5,1,FALSE)</f>
        <v>0</v>
      </c>
      <c r="BM60" s="4">
        <v>0</v>
      </c>
      <c r="BN60" s="4">
        <v>0</v>
      </c>
      <c r="BO60" s="4">
        <v>0</v>
      </c>
      <c r="BP60" s="55" t="str">
        <v>:        :</v>
      </c>
      <c r="BQ60" s="50" t="e" cm="1">
        <f t="array" ref="BQ60">IFERROR(IF(BP60="N/P",0,_xlfn.IFS(BK60&gt;8,"0",BK60=1,"9",BK60=2,"7",BK60=3,"6",BK60=4,"5",BK60=5,"4",BK60=6,"3",BK60=7,"2",BK60=8,"1")),"")+0</f>
        <v>#VALUE!</v>
      </c>
      <c r="BS60"/>
      <c r="BT60"/>
      <c r="BU60"/>
      <c r="BV60"/>
      <c r="BW60"/>
      <c r="BX60"/>
      <c r="BZ60"/>
      <c r="CA60"/>
      <c r="CB60"/>
      <c r="CC60"/>
      <c r="CD60"/>
      <c r="CE60"/>
      <c r="CF60"/>
      <c r="CG60"/>
      <c r="CH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30" s="33" customFormat="1" x14ac:dyDescent="0.3">
      <c r="A61">
        <v>7</v>
      </c>
      <c r="B61"/>
      <c r="C61" s="3">
        <f>_xlfn.XLOOKUP(B61,Tabla1[NOMBRE Y APELLIDO],Tabla1[EQUIPO])</f>
        <v>0</v>
      </c>
      <c r="D61" s="3">
        <f>_xlfn.XLOOKUP(B61,Tabla1[NOMBRE Y APELLIDO],Tabla1[EDAD])</f>
        <v>0</v>
      </c>
      <c r="E61" s="3">
        <f>_xlfn.XLOOKUP(B61,Tabla1[NOMBRE Y APELLIDO],Tabla1[CAT.])</f>
        <v>0</v>
      </c>
      <c r="F61" s="81">
        <f>_xlfn.XLOOKUP(B61,Tabla1[NOMBRE Y APELLIDO],Tabla1[200m LIBRE])</f>
        <v>0</v>
      </c>
      <c r="G61" s="69"/>
      <c r="H61" t="str">
        <f t="shared" si="47"/>
        <v>SERIE 5-3</v>
      </c>
      <c r="I61" t="str">
        <f>N61&amp;COUNTIF($N$15:N61,N61)</f>
        <v>025</v>
      </c>
      <c r="J61" s="3">
        <v>3</v>
      </c>
      <c r="K61" s="80">
        <v>0</v>
      </c>
      <c r="L61" s="50">
        <v>0</v>
      </c>
      <c r="M61" s="50">
        <v>0</v>
      </c>
      <c r="N61" s="50">
        <v>0</v>
      </c>
      <c r="O61" s="55">
        <v>0</v>
      </c>
      <c r="P61" s="55" t="s">
        <v>89</v>
      </c>
      <c r="Q61" s="50">
        <f t="shared" si="44"/>
        <v>5</v>
      </c>
      <c r="R61" s="50">
        <v>5</v>
      </c>
      <c r="S61" s="34"/>
      <c r="T61">
        <v>7</v>
      </c>
      <c r="U61"/>
      <c r="V61" s="3">
        <f>_xlfn.XLOOKUP(U61,Tabla1[NOMBRE Y APELLIDO],Tabla1[EQUIPO])</f>
        <v>0</v>
      </c>
      <c r="W61" s="3">
        <f>_xlfn.XLOOKUP(U61,Tabla1[NOMBRE Y APELLIDO],Tabla1[EDAD])</f>
        <v>0</v>
      </c>
      <c r="X61" s="3">
        <f>_xlfn.XLOOKUP(U61,Tabla1[NOMBRE Y APELLIDO],Tabla1[CAT.])</f>
        <v>0</v>
      </c>
      <c r="Y61" s="81">
        <f>_xlfn.XLOOKUP(U61,Tabla1[NOMBRE Y APELLIDO],Tabla1[200m LIBRE])</f>
        <v>0</v>
      </c>
      <c r="Z61" s="84"/>
      <c r="AA61" t="str">
        <f t="shared" si="48"/>
        <v>SERIE 5-3</v>
      </c>
      <c r="AB61" t="str">
        <f>AG61&amp;COUNTIF($AG$15:AG61,AG61)</f>
        <v>024</v>
      </c>
      <c r="AC61" s="3">
        <v>3</v>
      </c>
      <c r="AD61" s="80">
        <v>0</v>
      </c>
      <c r="AE61" s="50">
        <v>0</v>
      </c>
      <c r="AF61" s="50">
        <v>0</v>
      </c>
      <c r="AG61" s="50">
        <v>0</v>
      </c>
      <c r="AH61" s="55">
        <v>0</v>
      </c>
      <c r="AI61" s="55" t="s">
        <v>89</v>
      </c>
      <c r="AJ61" s="50">
        <f t="shared" si="45"/>
        <v>6</v>
      </c>
      <c r="AK61" s="50">
        <v>5</v>
      </c>
      <c r="AM61" s="4">
        <v>7</v>
      </c>
      <c r="AN61" t="str" cm="1">
        <f t="array" ref="AN61">_xlfn.XLOOKUP($AO$52&amp;AM61,$I$15:$I$201,$K$15:$N$201,"")</f>
        <v/>
      </c>
      <c r="AO61" s="55"/>
      <c r="AP61" s="50"/>
      <c r="AQ61" s="55"/>
      <c r="AR61" s="55" t="str">
        <f t="shared" si="43"/>
        <v/>
      </c>
      <c r="AS61" s="50" cm="1">
        <f t="array" ref="AS61">IFERROR(IF(AR61="N/P",0,_xlfn.IFS(AM61&gt;8,"0",AM61=1,"9",AM61=2,"7",AM61=3,"6",AM61=4,"5",AM61=5,"4",AM61=6,"3",AM61=7,"2",AM61=8,"1")),"")+0</f>
        <v>2</v>
      </c>
      <c r="AT61" s="87" t="str">
        <f t="shared" si="46"/>
        <v>00</v>
      </c>
      <c r="AU61" s="4" cm="1">
        <f t="array" ref="AU61">_xlfn.IFS(AZ61="N/P",0,AV61="",0,AZ61&gt;0,AU60+1)</f>
        <v>0</v>
      </c>
      <c r="AV61" t="str">
        <v/>
      </c>
      <c r="AW61" s="4">
        <v>0</v>
      </c>
      <c r="AX61" s="4">
        <v>0</v>
      </c>
      <c r="AY61" s="4">
        <v>0</v>
      </c>
      <c r="AZ61" s="55" t="str">
        <v/>
      </c>
      <c r="BA61" s="50" t="e" cm="1">
        <f t="array" ref="BA61">IFERROR(IF(AZ61="N/P",0,_xlfn.IFS(AU61&gt;8,"0",AU61=1,"9",AU61=2,"7",AU61=3,"6",AU61=4,"5",AU61=5,"4",AU61=6,"3",AU61=7,"2",AU61=8,"1")),"")+0</f>
        <v>#VALUE!</v>
      </c>
      <c r="BB61" s="34"/>
      <c r="BC61" s="4">
        <v>2</v>
      </c>
      <c r="BD61" cm="1">
        <f t="array" ref="BD61:BG61">_xlfn.XLOOKUP($BE$57&amp;BC61,$AB$15:$AB$201,$AD$15:$AG$201,"")</f>
        <v>0</v>
      </c>
      <c r="BE61" s="55">
        <v>0</v>
      </c>
      <c r="BF61" s="50">
        <v>0</v>
      </c>
      <c r="BG61" s="55">
        <v>0</v>
      </c>
      <c r="BH61" s="55" t="str">
        <f t="shared" si="49"/>
        <v>:        :</v>
      </c>
      <c r="BI61" s="50" cm="1">
        <f t="array" ref="BI61">IFERROR(IF(BH61="N/P",0,_xlfn.IFS(BC61&gt;8,"0",BC61=1,"9",BC61=2,"7",BC61=3,"6",BC61=4,"5",BC61=5,"4",BC61=6,"3",BC61=7,"2",BC61=8,"1")),"")+0</f>
        <v>7</v>
      </c>
      <c r="BJ61" s="90" t="e">
        <f t="shared" si="42"/>
        <v>#N/A</v>
      </c>
      <c r="BK61" s="4" t="e" cm="1">
        <f t="array" ref="BK61">_xlfn.IFS(BP61="N/P",0,BL61="",0,BP61&gt;0,BK60+1)</f>
        <v>#N/A</v>
      </c>
      <c r="BL61">
        <v>0</v>
      </c>
      <c r="BM61" s="4">
        <v>0</v>
      </c>
      <c r="BN61" s="4">
        <v>0</v>
      </c>
      <c r="BO61" s="4">
        <v>0</v>
      </c>
      <c r="BP61" s="55" t="str">
        <v>:        :</v>
      </c>
      <c r="BQ61" s="50" t="e" cm="1">
        <f t="array" ref="BQ61">IFERROR(IF(BP61="N/P",0,_xlfn.IFS(BK61&gt;8,"0",BK61=1,"9",BK61=2,"7",BK61=3,"6",BK61=4,"5",BK61=5,"4",BK61=6,"3",BK61=7,"2",BK61=8,"1")),"")+0</f>
        <v>#VALUE!</v>
      </c>
      <c r="BS61"/>
      <c r="BT61"/>
      <c r="BU61"/>
      <c r="BV61"/>
      <c r="BW61"/>
      <c r="BX61"/>
      <c r="BZ61"/>
      <c r="CA61"/>
      <c r="CB61"/>
      <c r="CC61"/>
      <c r="CD61"/>
      <c r="CE61"/>
      <c r="CF61"/>
      <c r="CG61"/>
      <c r="CH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30" s="33" customFormat="1" x14ac:dyDescent="0.3">
      <c r="A62">
        <v>2</v>
      </c>
      <c r="B62"/>
      <c r="C62" s="3">
        <f>_xlfn.XLOOKUP(B62,Tabla1[NOMBRE Y APELLIDO],Tabla1[EQUIPO])</f>
        <v>0</v>
      </c>
      <c r="D62" s="3">
        <f>_xlfn.XLOOKUP(B62,Tabla1[NOMBRE Y APELLIDO],Tabla1[EDAD])</f>
        <v>0</v>
      </c>
      <c r="E62" s="3">
        <f>_xlfn.XLOOKUP(B62,Tabla1[NOMBRE Y APELLIDO],Tabla1[CAT.])</f>
        <v>0</v>
      </c>
      <c r="F62" s="81">
        <f>_xlfn.XLOOKUP(B62,Tabla1[NOMBRE Y APELLIDO],Tabla1[200m LIBRE])</f>
        <v>0</v>
      </c>
      <c r="G62" s="69"/>
      <c r="H62" t="str">
        <f t="shared" si="47"/>
        <v>SERIE 5-4</v>
      </c>
      <c r="I62" t="str">
        <f>N62&amp;COUNTIF($N$15:N62,N62)</f>
        <v>026</v>
      </c>
      <c r="J62" s="3">
        <v>4</v>
      </c>
      <c r="K62" s="80">
        <v>0</v>
      </c>
      <c r="L62" s="50">
        <v>0</v>
      </c>
      <c r="M62" s="50">
        <v>0</v>
      </c>
      <c r="N62" s="50">
        <v>0</v>
      </c>
      <c r="O62" s="55">
        <v>0</v>
      </c>
      <c r="P62" s="55" t="s">
        <v>89</v>
      </c>
      <c r="Q62" s="50">
        <f t="shared" si="44"/>
        <v>5</v>
      </c>
      <c r="R62" s="50">
        <v>5</v>
      </c>
      <c r="S62" s="34"/>
      <c r="T62">
        <v>2</v>
      </c>
      <c r="U62"/>
      <c r="V62" s="3">
        <f>_xlfn.XLOOKUP(U62,Tabla1[NOMBRE Y APELLIDO],Tabla1[EQUIPO])</f>
        <v>0</v>
      </c>
      <c r="W62" s="3">
        <f>_xlfn.XLOOKUP(U62,Tabla1[NOMBRE Y APELLIDO],Tabla1[EDAD])</f>
        <v>0</v>
      </c>
      <c r="X62" s="3">
        <f>_xlfn.XLOOKUP(U62,Tabla1[NOMBRE Y APELLIDO],Tabla1[CAT.])</f>
        <v>0</v>
      </c>
      <c r="Y62" s="81">
        <f>_xlfn.XLOOKUP(U62,Tabla1[NOMBRE Y APELLIDO],Tabla1[200m LIBRE])</f>
        <v>0</v>
      </c>
      <c r="Z62" s="84"/>
      <c r="AA62" t="str">
        <f t="shared" si="48"/>
        <v>SERIE 5-4</v>
      </c>
      <c r="AB62" t="str">
        <f>AG62&amp;COUNTIF($AG$15:AG62,AG62)</f>
        <v>025</v>
      </c>
      <c r="AC62" s="3">
        <v>4</v>
      </c>
      <c r="AD62" s="80">
        <v>0</v>
      </c>
      <c r="AE62" s="50">
        <v>0</v>
      </c>
      <c r="AF62" s="50">
        <v>0</v>
      </c>
      <c r="AG62" s="50">
        <v>0</v>
      </c>
      <c r="AH62" s="55">
        <v>0</v>
      </c>
      <c r="AI62" s="55" t="s">
        <v>89</v>
      </c>
      <c r="AJ62" s="50">
        <f t="shared" si="45"/>
        <v>6</v>
      </c>
      <c r="AK62" s="50">
        <v>5</v>
      </c>
      <c r="AM62" s="4">
        <v>8</v>
      </c>
      <c r="AN62" t="str" cm="1">
        <f t="array" ref="AN62">_xlfn.XLOOKUP($AO$52&amp;AM62,$I$15:$I$201,$K$15:$N$201,"")</f>
        <v/>
      </c>
      <c r="AO62" s="55"/>
      <c r="AP62" s="50"/>
      <c r="AQ62" s="55"/>
      <c r="AR62" s="55" t="str">
        <f t="shared" si="43"/>
        <v/>
      </c>
      <c r="AS62" s="50" cm="1">
        <f t="array" ref="AS62">IFERROR(IF(AR62="N/P",0,_xlfn.IFS(AM62&gt;8,"0",AM62=1,"9",AM62=2,"7",AM62=3,"6",AM62=4,"5",AM62=5,"4",AM62=6,"3",AM62=7,"2",AM62=8,"1")),"")+0</f>
        <v>1</v>
      </c>
      <c r="AT62" s="87" t="str">
        <f t="shared" si="46"/>
        <v>00</v>
      </c>
      <c r="AU62" s="4" cm="1">
        <f t="array" ref="AU62">_xlfn.IFS(AZ62="N/P",0,AV62="",0,AZ62&gt;0,AU61+1)</f>
        <v>0</v>
      </c>
      <c r="AV62" t="str">
        <v/>
      </c>
      <c r="AW62" s="4">
        <v>0</v>
      </c>
      <c r="AX62" s="4">
        <v>0</v>
      </c>
      <c r="AY62" s="4">
        <v>0</v>
      </c>
      <c r="AZ62" s="55" t="str">
        <v/>
      </c>
      <c r="BA62" s="50" t="e" cm="1">
        <f t="array" ref="BA62">IFERROR(IF(AZ62="N/P",0,_xlfn.IFS(AU62&gt;8,"0",AU62=1,"9",AU62=2,"7",AU62=3,"6",AU62=4,"5",AU62=5,"4",AU62=6,"3",AU62=7,"2",AU62=8,"1")),"")+0</f>
        <v>#VALUE!</v>
      </c>
      <c r="BB62" s="34"/>
      <c r="BC62" s="4">
        <v>3</v>
      </c>
      <c r="BD62" cm="1">
        <f t="array" ref="BD62:BG62">_xlfn.XLOOKUP($BE$57&amp;BC62,$AB$15:$AB$201,$AD$15:$AG$201,"")</f>
        <v>0</v>
      </c>
      <c r="BE62" s="55">
        <v>0</v>
      </c>
      <c r="BF62" s="50">
        <v>0</v>
      </c>
      <c r="BG62" s="55">
        <v>0</v>
      </c>
      <c r="BH62" s="55" t="str">
        <f t="shared" si="49"/>
        <v>:        :</v>
      </c>
      <c r="BI62" s="50" cm="1">
        <f t="array" ref="BI62">IFERROR(IF(BH62="N/P",0,_xlfn.IFS(BC62&gt;8,"0",BC62=1,"9",BC62=2,"7",BC62=3,"6",BC62=4,"5",BC62=5,"4",BC62=6,"3",BC62=7,"2",BC62=8,"1")),"")+0</f>
        <v>6</v>
      </c>
      <c r="BJ62" s="90" t="e">
        <f t="shared" si="42"/>
        <v>#N/A</v>
      </c>
      <c r="BK62" s="4" t="e" cm="1">
        <f t="array" ref="BK62">_xlfn.IFS(BP62="N/P",0,BL62="",0,BP62&gt;0,BK61+1)</f>
        <v>#N/A</v>
      </c>
      <c r="BL62">
        <v>0</v>
      </c>
      <c r="BM62" s="4">
        <v>0</v>
      </c>
      <c r="BN62" s="4">
        <v>0</v>
      </c>
      <c r="BO62" s="4">
        <v>0</v>
      </c>
      <c r="BP62" s="55" t="str">
        <v>:        :</v>
      </c>
      <c r="BQ62" s="50" t="e" cm="1">
        <f t="array" ref="BQ62">IFERROR(IF(BP62="N/P",0,_xlfn.IFS(BK62&gt;8,"0",BK62=1,"9",BK62=2,"7",BK62=3,"6",BK62=4,"5",BK62=5,"4",BK62=6,"3",BK62=7,"2",BK62=8,"1")),"")+0</f>
        <v>#VALUE!</v>
      </c>
      <c r="BS62"/>
      <c r="BT62"/>
      <c r="BU62"/>
      <c r="BV62"/>
      <c r="BW62"/>
      <c r="BX62"/>
      <c r="BZ62"/>
      <c r="CA62"/>
      <c r="CB62"/>
      <c r="CC62"/>
      <c r="CD62"/>
      <c r="CE62"/>
      <c r="CF62"/>
      <c r="CG62"/>
      <c r="CH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30" s="33" customFormat="1" x14ac:dyDescent="0.3">
      <c r="A63">
        <v>6</v>
      </c>
      <c r="B63"/>
      <c r="C63" s="3">
        <f>_xlfn.XLOOKUP(B63,Tabla1[NOMBRE Y APELLIDO],Tabla1[EQUIPO])</f>
        <v>0</v>
      </c>
      <c r="D63" s="3">
        <f>_xlfn.XLOOKUP(B63,Tabla1[NOMBRE Y APELLIDO],Tabla1[EDAD])</f>
        <v>0</v>
      </c>
      <c r="E63" s="3">
        <f>_xlfn.XLOOKUP(B63,Tabla1[NOMBRE Y APELLIDO],Tabla1[CAT.])</f>
        <v>0</v>
      </c>
      <c r="F63" s="81">
        <f>_xlfn.XLOOKUP(B63,Tabla1[NOMBRE Y APELLIDO],Tabla1[200m LIBRE])</f>
        <v>0</v>
      </c>
      <c r="G63" s="69"/>
      <c r="H63" t="str">
        <f t="shared" si="47"/>
        <v>SERIE 5-5</v>
      </c>
      <c r="I63" t="str">
        <f>N63&amp;COUNTIF($N$15:N63,N63)</f>
        <v>027</v>
      </c>
      <c r="J63" s="3">
        <v>5</v>
      </c>
      <c r="K63" s="80">
        <v>0</v>
      </c>
      <c r="L63" s="50">
        <v>0</v>
      </c>
      <c r="M63" s="50">
        <v>0</v>
      </c>
      <c r="N63" s="50">
        <v>0</v>
      </c>
      <c r="O63" s="55">
        <v>0</v>
      </c>
      <c r="P63" s="55" t="s">
        <v>89</v>
      </c>
      <c r="Q63" s="50">
        <f t="shared" si="44"/>
        <v>5</v>
      </c>
      <c r="R63" s="50">
        <v>5</v>
      </c>
      <c r="S63" s="34"/>
      <c r="T63">
        <v>6</v>
      </c>
      <c r="U63"/>
      <c r="V63" s="3">
        <f>_xlfn.XLOOKUP(U63,Tabla1[NOMBRE Y APELLIDO],Tabla1[EQUIPO])</f>
        <v>0</v>
      </c>
      <c r="W63" s="3">
        <f>_xlfn.XLOOKUP(U63,Tabla1[NOMBRE Y APELLIDO],Tabla1[EDAD])</f>
        <v>0</v>
      </c>
      <c r="X63" s="3">
        <f>_xlfn.XLOOKUP(U63,Tabla1[NOMBRE Y APELLIDO],Tabla1[CAT.])</f>
        <v>0</v>
      </c>
      <c r="Y63" s="81">
        <f>_xlfn.XLOOKUP(U63,Tabla1[NOMBRE Y APELLIDO],Tabla1[200m LIBRE])</f>
        <v>0</v>
      </c>
      <c r="Z63" s="84"/>
      <c r="AA63" t="str">
        <f t="shared" si="48"/>
        <v>SERIE 5-5</v>
      </c>
      <c r="AB63" t="str">
        <f>AG63&amp;COUNTIF($AG$15:AG63,AG63)</f>
        <v>026</v>
      </c>
      <c r="AC63" s="3">
        <v>5</v>
      </c>
      <c r="AD63" s="80">
        <v>0</v>
      </c>
      <c r="AE63" s="50">
        <v>0</v>
      </c>
      <c r="AF63" s="50">
        <v>0</v>
      </c>
      <c r="AG63" s="50">
        <v>0</v>
      </c>
      <c r="AH63" s="55">
        <v>0</v>
      </c>
      <c r="AI63" s="55" t="s">
        <v>89</v>
      </c>
      <c r="AJ63" s="50">
        <f t="shared" si="45"/>
        <v>6</v>
      </c>
      <c r="AK63" s="50">
        <v>5</v>
      </c>
      <c r="AM63" s="4">
        <v>9</v>
      </c>
      <c r="AN63" t="str" cm="1">
        <f t="array" ref="AN63">_xlfn.XLOOKUP($AO$52&amp;AM63,$I$15:$I$201,$K$15:$N$201,"")</f>
        <v/>
      </c>
      <c r="AO63" s="55"/>
      <c r="AP63" s="50"/>
      <c r="AQ63" s="55"/>
      <c r="AR63" s="55" t="str">
        <f t="shared" si="43"/>
        <v/>
      </c>
      <c r="AS63" s="50" cm="1">
        <f t="array" ref="AS63">IFERROR(IF(AR63="N/P",0,_xlfn.IFS(AM63&gt;8,"0",AM63=1,"9",AM63=2,"7",AM63=3,"6",AM63=4,"5",AM63=5,"4",AM63=6,"3",AM63=7,"2",AM63=8,"1")),"")+0</f>
        <v>0</v>
      </c>
      <c r="AT63" s="87" t="str">
        <f t="shared" si="46"/>
        <v>00</v>
      </c>
      <c r="AU63" s="4" cm="1">
        <f t="array" ref="AU63">_xlfn.IFS(AZ63="N/P",0,AV63="",0,AZ63&gt;0,AU62+1)</f>
        <v>0</v>
      </c>
      <c r="AV63" t="str">
        <v/>
      </c>
      <c r="AW63" s="4">
        <v>0</v>
      </c>
      <c r="AX63" s="4">
        <v>0</v>
      </c>
      <c r="AY63" s="4">
        <v>0</v>
      </c>
      <c r="AZ63" t="str">
        <v/>
      </c>
      <c r="BA63" s="50" t="e" cm="1">
        <f t="array" ref="BA63">IFERROR(IF(AZ63="N/P",0,_xlfn.IFS(AU63&gt;8,"0",AU63=1,"9",AU63=2,"7",AU63=3,"6",AU63=4,"5",AU63=5,"4",AU63=6,"3",AU63=7,"2",AU63=8,"1")),"")+0</f>
        <v>#VALUE!</v>
      </c>
      <c r="BB63" s="34"/>
      <c r="BC63" s="4">
        <v>4</v>
      </c>
      <c r="BD63" cm="1">
        <f t="array" ref="BD63:BG63">_xlfn.XLOOKUP($BE$57&amp;BC63,$AB$15:$AB$201,$AD$15:$AG$201,"")</f>
        <v>0</v>
      </c>
      <c r="BE63" s="55">
        <v>0</v>
      </c>
      <c r="BF63" s="50">
        <v>0</v>
      </c>
      <c r="BG63" s="55">
        <v>0</v>
      </c>
      <c r="BH63" s="55" t="str">
        <f t="shared" si="49"/>
        <v>:        :</v>
      </c>
      <c r="BI63" s="50" cm="1">
        <f t="array" ref="BI63">IFERROR(IF(BH63="N/P",0,_xlfn.IFS(BC63&gt;8,"0",BC63=1,"9",BC63=2,"7",BC63=3,"6",BC63=4,"5",BC63=5,"4",BC63=6,"3",BC63=7,"2",BC63=8,"1")),"")+0</f>
        <v>5</v>
      </c>
      <c r="BJ63" s="90" t="e">
        <f t="shared" si="42"/>
        <v>#N/A</v>
      </c>
      <c r="BK63" s="4" t="e" cm="1">
        <f t="array" ref="BK63">_xlfn.IFS(BP63="N/P",0,BL63="",0,BP63&gt;0,BK62+1)</f>
        <v>#N/A</v>
      </c>
      <c r="BL63">
        <v>0</v>
      </c>
      <c r="BM63" s="4">
        <v>0</v>
      </c>
      <c r="BN63" s="4">
        <v>0</v>
      </c>
      <c r="BO63" s="4">
        <v>0</v>
      </c>
      <c r="BP63" s="55" t="str">
        <v>:        :</v>
      </c>
      <c r="BQ63" s="50" t="e" cm="1">
        <f t="array" ref="BQ63">IFERROR(IF(BP63="N/P",0,_xlfn.IFS(BK63&gt;8,"0",BK63=1,"9",BK63=2,"7",BK63=3,"6",BK63=4,"5",BK63=5,"4",BK63=6,"3",BK63=7,"2",BK63=8,"1")),"")+0</f>
        <v>#VALUE!</v>
      </c>
      <c r="BS63"/>
      <c r="BT63"/>
      <c r="BU63"/>
      <c r="BV63"/>
      <c r="BW63"/>
      <c r="BX63"/>
      <c r="BZ63"/>
      <c r="CA63"/>
      <c r="CB63"/>
      <c r="CC63"/>
      <c r="CD63"/>
      <c r="CE63"/>
      <c r="CF63"/>
      <c r="CG63"/>
      <c r="CH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30" s="33" customFormat="1" x14ac:dyDescent="0.3">
      <c r="A64">
        <v>3</v>
      </c>
      <c r="B64"/>
      <c r="C64" s="3">
        <f>_xlfn.XLOOKUP(B64,Tabla1[NOMBRE Y APELLIDO],Tabla1[EQUIPO])</f>
        <v>0</v>
      </c>
      <c r="D64" s="3">
        <f>_xlfn.XLOOKUP(B64,Tabla1[NOMBRE Y APELLIDO],Tabla1[EDAD])</f>
        <v>0</v>
      </c>
      <c r="E64" s="3">
        <f>_xlfn.XLOOKUP(B64,Tabla1[NOMBRE Y APELLIDO],Tabla1[CAT.])</f>
        <v>0</v>
      </c>
      <c r="F64" s="81">
        <f>_xlfn.XLOOKUP(B64,Tabla1[NOMBRE Y APELLIDO],Tabla1[200m LIBRE])</f>
        <v>0</v>
      </c>
      <c r="G64" s="69"/>
      <c r="H64" t="str">
        <f t="shared" si="47"/>
        <v>SERIE 5-6</v>
      </c>
      <c r="I64" t="str">
        <f>N64&amp;COUNTIF($N$15:N64,N64)</f>
        <v>028</v>
      </c>
      <c r="J64" s="3">
        <v>6</v>
      </c>
      <c r="K64" s="80">
        <v>0</v>
      </c>
      <c r="L64" s="50">
        <v>0</v>
      </c>
      <c r="M64" s="50">
        <v>0</v>
      </c>
      <c r="N64" s="50">
        <v>0</v>
      </c>
      <c r="O64" s="55">
        <v>0</v>
      </c>
      <c r="P64" s="55" t="s">
        <v>89</v>
      </c>
      <c r="Q64" s="50">
        <f t="shared" si="44"/>
        <v>5</v>
      </c>
      <c r="R64" s="50">
        <v>5</v>
      </c>
      <c r="S64" s="34"/>
      <c r="T64">
        <v>3</v>
      </c>
      <c r="U64"/>
      <c r="V64" s="3">
        <f>_xlfn.XLOOKUP(U64,Tabla1[NOMBRE Y APELLIDO],Tabla1[EQUIPO])</f>
        <v>0</v>
      </c>
      <c r="W64" s="3">
        <f>_xlfn.XLOOKUP(U64,Tabla1[NOMBRE Y APELLIDO],Tabla1[EDAD])</f>
        <v>0</v>
      </c>
      <c r="X64" s="3">
        <f>_xlfn.XLOOKUP(U64,Tabla1[NOMBRE Y APELLIDO],Tabla1[CAT.])</f>
        <v>0</v>
      </c>
      <c r="Y64" s="81">
        <f>_xlfn.XLOOKUP(U64,Tabla1[NOMBRE Y APELLIDO],Tabla1[200m LIBRE])</f>
        <v>0</v>
      </c>
      <c r="Z64" s="84"/>
      <c r="AA64" t="str">
        <f t="shared" si="48"/>
        <v>SERIE 5-6</v>
      </c>
      <c r="AB64" t="str">
        <f>AG64&amp;COUNTIF($AG$15:AG64,AG64)</f>
        <v>027</v>
      </c>
      <c r="AC64" s="3">
        <v>6</v>
      </c>
      <c r="AD64" s="80">
        <v>0</v>
      </c>
      <c r="AE64" s="50">
        <v>0</v>
      </c>
      <c r="AF64" s="50">
        <v>0</v>
      </c>
      <c r="AG64" s="50">
        <v>0</v>
      </c>
      <c r="AH64" s="55">
        <v>0</v>
      </c>
      <c r="AI64" s="55" t="s">
        <v>89</v>
      </c>
      <c r="AJ64" s="50">
        <f t="shared" si="45"/>
        <v>6</v>
      </c>
      <c r="AK64" s="50">
        <v>5</v>
      </c>
      <c r="AM64" s="4">
        <v>10</v>
      </c>
      <c r="AN64" t="str" cm="1">
        <f t="array" ref="AN64">_xlfn.XLOOKUP($AO$52&amp;AM64,$I$15:$I$201,$K$15:$N$201,"")</f>
        <v/>
      </c>
      <c r="AO64" s="55"/>
      <c r="AP64" s="50"/>
      <c r="AQ64" s="55"/>
      <c r="AR64" s="55" t="str">
        <f t="shared" si="43"/>
        <v/>
      </c>
      <c r="AS64" s="50" cm="1">
        <f t="array" ref="AS64">IFERROR(IF(AR64="N/P",0,_xlfn.IFS(AM64&gt;8,"0",AM64=1,"9",AM64=2,"7",AM64=3,"6",AM64=4,"5",AM64=5,"4",AM64=6,"3",AM64=7,"2",AM64=8,"1")),"")+0</f>
        <v>0</v>
      </c>
      <c r="AT64" s="87" t="str">
        <f t="shared" si="46"/>
        <v>00</v>
      </c>
      <c r="AU64" s="4" cm="1">
        <f t="array" ref="AU64">_xlfn.IFS(AZ64="N/P",0,AV64="",0,AZ64&gt;0,AU63+1)</f>
        <v>0</v>
      </c>
      <c r="AV64" t="str">
        <v/>
      </c>
      <c r="AW64" s="4">
        <v>0</v>
      </c>
      <c r="AX64" s="4">
        <v>0</v>
      </c>
      <c r="AY64" s="4">
        <v>0</v>
      </c>
      <c r="AZ64" t="str">
        <v/>
      </c>
      <c r="BA64" s="50" t="e" cm="1">
        <f t="array" ref="BA64">IFERROR(IF(AZ64="N/P",0,_xlfn.IFS(AU64&gt;8,"0",AU64=1,"9",AU64=2,"7",AU64=3,"6",AU64=4,"5",AU64=5,"4",AU64=6,"3",AU64=7,"2",AU64=8,"1")),"")+0</f>
        <v>#VALUE!</v>
      </c>
      <c r="BB64" s="34"/>
      <c r="BC64" s="4">
        <v>5</v>
      </c>
      <c r="BD64" cm="1">
        <f t="array" ref="BD64:BG64">_xlfn.XLOOKUP($BE$57&amp;BC64,$AB$15:$AB$201,$AD$15:$AG$201,"")</f>
        <v>0</v>
      </c>
      <c r="BE64" s="55">
        <v>0</v>
      </c>
      <c r="BF64" s="50">
        <v>0</v>
      </c>
      <c r="BG64" s="55">
        <v>0</v>
      </c>
      <c r="BH64" s="55" t="str">
        <f t="shared" si="49"/>
        <v>:        :</v>
      </c>
      <c r="BI64" s="50" cm="1">
        <f t="array" ref="BI64">IFERROR(IF(BH64="N/P",0,_xlfn.IFS(BC64&gt;8,"0",BC64=1,"9",BC64=2,"7",BC64=3,"6",BC64=4,"5",BC64=5,"4",BC64=6,"3",BC64=7,"2",BC64=8,"1")),"")+0</f>
        <v>4</v>
      </c>
      <c r="BJ64" s="90" t="e">
        <f t="shared" si="42"/>
        <v>#N/A</v>
      </c>
      <c r="BK64" s="4" t="e" cm="1">
        <f t="array" ref="BK64">_xlfn.IFS(BP64="N/P",0,BL64="",0,BP64&gt;0,BK63+1)</f>
        <v>#N/A</v>
      </c>
      <c r="BL64">
        <v>0</v>
      </c>
      <c r="BM64" s="4">
        <v>0</v>
      </c>
      <c r="BN64" s="4">
        <v>0</v>
      </c>
      <c r="BO64" s="4">
        <v>0</v>
      </c>
      <c r="BP64" s="55" t="str">
        <v>:        :</v>
      </c>
      <c r="BQ64" s="50" t="e" cm="1">
        <f t="array" ref="BQ64">IFERROR(IF(BP64="N/P",0,_xlfn.IFS(BK64&gt;8,"0",BK64=1,"9",BK64=2,"7",BK64=3,"6",BK64=4,"5",BK64=5,"4",BK64=6,"3",BK64=7,"2",BK64=8,"1")),"")+0</f>
        <v>#VALUE!</v>
      </c>
      <c r="BS64"/>
      <c r="BT64"/>
      <c r="BU64"/>
      <c r="BV64"/>
      <c r="BW64"/>
      <c r="BX64"/>
      <c r="BZ64"/>
      <c r="CA64"/>
      <c r="CB64"/>
      <c r="CC64"/>
      <c r="CD64"/>
      <c r="CE64"/>
      <c r="CF64"/>
      <c r="CG64"/>
      <c r="CH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33" customFormat="1" x14ac:dyDescent="0.3">
      <c r="A65">
        <v>5</v>
      </c>
      <c r="B65"/>
      <c r="C65" s="3">
        <f>_xlfn.XLOOKUP(B65,Tabla1[NOMBRE Y APELLIDO],Tabla1[EQUIPO])</f>
        <v>0</v>
      </c>
      <c r="D65" s="3">
        <f>_xlfn.XLOOKUP(B65,Tabla1[NOMBRE Y APELLIDO],Tabla1[EDAD])</f>
        <v>0</v>
      </c>
      <c r="E65" s="3">
        <f>_xlfn.XLOOKUP(B65,Tabla1[NOMBRE Y APELLIDO],Tabla1[CAT.])</f>
        <v>0</v>
      </c>
      <c r="F65" s="81">
        <f>_xlfn.XLOOKUP(B65,Tabla1[NOMBRE Y APELLIDO],Tabla1[200m LIBRE])</f>
        <v>0</v>
      </c>
      <c r="G65" s="69"/>
      <c r="H65" t="str">
        <f t="shared" si="47"/>
        <v>SERIE 5-7</v>
      </c>
      <c r="I65" t="str">
        <f>N65&amp;COUNTIF($N$15:N65,N65)</f>
        <v>029</v>
      </c>
      <c r="J65" s="3">
        <v>7</v>
      </c>
      <c r="K65" s="80">
        <v>0</v>
      </c>
      <c r="L65" s="50">
        <v>0</v>
      </c>
      <c r="M65" s="50">
        <v>0</v>
      </c>
      <c r="N65" s="50">
        <v>0</v>
      </c>
      <c r="O65" s="55">
        <v>0</v>
      </c>
      <c r="P65" s="55" t="s">
        <v>89</v>
      </c>
      <c r="Q65" s="50">
        <f t="shared" si="44"/>
        <v>5</v>
      </c>
      <c r="R65" s="50">
        <v>5</v>
      </c>
      <c r="S65" s="34"/>
      <c r="T65">
        <v>5</v>
      </c>
      <c r="U65"/>
      <c r="V65" s="3">
        <f>_xlfn.XLOOKUP(U65,Tabla1[NOMBRE Y APELLIDO],Tabla1[EQUIPO])</f>
        <v>0</v>
      </c>
      <c r="W65" s="3">
        <f>_xlfn.XLOOKUP(U65,Tabla1[NOMBRE Y APELLIDO],Tabla1[EDAD])</f>
        <v>0</v>
      </c>
      <c r="X65" s="3">
        <f>_xlfn.XLOOKUP(U65,Tabla1[NOMBRE Y APELLIDO],Tabla1[CAT.])</f>
        <v>0</v>
      </c>
      <c r="Y65" s="81">
        <f>_xlfn.XLOOKUP(U65,Tabla1[NOMBRE Y APELLIDO],Tabla1[200m LIBRE])</f>
        <v>0</v>
      </c>
      <c r="Z65" s="84"/>
      <c r="AA65" t="str">
        <f t="shared" si="48"/>
        <v>SERIE 5-7</v>
      </c>
      <c r="AB65" t="str">
        <f>AG65&amp;COUNTIF($AG$15:AG65,AG65)</f>
        <v>028</v>
      </c>
      <c r="AC65" s="3">
        <v>7</v>
      </c>
      <c r="AD65" s="80">
        <v>0</v>
      </c>
      <c r="AE65" s="50">
        <v>0</v>
      </c>
      <c r="AF65" s="50">
        <v>0</v>
      </c>
      <c r="AG65" s="50">
        <v>0</v>
      </c>
      <c r="AH65" s="55">
        <v>0</v>
      </c>
      <c r="AI65" s="55" t="s">
        <v>89</v>
      </c>
      <c r="AJ65" s="50">
        <f t="shared" si="45"/>
        <v>6</v>
      </c>
      <c r="AK65" s="50">
        <v>5</v>
      </c>
      <c r="AM65" s="4">
        <v>11</v>
      </c>
      <c r="AN65" t="str" cm="1">
        <f t="array" ref="AN65">_xlfn.XLOOKUP($AO$52&amp;AM65,$I$15:$I$201,$K$15:$N$201,"")</f>
        <v/>
      </c>
      <c r="AO65" s="55"/>
      <c r="AP65" s="50"/>
      <c r="AQ65" s="55"/>
      <c r="AR65" s="55" t="str">
        <f t="shared" si="43"/>
        <v/>
      </c>
      <c r="AS65" s="50" cm="1">
        <f t="array" ref="AS65">IFERROR(IF(AR65="N/P",0,_xlfn.IFS(AM65&gt;8,"0",AM65=1,"9",AM65=2,"7",AM65=3,"6",AM65=4,"5",AM65=5,"4",AM65=6,"3",AM65=7,"2",AM65=8,"1")),"")+0</f>
        <v>0</v>
      </c>
      <c r="AT65" s="87" t="str">
        <f t="shared" si="46"/>
        <v>00</v>
      </c>
      <c r="AU65" s="4" cm="1">
        <f t="array" ref="AU65">_xlfn.IFS(AZ65="N/P",0,AV65="",0,AZ65&gt;0,AU64+1)</f>
        <v>0</v>
      </c>
      <c r="AV65" t="str">
        <v/>
      </c>
      <c r="AW65" s="4">
        <v>0</v>
      </c>
      <c r="AX65" s="4">
        <v>0</v>
      </c>
      <c r="AY65" s="4">
        <v>0</v>
      </c>
      <c r="AZ65" t="str">
        <v/>
      </c>
      <c r="BA65" s="50" t="e" cm="1">
        <f t="array" ref="BA65">IFERROR(IF(AZ65="N/P",0,_xlfn.IFS(AU65&gt;8,"0",AU65=1,"9",AU65=2,"7",AU65=3,"6",AU65=4,"5",AU65=5,"4",AU65=6,"3",AU65=7,"2",AU65=8,"1")),"")+0</f>
        <v>#VALUE!</v>
      </c>
      <c r="BB65" s="34"/>
      <c r="BC65" s="4">
        <v>6</v>
      </c>
      <c r="BD65" cm="1">
        <f t="array" ref="BD65:BG65">_xlfn.XLOOKUP($BE$57&amp;BC65,$AB$15:$AB$201,$AD$15:$AG$201,"")</f>
        <v>0</v>
      </c>
      <c r="BE65" s="55">
        <v>0</v>
      </c>
      <c r="BF65" s="50">
        <v>0</v>
      </c>
      <c r="BG65" s="55">
        <v>0</v>
      </c>
      <c r="BH65" s="55" t="str">
        <f t="shared" si="49"/>
        <v>:        :</v>
      </c>
      <c r="BI65" s="50" cm="1">
        <f t="array" ref="BI65">IFERROR(IF(BH65="N/P",0,_xlfn.IFS(BC65&gt;8,"0",BC65=1,"9",BC65=2,"7",BC65=3,"6",BC65=4,"5",BC65=5,"4",BC65=6,"3",BC65=7,"2",BC65=8,"1")),"")+0</f>
        <v>3</v>
      </c>
      <c r="BJ65" s="90" t="e">
        <f t="shared" si="42"/>
        <v>#N/A</v>
      </c>
      <c r="BK65" s="4" t="e" cm="1">
        <f t="array" ref="BK65">_xlfn.IFS(BP65="N/P",0,BL65="",0,BP65&gt;0,BK64+1)</f>
        <v>#N/A</v>
      </c>
      <c r="BL65">
        <v>0</v>
      </c>
      <c r="BM65" s="4">
        <v>0</v>
      </c>
      <c r="BN65" s="4">
        <v>0</v>
      </c>
      <c r="BO65" s="4">
        <v>0</v>
      </c>
      <c r="BP65" s="55" t="str">
        <v>:        :</v>
      </c>
      <c r="BQ65" s="50" t="e" cm="1">
        <f t="array" ref="BQ65">IFERROR(IF(BP65="N/P",0,_xlfn.IFS(BK65&gt;8,"0",BK65=1,"9",BK65=2,"7",BK65=3,"6",BK65=4,"5",BK65=5,"4",BK65=6,"3",BK65=7,"2",BK65=8,"1")),"")+0</f>
        <v>#VALUE!</v>
      </c>
      <c r="BS65"/>
      <c r="BT65"/>
      <c r="BU65"/>
      <c r="BV65"/>
      <c r="BW65"/>
      <c r="BX65"/>
      <c r="BZ65"/>
      <c r="CA65"/>
      <c r="CB65"/>
      <c r="CC65"/>
      <c r="CD65"/>
      <c r="CE65"/>
      <c r="CF65"/>
      <c r="CG65"/>
      <c r="CH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33" customFormat="1" x14ac:dyDescent="0.3">
      <c r="A66">
        <v>4</v>
      </c>
      <c r="B66"/>
      <c r="C66" s="3">
        <f>_xlfn.XLOOKUP(B66,Tabla1[NOMBRE Y APELLIDO],Tabla1[EQUIPO])</f>
        <v>0</v>
      </c>
      <c r="D66" s="3">
        <f>_xlfn.XLOOKUP(B66,Tabla1[NOMBRE Y APELLIDO],Tabla1[EDAD])</f>
        <v>0</v>
      </c>
      <c r="E66" s="3">
        <f>_xlfn.XLOOKUP(B66,Tabla1[NOMBRE Y APELLIDO],Tabla1[CAT.])</f>
        <v>0</v>
      </c>
      <c r="F66" s="81">
        <f>_xlfn.XLOOKUP(B66,Tabla1[NOMBRE Y APELLIDO],Tabla1[200m LIBRE])</f>
        <v>0</v>
      </c>
      <c r="G66" s="69"/>
      <c r="H66" t="str">
        <f t="shared" si="47"/>
        <v>SERIE 5-8</v>
      </c>
      <c r="I66" t="str">
        <f>N66&amp;COUNTIF($N$15:N66,N66)</f>
        <v>030</v>
      </c>
      <c r="J66" s="3">
        <v>8</v>
      </c>
      <c r="K66" s="80">
        <v>0</v>
      </c>
      <c r="L66" s="50">
        <v>0</v>
      </c>
      <c r="M66" s="50">
        <v>0</v>
      </c>
      <c r="N66" s="50">
        <v>0</v>
      </c>
      <c r="O66" s="55">
        <v>0</v>
      </c>
      <c r="P66" s="55" t="s">
        <v>89</v>
      </c>
      <c r="Q66" s="50">
        <f t="shared" si="44"/>
        <v>5</v>
      </c>
      <c r="R66" s="50">
        <v>5</v>
      </c>
      <c r="S66" s="34"/>
      <c r="T66">
        <v>4</v>
      </c>
      <c r="U66"/>
      <c r="V66" s="3">
        <f>_xlfn.XLOOKUP(U66,Tabla1[NOMBRE Y APELLIDO],Tabla1[EQUIPO])</f>
        <v>0</v>
      </c>
      <c r="W66" s="3">
        <f>_xlfn.XLOOKUP(U66,Tabla1[NOMBRE Y APELLIDO],Tabla1[EDAD])</f>
        <v>0</v>
      </c>
      <c r="X66" s="3">
        <f>_xlfn.XLOOKUP(U66,Tabla1[NOMBRE Y APELLIDO],Tabla1[CAT.])</f>
        <v>0</v>
      </c>
      <c r="Y66" s="81">
        <f>_xlfn.XLOOKUP(U66,Tabla1[NOMBRE Y APELLIDO],Tabla1[200m LIBRE])</f>
        <v>0</v>
      </c>
      <c r="Z66" s="84"/>
      <c r="AA66" t="str">
        <f t="shared" si="48"/>
        <v>SERIE 5-8</v>
      </c>
      <c r="AB66" t="str">
        <f>AG66&amp;COUNTIF($AG$15:AG66,AG66)</f>
        <v>029</v>
      </c>
      <c r="AC66" s="3">
        <v>8</v>
      </c>
      <c r="AD66" s="80">
        <v>0</v>
      </c>
      <c r="AE66" s="50">
        <v>0</v>
      </c>
      <c r="AF66" s="50">
        <v>0</v>
      </c>
      <c r="AG66" s="50">
        <v>0</v>
      </c>
      <c r="AH66" s="55">
        <v>0</v>
      </c>
      <c r="AI66" s="55" t="s">
        <v>89</v>
      </c>
      <c r="AJ66" s="50">
        <f t="shared" si="45"/>
        <v>6</v>
      </c>
      <c r="AK66" s="50">
        <v>5</v>
      </c>
      <c r="AM66" s="4">
        <v>12</v>
      </c>
      <c r="AN66" t="str" cm="1">
        <f t="array" ref="AN66">_xlfn.XLOOKUP($AO$52&amp;AM66,$I$15:$I$201,$K$15:$N$201,"")</f>
        <v/>
      </c>
      <c r="AO66" s="55"/>
      <c r="AP66" s="50"/>
      <c r="AQ66" s="55"/>
      <c r="AR66" s="55" t="str">
        <f t="shared" si="43"/>
        <v/>
      </c>
      <c r="AS66" s="50" cm="1">
        <f t="array" ref="AS66">IFERROR(IF(AR66="N/P",0,_xlfn.IFS(AM66&gt;8,"0",AM66=1,"9",AM66=2,"7",AM66=3,"6",AM66=4,"5",AM66=5,"4",AM66=6,"3",AM66=7,"2",AM66=8,"1")),"")+0</f>
        <v>0</v>
      </c>
      <c r="AT66" s="87" t="str">
        <f t="shared" si="46"/>
        <v>00</v>
      </c>
      <c r="AU66" s="4" cm="1">
        <f t="array" ref="AU66">_xlfn.IFS(AZ66="N/P",0,AV66="",0,AZ66&gt;0,AU65+1)</f>
        <v>0</v>
      </c>
      <c r="AV66" t="str">
        <v/>
      </c>
      <c r="AW66" s="4">
        <v>0</v>
      </c>
      <c r="AX66" s="4">
        <v>0</v>
      </c>
      <c r="AY66" s="4">
        <v>0</v>
      </c>
      <c r="AZ66" t="str">
        <v/>
      </c>
      <c r="BA66" s="50" t="e" cm="1">
        <f t="array" ref="BA66">IFERROR(IF(AZ66="N/P",0,_xlfn.IFS(AU66&gt;8,"0",AU66=1,"9",AU66=2,"7",AU66=3,"6",AU66=4,"5",AU66=5,"4",AU66=6,"3",AU66=7,"2",AU66=8,"1")),"")+0</f>
        <v>#VALUE!</v>
      </c>
      <c r="BB66" s="34"/>
      <c r="BC66" s="4">
        <v>7</v>
      </c>
      <c r="BD66" cm="1">
        <f t="array" ref="BD66:BG66">_xlfn.XLOOKUP($BE$57&amp;BC66,$AB$15:$AB$201,$AD$15:$AG$201,"")</f>
        <v>0</v>
      </c>
      <c r="BE66" s="55">
        <v>0</v>
      </c>
      <c r="BF66" s="50">
        <v>0</v>
      </c>
      <c r="BG66" s="55">
        <v>0</v>
      </c>
      <c r="BH66" s="55" t="str">
        <f t="shared" si="49"/>
        <v>:        :</v>
      </c>
      <c r="BI66" s="50" cm="1">
        <f t="array" ref="BI66">IFERROR(IF(BH66="N/P",0,_xlfn.IFS(BC66&gt;8,"0",BC66=1,"9",BC66=2,"7",BC66=3,"6",BC66=4,"5",BC66=5,"4",BC66=6,"3",BC66=7,"2",BC66=8,"1")),"")+0</f>
        <v>2</v>
      </c>
      <c r="BJ66" s="90" t="e">
        <f t="shared" si="42"/>
        <v>#N/A</v>
      </c>
      <c r="BK66" s="4" t="e" cm="1">
        <f t="array" ref="BK66">_xlfn.IFS(BP66="N/P",0,BL66="",0,BP66&gt;0,BK65+1)</f>
        <v>#N/A</v>
      </c>
      <c r="BL66">
        <v>0</v>
      </c>
      <c r="BM66" s="4">
        <v>0</v>
      </c>
      <c r="BN66" s="4">
        <v>0</v>
      </c>
      <c r="BO66" s="4">
        <v>0</v>
      </c>
      <c r="BP66" s="55" t="str">
        <v>:        :</v>
      </c>
      <c r="BQ66" s="50" t="e" cm="1">
        <f t="array" ref="BQ66">IFERROR(IF(BP66="N/P",0,_xlfn.IFS(BK66&gt;8,"0",BK66=1,"9",BK66=2,"7",BK66=3,"6",BK66=4,"5",BK66=5,"4",BK66=6,"3",BK66=7,"2",BK66=8,"1")),"")+0</f>
        <v>#VALUE!</v>
      </c>
      <c r="BS66"/>
      <c r="BT66"/>
      <c r="BU66"/>
      <c r="BV66"/>
      <c r="BW66"/>
      <c r="BX66"/>
      <c r="BZ66"/>
      <c r="CA66"/>
      <c r="CB66"/>
      <c r="CC66"/>
      <c r="CD66"/>
      <c r="CE66"/>
      <c r="CF66"/>
      <c r="CG66"/>
      <c r="CH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33" customFormat="1" x14ac:dyDescent="0.3">
      <c r="A67"/>
      <c r="B67"/>
      <c r="C67"/>
      <c r="D67"/>
      <c r="E67"/>
      <c r="F67"/>
      <c r="G67" s="69"/>
      <c r="H67"/>
      <c r="I67" t="str">
        <f>N67&amp;COUNTIF($N$15:N67,N67)</f>
        <v>30</v>
      </c>
      <c r="J67" s="4"/>
      <c r="K67" s="77"/>
      <c r="L67" s="77"/>
      <c r="M67" s="77"/>
      <c r="N67" s="77"/>
      <c r="O67" s="77"/>
      <c r="P67"/>
      <c r="Q67"/>
      <c r="R67"/>
      <c r="S67" s="34"/>
      <c r="T67"/>
      <c r="U67"/>
      <c r="V67"/>
      <c r="W67"/>
      <c r="X67"/>
      <c r="Y67"/>
      <c r="Z67" s="82"/>
      <c r="AA67"/>
      <c r="AB67" t="str">
        <f>AG67&amp;COUNTIF($AG$15:AG67,AG67)</f>
        <v>29</v>
      </c>
      <c r="AC67" s="4"/>
      <c r="AD67" s="77"/>
      <c r="AE67" s="77"/>
      <c r="AF67" s="77"/>
      <c r="AG67" s="77"/>
      <c r="AH67" s="77"/>
      <c r="AI67"/>
      <c r="AJ67"/>
      <c r="AK67"/>
      <c r="AM67" s="4"/>
      <c r="AN67" s="42" t="str">
        <f>AN52</f>
        <v>FEMENINO</v>
      </c>
      <c r="AO67" s="18"/>
      <c r="AP67"/>
      <c r="AQ67" s="42" t="str">
        <f>AQ52</f>
        <v>200 M</v>
      </c>
      <c r="AR67" s="18" t="str">
        <f>AR52</f>
        <v>LIBRE</v>
      </c>
      <c r="AS67"/>
      <c r="AT67" s="87" t="str">
        <f t="shared" si="46"/>
        <v>200 M</v>
      </c>
      <c r="AU67" s="4"/>
      <c r="AV67" s="48" t="str">
        <f>AN67</f>
        <v>FEMENINO</v>
      </c>
      <c r="AW67" s="17">
        <f>AO67</f>
        <v>0</v>
      </c>
      <c r="AX67" s="4"/>
      <c r="AY67" s="48" t="str">
        <f>AQ67</f>
        <v>200 M</v>
      </c>
      <c r="AZ67" s="17" t="str">
        <f>AR67</f>
        <v>LIBRE</v>
      </c>
      <c r="BA67"/>
      <c r="BB67" s="34"/>
      <c r="BC67" s="4">
        <v>8</v>
      </c>
      <c r="BD67" cm="1">
        <f t="array" ref="BD67:BG67">_xlfn.XLOOKUP($BE$57&amp;BC67,$AB$15:$AB$201,$AD$15:$AG$201,"")</f>
        <v>0</v>
      </c>
      <c r="BE67" s="55">
        <v>0</v>
      </c>
      <c r="BF67" s="50">
        <v>0</v>
      </c>
      <c r="BG67" s="55">
        <v>0</v>
      </c>
      <c r="BH67" s="55" t="str">
        <f t="shared" si="49"/>
        <v>:        :</v>
      </c>
      <c r="BI67" s="50" cm="1">
        <f t="array" ref="BI67">IFERROR(IF(BH67="N/P",0,_xlfn.IFS(BC67&gt;8,"0",BC67=1,"9",BC67=2,"7",BC67=3,"6",BC67=4,"5",BC67=5,"4",BC67=6,"3",BC67=7,"2",BC67=8,"1")),"")+0</f>
        <v>1</v>
      </c>
      <c r="BJ67" s="90" t="e">
        <f t="shared" si="42"/>
        <v>#N/A</v>
      </c>
      <c r="BK67" s="4" t="e" cm="1">
        <f t="array" ref="BK67">_xlfn.IFS(BP67="N/P",0,BL67="",0,BP67&gt;0,BK66+1)</f>
        <v>#N/A</v>
      </c>
      <c r="BL67">
        <v>0</v>
      </c>
      <c r="BM67" s="4">
        <v>0</v>
      </c>
      <c r="BN67" s="4">
        <v>0</v>
      </c>
      <c r="BO67" s="4">
        <v>0</v>
      </c>
      <c r="BP67" s="55" t="str">
        <v>:        :</v>
      </c>
      <c r="BQ67" s="50" t="e" cm="1">
        <f t="array" ref="BQ67">IFERROR(IF(BP67="N/P",0,_xlfn.IFS(BK67&gt;8,"0",BK67=1,"9",BK67=2,"7",BK67=3,"6",BK67=4,"5",BK67=5,"4",BK67=6,"3",BK67=7,"2",BK67=8,"1")),"")+0</f>
        <v>#VALUE!</v>
      </c>
      <c r="BS67"/>
      <c r="BT67"/>
      <c r="BU67"/>
      <c r="BV67"/>
      <c r="BW67"/>
      <c r="BX67"/>
      <c r="BZ67"/>
      <c r="CA67"/>
      <c r="CB67"/>
      <c r="CC67"/>
      <c r="CD67"/>
      <c r="CE67"/>
      <c r="CF67"/>
      <c r="CG67"/>
      <c r="CH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33" customFormat="1" x14ac:dyDescent="0.3">
      <c r="A68" s="3" t="s">
        <v>66</v>
      </c>
      <c r="B68" s="42" t="str">
        <f>$B$13</f>
        <v xml:space="preserve">PRUEBA </v>
      </c>
      <c r="C68" s="18">
        <f>$C$13</f>
        <v>5</v>
      </c>
      <c r="D68" s="18"/>
      <c r="E68" s="78" t="str">
        <f>$E$12</f>
        <v>200 M</v>
      </c>
      <c r="F68" s="79" t="str">
        <f>$F$12</f>
        <v>LIBRE</v>
      </c>
      <c r="G68" s="69"/>
      <c r="H68"/>
      <c r="I68" t="str">
        <f>N68&amp;COUNTIF($N$15:N68,N68)</f>
        <v>200 M5</v>
      </c>
      <c r="J68" s="3" t="s">
        <v>66</v>
      </c>
      <c r="K68" s="42" t="str">
        <f>$B$13</f>
        <v xml:space="preserve">PRUEBA </v>
      </c>
      <c r="L68" s="79">
        <f>$C$13</f>
        <v>5</v>
      </c>
      <c r="M68" s="79"/>
      <c r="N68" s="78" t="str">
        <f>$E$12</f>
        <v>200 M</v>
      </c>
      <c r="O68" s="79" t="str">
        <f>$F$12</f>
        <v>LIBRE</v>
      </c>
      <c r="P68" s="5"/>
      <c r="Q68" s="5"/>
      <c r="R68" s="5"/>
      <c r="S68" s="34"/>
      <c r="T68" s="3" t="s">
        <v>66</v>
      </c>
      <c r="U68" s="42" t="str">
        <f>$B$13</f>
        <v xml:space="preserve">PRUEBA </v>
      </c>
      <c r="V68" s="18">
        <f>$V$13</f>
        <v>6</v>
      </c>
      <c r="W68" s="18"/>
      <c r="X68" s="78" t="str">
        <f>$E$12</f>
        <v>200 M</v>
      </c>
      <c r="Y68" s="79" t="str">
        <f>$F$12</f>
        <v>LIBRE</v>
      </c>
      <c r="Z68" s="85"/>
      <c r="AA68"/>
      <c r="AB68" t="str">
        <f>AG68&amp;COUNTIF($AG$15:AG68,AG68)</f>
        <v>200 M5</v>
      </c>
      <c r="AC68" s="3" t="s">
        <v>66</v>
      </c>
      <c r="AD68" s="42" t="str">
        <f>$B$13</f>
        <v xml:space="preserve">PRUEBA </v>
      </c>
      <c r="AE68" s="18">
        <f>$V$13</f>
        <v>6</v>
      </c>
      <c r="AF68" s="79"/>
      <c r="AG68" s="78" t="str">
        <f>$E$12</f>
        <v>200 M</v>
      </c>
      <c r="AH68" s="79" t="str">
        <f>$F$12</f>
        <v>LIBRE</v>
      </c>
      <c r="AI68" s="5"/>
      <c r="AJ68" s="5"/>
      <c r="AK68" s="5"/>
      <c r="AM68" s="4"/>
      <c r="AN68" s="42" t="str">
        <f>AN53</f>
        <v xml:space="preserve">PRUEBA </v>
      </c>
      <c r="AO68" s="18">
        <f>AO53</f>
        <v>5</v>
      </c>
      <c r="AP68"/>
      <c r="AQ68"/>
      <c r="AR68"/>
      <c r="AS68"/>
      <c r="AT68" s="87" t="str">
        <f t="shared" si="46"/>
        <v/>
      </c>
      <c r="AU68" s="4"/>
      <c r="AV68" s="48" t="str">
        <f>AN68</f>
        <v xml:space="preserve">PRUEBA </v>
      </c>
      <c r="AW68" s="17">
        <f>AO68</f>
        <v>5</v>
      </c>
      <c r="AX68" s="4"/>
      <c r="AY68"/>
      <c r="AZ68"/>
      <c r="BA68"/>
      <c r="BB68" s="34"/>
      <c r="BC68" s="4">
        <v>9</v>
      </c>
      <c r="BD68" cm="1">
        <f t="array" ref="BD68:BG68">_xlfn.XLOOKUP($BE$57&amp;BC68,$AB$15:$AB$201,$AD$15:$AG$201,"")</f>
        <v>0</v>
      </c>
      <c r="BE68" s="55">
        <v>0</v>
      </c>
      <c r="BF68" s="50">
        <v>0</v>
      </c>
      <c r="BG68" s="55">
        <v>0</v>
      </c>
      <c r="BH68" s="55" t="str">
        <f t="shared" si="49"/>
        <v>:        :</v>
      </c>
      <c r="BI68" s="50" cm="1">
        <f t="array" ref="BI68">IFERROR(IF(BH68="N/P",0,_xlfn.IFS(BC68&gt;8,"0",BC68=1,"9",BC68=2,"7",BC68=3,"6",BC68=4,"5",BC68=5,"4",BC68=6,"3",BC68=7,"2",BC68=8,"1")),"")+0</f>
        <v>0</v>
      </c>
      <c r="BJ68" s="90" t="e">
        <f t="shared" si="42"/>
        <v>#N/A</v>
      </c>
      <c r="BK68" s="4" t="e" cm="1">
        <f t="array" ref="BK68">_xlfn.IFS(BP68="N/P",0,BL68="",0,BP68&gt;0,BK67+1)</f>
        <v>#N/A</v>
      </c>
      <c r="BL68">
        <v>0</v>
      </c>
      <c r="BM68" s="4">
        <v>0</v>
      </c>
      <c r="BN68" s="4">
        <v>0</v>
      </c>
      <c r="BO68" s="4">
        <v>0</v>
      </c>
      <c r="BP68" s="55" t="str">
        <v>:        :</v>
      </c>
      <c r="BQ68" s="50" t="e" cm="1">
        <f t="array" ref="BQ68">IFERROR(IF(BP68="N/P",0,_xlfn.IFS(BK68&gt;8,"0",BK68=1,"9",BK68=2,"7",BK68=3,"6",BK68=4,"5",BK68=5,"4",BK68=6,"3",BK68=7,"2",BK68=8,"1")),"")+0</f>
        <v>#VALUE!</v>
      </c>
      <c r="BS68"/>
      <c r="BT68"/>
      <c r="BU68"/>
      <c r="BV68"/>
      <c r="BW68"/>
      <c r="BX68"/>
      <c r="BZ68"/>
      <c r="CA68"/>
      <c r="CB68"/>
      <c r="CC68"/>
      <c r="CD68"/>
      <c r="CE68"/>
      <c r="CF68"/>
      <c r="CG68"/>
      <c r="CH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33" customFormat="1" x14ac:dyDescent="0.3">
      <c r="A69" s="3" t="s">
        <v>79</v>
      </c>
      <c r="B69" s="49" t="s">
        <v>7</v>
      </c>
      <c r="C69" s="49" t="s">
        <v>8</v>
      </c>
      <c r="D69" s="49" t="s">
        <v>61</v>
      </c>
      <c r="E69" s="49" t="s">
        <v>10</v>
      </c>
      <c r="F69" s="49" t="s">
        <v>80</v>
      </c>
      <c r="G69" s="69"/>
      <c r="H69"/>
      <c r="I69" t="str">
        <f>N69&amp;COUNTIF($N$15:N69,N69)</f>
        <v>CAT.5</v>
      </c>
      <c r="J69" s="3" t="s">
        <v>79</v>
      </c>
      <c r="K69" s="50" t="s">
        <v>7</v>
      </c>
      <c r="L69" s="50" t="s">
        <v>8</v>
      </c>
      <c r="M69" s="50" t="s">
        <v>61</v>
      </c>
      <c r="N69" s="50" t="s">
        <v>10</v>
      </c>
      <c r="O69" s="50" t="s">
        <v>80</v>
      </c>
      <c r="P69" s="49" t="s">
        <v>81</v>
      </c>
      <c r="Q69" s="49" t="s">
        <v>82</v>
      </c>
      <c r="R69" s="49" t="s">
        <v>30</v>
      </c>
      <c r="S69" s="34"/>
      <c r="T69" s="3" t="s">
        <v>79</v>
      </c>
      <c r="U69" s="49" t="s">
        <v>7</v>
      </c>
      <c r="V69" s="49" t="s">
        <v>8</v>
      </c>
      <c r="W69" s="49" t="s">
        <v>61</v>
      </c>
      <c r="X69" s="49" t="s">
        <v>10</v>
      </c>
      <c r="Y69" s="49" t="s">
        <v>80</v>
      </c>
      <c r="Z69" s="83"/>
      <c r="AA69"/>
      <c r="AB69" t="str">
        <f>AG69&amp;COUNTIF($AG$15:AG69,AG69)</f>
        <v>CAT.5</v>
      </c>
      <c r="AC69" s="3" t="s">
        <v>79</v>
      </c>
      <c r="AD69" s="50" t="s">
        <v>7</v>
      </c>
      <c r="AE69" s="50" t="s">
        <v>8</v>
      </c>
      <c r="AF69" s="50" t="s">
        <v>61</v>
      </c>
      <c r="AG69" s="50" t="s">
        <v>10</v>
      </c>
      <c r="AH69" s="50" t="s">
        <v>80</v>
      </c>
      <c r="AI69" s="49" t="s">
        <v>81</v>
      </c>
      <c r="AJ69" s="49" t="s">
        <v>82</v>
      </c>
      <c r="AK69" s="49" t="s">
        <v>30</v>
      </c>
      <c r="AM69" s="49" t="s">
        <v>83</v>
      </c>
      <c r="AN69" s="49" t="s">
        <v>7</v>
      </c>
      <c r="AO69" s="49" t="s">
        <v>8</v>
      </c>
      <c r="AP69" s="49" t="s">
        <v>61</v>
      </c>
      <c r="AQ69" s="49" t="s">
        <v>10</v>
      </c>
      <c r="AR69" s="49" t="s">
        <v>81</v>
      </c>
      <c r="AS69" s="50" t="s">
        <v>15</v>
      </c>
      <c r="AT69" s="87" t="str">
        <f t="shared" si="46"/>
        <v>CAT.Lugar</v>
      </c>
      <c r="AU69" s="49" t="s">
        <v>83</v>
      </c>
      <c r="AV69" s="49" t="s">
        <v>7</v>
      </c>
      <c r="AW69" s="49" t="s">
        <v>8</v>
      </c>
      <c r="AX69" s="49" t="s">
        <v>61</v>
      </c>
      <c r="AY69" s="49" t="s">
        <v>10</v>
      </c>
      <c r="AZ69" s="49" t="s">
        <v>81</v>
      </c>
      <c r="BA69" s="4" t="s">
        <v>15</v>
      </c>
      <c r="BB69" s="34"/>
      <c r="BC69" s="4">
        <v>10</v>
      </c>
      <c r="BD69" cm="1">
        <f t="array" ref="BD69:BG69">_xlfn.XLOOKUP($BE$57&amp;BC69,$AB$15:$AB$201,$AD$15:$AG$201,"")</f>
        <v>0</v>
      </c>
      <c r="BE69" s="55">
        <v>0</v>
      </c>
      <c r="BF69" s="50">
        <v>0</v>
      </c>
      <c r="BG69" s="55">
        <v>0</v>
      </c>
      <c r="BH69" s="55" t="str">
        <f t="shared" si="49"/>
        <v>:        :</v>
      </c>
      <c r="BI69" s="50" cm="1">
        <f t="array" ref="BI69">IFERROR(IF(BH69="N/P",0,_xlfn.IFS(BC69&gt;8,"0",BC69=1,"9",BC69=2,"7",BC69=3,"6",BC69=4,"5",BC69=5,"4",BC69=6,"3",BC69=7,"2",BC69=8,"1")),"")+0</f>
        <v>0</v>
      </c>
      <c r="BJ69" s="90" t="e">
        <f t="shared" si="42"/>
        <v>#N/A</v>
      </c>
      <c r="BK69" s="4" t="e" cm="1">
        <f t="array" ref="BK69">_xlfn.IFS(BP69="N/P",0,BL69="",0,BP69&gt;0,BK68+1)</f>
        <v>#N/A</v>
      </c>
      <c r="BL69">
        <v>0</v>
      </c>
      <c r="BM69" s="4">
        <v>0</v>
      </c>
      <c r="BN69" s="4">
        <v>0</v>
      </c>
      <c r="BO69" s="4">
        <v>0</v>
      </c>
      <c r="BP69" s="55" t="str">
        <v>:        :</v>
      </c>
      <c r="BQ69" s="50" t="e" cm="1">
        <f t="array" ref="BQ69">IFERROR(IF(BP69="N/P",0,_xlfn.IFS(BK69&gt;8,"0",BK69=1,"9",BK69=2,"7",BK69=3,"6",BK69=4,"5",BK69=5,"4",BK69=6,"3",BK69=7,"2",BK69=8,"1")),"")+0</f>
        <v>#VALUE!</v>
      </c>
      <c r="BS69"/>
      <c r="BT69"/>
      <c r="BU69"/>
      <c r="BV69"/>
      <c r="BW69"/>
      <c r="BX69"/>
      <c r="BZ69"/>
      <c r="CA69"/>
      <c r="CB69"/>
      <c r="CC69"/>
      <c r="CD69"/>
      <c r="CE69"/>
      <c r="CF69"/>
      <c r="CG69"/>
      <c r="CH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33" customFormat="1" x14ac:dyDescent="0.3">
      <c r="A70">
        <v>8</v>
      </c>
      <c r="B70"/>
      <c r="C70" s="3">
        <f>_xlfn.XLOOKUP(B70,Tabla1[NOMBRE Y APELLIDO],Tabla1[EQUIPO])</f>
        <v>0</v>
      </c>
      <c r="D70" s="3">
        <f>_xlfn.XLOOKUP(B70,Tabla1[NOMBRE Y APELLIDO],Tabla1[EDAD])</f>
        <v>0</v>
      </c>
      <c r="E70" s="3">
        <f>_xlfn.XLOOKUP(B70,Tabla1[NOMBRE Y APELLIDO],Tabla1[CAT.])</f>
        <v>0</v>
      </c>
      <c r="F70" s="81">
        <f>_xlfn.XLOOKUP(B70,Tabla1[NOMBRE Y APELLIDO],Tabla1[200m LIBRE])</f>
        <v>0</v>
      </c>
      <c r="G70" s="69"/>
      <c r="H70" t="str">
        <f>$J$68&amp;"-"&amp;J70</f>
        <v>SERIE 6-1</v>
      </c>
      <c r="I70" t="str">
        <f>N70&amp;COUNTIF($N$15:N70,N70)</f>
        <v>031</v>
      </c>
      <c r="J70" s="3" cm="1">
        <f t="array" ref="J70:O77">_xlfn._xlws.SORT(A70:F77,1,1,FALSE)</f>
        <v>1</v>
      </c>
      <c r="K70" s="80">
        <v>0</v>
      </c>
      <c r="L70" s="50">
        <v>0</v>
      </c>
      <c r="M70" s="50">
        <v>0</v>
      </c>
      <c r="N70" s="50">
        <v>0</v>
      </c>
      <c r="O70" s="55">
        <v>0</v>
      </c>
      <c r="P70" s="55" t="s">
        <v>89</v>
      </c>
      <c r="Q70" s="50">
        <f t="shared" ref="Q70:Q77" si="50">$L$13</f>
        <v>5</v>
      </c>
      <c r="R70" s="50">
        <v>6</v>
      </c>
      <c r="S70" s="34"/>
      <c r="T70">
        <v>8</v>
      </c>
      <c r="U70"/>
      <c r="V70" s="3">
        <f>_xlfn.XLOOKUP(U70,Tabla1[NOMBRE Y APELLIDO],Tabla1[EQUIPO])</f>
        <v>0</v>
      </c>
      <c r="W70" s="3">
        <f>_xlfn.XLOOKUP(U70,Tabla1[NOMBRE Y APELLIDO],Tabla1[EDAD])</f>
        <v>0</v>
      </c>
      <c r="X70" s="3">
        <f>_xlfn.XLOOKUP(U70,Tabla1[NOMBRE Y APELLIDO],Tabla1[CAT.])</f>
        <v>0</v>
      </c>
      <c r="Y70" s="81">
        <f>_xlfn.XLOOKUP(U70,Tabla1[NOMBRE Y APELLIDO],Tabla1[200m LIBRE])</f>
        <v>0</v>
      </c>
      <c r="Z70" s="84"/>
      <c r="AA70" t="str">
        <f>$AC$68&amp;"-"&amp;AC70</f>
        <v>SERIE 6-1</v>
      </c>
      <c r="AB70" t="str">
        <f>AG70&amp;COUNTIF($AG$15:AG70,AG70)</f>
        <v>030</v>
      </c>
      <c r="AC70" s="3" cm="1">
        <f t="array" ref="AC70:AH77">_xlfn._xlws.SORT(T70:Y77,1,1,FALSE)</f>
        <v>1</v>
      </c>
      <c r="AD70" s="80">
        <v>0</v>
      </c>
      <c r="AE70" s="50">
        <v>0</v>
      </c>
      <c r="AF70" s="50">
        <v>0</v>
      </c>
      <c r="AG70" s="50">
        <v>0</v>
      </c>
      <c r="AH70" s="55">
        <v>0</v>
      </c>
      <c r="AI70" s="55" t="s">
        <v>89</v>
      </c>
      <c r="AJ70" s="50">
        <f t="shared" ref="AJ70:AJ77" si="51">$AE$13</f>
        <v>6</v>
      </c>
      <c r="AK70" s="50">
        <v>6</v>
      </c>
      <c r="AM70" s="4">
        <v>1</v>
      </c>
      <c r="AN70" t="str" cm="1">
        <f t="array" ref="AN70">_xlfn.XLOOKUP($AO$67&amp;AM70,$I$15:$I$201,$K$15:$N$201,"")</f>
        <v/>
      </c>
      <c r="AO70" s="55"/>
      <c r="AP70" s="50"/>
      <c r="AQ70" s="55"/>
      <c r="AR70" s="55" t="str">
        <f t="shared" ref="AR70:AR81" si="52">_xlfn.XLOOKUP($AO$67&amp;AM70,$I$15:$I$201,$P$15:$P$201,"")</f>
        <v/>
      </c>
      <c r="AS70" s="50" cm="1">
        <f t="array" ref="AS70">IFERROR(IF(AR70="N/P",0,_xlfn.IFS(AM70&gt;8,"0",AM70=1,"9",AM70=2,"7",AM70=3,"6",AM70=4,"5",AM70=5,"4",AM70=6,"3",AM70=7,"2",AM70=8,"1")),"")+0</f>
        <v>9</v>
      </c>
      <c r="AT70" s="87" t="e">
        <f t="shared" si="46"/>
        <v>#N/A</v>
      </c>
      <c r="AU70" s="4" t="e" cm="1">
        <f t="array" ref="AU70">_xlfn.IFS(AZ70="N/P",0,AV70="",0,AV70&gt;0,1)</f>
        <v>#N/A</v>
      </c>
      <c r="AV70" cm="1">
        <f t="array" ref="AV70:AZ81">_xlfn._xlws.SORT(AN70:AR81,5,1,FALSE)</f>
        <v>0</v>
      </c>
      <c r="AW70" s="4">
        <v>0</v>
      </c>
      <c r="AX70" s="4">
        <v>0</v>
      </c>
      <c r="AY70" s="4">
        <v>0</v>
      </c>
      <c r="AZ70" s="55">
        <v>0</v>
      </c>
      <c r="BA70" s="50" t="e" cm="1">
        <f t="array" ref="BA70">IFERROR(IF(AZ70="N/P",0,_xlfn.IFS(AU70&gt;8,"0",AU70=1,"9",AU70=2,"7",AU70=3,"6",AU70=4,"5",AU70=5,"4",AU70=6,"3",AU70=7,"2",AU70=8,"1")),"")+0</f>
        <v>#VALUE!</v>
      </c>
      <c r="BB70" s="34"/>
      <c r="BC70" s="4">
        <v>11</v>
      </c>
      <c r="BD70" cm="1">
        <f t="array" ref="BD70:BG70">_xlfn.XLOOKUP($BE$57&amp;BC70,$AB$15:$AB$201,$AD$15:$AG$201,"")</f>
        <v>0</v>
      </c>
      <c r="BE70" s="55">
        <v>0</v>
      </c>
      <c r="BF70" s="50">
        <v>0</v>
      </c>
      <c r="BG70" s="55">
        <v>0</v>
      </c>
      <c r="BH70" s="55" t="str">
        <f t="shared" si="49"/>
        <v>:        :</v>
      </c>
      <c r="BI70" s="50" cm="1">
        <f t="array" ref="BI70">IFERROR(IF(BH70="N/P",0,_xlfn.IFS(BC70&gt;8,"0",BC70=1,"9",BC70=2,"7",BC70=3,"6",BC70=4,"5",BC70=5,"4",BC70=6,"3",BC70=7,"2",BC70=8,"1")),"")+0</f>
        <v>0</v>
      </c>
      <c r="BJ70" s="90" t="e">
        <f t="shared" si="42"/>
        <v>#N/A</v>
      </c>
      <c r="BK70" s="4" t="e" cm="1">
        <f t="array" ref="BK70">_xlfn.IFS(BP70="N/P",0,BL70="",0,BP70&gt;0,BK69+1)</f>
        <v>#N/A</v>
      </c>
      <c r="BL70">
        <v>0</v>
      </c>
      <c r="BM70" s="4">
        <v>0</v>
      </c>
      <c r="BN70" s="4">
        <v>0</v>
      </c>
      <c r="BO70" s="4">
        <v>0</v>
      </c>
      <c r="BP70" s="55" t="str">
        <v>:        :</v>
      </c>
      <c r="BQ70" s="50" t="e" cm="1">
        <f t="array" ref="BQ70">IFERROR(IF(BP70="N/P",0,_xlfn.IFS(BK70&gt;8,"0",BK70=1,"9",BK70=2,"7",BK70=3,"6",BK70=4,"5",BK70=5,"4",BK70=6,"3",BK70=7,"2",BK70=8,"1")),"")+0</f>
        <v>#VALUE!</v>
      </c>
      <c r="BS70"/>
      <c r="BT70"/>
      <c r="BU70"/>
      <c r="BV70"/>
      <c r="BW70"/>
      <c r="BX70"/>
      <c r="BZ70"/>
      <c r="CA70"/>
      <c r="CB70"/>
      <c r="CC70"/>
      <c r="CD70"/>
      <c r="CE70"/>
      <c r="CF70"/>
      <c r="CG70"/>
      <c r="CH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x14ac:dyDescent="0.3">
      <c r="A71">
        <v>1</v>
      </c>
      <c r="C71" s="3">
        <f>_xlfn.XLOOKUP(B71,Tabla1[NOMBRE Y APELLIDO],Tabla1[EQUIPO])</f>
        <v>0</v>
      </c>
      <c r="D71" s="3">
        <f>_xlfn.XLOOKUP(B71,Tabla1[NOMBRE Y APELLIDO],Tabla1[EDAD])</f>
        <v>0</v>
      </c>
      <c r="E71" s="3">
        <f>_xlfn.XLOOKUP(B71,Tabla1[NOMBRE Y APELLIDO],Tabla1[CAT.])</f>
        <v>0</v>
      </c>
      <c r="F71" s="81">
        <f>_xlfn.XLOOKUP(B71,Tabla1[NOMBRE Y APELLIDO],Tabla1[200m LIBRE])</f>
        <v>0</v>
      </c>
      <c r="H71" t="str">
        <f t="shared" ref="H71:H77" si="53">$J$68&amp;"-"&amp;J71</f>
        <v>SERIE 6-2</v>
      </c>
      <c r="I71" t="str">
        <f>N71&amp;COUNTIF($N$15:N71,N71)</f>
        <v>032</v>
      </c>
      <c r="J71" s="3">
        <v>2</v>
      </c>
      <c r="K71" s="80">
        <v>0</v>
      </c>
      <c r="L71" s="50">
        <v>0</v>
      </c>
      <c r="M71" s="50">
        <v>0</v>
      </c>
      <c r="N71" s="50">
        <v>0</v>
      </c>
      <c r="O71" s="55">
        <v>0</v>
      </c>
      <c r="P71" s="55" t="s">
        <v>89</v>
      </c>
      <c r="Q71" s="50">
        <f t="shared" si="50"/>
        <v>5</v>
      </c>
      <c r="R71" s="50">
        <v>6</v>
      </c>
      <c r="T71">
        <v>1</v>
      </c>
      <c r="V71" s="3">
        <f>_xlfn.XLOOKUP(U71,Tabla1[NOMBRE Y APELLIDO],Tabla1[EQUIPO])</f>
        <v>0</v>
      </c>
      <c r="W71" s="3">
        <f>_xlfn.XLOOKUP(U71,Tabla1[NOMBRE Y APELLIDO],Tabla1[EDAD])</f>
        <v>0</v>
      </c>
      <c r="X71" s="3">
        <f>_xlfn.XLOOKUP(U71,Tabla1[NOMBRE Y APELLIDO],Tabla1[CAT.])</f>
        <v>0</v>
      </c>
      <c r="Y71" s="81">
        <f>_xlfn.XLOOKUP(U71,Tabla1[NOMBRE Y APELLIDO],Tabla1[200m LIBRE])</f>
        <v>0</v>
      </c>
      <c r="Z71" s="84"/>
      <c r="AA71" t="str">
        <f t="shared" ref="AA71:AA77" si="54">$AC$68&amp;"-"&amp;AC71</f>
        <v>SERIE 6-2</v>
      </c>
      <c r="AB71" t="str">
        <f>AG71&amp;COUNTIF($AG$15:AG71,AG71)</f>
        <v>031</v>
      </c>
      <c r="AC71" s="3">
        <v>2</v>
      </c>
      <c r="AD71" s="80">
        <v>0</v>
      </c>
      <c r="AE71" s="50">
        <v>0</v>
      </c>
      <c r="AF71" s="50">
        <v>0</v>
      </c>
      <c r="AG71" s="50">
        <v>0</v>
      </c>
      <c r="AH71" s="55">
        <v>0</v>
      </c>
      <c r="AI71" s="55" t="s">
        <v>89</v>
      </c>
      <c r="AJ71" s="50">
        <f t="shared" si="51"/>
        <v>6</v>
      </c>
      <c r="AK71" s="50">
        <v>6</v>
      </c>
      <c r="AM71" s="4">
        <v>2</v>
      </c>
      <c r="AN71" t="str" cm="1">
        <f t="array" ref="AN71">_xlfn.XLOOKUP($AO$67&amp;AM71,$I$15:$I$201,$K$15:$N$201,"")</f>
        <v/>
      </c>
      <c r="AO71" s="55"/>
      <c r="AP71" s="50"/>
      <c r="AQ71" s="55"/>
      <c r="AR71" s="55" t="str">
        <f t="shared" si="52"/>
        <v/>
      </c>
      <c r="AS71" s="50" cm="1">
        <f t="array" ref="AS71">IFERROR(IF(AR71="N/P",0,_xlfn.IFS(AM71&gt;8,"0",AM71=1,"9",AM71=2,"7",AM71=3,"6",AM71=4,"5",AM71=5,"4",AM71=6,"3",AM71=7,"2",AM71=8,"1")),"")+0</f>
        <v>7</v>
      </c>
      <c r="AT71" s="87" t="e">
        <f t="shared" si="46"/>
        <v>#N/A</v>
      </c>
      <c r="AU71" s="4" t="e" cm="1">
        <f t="array" ref="AU71">_xlfn.IFS(AZ71="N/P",0,AV71="",0,AZ71&gt;0,AU70+1)</f>
        <v>#N/A</v>
      </c>
      <c r="AV71">
        <v>0</v>
      </c>
      <c r="AW71" s="4">
        <v>0</v>
      </c>
      <c r="AX71" s="4">
        <v>0</v>
      </c>
      <c r="AY71" s="4">
        <v>0</v>
      </c>
      <c r="AZ71" s="55">
        <v>0</v>
      </c>
      <c r="BA71" s="50" t="e" cm="1">
        <f t="array" ref="BA71">IFERROR(IF(AZ71="N/P",0,_xlfn.IFS(AU71&gt;8,"0",AU71=1,"9",AU71=2,"7",AU71=3,"6",AU71=4,"5",AU71=5,"4",AU71=6,"3",AU71=7,"2",AU71=8,"1")),"")+0</f>
        <v>#VALUE!</v>
      </c>
      <c r="BC71" s="4">
        <v>12</v>
      </c>
      <c r="BD71" cm="1">
        <f t="array" ref="BD71:BG71">_xlfn.XLOOKUP($BE$57&amp;BC71,$AB$15:$AB$201,$AD$15:$AG$201,"")</f>
        <v>0</v>
      </c>
      <c r="BE71" s="55">
        <v>0</v>
      </c>
      <c r="BF71" s="50">
        <v>0</v>
      </c>
      <c r="BG71" s="55">
        <v>0</v>
      </c>
      <c r="BH71" s="55" t="str">
        <f t="shared" si="49"/>
        <v>:        :</v>
      </c>
      <c r="BI71" s="50" cm="1">
        <f t="array" ref="BI71">IFERROR(IF(BH71="N/P",0,_xlfn.IFS(BC71&gt;8,"0",BC71=1,"9",BC71=2,"7",BC71=3,"6",BC71=4,"5",BC71=5,"4",BC71=6,"3",BC71=7,"2",BC71=8,"1")),"")+0</f>
        <v>0</v>
      </c>
      <c r="BJ71" s="90" t="e">
        <f t="shared" si="42"/>
        <v>#N/A</v>
      </c>
      <c r="BK71" s="4" t="e" cm="1">
        <f t="array" ref="BK71">_xlfn.IFS(BP71="N/P",0,BL71="",0,BP71&gt;0,BK70+1)</f>
        <v>#N/A</v>
      </c>
      <c r="BL71">
        <v>0</v>
      </c>
      <c r="BM71" s="4">
        <v>0</v>
      </c>
      <c r="BN71" s="4">
        <v>0</v>
      </c>
      <c r="BO71" s="4">
        <v>0</v>
      </c>
      <c r="BP71" s="55" t="str">
        <v>:        :</v>
      </c>
      <c r="BQ71" s="50" t="e" cm="1">
        <f t="array" ref="BQ71">IFERROR(IF(BP71="N/P",0,_xlfn.IFS(BK71&gt;8,"0",BK71=1,"9",BK71=2,"7",BK71=3,"6",BK71=4,"5",BK71=5,"4",BK71=6,"3",BK71=7,"2",BK71=8,"1")),"")+0</f>
        <v>#VALUE!</v>
      </c>
    </row>
    <row r="72" spans="1:100" x14ac:dyDescent="0.3">
      <c r="A72">
        <v>7</v>
      </c>
      <c r="C72" s="3">
        <f>_xlfn.XLOOKUP(B72,Tabla1[NOMBRE Y APELLIDO],Tabla1[EQUIPO])</f>
        <v>0</v>
      </c>
      <c r="D72" s="3">
        <f>_xlfn.XLOOKUP(B72,Tabla1[NOMBRE Y APELLIDO],Tabla1[EDAD])</f>
        <v>0</v>
      </c>
      <c r="E72" s="3">
        <f>_xlfn.XLOOKUP(B72,Tabla1[NOMBRE Y APELLIDO],Tabla1[CAT.])</f>
        <v>0</v>
      </c>
      <c r="F72" s="81">
        <f>_xlfn.XLOOKUP(B72,Tabla1[NOMBRE Y APELLIDO],Tabla1[200m LIBRE])</f>
        <v>0</v>
      </c>
      <c r="H72" t="str">
        <f t="shared" si="53"/>
        <v>SERIE 6-3</v>
      </c>
      <c r="I72" t="str">
        <f>N72&amp;COUNTIF($N$15:N72,N72)</f>
        <v>033</v>
      </c>
      <c r="J72" s="3">
        <v>3</v>
      </c>
      <c r="K72" s="80">
        <v>0</v>
      </c>
      <c r="L72" s="50">
        <v>0</v>
      </c>
      <c r="M72" s="50">
        <v>0</v>
      </c>
      <c r="N72" s="50">
        <v>0</v>
      </c>
      <c r="O72" s="55">
        <v>0</v>
      </c>
      <c r="P72" s="55" t="s">
        <v>89</v>
      </c>
      <c r="Q72" s="50">
        <f t="shared" si="50"/>
        <v>5</v>
      </c>
      <c r="R72" s="50">
        <v>6</v>
      </c>
      <c r="T72">
        <v>7</v>
      </c>
      <c r="V72" s="3">
        <f>_xlfn.XLOOKUP(U72,Tabla1[NOMBRE Y APELLIDO],Tabla1[EQUIPO])</f>
        <v>0</v>
      </c>
      <c r="W72" s="3">
        <f>_xlfn.XLOOKUP(U72,Tabla1[NOMBRE Y APELLIDO],Tabla1[EDAD])</f>
        <v>0</v>
      </c>
      <c r="X72" s="3">
        <f>_xlfn.XLOOKUP(U72,Tabla1[NOMBRE Y APELLIDO],Tabla1[CAT.])</f>
        <v>0</v>
      </c>
      <c r="Y72" s="81">
        <f>_xlfn.XLOOKUP(U72,Tabla1[NOMBRE Y APELLIDO],Tabla1[200m LIBRE])</f>
        <v>0</v>
      </c>
      <c r="Z72" s="84"/>
      <c r="AA72" t="str">
        <f t="shared" si="54"/>
        <v>SERIE 6-3</v>
      </c>
      <c r="AB72" t="str">
        <f>AG72&amp;COUNTIF($AG$15:AG72,AG72)</f>
        <v>032</v>
      </c>
      <c r="AC72" s="3">
        <v>3</v>
      </c>
      <c r="AD72" s="80">
        <v>0</v>
      </c>
      <c r="AE72" s="50">
        <v>0</v>
      </c>
      <c r="AF72" s="50">
        <v>0</v>
      </c>
      <c r="AG72" s="50">
        <v>0</v>
      </c>
      <c r="AH72" s="55">
        <v>0</v>
      </c>
      <c r="AI72" s="55" t="s">
        <v>89</v>
      </c>
      <c r="AJ72" s="50">
        <f t="shared" si="51"/>
        <v>6</v>
      </c>
      <c r="AK72" s="50">
        <v>6</v>
      </c>
      <c r="AM72" s="4">
        <v>3</v>
      </c>
      <c r="AN72" t="str" cm="1">
        <f t="array" ref="AN72">_xlfn.XLOOKUP($AO$67&amp;AM72,$I$15:$I$201,$K$15:$N$201,"")</f>
        <v/>
      </c>
      <c r="AO72" s="55"/>
      <c r="AP72" s="50"/>
      <c r="AQ72" s="55"/>
      <c r="AR72" s="55" t="str">
        <f t="shared" si="52"/>
        <v/>
      </c>
      <c r="AS72" s="50" cm="1">
        <f t="array" ref="AS72">IFERROR(IF(AR72="N/P",0,_xlfn.IFS(AM72&gt;8,"0",AM72=1,"9",AM72=2,"7",AM72=3,"6",AM72=4,"5",AM72=5,"4",AM72=6,"3",AM72=7,"2",AM72=8,"1")),"")+0</f>
        <v>6</v>
      </c>
      <c r="AT72" s="87" t="str">
        <f t="shared" si="46"/>
        <v>00</v>
      </c>
      <c r="AU72" s="4" cm="1">
        <f t="array" ref="AU72">_xlfn.IFS(AZ72="N/P",0,AV72="",0,AZ72&gt;0,AU71+1)</f>
        <v>0</v>
      </c>
      <c r="AV72" t="str">
        <v/>
      </c>
      <c r="AW72" s="4">
        <v>0</v>
      </c>
      <c r="AX72" s="4">
        <v>0</v>
      </c>
      <c r="AY72" s="4">
        <v>0</v>
      </c>
      <c r="AZ72" s="55" t="str">
        <v/>
      </c>
      <c r="BA72" s="50" t="e" cm="1">
        <f t="array" ref="BA72">IFERROR(IF(AZ72="N/P",0,_xlfn.IFS(AU72&gt;8,"0",AU72=1,"9",AU72=2,"7",AU72=3,"6",AU72=4,"5",AU72=5,"4",AU72=6,"3",AU72=7,"2",AU72=8,"1")),"")+0</f>
        <v>#VALUE!</v>
      </c>
      <c r="BC72" s="4"/>
      <c r="BD72" s="42" t="str">
        <f>BD57</f>
        <v>MASCULINO</v>
      </c>
      <c r="BE72" s="18" t="str">
        <f>AO82</f>
        <v>MASTER G</v>
      </c>
      <c r="BG72" s="42" t="str">
        <f>BG57</f>
        <v>200 M</v>
      </c>
      <c r="BH72" s="18" t="str">
        <f>BH57</f>
        <v>LIBRE</v>
      </c>
      <c r="BJ72" s="90" t="str">
        <f t="shared" si="42"/>
        <v>200 M</v>
      </c>
      <c r="BL72" s="48" t="str">
        <f>BD72</f>
        <v>MASCULINO</v>
      </c>
      <c r="BM72" s="17" t="str">
        <f>BE72</f>
        <v>MASTER G</v>
      </c>
      <c r="BO72" s="48" t="str">
        <f>BG72</f>
        <v>200 M</v>
      </c>
      <c r="BP72" s="17" t="str">
        <f>BH72</f>
        <v>LIBRE</v>
      </c>
    </row>
    <row r="73" spans="1:100" x14ac:dyDescent="0.3">
      <c r="A73">
        <v>2</v>
      </c>
      <c r="C73" s="3">
        <f>_xlfn.XLOOKUP(B73,Tabla1[NOMBRE Y APELLIDO],Tabla1[EQUIPO])</f>
        <v>0</v>
      </c>
      <c r="D73" s="3">
        <f>_xlfn.XLOOKUP(B73,Tabla1[NOMBRE Y APELLIDO],Tabla1[EDAD])</f>
        <v>0</v>
      </c>
      <c r="E73" s="3">
        <f>_xlfn.XLOOKUP(B73,Tabla1[NOMBRE Y APELLIDO],Tabla1[CAT.])</f>
        <v>0</v>
      </c>
      <c r="F73" s="81">
        <f>_xlfn.XLOOKUP(B73,Tabla1[NOMBRE Y APELLIDO],Tabla1[200m LIBRE])</f>
        <v>0</v>
      </c>
      <c r="H73" t="str">
        <f t="shared" si="53"/>
        <v>SERIE 6-4</v>
      </c>
      <c r="I73" t="str">
        <f>N73&amp;COUNTIF($N$15:N73,N73)</f>
        <v>034</v>
      </c>
      <c r="J73" s="3">
        <v>4</v>
      </c>
      <c r="K73" s="80">
        <v>0</v>
      </c>
      <c r="L73" s="50">
        <v>0</v>
      </c>
      <c r="M73" s="50">
        <v>0</v>
      </c>
      <c r="N73" s="50">
        <v>0</v>
      </c>
      <c r="O73" s="55">
        <v>0</v>
      </c>
      <c r="P73" s="55" t="s">
        <v>89</v>
      </c>
      <c r="Q73" s="50">
        <f t="shared" si="50"/>
        <v>5</v>
      </c>
      <c r="R73" s="50">
        <v>6</v>
      </c>
      <c r="T73">
        <v>2</v>
      </c>
      <c r="V73" s="3">
        <f>_xlfn.XLOOKUP(U73,Tabla1[NOMBRE Y APELLIDO],Tabla1[EQUIPO])</f>
        <v>0</v>
      </c>
      <c r="W73" s="3">
        <f>_xlfn.XLOOKUP(U73,Tabla1[NOMBRE Y APELLIDO],Tabla1[EDAD])</f>
        <v>0</v>
      </c>
      <c r="X73" s="3">
        <f>_xlfn.XLOOKUP(U73,Tabla1[NOMBRE Y APELLIDO],Tabla1[CAT.])</f>
        <v>0</v>
      </c>
      <c r="Y73" s="81">
        <f>_xlfn.XLOOKUP(U73,Tabla1[NOMBRE Y APELLIDO],Tabla1[200m LIBRE])</f>
        <v>0</v>
      </c>
      <c r="Z73" s="84"/>
      <c r="AA73" t="str">
        <f t="shared" si="54"/>
        <v>SERIE 6-4</v>
      </c>
      <c r="AB73" t="str">
        <f>AG73&amp;COUNTIF($AG$15:AG73,AG73)</f>
        <v>033</v>
      </c>
      <c r="AC73" s="3">
        <v>4</v>
      </c>
      <c r="AD73" s="80">
        <v>0</v>
      </c>
      <c r="AE73" s="50">
        <v>0</v>
      </c>
      <c r="AF73" s="50">
        <v>0</v>
      </c>
      <c r="AG73" s="50">
        <v>0</v>
      </c>
      <c r="AH73" s="55">
        <v>0</v>
      </c>
      <c r="AI73" s="55" t="s">
        <v>89</v>
      </c>
      <c r="AJ73" s="50">
        <f t="shared" si="51"/>
        <v>6</v>
      </c>
      <c r="AK73" s="50">
        <v>6</v>
      </c>
      <c r="AM73" s="4">
        <v>4</v>
      </c>
      <c r="AN73" t="str" cm="1">
        <f t="array" ref="AN73">_xlfn.XLOOKUP($AO$67&amp;AM73,$I$15:$I$201,$K$15:$N$201,"")</f>
        <v/>
      </c>
      <c r="AO73" s="55"/>
      <c r="AP73" s="50"/>
      <c r="AQ73" s="55"/>
      <c r="AR73" s="55" t="str">
        <f t="shared" si="52"/>
        <v/>
      </c>
      <c r="AS73" s="50" cm="1">
        <f t="array" ref="AS73">IFERROR(IF(AR73="N/P",0,_xlfn.IFS(AM73&gt;8,"0",AM73=1,"9",AM73=2,"7",AM73=3,"6",AM73=4,"5",AM73=5,"4",AM73=6,"3",AM73=7,"2",AM73=8,"1")),"")+0</f>
        <v>5</v>
      </c>
      <c r="AT73" s="87" t="str">
        <f t="shared" si="46"/>
        <v>00</v>
      </c>
      <c r="AU73" s="4" cm="1">
        <f t="array" ref="AU73">_xlfn.IFS(AZ73="N/P",0,AV73="",0,AZ73&gt;0,AU72+1)</f>
        <v>0</v>
      </c>
      <c r="AV73" t="str">
        <v/>
      </c>
      <c r="AW73" s="4">
        <v>0</v>
      </c>
      <c r="AX73" s="4">
        <v>0</v>
      </c>
      <c r="AY73" s="4">
        <v>0</v>
      </c>
      <c r="AZ73" s="55" t="str">
        <v/>
      </c>
      <c r="BA73" s="50" t="e" cm="1">
        <f t="array" ref="BA73">IFERROR(IF(AZ73="N/P",0,_xlfn.IFS(AU73&gt;8,"0",AU73=1,"9",AU73=2,"7",AU73=3,"6",AU73=4,"5",AU73=5,"4",AU73=6,"3",AU73=7,"2",AU73=8,"1")),"")+0</f>
        <v>#VALUE!</v>
      </c>
      <c r="BC73" s="4"/>
      <c r="BD73" s="42" t="str">
        <f>BD58</f>
        <v xml:space="preserve">PRUEBA </v>
      </c>
      <c r="BE73" s="18">
        <f>BE58</f>
        <v>6</v>
      </c>
      <c r="BJ73" s="90" t="str">
        <f t="shared" si="42"/>
        <v/>
      </c>
      <c r="BL73" s="48" t="str">
        <f>AV83</f>
        <v xml:space="preserve">PRUEBA </v>
      </c>
      <c r="BM73" s="17">
        <f>BE73</f>
        <v>6</v>
      </c>
    </row>
    <row r="74" spans="1:100" x14ac:dyDescent="0.3">
      <c r="A74">
        <v>6</v>
      </c>
      <c r="C74" s="3">
        <f>_xlfn.XLOOKUP(B74,Tabla1[NOMBRE Y APELLIDO],Tabla1[EQUIPO])</f>
        <v>0</v>
      </c>
      <c r="D74" s="3">
        <f>_xlfn.XLOOKUP(B74,Tabla1[NOMBRE Y APELLIDO],Tabla1[EDAD])</f>
        <v>0</v>
      </c>
      <c r="E74" s="3">
        <f>_xlfn.XLOOKUP(B74,Tabla1[NOMBRE Y APELLIDO],Tabla1[CAT.])</f>
        <v>0</v>
      </c>
      <c r="F74" s="81">
        <f>_xlfn.XLOOKUP(B74,Tabla1[NOMBRE Y APELLIDO],Tabla1[200m LIBRE])</f>
        <v>0</v>
      </c>
      <c r="H74" t="str">
        <f t="shared" si="53"/>
        <v>SERIE 6-5</v>
      </c>
      <c r="I74" t="str">
        <f>N74&amp;COUNTIF($N$15:N74,N74)</f>
        <v>035</v>
      </c>
      <c r="J74" s="3">
        <v>5</v>
      </c>
      <c r="K74" s="80">
        <v>0</v>
      </c>
      <c r="L74" s="50">
        <v>0</v>
      </c>
      <c r="M74" s="50">
        <v>0</v>
      </c>
      <c r="N74" s="50">
        <v>0</v>
      </c>
      <c r="O74" s="55">
        <v>0</v>
      </c>
      <c r="P74" s="55" t="s">
        <v>89</v>
      </c>
      <c r="Q74" s="50">
        <f t="shared" si="50"/>
        <v>5</v>
      </c>
      <c r="R74" s="50">
        <v>6</v>
      </c>
      <c r="T74">
        <v>6</v>
      </c>
      <c r="V74" s="3">
        <f>_xlfn.XLOOKUP(U74,Tabla1[NOMBRE Y APELLIDO],Tabla1[EQUIPO])</f>
        <v>0</v>
      </c>
      <c r="W74" s="3">
        <f>_xlfn.XLOOKUP(U74,Tabla1[NOMBRE Y APELLIDO],Tabla1[EDAD])</f>
        <v>0</v>
      </c>
      <c r="X74" s="3">
        <f>_xlfn.XLOOKUP(U74,Tabla1[NOMBRE Y APELLIDO],Tabla1[CAT.])</f>
        <v>0</v>
      </c>
      <c r="Y74" s="81">
        <f>_xlfn.XLOOKUP(U74,Tabla1[NOMBRE Y APELLIDO],Tabla1[200m LIBRE])</f>
        <v>0</v>
      </c>
      <c r="Z74" s="84"/>
      <c r="AA74" t="str">
        <f t="shared" si="54"/>
        <v>SERIE 6-5</v>
      </c>
      <c r="AB74" t="str">
        <f>AG74&amp;COUNTIF($AG$15:AG74,AG74)</f>
        <v>034</v>
      </c>
      <c r="AC74" s="3">
        <v>5</v>
      </c>
      <c r="AD74" s="80">
        <v>0</v>
      </c>
      <c r="AE74" s="50">
        <v>0</v>
      </c>
      <c r="AF74" s="50">
        <v>0</v>
      </c>
      <c r="AG74" s="50">
        <v>0</v>
      </c>
      <c r="AH74" s="55">
        <v>0</v>
      </c>
      <c r="AI74" s="55" t="s">
        <v>89</v>
      </c>
      <c r="AJ74" s="50">
        <f t="shared" si="51"/>
        <v>6</v>
      </c>
      <c r="AK74" s="50">
        <v>6</v>
      </c>
      <c r="AM74" s="4">
        <v>5</v>
      </c>
      <c r="AN74" cm="1">
        <f t="array" ref="AN74:AQ74">_xlfn.XLOOKUP($AO$67&amp;AM74,$I$15:$I$201,$K$15:$N$201,"")</f>
        <v>0</v>
      </c>
      <c r="AO74" s="55">
        <v>0</v>
      </c>
      <c r="AP74" s="50">
        <v>0</v>
      </c>
      <c r="AQ74" s="55">
        <v>0</v>
      </c>
      <c r="AR74" s="55">
        <f t="shared" si="52"/>
        <v>0</v>
      </c>
      <c r="AS74" s="50" cm="1">
        <f t="array" ref="AS74">IFERROR(IF(AR74="N/P",0,_xlfn.IFS(AM74&gt;8,"0",AM74=1,"9",AM74=2,"7",AM74=3,"6",AM74=4,"5",AM74=5,"4",AM74=6,"3",AM74=7,"2",AM74=8,"1")),"")+0</f>
        <v>4</v>
      </c>
      <c r="AT74" s="87" t="str">
        <f t="shared" si="46"/>
        <v>00</v>
      </c>
      <c r="AU74" s="4" cm="1">
        <f t="array" ref="AU74">_xlfn.IFS(AZ74="N/P",0,AV74="",0,AZ74&gt;0,AU73+1)</f>
        <v>0</v>
      </c>
      <c r="AV74" t="str">
        <v/>
      </c>
      <c r="AW74" s="4">
        <v>0</v>
      </c>
      <c r="AX74" s="4">
        <v>0</v>
      </c>
      <c r="AY74" s="4">
        <v>0</v>
      </c>
      <c r="AZ74" s="55" t="str">
        <v/>
      </c>
      <c r="BA74" s="50" t="e" cm="1">
        <f t="array" ref="BA74">IFERROR(IF(AZ74="N/P",0,_xlfn.IFS(AU74&gt;8,"0",AU74=1,"9",AU74=2,"7",AU74=3,"6",AU74=4,"5",AU74=5,"4",AU74=6,"3",AU74=7,"2",AU74=8,"1")),"")+0</f>
        <v>#VALUE!</v>
      </c>
      <c r="BC74" s="49" t="s">
        <v>83</v>
      </c>
      <c r="BD74" s="49" t="s">
        <v>7</v>
      </c>
      <c r="BE74" s="49" t="s">
        <v>8</v>
      </c>
      <c r="BF74" s="49" t="s">
        <v>61</v>
      </c>
      <c r="BG74" s="49" t="s">
        <v>10</v>
      </c>
      <c r="BH74" s="49" t="s">
        <v>81</v>
      </c>
      <c r="BI74" s="50" t="s">
        <v>15</v>
      </c>
      <c r="BJ74" s="90" t="str">
        <f t="shared" si="42"/>
        <v>CAT.Lugar</v>
      </c>
      <c r="BK74" s="4" t="s">
        <v>83</v>
      </c>
      <c r="BL74" s="4" t="s">
        <v>7</v>
      </c>
      <c r="BM74" s="4" t="s">
        <v>8</v>
      </c>
      <c r="BN74" s="4" t="s">
        <v>61</v>
      </c>
      <c r="BO74" s="4" t="s">
        <v>10</v>
      </c>
      <c r="BP74" s="4" t="s">
        <v>81</v>
      </c>
      <c r="BQ74" s="4" t="s">
        <v>15</v>
      </c>
    </row>
    <row r="75" spans="1:100" x14ac:dyDescent="0.3">
      <c r="A75">
        <v>3</v>
      </c>
      <c r="C75" s="3">
        <f>_xlfn.XLOOKUP(B75,Tabla1[NOMBRE Y APELLIDO],Tabla1[EQUIPO])</f>
        <v>0</v>
      </c>
      <c r="D75" s="3">
        <f>_xlfn.XLOOKUP(B75,Tabla1[NOMBRE Y APELLIDO],Tabla1[EDAD])</f>
        <v>0</v>
      </c>
      <c r="E75" s="3">
        <f>_xlfn.XLOOKUP(B75,Tabla1[NOMBRE Y APELLIDO],Tabla1[CAT.])</f>
        <v>0</v>
      </c>
      <c r="F75" s="81">
        <f>_xlfn.XLOOKUP(B75,Tabla1[NOMBRE Y APELLIDO],Tabla1[200m LIBRE])</f>
        <v>0</v>
      </c>
      <c r="H75" t="str">
        <f t="shared" si="53"/>
        <v>SERIE 6-6</v>
      </c>
      <c r="I75" t="str">
        <f>N75&amp;COUNTIF($N$15:N75,N75)</f>
        <v>036</v>
      </c>
      <c r="J75" s="3">
        <v>6</v>
      </c>
      <c r="K75" s="80">
        <v>0</v>
      </c>
      <c r="L75" s="50">
        <v>0</v>
      </c>
      <c r="M75" s="50">
        <v>0</v>
      </c>
      <c r="N75" s="50">
        <v>0</v>
      </c>
      <c r="O75" s="55">
        <v>0</v>
      </c>
      <c r="P75" s="55" t="s">
        <v>89</v>
      </c>
      <c r="Q75" s="50">
        <f t="shared" si="50"/>
        <v>5</v>
      </c>
      <c r="R75" s="50">
        <v>6</v>
      </c>
      <c r="T75">
        <v>3</v>
      </c>
      <c r="V75" s="3">
        <f>_xlfn.XLOOKUP(U75,Tabla1[NOMBRE Y APELLIDO],Tabla1[EQUIPO])</f>
        <v>0</v>
      </c>
      <c r="W75" s="3">
        <f>_xlfn.XLOOKUP(U75,Tabla1[NOMBRE Y APELLIDO],Tabla1[EDAD])</f>
        <v>0</v>
      </c>
      <c r="X75" s="3">
        <f>_xlfn.XLOOKUP(U75,Tabla1[NOMBRE Y APELLIDO],Tabla1[CAT.])</f>
        <v>0</v>
      </c>
      <c r="Y75" s="81">
        <f>_xlfn.XLOOKUP(U75,Tabla1[NOMBRE Y APELLIDO],Tabla1[200m LIBRE])</f>
        <v>0</v>
      </c>
      <c r="Z75" s="84"/>
      <c r="AA75" t="str">
        <f t="shared" si="54"/>
        <v>SERIE 6-6</v>
      </c>
      <c r="AB75" t="str">
        <f>AG75&amp;COUNTIF($AG$15:AG75,AG75)</f>
        <v>035</v>
      </c>
      <c r="AC75" s="3">
        <v>6</v>
      </c>
      <c r="AD75" s="80">
        <v>0</v>
      </c>
      <c r="AE75" s="50">
        <v>0</v>
      </c>
      <c r="AF75" s="50">
        <v>0</v>
      </c>
      <c r="AG75" s="50">
        <v>0</v>
      </c>
      <c r="AH75" s="55">
        <v>0</v>
      </c>
      <c r="AI75" s="55" t="s">
        <v>89</v>
      </c>
      <c r="AJ75" s="50">
        <f t="shared" si="51"/>
        <v>6</v>
      </c>
      <c r="AK75" s="50">
        <v>6</v>
      </c>
      <c r="AM75" s="4">
        <v>6</v>
      </c>
      <c r="AN75" t="str" cm="1">
        <f t="array" ref="AN75">_xlfn.XLOOKUP($AO$67&amp;AM75,$I$15:$I$201,$K$15:$N$201,"")</f>
        <v/>
      </c>
      <c r="AO75" s="55"/>
      <c r="AP75" s="50"/>
      <c r="AQ75" s="55"/>
      <c r="AR75" s="55" t="str">
        <f t="shared" si="52"/>
        <v/>
      </c>
      <c r="AS75" s="50" cm="1">
        <f t="array" ref="AS75">IFERROR(IF(AR75="N/P",0,_xlfn.IFS(AM75&gt;8,"0",AM75=1,"9",AM75=2,"7",AM75=3,"6",AM75=4,"5",AM75=5,"4",AM75=6,"3",AM75=7,"2",AM75=8,"1")),"")+0</f>
        <v>3</v>
      </c>
      <c r="AT75" s="87" t="str">
        <f t="shared" si="46"/>
        <v>00</v>
      </c>
      <c r="AU75" s="4" cm="1">
        <f t="array" ref="AU75">_xlfn.IFS(AZ75="N/P",0,AV75="",0,AZ75&gt;0,AU74+1)</f>
        <v>0</v>
      </c>
      <c r="AV75" t="str">
        <v/>
      </c>
      <c r="AW75" s="4">
        <v>0</v>
      </c>
      <c r="AX75" s="4">
        <v>0</v>
      </c>
      <c r="AY75" s="4">
        <v>0</v>
      </c>
      <c r="AZ75" s="55" t="str">
        <v/>
      </c>
      <c r="BA75" s="50" t="e" cm="1">
        <f t="array" ref="BA75">IFERROR(IF(AZ75="N/P",0,_xlfn.IFS(AU75&gt;8,"0",AU75=1,"9",AU75=2,"7",AU75=3,"6",AU75=4,"5",AU75=5,"4",AU75=6,"3",AU75=7,"2",AU75=8,"1")),"")+0</f>
        <v>#VALUE!</v>
      </c>
      <c r="BC75" s="4">
        <v>1</v>
      </c>
      <c r="BD75" t="str" cm="1">
        <f t="array" ref="BD75:BG75">_xlfn.XLOOKUP($BE$72&amp;BC75,$AB$15:$AB$201,$AD$15:$AG$201,"")</f>
        <v>Fernando Suarez</v>
      </c>
      <c r="BE75" s="55" t="str">
        <v>NNG</v>
      </c>
      <c r="BF75" s="50">
        <v>64</v>
      </c>
      <c r="BG75" s="55" t="str">
        <v>MASTER G</v>
      </c>
      <c r="BH75" s="55">
        <f t="shared" ref="BH75:BH86" si="55">_xlfn.XLOOKUP($BE$72&amp;BC75,$AB$15:$AB$201,$AI$15:$AI$201,"")</f>
        <v>4.2708333333333331E-3</v>
      </c>
      <c r="BI75" s="50" cm="1">
        <f t="array" ref="BI75">IFERROR(IF(BH75="N/P",0,_xlfn.IFS(BC75&gt;8,"0",BC75=1,"9",BC75=2,"7",BC75=3,"6",BC75=4,"5",BC75=5,"4",BC75=6,"3",BC75=7,"2",BC75=8,"1")),"")+0</f>
        <v>9</v>
      </c>
      <c r="BJ75" s="90" t="str">
        <f t="shared" si="42"/>
        <v>MASTER G1</v>
      </c>
      <c r="BK75" s="4" cm="1">
        <f t="array" ref="BK75">_xlfn.IFS(BP75="N/P",0,BL75="",0,BL75&gt;0,1)</f>
        <v>1</v>
      </c>
      <c r="BL75" t="str" cm="1">
        <f t="array" ref="BL75:BP86">_xlfn._xlws.SORT(BD75:BH86,5,1,FALSE)</f>
        <v>Fernando Suarez</v>
      </c>
      <c r="BM75" s="4" t="str">
        <v>NNG</v>
      </c>
      <c r="BN75" s="4">
        <v>64</v>
      </c>
      <c r="BO75" s="4" t="str">
        <v>MASTER G</v>
      </c>
      <c r="BP75" s="55">
        <v>4.2708333333333331E-3</v>
      </c>
      <c r="BQ75" s="50" cm="1">
        <f t="array" ref="BQ75">IFERROR(IF(BP75="N/P",0,_xlfn.IFS(BK75&gt;8,"0",BK75=1,"9",BK75=2,"7",BK75=3,"6",BK75=4,"5",BK75=5,"4",BK75=6,"3",BK75=7,"2",BK75=8,"1")),"")+0</f>
        <v>9</v>
      </c>
    </row>
    <row r="76" spans="1:100" x14ac:dyDescent="0.3">
      <c r="A76">
        <v>5</v>
      </c>
      <c r="C76" s="3">
        <f>_xlfn.XLOOKUP(B76,Tabla1[NOMBRE Y APELLIDO],Tabla1[EQUIPO])</f>
        <v>0</v>
      </c>
      <c r="D76" s="3">
        <f>_xlfn.XLOOKUP(B76,Tabla1[NOMBRE Y APELLIDO],Tabla1[EDAD])</f>
        <v>0</v>
      </c>
      <c r="E76" s="3">
        <f>_xlfn.XLOOKUP(B76,Tabla1[NOMBRE Y APELLIDO],Tabla1[CAT.])</f>
        <v>0</v>
      </c>
      <c r="F76" s="81">
        <f>_xlfn.XLOOKUP(B76,Tabla1[NOMBRE Y APELLIDO],Tabla1[200m LIBRE])</f>
        <v>0</v>
      </c>
      <c r="H76" t="str">
        <f t="shared" si="53"/>
        <v>SERIE 6-7</v>
      </c>
      <c r="I76" t="str">
        <f>N76&amp;COUNTIF($N$15:N76,N76)</f>
        <v>037</v>
      </c>
      <c r="J76" s="3">
        <v>7</v>
      </c>
      <c r="K76" s="80">
        <v>0</v>
      </c>
      <c r="L76" s="50">
        <v>0</v>
      </c>
      <c r="M76" s="50">
        <v>0</v>
      </c>
      <c r="N76" s="50">
        <v>0</v>
      </c>
      <c r="O76" s="55">
        <v>0</v>
      </c>
      <c r="P76" s="55" t="s">
        <v>89</v>
      </c>
      <c r="Q76" s="50">
        <f t="shared" si="50"/>
        <v>5</v>
      </c>
      <c r="R76" s="50">
        <v>6</v>
      </c>
      <c r="T76">
        <v>5</v>
      </c>
      <c r="V76" s="3">
        <f>_xlfn.XLOOKUP(U76,Tabla1[NOMBRE Y APELLIDO],Tabla1[EQUIPO])</f>
        <v>0</v>
      </c>
      <c r="W76" s="3">
        <f>_xlfn.XLOOKUP(U76,Tabla1[NOMBRE Y APELLIDO],Tabla1[EDAD])</f>
        <v>0</v>
      </c>
      <c r="X76" s="3">
        <f>_xlfn.XLOOKUP(U76,Tabla1[NOMBRE Y APELLIDO],Tabla1[CAT.])</f>
        <v>0</v>
      </c>
      <c r="Y76" s="81">
        <f>_xlfn.XLOOKUP(U76,Tabla1[NOMBRE Y APELLIDO],Tabla1[200m LIBRE])</f>
        <v>0</v>
      </c>
      <c r="Z76" s="84"/>
      <c r="AA76" t="str">
        <f t="shared" si="54"/>
        <v>SERIE 6-7</v>
      </c>
      <c r="AB76" t="str">
        <f>AG76&amp;COUNTIF($AG$15:AG76,AG76)</f>
        <v>036</v>
      </c>
      <c r="AC76" s="3">
        <v>7</v>
      </c>
      <c r="AD76" s="80">
        <v>0</v>
      </c>
      <c r="AE76" s="50">
        <v>0</v>
      </c>
      <c r="AF76" s="50">
        <v>0</v>
      </c>
      <c r="AG76" s="50">
        <v>0</v>
      </c>
      <c r="AH76" s="55">
        <v>0</v>
      </c>
      <c r="AI76" s="55" t="s">
        <v>89</v>
      </c>
      <c r="AJ76" s="50">
        <f t="shared" si="51"/>
        <v>6</v>
      </c>
      <c r="AK76" s="50">
        <v>6</v>
      </c>
      <c r="AM76" s="4">
        <v>7</v>
      </c>
      <c r="AN76" t="str" cm="1">
        <f t="array" ref="AN76">_xlfn.XLOOKUP($AO$67&amp;AM76,$I$15:$I$201,$K$15:$N$201,"")</f>
        <v/>
      </c>
      <c r="AO76" s="55"/>
      <c r="AP76" s="50"/>
      <c r="AQ76" s="55"/>
      <c r="AR76" s="55" t="str">
        <f t="shared" si="52"/>
        <v/>
      </c>
      <c r="AS76" s="50" cm="1">
        <f t="array" ref="AS76">IFERROR(IF(AR76="N/P",0,_xlfn.IFS(AM76&gt;8,"0",AM76=1,"9",AM76=2,"7",AM76=3,"6",AM76=4,"5",AM76=5,"4",AM76=6,"3",AM76=7,"2",AM76=8,"1")),"")+0</f>
        <v>2</v>
      </c>
      <c r="AT76" s="87" t="str">
        <f t="shared" si="46"/>
        <v>00</v>
      </c>
      <c r="AU76" s="4" cm="1">
        <f t="array" ref="AU76">_xlfn.IFS(AZ76="N/P",0,AV76="",0,AZ76&gt;0,AU75+1)</f>
        <v>0</v>
      </c>
      <c r="AV76" t="str">
        <v/>
      </c>
      <c r="AW76" s="4">
        <v>0</v>
      </c>
      <c r="AX76" s="4">
        <v>0</v>
      </c>
      <c r="AY76" s="4">
        <v>0</v>
      </c>
      <c r="AZ76" s="55" t="str">
        <v/>
      </c>
      <c r="BA76" s="50" t="e" cm="1">
        <f t="array" ref="BA76">IFERROR(IF(AZ76="N/P",0,_xlfn.IFS(AU76&gt;8,"0",AU76=1,"9",AU76=2,"7",AU76=3,"6",AU76=4,"5",AU76=5,"4",AU76=6,"3",AU76=7,"2",AU76=8,"1")),"")+0</f>
        <v>#VALUE!</v>
      </c>
      <c r="BC76" s="4">
        <v>2</v>
      </c>
      <c r="BD76" t="str" cm="1">
        <f t="array" ref="BD76">_xlfn.XLOOKUP($BE$72&amp;BC76,$AB$15:$AB$201,$AD$15:$AG$201,"")</f>
        <v/>
      </c>
      <c r="BE76" s="55"/>
      <c r="BF76" s="50"/>
      <c r="BG76" s="55"/>
      <c r="BH76" s="55" t="str">
        <f t="shared" si="55"/>
        <v/>
      </c>
      <c r="BI76" s="50" cm="1">
        <f t="array" ref="BI76">IFERROR(IF(BH76="N/P",0,_xlfn.IFS(BC76&gt;8,"0",BC76=1,"9",BC76=2,"7",BC76=3,"6",BC76=4,"5",BC76=5,"4",BC76=6,"3",BC76=7,"2",BC76=8,"1")),"")+0</f>
        <v>7</v>
      </c>
      <c r="BJ76" s="90" t="str">
        <f t="shared" si="42"/>
        <v>00</v>
      </c>
      <c r="BK76" s="4" cm="1">
        <f t="array" ref="BK76">_xlfn.IFS(BP76="N/P",0,BL76="",0,BP76&gt;0,BK75+1)</f>
        <v>0</v>
      </c>
      <c r="BL76" t="str">
        <v/>
      </c>
      <c r="BM76" s="4">
        <v>0</v>
      </c>
      <c r="BN76" s="4">
        <v>0</v>
      </c>
      <c r="BO76" s="4">
        <v>0</v>
      </c>
      <c r="BP76" s="55" t="str">
        <v/>
      </c>
      <c r="BQ76" s="50" t="e" cm="1">
        <f t="array" ref="BQ76">IFERROR(IF(BP76="N/P",0,_xlfn.IFS(BK76&gt;8,"0",BK76=1,"9",BK76=2,"7",BK76=3,"6",BK76=4,"5",BK76=5,"4",BK76=6,"3",BK76=7,"2",BK76=8,"1")),"")+0</f>
        <v>#VALUE!</v>
      </c>
    </row>
    <row r="77" spans="1:100" x14ac:dyDescent="0.3">
      <c r="A77">
        <v>4</v>
      </c>
      <c r="C77" s="3">
        <f>_xlfn.XLOOKUP(B77,Tabla1[NOMBRE Y APELLIDO],Tabla1[EQUIPO])</f>
        <v>0</v>
      </c>
      <c r="D77" s="3">
        <f>_xlfn.XLOOKUP(B77,Tabla1[NOMBRE Y APELLIDO],Tabla1[EDAD])</f>
        <v>0</v>
      </c>
      <c r="E77" s="3">
        <f>_xlfn.XLOOKUP(B77,Tabla1[NOMBRE Y APELLIDO],Tabla1[CAT.])</f>
        <v>0</v>
      </c>
      <c r="F77" s="81">
        <f>_xlfn.XLOOKUP(B77,Tabla1[NOMBRE Y APELLIDO],Tabla1[200m LIBRE])</f>
        <v>0</v>
      </c>
      <c r="H77" t="str">
        <f t="shared" si="53"/>
        <v>SERIE 6-8</v>
      </c>
      <c r="I77" t="str">
        <f>N77&amp;COUNTIF($N$15:N77,N77)</f>
        <v>038</v>
      </c>
      <c r="J77" s="3">
        <v>8</v>
      </c>
      <c r="K77" s="80">
        <v>0</v>
      </c>
      <c r="L77" s="50">
        <v>0</v>
      </c>
      <c r="M77" s="50">
        <v>0</v>
      </c>
      <c r="N77" s="50">
        <v>0</v>
      </c>
      <c r="O77" s="55">
        <v>0</v>
      </c>
      <c r="P77" s="55" t="s">
        <v>89</v>
      </c>
      <c r="Q77" s="50">
        <f t="shared" si="50"/>
        <v>5</v>
      </c>
      <c r="R77" s="50">
        <v>6</v>
      </c>
      <c r="T77">
        <v>4</v>
      </c>
      <c r="V77" s="3">
        <f>_xlfn.XLOOKUP(U77,Tabla1[NOMBRE Y APELLIDO],Tabla1[EQUIPO])</f>
        <v>0</v>
      </c>
      <c r="W77" s="3">
        <f>_xlfn.XLOOKUP(U77,Tabla1[NOMBRE Y APELLIDO],Tabla1[EDAD])</f>
        <v>0</v>
      </c>
      <c r="X77" s="3">
        <f>_xlfn.XLOOKUP(U77,Tabla1[NOMBRE Y APELLIDO],Tabla1[CAT.])</f>
        <v>0</v>
      </c>
      <c r="Y77" s="81">
        <f>_xlfn.XLOOKUP(U77,Tabla1[NOMBRE Y APELLIDO],Tabla1[200m LIBRE])</f>
        <v>0</v>
      </c>
      <c r="Z77" s="84"/>
      <c r="AA77" t="str">
        <f t="shared" si="54"/>
        <v>SERIE 6-8</v>
      </c>
      <c r="AB77" t="str">
        <f>AG77&amp;COUNTIF($AG$15:AG77,AG77)</f>
        <v>037</v>
      </c>
      <c r="AC77" s="3">
        <v>8</v>
      </c>
      <c r="AD77" s="80">
        <v>0</v>
      </c>
      <c r="AE77" s="50">
        <v>0</v>
      </c>
      <c r="AF77" s="50">
        <v>0</v>
      </c>
      <c r="AG77" s="50">
        <v>0</v>
      </c>
      <c r="AH77" s="55">
        <v>0</v>
      </c>
      <c r="AI77" s="55" t="s">
        <v>89</v>
      </c>
      <c r="AJ77" s="50">
        <f t="shared" si="51"/>
        <v>6</v>
      </c>
      <c r="AK77" s="50">
        <v>6</v>
      </c>
      <c r="AM77" s="4">
        <v>8</v>
      </c>
      <c r="AN77" t="str" cm="1">
        <f t="array" ref="AN77">_xlfn.XLOOKUP($AO$67&amp;AM77,$I$15:$I$201,$K$15:$N$201,"")</f>
        <v/>
      </c>
      <c r="AO77" s="55"/>
      <c r="AP77" s="50"/>
      <c r="AQ77" s="55"/>
      <c r="AR77" s="55" t="str">
        <f t="shared" si="52"/>
        <v/>
      </c>
      <c r="AS77" s="50" cm="1">
        <f t="array" ref="AS77">IFERROR(IF(AR77="N/P",0,_xlfn.IFS(AM77&gt;8,"0",AM77=1,"9",AM77=2,"7",AM77=3,"6",AM77=4,"5",AM77=5,"4",AM77=6,"3",AM77=7,"2",AM77=8,"1")),"")+0</f>
        <v>1</v>
      </c>
      <c r="AT77" s="87" t="str">
        <f t="shared" si="46"/>
        <v>00</v>
      </c>
      <c r="AU77" s="4" cm="1">
        <f t="array" ref="AU77">_xlfn.IFS(AZ77="N/P",0,AV77="",0,AZ77&gt;0,AU76+1)</f>
        <v>0</v>
      </c>
      <c r="AV77" t="str">
        <v/>
      </c>
      <c r="AW77" s="4">
        <v>0</v>
      </c>
      <c r="AX77" s="4">
        <v>0</v>
      </c>
      <c r="AY77" s="4">
        <v>0</v>
      </c>
      <c r="AZ77" t="str">
        <v/>
      </c>
      <c r="BA77" s="50" t="e" cm="1">
        <f t="array" ref="BA77">IFERROR(IF(AZ77="N/P",0,_xlfn.IFS(AU77&gt;8,"0",AU77=1,"9",AU77=2,"7",AU77=3,"6",AU77=4,"5",AU77=5,"4",AU77=6,"3",AU77=7,"2",AU77=8,"1")),"")+0</f>
        <v>#VALUE!</v>
      </c>
      <c r="BC77" s="4">
        <v>3</v>
      </c>
      <c r="BD77" t="str" cm="1">
        <f t="array" ref="BD77">_xlfn.XLOOKUP($BE$72&amp;BC77,$AB$15:$AB$201,$AD$15:$AG$201,"")</f>
        <v/>
      </c>
      <c r="BE77" s="55"/>
      <c r="BF77" s="50"/>
      <c r="BG77" s="55"/>
      <c r="BH77" s="55" t="str">
        <f t="shared" si="55"/>
        <v/>
      </c>
      <c r="BI77" s="50" cm="1">
        <f t="array" ref="BI77">IFERROR(IF(BH77="N/P",0,_xlfn.IFS(BC77&gt;8,"0",BC77=1,"9",BC77=2,"7",BC77=3,"6",BC77=4,"5",BC77=5,"4",BC77=6,"3",BC77=7,"2",BC77=8,"1")),"")+0</f>
        <v>6</v>
      </c>
      <c r="BJ77" s="90" t="str">
        <f t="shared" si="42"/>
        <v>00</v>
      </c>
      <c r="BK77" s="4" cm="1">
        <f t="array" ref="BK77">_xlfn.IFS(BP77="N/P",0,BL77="",0,BP77&gt;0,BK76+1)</f>
        <v>0</v>
      </c>
      <c r="BL77" t="str">
        <v/>
      </c>
      <c r="BM77" s="4">
        <v>0</v>
      </c>
      <c r="BN77" s="4">
        <v>0</v>
      </c>
      <c r="BO77" s="4">
        <v>0</v>
      </c>
      <c r="BP77" s="55" t="str">
        <v/>
      </c>
      <c r="BQ77" s="50" t="e" cm="1">
        <f t="array" ref="BQ77">IFERROR(IF(BP77="N/P",0,_xlfn.IFS(BK77&gt;8,"0",BK77=1,"9",BK77=2,"7",BK77=3,"6",BK77=4,"5",BK77=5,"4",BK77=6,"3",BK77=7,"2",BK77=8,"1")),"")+0</f>
        <v>#VALUE!</v>
      </c>
    </row>
    <row r="78" spans="1:100" x14ac:dyDescent="0.3">
      <c r="I78" t="str">
        <f>N78&amp;COUNTIF($N$15:N78,N78)</f>
        <v>38</v>
      </c>
      <c r="AB78" t="str">
        <f>AG78&amp;COUNTIF($AG$15:AG78,AG78)</f>
        <v>37</v>
      </c>
      <c r="AD78" s="77"/>
      <c r="AE78" s="77"/>
      <c r="AF78" s="77"/>
      <c r="AG78" s="77"/>
      <c r="AH78" s="77"/>
      <c r="AM78" s="4">
        <v>9</v>
      </c>
      <c r="AN78" t="str" cm="1">
        <f t="array" ref="AN78">_xlfn.XLOOKUP($AO$67&amp;AM78,$I$15:$I$201,$K$15:$N$201,"")</f>
        <v/>
      </c>
      <c r="AO78" s="55"/>
      <c r="AP78" s="50"/>
      <c r="AQ78" s="55"/>
      <c r="AR78" s="55" t="str">
        <f t="shared" si="52"/>
        <v/>
      </c>
      <c r="AS78" s="50" cm="1">
        <f t="array" ref="AS78">IFERROR(IF(AR78="N/P",0,_xlfn.IFS(AM78&gt;8,"0",AM78=1,"9",AM78=2,"7",AM78=3,"6",AM78=4,"5",AM78=5,"4",AM78=6,"3",AM78=7,"2",AM78=8,"1")),"")+0</f>
        <v>0</v>
      </c>
      <c r="AT78" s="87" t="str">
        <f t="shared" si="46"/>
        <v>00</v>
      </c>
      <c r="AU78" s="4" cm="1">
        <f t="array" ref="AU78">_xlfn.IFS(AZ78="N/P",0,AV78="",0,AZ78&gt;0,AU77+1)</f>
        <v>0</v>
      </c>
      <c r="AV78" t="str">
        <v/>
      </c>
      <c r="AW78" s="4">
        <v>0</v>
      </c>
      <c r="AX78" s="4">
        <v>0</v>
      </c>
      <c r="AY78" s="4">
        <v>0</v>
      </c>
      <c r="AZ78" t="str">
        <v/>
      </c>
      <c r="BA78" s="50" t="e" cm="1">
        <f t="array" ref="BA78">IFERROR(IF(AZ78="N/P",0,_xlfn.IFS(AU78&gt;8,"0",AU78=1,"9",AU78=2,"7",AU78=3,"6",AU78=4,"5",AU78=5,"4",AU78=6,"3",AU78=7,"2",AU78=8,"1")),"")+0</f>
        <v>#VALUE!</v>
      </c>
      <c r="BC78" s="4">
        <v>4</v>
      </c>
      <c r="BD78" t="str" cm="1">
        <f t="array" ref="BD78">_xlfn.XLOOKUP($BE$72&amp;BC78,$AB$15:$AB$201,$AD$15:$AG$201,"")</f>
        <v/>
      </c>
      <c r="BE78" s="55"/>
      <c r="BF78" s="50"/>
      <c r="BG78" s="55"/>
      <c r="BH78" s="55" t="str">
        <f t="shared" si="55"/>
        <v/>
      </c>
      <c r="BI78" s="50" cm="1">
        <f t="array" ref="BI78">IFERROR(IF(BH78="N/P",0,_xlfn.IFS(BC78&gt;8,"0",BC78=1,"9",BC78=2,"7",BC78=3,"6",BC78=4,"5",BC78=5,"4",BC78=6,"3",BC78=7,"2",BC78=8,"1")),"")+0</f>
        <v>5</v>
      </c>
      <c r="BJ78" s="90" t="str">
        <f t="shared" si="42"/>
        <v>00</v>
      </c>
      <c r="BK78" s="4" cm="1">
        <f t="array" ref="BK78">_xlfn.IFS(BP78="N/P",0,BL78="",0,BP78&gt;0,BK77+1)</f>
        <v>0</v>
      </c>
      <c r="BL78" t="str">
        <v/>
      </c>
      <c r="BM78" s="4">
        <v>0</v>
      </c>
      <c r="BN78" s="4">
        <v>0</v>
      </c>
      <c r="BO78" s="4">
        <v>0</v>
      </c>
      <c r="BP78" s="55" t="str">
        <v/>
      </c>
      <c r="BQ78" s="50" t="e" cm="1">
        <f t="array" ref="BQ78">IFERROR(IF(BP78="N/P",0,_xlfn.IFS(BK78&gt;8,"0",BK78=1,"9",BK78=2,"7",BK78=3,"6",BK78=4,"5",BK78=5,"4",BK78=6,"3",BK78=7,"2",BK78=8,"1")),"")+0</f>
        <v>#VALUE!</v>
      </c>
    </row>
    <row r="79" spans="1:100" x14ac:dyDescent="0.3">
      <c r="A79" s="3" t="s">
        <v>96</v>
      </c>
      <c r="B79" s="42" t="str">
        <f>$B$13</f>
        <v xml:space="preserve">PRUEBA </v>
      </c>
      <c r="C79" s="18">
        <f>$C$13</f>
        <v>5</v>
      </c>
      <c r="D79" s="18"/>
      <c r="E79" s="78" t="str">
        <f>$E$12</f>
        <v>200 M</v>
      </c>
      <c r="F79" s="79" t="str">
        <f>$F$12</f>
        <v>LIBRE</v>
      </c>
      <c r="I79" t="str">
        <f>N79&amp;COUNTIF($N$15:N79,N79)</f>
        <v>200 M6</v>
      </c>
      <c r="J79" s="3" t="s">
        <v>96</v>
      </c>
      <c r="K79" s="42" t="str">
        <f>$B$13</f>
        <v xml:space="preserve">PRUEBA </v>
      </c>
      <c r="L79" s="79">
        <f>$C$13</f>
        <v>5</v>
      </c>
      <c r="M79" s="79"/>
      <c r="N79" s="78" t="str">
        <f>$E$12</f>
        <v>200 M</v>
      </c>
      <c r="O79" s="79" t="str">
        <f>$F$12</f>
        <v>LIBRE</v>
      </c>
      <c r="P79" s="5"/>
      <c r="Q79" s="5"/>
      <c r="R79" s="5"/>
      <c r="T79" s="3" t="s">
        <v>96</v>
      </c>
      <c r="U79" s="42" t="str">
        <f>$B$13</f>
        <v xml:space="preserve">PRUEBA </v>
      </c>
      <c r="V79" s="18">
        <f>$V$13</f>
        <v>6</v>
      </c>
      <c r="W79" s="18"/>
      <c r="X79" s="78" t="str">
        <f>$E$12</f>
        <v>200 M</v>
      </c>
      <c r="Y79" s="79" t="str">
        <f>$F$12</f>
        <v>LIBRE</v>
      </c>
      <c r="Z79" s="85"/>
      <c r="AB79" t="str">
        <f>AG79&amp;COUNTIF($AG$15:AG79,AG79)</f>
        <v>200 M6</v>
      </c>
      <c r="AC79" s="3" t="s">
        <v>96</v>
      </c>
      <c r="AD79" s="42" t="str">
        <f>$B$13</f>
        <v xml:space="preserve">PRUEBA </v>
      </c>
      <c r="AE79" s="18">
        <f>$V$13</f>
        <v>6</v>
      </c>
      <c r="AF79" s="79"/>
      <c r="AG79" s="78" t="str">
        <f>$E$12</f>
        <v>200 M</v>
      </c>
      <c r="AH79" s="79" t="str">
        <f>$F$12</f>
        <v>LIBRE</v>
      </c>
      <c r="AI79" s="5"/>
      <c r="AJ79" s="5"/>
      <c r="AK79" s="5"/>
      <c r="AM79" s="4">
        <v>10</v>
      </c>
      <c r="AN79" cm="1">
        <f t="array" ref="AN79:AQ79">_xlfn.XLOOKUP($AO$67&amp;AM79,$I$15:$I$201,$K$15:$N$201,"")</f>
        <v>0</v>
      </c>
      <c r="AO79" s="55">
        <v>0</v>
      </c>
      <c r="AP79" s="50">
        <v>0</v>
      </c>
      <c r="AQ79" s="55">
        <v>0</v>
      </c>
      <c r="AR79" s="55">
        <f t="shared" si="52"/>
        <v>0</v>
      </c>
      <c r="AS79" s="50" cm="1">
        <f t="array" ref="AS79">IFERROR(IF(AR79="N/P",0,_xlfn.IFS(AM79&gt;8,"0",AM79=1,"9",AM79=2,"7",AM79=3,"6",AM79=4,"5",AM79=5,"4",AM79=6,"3",AM79=7,"2",AM79=8,"1")),"")+0</f>
        <v>0</v>
      </c>
      <c r="AT79" s="87" t="str">
        <f t="shared" si="46"/>
        <v>00</v>
      </c>
      <c r="AU79" s="4" cm="1">
        <f t="array" ref="AU79">_xlfn.IFS(AZ79="N/P",0,AV79="",0,AZ79&gt;0,AU78+1)</f>
        <v>0</v>
      </c>
      <c r="AV79" t="str">
        <v/>
      </c>
      <c r="AW79" s="4">
        <v>0</v>
      </c>
      <c r="AX79" s="4">
        <v>0</v>
      </c>
      <c r="AY79" s="4">
        <v>0</v>
      </c>
      <c r="AZ79" t="str">
        <v/>
      </c>
      <c r="BA79" s="50" t="e" cm="1">
        <f t="array" ref="BA79">IFERROR(IF(AZ79="N/P",0,_xlfn.IFS(AU79&gt;8,"0",AU79=1,"9",AU79=2,"7",AU79=3,"6",AU79=4,"5",AU79=5,"4",AU79=6,"3",AU79=7,"2",AU79=8,"1")),"")+0</f>
        <v>#VALUE!</v>
      </c>
      <c r="BC79" s="4">
        <v>5</v>
      </c>
      <c r="BD79" t="str" cm="1">
        <f t="array" ref="BD79">_xlfn.XLOOKUP($BE$72&amp;BC79,$AB$15:$AB$201,$AD$15:$AG$201,"")</f>
        <v/>
      </c>
      <c r="BE79" s="55"/>
      <c r="BF79" s="50"/>
      <c r="BG79" s="55"/>
      <c r="BH79" s="55" t="str">
        <f t="shared" si="55"/>
        <v/>
      </c>
      <c r="BI79" s="50" cm="1">
        <f t="array" ref="BI79">IFERROR(IF(BH79="N/P",0,_xlfn.IFS(BC79&gt;8,"0",BC79=1,"9",BC79=2,"7",BC79=3,"6",BC79=4,"5",BC79=5,"4",BC79=6,"3",BC79=7,"2",BC79=8,"1")),"")+0</f>
        <v>4</v>
      </c>
      <c r="BJ79" s="90" t="str">
        <f t="shared" si="42"/>
        <v>00</v>
      </c>
      <c r="BK79" s="4" cm="1">
        <f t="array" ref="BK79">_xlfn.IFS(BP79="N/P",0,BL79="",0,BP79&gt;0,BK78+1)</f>
        <v>0</v>
      </c>
      <c r="BL79" t="str">
        <v/>
      </c>
      <c r="BM79" s="4">
        <v>0</v>
      </c>
      <c r="BN79" s="4">
        <v>0</v>
      </c>
      <c r="BO79" s="4">
        <v>0</v>
      </c>
      <c r="BP79" s="55" t="str">
        <v/>
      </c>
      <c r="BQ79" s="50" t="e" cm="1">
        <f t="array" ref="BQ79">IFERROR(IF(BP79="N/P",0,_xlfn.IFS(BK79&gt;8,"0",BK79=1,"9",BK79=2,"7",BK79=3,"6",BK79=4,"5",BK79=5,"4",BK79=6,"3",BK79=7,"2",BK79=8,"1")),"")+0</f>
        <v>#VALUE!</v>
      </c>
    </row>
    <row r="80" spans="1:100" x14ac:dyDescent="0.3">
      <c r="A80" s="3" t="s">
        <v>79</v>
      </c>
      <c r="B80" s="49" t="s">
        <v>7</v>
      </c>
      <c r="C80" s="49" t="s">
        <v>8</v>
      </c>
      <c r="D80" s="49" t="s">
        <v>61</v>
      </c>
      <c r="E80" s="49" t="s">
        <v>10</v>
      </c>
      <c r="F80" s="49" t="s">
        <v>80</v>
      </c>
      <c r="I80" t="str">
        <f>N80&amp;COUNTIF($N$15:N80,N80)</f>
        <v>CAT.6</v>
      </c>
      <c r="J80" s="3" t="s">
        <v>79</v>
      </c>
      <c r="K80" s="50" t="s">
        <v>7</v>
      </c>
      <c r="L80" s="50" t="s">
        <v>8</v>
      </c>
      <c r="M80" s="50" t="s">
        <v>61</v>
      </c>
      <c r="N80" s="50" t="s">
        <v>10</v>
      </c>
      <c r="O80" s="50" t="s">
        <v>80</v>
      </c>
      <c r="P80" s="49" t="s">
        <v>81</v>
      </c>
      <c r="Q80" s="49" t="s">
        <v>82</v>
      </c>
      <c r="R80" s="49" t="s">
        <v>30</v>
      </c>
      <c r="T80" s="3" t="s">
        <v>79</v>
      </c>
      <c r="U80" s="49" t="s">
        <v>7</v>
      </c>
      <c r="V80" s="49" t="s">
        <v>8</v>
      </c>
      <c r="W80" s="49" t="s">
        <v>61</v>
      </c>
      <c r="X80" s="49" t="s">
        <v>10</v>
      </c>
      <c r="Y80" s="49" t="s">
        <v>80</v>
      </c>
      <c r="Z80" s="83"/>
      <c r="AB80" t="str">
        <f>AG80&amp;COUNTIF($AG$15:AG80,AG80)</f>
        <v>CAT.6</v>
      </c>
      <c r="AC80" s="3" t="s">
        <v>79</v>
      </c>
      <c r="AD80" s="50" t="s">
        <v>7</v>
      </c>
      <c r="AE80" s="50" t="s">
        <v>8</v>
      </c>
      <c r="AF80" s="50" t="s">
        <v>61</v>
      </c>
      <c r="AG80" s="50" t="s">
        <v>10</v>
      </c>
      <c r="AH80" s="50" t="s">
        <v>80</v>
      </c>
      <c r="AI80" s="49" t="s">
        <v>81</v>
      </c>
      <c r="AJ80" s="49" t="s">
        <v>82</v>
      </c>
      <c r="AK80" s="49" t="s">
        <v>30</v>
      </c>
      <c r="AM80" s="4">
        <v>11</v>
      </c>
      <c r="AN80" t="str" cm="1">
        <f t="array" ref="AN80">_xlfn.XLOOKUP($AO$67&amp;AM80,$I$15:$I$201,$K$15:$N$201,"")</f>
        <v/>
      </c>
      <c r="AO80" s="55"/>
      <c r="AP80" s="50"/>
      <c r="AQ80" s="55"/>
      <c r="AR80" s="55" t="str">
        <f t="shared" si="52"/>
        <v/>
      </c>
      <c r="AS80" s="50" cm="1">
        <f t="array" ref="AS80">IFERROR(IF(AR80="N/P",0,_xlfn.IFS(AM80&gt;8,"0",AM80=1,"9",AM80=2,"7",AM80=3,"6",AM80=4,"5",AM80=5,"4",AM80=6,"3",AM80=7,"2",AM80=8,"1")),"")+0</f>
        <v>0</v>
      </c>
      <c r="AT80" s="87" t="str">
        <f t="shared" si="46"/>
        <v>00</v>
      </c>
      <c r="AU80" s="4" cm="1">
        <f t="array" ref="AU80">_xlfn.IFS(AZ80="N/P",0,AV80="",0,AZ80&gt;0,AU79+1)</f>
        <v>0</v>
      </c>
      <c r="AV80" t="str">
        <v/>
      </c>
      <c r="AW80" s="4">
        <v>0</v>
      </c>
      <c r="AX80" s="4">
        <v>0</v>
      </c>
      <c r="AY80" s="4">
        <v>0</v>
      </c>
      <c r="AZ80" t="str">
        <v/>
      </c>
      <c r="BA80" s="50" t="e" cm="1">
        <f t="array" ref="BA80">IFERROR(IF(AZ80="N/P",0,_xlfn.IFS(AU80&gt;8,"0",AU80=1,"9",AU80=2,"7",AU80=3,"6",AU80=4,"5",AU80=5,"4",AU80=6,"3",AU80=7,"2",AU80=8,"1")),"")+0</f>
        <v>#VALUE!</v>
      </c>
      <c r="BC80" s="4">
        <v>6</v>
      </c>
      <c r="BD80" t="str" cm="1">
        <f t="array" ref="BD80">_xlfn.XLOOKUP($BE$72&amp;BC80,$AB$15:$AB$201,$AD$15:$AG$201,"")</f>
        <v/>
      </c>
      <c r="BE80" s="55"/>
      <c r="BF80" s="50"/>
      <c r="BG80" s="55"/>
      <c r="BH80" s="55" t="str">
        <f t="shared" si="55"/>
        <v/>
      </c>
      <c r="BI80" s="50" cm="1">
        <f t="array" ref="BI80">IFERROR(IF(BH80="N/P",0,_xlfn.IFS(BC80&gt;8,"0",BC80=1,"9",BC80=2,"7",BC80=3,"6",BC80=4,"5",BC80=5,"4",BC80=6,"3",BC80=7,"2",BC80=8,"1")),"")+0</f>
        <v>3</v>
      </c>
      <c r="BJ80" s="90" t="str">
        <f t="shared" si="42"/>
        <v>00</v>
      </c>
      <c r="BK80" s="4" cm="1">
        <f t="array" ref="BK80">_xlfn.IFS(BP80="N/P",0,BL80="",0,BP80&gt;0,BK79+1)</f>
        <v>0</v>
      </c>
      <c r="BL80" t="str">
        <v/>
      </c>
      <c r="BM80" s="4">
        <v>0</v>
      </c>
      <c r="BN80" s="4">
        <v>0</v>
      </c>
      <c r="BO80" s="4">
        <v>0</v>
      </c>
      <c r="BP80" s="55" t="str">
        <v/>
      </c>
      <c r="BQ80" s="50" t="e" cm="1">
        <f t="array" ref="BQ80">IFERROR(IF(BP80="N/P",0,_xlfn.IFS(BK80&gt;8,"0",BK80=1,"9",BK80=2,"7",BK80=3,"6",BK80=4,"5",BK80=5,"4",BK80=6,"3",BK80=7,"2",BK80=8,"1")),"")+0</f>
        <v>#VALUE!</v>
      </c>
    </row>
    <row r="81" spans="1:69" x14ac:dyDescent="0.3">
      <c r="A81">
        <v>8</v>
      </c>
      <c r="C81" s="3">
        <f>_xlfn.XLOOKUP(B81,Tabla1[NOMBRE Y APELLIDO],Tabla1[EQUIPO])</f>
        <v>0</v>
      </c>
      <c r="D81" s="3">
        <f>_xlfn.XLOOKUP(B81,Tabla1[NOMBRE Y APELLIDO],Tabla1[EDAD])</f>
        <v>0</v>
      </c>
      <c r="E81" s="3">
        <f>_xlfn.XLOOKUP(B81,Tabla1[NOMBRE Y APELLIDO],Tabla1[CAT.])</f>
        <v>0</v>
      </c>
      <c r="F81" s="81">
        <f>_xlfn.XLOOKUP(B81,Tabla1[NOMBRE Y APELLIDO],Tabla1[200m LIBRE])</f>
        <v>0</v>
      </c>
      <c r="H81" t="str">
        <f>$J$79&amp;"-"&amp;J81</f>
        <v>SERIE 7-1</v>
      </c>
      <c r="I81" t="str">
        <f>N81&amp;COUNTIF($N$15:N81,N81)</f>
        <v>039</v>
      </c>
      <c r="J81" s="3" cm="1">
        <f t="array" ref="J81:O88">_xlfn._xlws.SORT(A81:F88,1,1,FALSE)</f>
        <v>1</v>
      </c>
      <c r="K81" s="80">
        <v>0</v>
      </c>
      <c r="L81" s="50">
        <v>0</v>
      </c>
      <c r="M81" s="50">
        <v>0</v>
      </c>
      <c r="N81" s="50">
        <v>0</v>
      </c>
      <c r="O81" s="55">
        <v>0</v>
      </c>
      <c r="P81" s="55" t="s">
        <v>89</v>
      </c>
      <c r="Q81" s="50">
        <f t="shared" ref="Q81:Q88" si="56">$L$13</f>
        <v>5</v>
      </c>
      <c r="R81" s="50">
        <v>7</v>
      </c>
      <c r="T81">
        <v>8</v>
      </c>
      <c r="V81" s="3">
        <f>_xlfn.XLOOKUP(U81,Tabla1[NOMBRE Y APELLIDO],Tabla1[EQUIPO])</f>
        <v>0</v>
      </c>
      <c r="W81" s="3">
        <f>_xlfn.XLOOKUP(U81,Tabla1[NOMBRE Y APELLIDO],Tabla1[EDAD])</f>
        <v>0</v>
      </c>
      <c r="X81" s="3">
        <f>_xlfn.XLOOKUP(U81,Tabla1[NOMBRE Y APELLIDO],Tabla1[CAT.])</f>
        <v>0</v>
      </c>
      <c r="Y81" s="81">
        <f>_xlfn.XLOOKUP(U81,Tabla1[NOMBRE Y APELLIDO],Tabla1[200m LIBRE])</f>
        <v>0</v>
      </c>
      <c r="Z81" s="84"/>
      <c r="AA81" t="str">
        <f>$AC$79&amp;"-"&amp;AC81</f>
        <v>SERIE 7-1</v>
      </c>
      <c r="AB81" t="str">
        <f>AG81&amp;COUNTIF($AG$15:AG81,AG81)</f>
        <v>038</v>
      </c>
      <c r="AC81" s="3" cm="1">
        <f t="array" ref="AC81:AH88">_xlfn._xlws.SORT(T81:Y88,1,1,FALSE)</f>
        <v>1</v>
      </c>
      <c r="AD81" s="80">
        <v>0</v>
      </c>
      <c r="AE81" s="50">
        <v>0</v>
      </c>
      <c r="AF81" s="50">
        <v>0</v>
      </c>
      <c r="AG81" s="50">
        <v>0</v>
      </c>
      <c r="AH81" s="55">
        <v>0</v>
      </c>
      <c r="AI81" s="55" t="s">
        <v>89</v>
      </c>
      <c r="AJ81" s="50">
        <f t="shared" ref="AJ81:AJ88" si="57">$AE$13</f>
        <v>6</v>
      </c>
      <c r="AK81" s="50">
        <v>7</v>
      </c>
      <c r="AM81" s="4">
        <v>12</v>
      </c>
      <c r="AN81" t="str" cm="1">
        <f t="array" ref="AN81">_xlfn.XLOOKUP($AO$67&amp;AM81,$I$15:$I$201,$K$15:$N$201,"")</f>
        <v/>
      </c>
      <c r="AO81" s="55"/>
      <c r="AP81" s="50"/>
      <c r="AQ81" s="55"/>
      <c r="AR81" s="55" t="str">
        <f t="shared" si="52"/>
        <v/>
      </c>
      <c r="AS81" s="50" cm="1">
        <f t="array" ref="AS81">IFERROR(IF(AR81="N/P",0,_xlfn.IFS(AM81&gt;8,"0",AM81=1,"9",AM81=2,"7",AM81=3,"6",AM81=4,"5",AM81=5,"4",AM81=6,"3",AM81=7,"2",AM81=8,"1")),"")+0</f>
        <v>0</v>
      </c>
      <c r="AT81" s="87" t="str">
        <f t="shared" si="46"/>
        <v>00</v>
      </c>
      <c r="AU81" s="4" cm="1">
        <f t="array" ref="AU81">_xlfn.IFS(AZ81="N/P",0,AV81="",0,AZ81&gt;0,AU80+1)</f>
        <v>0</v>
      </c>
      <c r="AV81" t="str">
        <v/>
      </c>
      <c r="AW81" s="4">
        <v>0</v>
      </c>
      <c r="AX81" s="4">
        <v>0</v>
      </c>
      <c r="AY81" s="4">
        <v>0</v>
      </c>
      <c r="AZ81" t="str">
        <v/>
      </c>
      <c r="BA81" s="50" t="e" cm="1">
        <f t="array" ref="BA81">IFERROR(IF(AZ81="N/P",0,_xlfn.IFS(AU81&gt;8,"0",AU81=1,"9",AU81=2,"7",AU81=3,"6",AU81=4,"5",AU81=5,"4",AU81=6,"3",AU81=7,"2",AU81=8,"1")),"")+0</f>
        <v>#VALUE!</v>
      </c>
      <c r="BC81" s="4">
        <v>7</v>
      </c>
      <c r="BD81" t="str" cm="1">
        <f t="array" ref="BD81">_xlfn.XLOOKUP($BE$72&amp;BC81,$AB$15:$AB$201,$AD$15:$AG$201,"")</f>
        <v/>
      </c>
      <c r="BE81" s="55"/>
      <c r="BF81" s="50"/>
      <c r="BG81" s="55"/>
      <c r="BH81" s="55" t="str">
        <f t="shared" si="55"/>
        <v/>
      </c>
      <c r="BI81" s="50" cm="1">
        <f t="array" ref="BI81">IFERROR(IF(BH81="N/P",0,_xlfn.IFS(BC81&gt;8,"0",BC81=1,"9",BC81=2,"7",BC81=3,"6",BC81=4,"5",BC81=5,"4",BC81=6,"3",BC81=7,"2",BC81=8,"1")),"")+0</f>
        <v>2</v>
      </c>
      <c r="BJ81" s="90" t="str">
        <f t="shared" si="42"/>
        <v>00</v>
      </c>
      <c r="BK81" s="4" cm="1">
        <f t="array" ref="BK81">_xlfn.IFS(BP81="N/P",0,BL81="",0,BP81&gt;0,BK80+1)</f>
        <v>0</v>
      </c>
      <c r="BL81" t="str">
        <v/>
      </c>
      <c r="BM81" s="4">
        <v>0</v>
      </c>
      <c r="BN81" s="4">
        <v>0</v>
      </c>
      <c r="BO81" s="4">
        <v>0</v>
      </c>
      <c r="BP81" s="55" t="str">
        <v/>
      </c>
      <c r="BQ81" s="50" t="e" cm="1">
        <f t="array" ref="BQ81">IFERROR(IF(BP81="N/P",0,_xlfn.IFS(BK81&gt;8,"0",BK81=1,"9",BK81=2,"7",BK81=3,"6",BK81=4,"5",BK81=5,"4",BK81=6,"3",BK81=7,"2",BK81=8,"1")),"")+0</f>
        <v>#VALUE!</v>
      </c>
    </row>
    <row r="82" spans="1:69" x14ac:dyDescent="0.3">
      <c r="A82">
        <v>1</v>
      </c>
      <c r="C82" s="3">
        <f>_xlfn.XLOOKUP(B82,Tabla1[NOMBRE Y APELLIDO],Tabla1[EQUIPO])</f>
        <v>0</v>
      </c>
      <c r="D82" s="3">
        <f>_xlfn.XLOOKUP(B82,Tabla1[NOMBRE Y APELLIDO],Tabla1[EDAD])</f>
        <v>0</v>
      </c>
      <c r="E82" s="3">
        <f>_xlfn.XLOOKUP(B82,Tabla1[NOMBRE Y APELLIDO],Tabla1[CAT.])</f>
        <v>0</v>
      </c>
      <c r="F82" s="81">
        <f>_xlfn.XLOOKUP(B82,Tabla1[NOMBRE Y APELLIDO],Tabla1[200m LIBRE])</f>
        <v>0</v>
      </c>
      <c r="H82" t="str">
        <f t="shared" ref="H82:H88" si="58">$J$79&amp;"-"&amp;J82</f>
        <v>SERIE 7-2</v>
      </c>
      <c r="I82" t="str">
        <f>N82&amp;COUNTIF($N$15:N82,N82)</f>
        <v>040</v>
      </c>
      <c r="J82" s="3">
        <v>2</v>
      </c>
      <c r="K82" s="80">
        <v>0</v>
      </c>
      <c r="L82" s="50">
        <v>0</v>
      </c>
      <c r="M82" s="50">
        <v>0</v>
      </c>
      <c r="N82" s="50">
        <v>0</v>
      </c>
      <c r="O82" s="55">
        <v>0</v>
      </c>
      <c r="P82" s="55" t="s">
        <v>89</v>
      </c>
      <c r="Q82" s="50">
        <f t="shared" si="56"/>
        <v>5</v>
      </c>
      <c r="R82" s="50">
        <v>7</v>
      </c>
      <c r="T82">
        <v>1</v>
      </c>
      <c r="V82" s="3">
        <f>_xlfn.XLOOKUP(U82,Tabla1[NOMBRE Y APELLIDO],Tabla1[EQUIPO])</f>
        <v>0</v>
      </c>
      <c r="W82" s="3">
        <f>_xlfn.XLOOKUP(U82,Tabla1[NOMBRE Y APELLIDO],Tabla1[EDAD])</f>
        <v>0</v>
      </c>
      <c r="X82" s="3">
        <f>_xlfn.XLOOKUP(U82,Tabla1[NOMBRE Y APELLIDO],Tabla1[CAT.])</f>
        <v>0</v>
      </c>
      <c r="Y82" s="81">
        <f>_xlfn.XLOOKUP(U82,Tabla1[NOMBRE Y APELLIDO],Tabla1[200m LIBRE])</f>
        <v>0</v>
      </c>
      <c r="Z82" s="84"/>
      <c r="AA82" t="str">
        <f t="shared" ref="AA82:AA88" si="59">$AC$79&amp;"-"&amp;AC82</f>
        <v>SERIE 7-2</v>
      </c>
      <c r="AB82" t="str">
        <f>AG82&amp;COUNTIF($AG$15:AG82,AG82)</f>
        <v>039</v>
      </c>
      <c r="AC82" s="3">
        <v>2</v>
      </c>
      <c r="AD82" s="80">
        <v>0</v>
      </c>
      <c r="AE82" s="50">
        <v>0</v>
      </c>
      <c r="AF82" s="50">
        <v>0</v>
      </c>
      <c r="AG82" s="50">
        <v>0</v>
      </c>
      <c r="AH82" s="55">
        <v>0</v>
      </c>
      <c r="AI82" s="55" t="s">
        <v>89</v>
      </c>
      <c r="AJ82" s="50">
        <f t="shared" si="57"/>
        <v>6</v>
      </c>
      <c r="AK82" s="50">
        <v>7</v>
      </c>
      <c r="AN82" s="42" t="str">
        <f>AN67</f>
        <v>FEMENINO</v>
      </c>
      <c r="AO82" s="18" t="s">
        <v>144</v>
      </c>
      <c r="AQ82" s="42" t="str">
        <f>AQ67</f>
        <v>200 M</v>
      </c>
      <c r="AR82" s="18" t="str">
        <f>AR67</f>
        <v>LIBRE</v>
      </c>
      <c r="AT82" s="87" t="str">
        <f t="shared" si="46"/>
        <v>200 M</v>
      </c>
      <c r="AU82" s="4"/>
      <c r="AV82" s="48" t="str">
        <f>AN82</f>
        <v>FEMENINO</v>
      </c>
      <c r="AW82" s="17" t="str">
        <f>AO82</f>
        <v>MASTER G</v>
      </c>
      <c r="AY82" s="48" t="str">
        <f>AQ82</f>
        <v>200 M</v>
      </c>
      <c r="AZ82" s="17" t="str">
        <f>AR82</f>
        <v>LIBRE</v>
      </c>
      <c r="BC82" s="4">
        <v>8</v>
      </c>
      <c r="BD82" t="str" cm="1">
        <f t="array" ref="BD82">_xlfn.XLOOKUP($BE$72&amp;BC82,$AB$15:$AB$201,$AD$15:$AG$201,"")</f>
        <v/>
      </c>
      <c r="BE82" s="55"/>
      <c r="BF82" s="50"/>
      <c r="BG82" s="55"/>
      <c r="BH82" s="55" t="str">
        <f t="shared" si="55"/>
        <v/>
      </c>
      <c r="BI82" s="50" cm="1">
        <f t="array" ref="BI82">IFERROR(IF(BH82="N/P",0,_xlfn.IFS(BC82&gt;8,"0",BC82=1,"9",BC82=2,"7",BC82=3,"6",BC82=4,"5",BC82=5,"4",BC82=6,"3",BC82=7,"2",BC82=8,"1")),"")+0</f>
        <v>1</v>
      </c>
      <c r="BJ82" s="90" t="str">
        <f t="shared" si="42"/>
        <v>00</v>
      </c>
      <c r="BK82" s="4" cm="1">
        <f t="array" ref="BK82">_xlfn.IFS(BP82="N/P",0,BL82="",0,BP82&gt;0,BK81+1)</f>
        <v>0</v>
      </c>
      <c r="BL82" t="str">
        <v/>
      </c>
      <c r="BM82" s="4">
        <v>0</v>
      </c>
      <c r="BN82" s="4">
        <v>0</v>
      </c>
      <c r="BO82" s="4">
        <v>0</v>
      </c>
      <c r="BP82" s="55" t="str">
        <v/>
      </c>
      <c r="BQ82" s="50" t="e" cm="1">
        <f t="array" ref="BQ82">IFERROR(IF(BP82="N/P",0,_xlfn.IFS(BK82&gt;8,"0",BK82=1,"9",BK82=2,"7",BK82=3,"6",BK82=4,"5",BK82=5,"4",BK82=6,"3",BK82=7,"2",BK82=8,"1")),"")+0</f>
        <v>#VALUE!</v>
      </c>
    </row>
    <row r="83" spans="1:69" x14ac:dyDescent="0.3">
      <c r="A83">
        <v>7</v>
      </c>
      <c r="C83" s="3">
        <f>_xlfn.XLOOKUP(B83,Tabla1[NOMBRE Y APELLIDO],Tabla1[EQUIPO])</f>
        <v>0</v>
      </c>
      <c r="D83" s="3">
        <f>_xlfn.XLOOKUP(B83,Tabla1[NOMBRE Y APELLIDO],Tabla1[EDAD])</f>
        <v>0</v>
      </c>
      <c r="E83" s="3">
        <f>_xlfn.XLOOKUP(B83,Tabla1[NOMBRE Y APELLIDO],Tabla1[CAT.])</f>
        <v>0</v>
      </c>
      <c r="F83" s="81">
        <f>_xlfn.XLOOKUP(B83,Tabla1[NOMBRE Y APELLIDO],Tabla1[200m LIBRE])</f>
        <v>0</v>
      </c>
      <c r="H83" t="str">
        <f t="shared" si="58"/>
        <v>SERIE 7-3</v>
      </c>
      <c r="I83" t="str">
        <f>N83&amp;COUNTIF($N$15:N83,N83)</f>
        <v>041</v>
      </c>
      <c r="J83" s="3">
        <v>3</v>
      </c>
      <c r="K83" s="80">
        <v>0</v>
      </c>
      <c r="L83" s="50">
        <v>0</v>
      </c>
      <c r="M83" s="50">
        <v>0</v>
      </c>
      <c r="N83" s="50">
        <v>0</v>
      </c>
      <c r="O83" s="55">
        <v>0</v>
      </c>
      <c r="P83" s="55" t="s">
        <v>89</v>
      </c>
      <c r="Q83" s="50">
        <f t="shared" si="56"/>
        <v>5</v>
      </c>
      <c r="R83" s="50">
        <v>7</v>
      </c>
      <c r="T83">
        <v>7</v>
      </c>
      <c r="V83" s="3">
        <f>_xlfn.XLOOKUP(U83,Tabla1[NOMBRE Y APELLIDO],Tabla1[EQUIPO])</f>
        <v>0</v>
      </c>
      <c r="W83" s="3">
        <f>_xlfn.XLOOKUP(U83,Tabla1[NOMBRE Y APELLIDO],Tabla1[EDAD])</f>
        <v>0</v>
      </c>
      <c r="X83" s="3">
        <f>_xlfn.XLOOKUP(U83,Tabla1[NOMBRE Y APELLIDO],Tabla1[CAT.])</f>
        <v>0</v>
      </c>
      <c r="Y83" s="81">
        <f>_xlfn.XLOOKUP(U83,Tabla1[NOMBRE Y APELLIDO],Tabla1[200m LIBRE])</f>
        <v>0</v>
      </c>
      <c r="Z83" s="84"/>
      <c r="AA83" t="str">
        <f t="shared" si="59"/>
        <v>SERIE 7-3</v>
      </c>
      <c r="AB83" t="str">
        <f>AG83&amp;COUNTIF($AG$15:AG83,AG83)</f>
        <v>040</v>
      </c>
      <c r="AC83" s="3">
        <v>3</v>
      </c>
      <c r="AD83" s="80">
        <v>0</v>
      </c>
      <c r="AE83" s="50">
        <v>0</v>
      </c>
      <c r="AF83" s="50">
        <v>0</v>
      </c>
      <c r="AG83" s="50">
        <v>0</v>
      </c>
      <c r="AH83" s="55">
        <v>0</v>
      </c>
      <c r="AI83" s="55" t="s">
        <v>89</v>
      </c>
      <c r="AJ83" s="50">
        <f t="shared" si="57"/>
        <v>6</v>
      </c>
      <c r="AK83" s="50">
        <v>7</v>
      </c>
      <c r="AN83" s="42" t="str">
        <f>AN68</f>
        <v xml:space="preserve">PRUEBA </v>
      </c>
      <c r="AO83" s="18">
        <f>AO68</f>
        <v>5</v>
      </c>
      <c r="AT83" s="87" t="str">
        <f t="shared" si="46"/>
        <v/>
      </c>
      <c r="AU83" s="4"/>
      <c r="AV83" s="48" t="str">
        <f>AN83</f>
        <v xml:space="preserve">PRUEBA </v>
      </c>
      <c r="AW83" s="17">
        <f>AO83</f>
        <v>5</v>
      </c>
      <c r="BC83" s="4">
        <v>9</v>
      </c>
      <c r="BD83" t="str" cm="1">
        <f t="array" ref="BD83">_xlfn.XLOOKUP($BE$72&amp;BC83,$AB$15:$AB$201,$AD$15:$AG$201,"")</f>
        <v/>
      </c>
      <c r="BE83" s="55"/>
      <c r="BF83" s="50"/>
      <c r="BG83" s="55"/>
      <c r="BH83" s="55" t="str">
        <f t="shared" si="55"/>
        <v/>
      </c>
      <c r="BI83" s="50" cm="1">
        <f t="array" ref="BI83">IFERROR(IF(BH83="N/P",0,_xlfn.IFS(BC83&gt;8,"0",BC83=1,"9",BC83=2,"7",BC83=3,"6",BC83=4,"5",BC83=5,"4",BC83=6,"3",BC83=7,"2",BC83=8,"1")),"")+0</f>
        <v>0</v>
      </c>
      <c r="BJ83" s="90" t="str">
        <f t="shared" si="42"/>
        <v>00</v>
      </c>
      <c r="BK83" s="4" cm="1">
        <f t="array" ref="BK83">_xlfn.IFS(BP83="N/P",0,BL83="",0,BP83&gt;0,BK82+1)</f>
        <v>0</v>
      </c>
      <c r="BL83" t="str">
        <v/>
      </c>
      <c r="BM83" s="4">
        <v>0</v>
      </c>
      <c r="BN83" s="4">
        <v>0</v>
      </c>
      <c r="BO83" s="4">
        <v>0</v>
      </c>
      <c r="BP83" s="55" t="str">
        <v/>
      </c>
      <c r="BQ83" s="50" t="e" cm="1">
        <f t="array" ref="BQ83">IFERROR(IF(BP83="N/P",0,_xlfn.IFS(BK83&gt;8,"0",BK83=1,"9",BK83=2,"7",BK83=3,"6",BK83=4,"5",BK83=5,"4",BK83=6,"3",BK83=7,"2",BK83=8,"1")),"")+0</f>
        <v>#VALUE!</v>
      </c>
    </row>
    <row r="84" spans="1:69" x14ac:dyDescent="0.3">
      <c r="A84">
        <v>2</v>
      </c>
      <c r="C84" s="3">
        <f>_xlfn.XLOOKUP(B84,Tabla1[NOMBRE Y APELLIDO],Tabla1[EQUIPO])</f>
        <v>0</v>
      </c>
      <c r="D84" s="3">
        <f>_xlfn.XLOOKUP(B84,Tabla1[NOMBRE Y APELLIDO],Tabla1[EDAD])</f>
        <v>0</v>
      </c>
      <c r="E84" s="3">
        <f>_xlfn.XLOOKUP(B84,Tabla1[NOMBRE Y APELLIDO],Tabla1[CAT.])</f>
        <v>0</v>
      </c>
      <c r="F84" s="81">
        <f>_xlfn.XLOOKUP(B84,Tabla1[NOMBRE Y APELLIDO],Tabla1[200m LIBRE])</f>
        <v>0</v>
      </c>
      <c r="H84" t="str">
        <f t="shared" si="58"/>
        <v>SERIE 7-4</v>
      </c>
      <c r="I84" t="str">
        <f>N84&amp;COUNTIF($N$15:N84,N84)</f>
        <v>042</v>
      </c>
      <c r="J84" s="3">
        <v>4</v>
      </c>
      <c r="K84" s="80">
        <v>0</v>
      </c>
      <c r="L84" s="50">
        <v>0</v>
      </c>
      <c r="M84" s="50">
        <v>0</v>
      </c>
      <c r="N84" s="50">
        <v>0</v>
      </c>
      <c r="O84" s="55">
        <v>0</v>
      </c>
      <c r="P84" s="55" t="s">
        <v>89</v>
      </c>
      <c r="Q84" s="50">
        <f t="shared" si="56"/>
        <v>5</v>
      </c>
      <c r="R84" s="50">
        <v>7</v>
      </c>
      <c r="T84">
        <v>2</v>
      </c>
      <c r="V84" s="3">
        <f>_xlfn.XLOOKUP(U84,Tabla1[NOMBRE Y APELLIDO],Tabla1[EQUIPO])</f>
        <v>0</v>
      </c>
      <c r="W84" s="3">
        <f>_xlfn.XLOOKUP(U84,Tabla1[NOMBRE Y APELLIDO],Tabla1[EDAD])</f>
        <v>0</v>
      </c>
      <c r="X84" s="3">
        <f>_xlfn.XLOOKUP(U84,Tabla1[NOMBRE Y APELLIDO],Tabla1[CAT.])</f>
        <v>0</v>
      </c>
      <c r="Y84" s="81">
        <f>_xlfn.XLOOKUP(U84,Tabla1[NOMBRE Y APELLIDO],Tabla1[200m LIBRE])</f>
        <v>0</v>
      </c>
      <c r="Z84" s="84"/>
      <c r="AA84" t="str">
        <f t="shared" si="59"/>
        <v>SERIE 7-4</v>
      </c>
      <c r="AB84" t="str">
        <f>AG84&amp;COUNTIF($AG$15:AG84,AG84)</f>
        <v>041</v>
      </c>
      <c r="AC84" s="3">
        <v>4</v>
      </c>
      <c r="AD84" s="80">
        <v>0</v>
      </c>
      <c r="AE84" s="50">
        <v>0</v>
      </c>
      <c r="AF84" s="50">
        <v>0</v>
      </c>
      <c r="AG84" s="50">
        <v>0</v>
      </c>
      <c r="AH84" s="55">
        <v>0</v>
      </c>
      <c r="AI84" s="55" t="s">
        <v>89</v>
      </c>
      <c r="AJ84" s="50">
        <f t="shared" si="57"/>
        <v>6</v>
      </c>
      <c r="AK84" s="50">
        <v>7</v>
      </c>
      <c r="AM84" s="49" t="s">
        <v>83</v>
      </c>
      <c r="AN84" s="49" t="s">
        <v>7</v>
      </c>
      <c r="AO84" s="49" t="s">
        <v>8</v>
      </c>
      <c r="AP84" s="49" t="s">
        <v>61</v>
      </c>
      <c r="AQ84" s="49" t="s">
        <v>10</v>
      </c>
      <c r="AR84" s="49" t="s">
        <v>81</v>
      </c>
      <c r="AS84" s="50" t="s">
        <v>15</v>
      </c>
      <c r="AT84" s="87" t="str">
        <f t="shared" si="46"/>
        <v>CAT.Lugar</v>
      </c>
      <c r="AU84" s="49" t="s">
        <v>83</v>
      </c>
      <c r="AV84" s="49" t="s">
        <v>7</v>
      </c>
      <c r="AW84" s="49" t="s">
        <v>8</v>
      </c>
      <c r="AX84" s="49" t="s">
        <v>61</v>
      </c>
      <c r="AY84" s="49" t="s">
        <v>10</v>
      </c>
      <c r="AZ84" s="49" t="s">
        <v>81</v>
      </c>
      <c r="BA84" s="4" t="s">
        <v>15</v>
      </c>
      <c r="BC84" s="4">
        <v>10</v>
      </c>
      <c r="BD84" t="str" cm="1">
        <f t="array" ref="BD84">_xlfn.XLOOKUP($BE$72&amp;BC84,$AB$15:$AB$201,$AD$15:$AG$201,"")</f>
        <v/>
      </c>
      <c r="BE84" s="55"/>
      <c r="BF84" s="50"/>
      <c r="BG84" s="55"/>
      <c r="BH84" s="55" t="str">
        <f t="shared" si="55"/>
        <v/>
      </c>
      <c r="BI84" s="50" cm="1">
        <f t="array" ref="BI84">IFERROR(IF(BH84="N/P",0,_xlfn.IFS(BC84&gt;8,"0",BC84=1,"9",BC84=2,"7",BC84=3,"6",BC84=4,"5",BC84=5,"4",BC84=6,"3",BC84=7,"2",BC84=8,"1")),"")+0</f>
        <v>0</v>
      </c>
      <c r="BJ84" s="90" t="str">
        <f t="shared" si="42"/>
        <v>00</v>
      </c>
      <c r="BK84" s="4" cm="1">
        <f t="array" ref="BK84">_xlfn.IFS(BP84="N/P",0,BL84="",0,BP84&gt;0,BK83+1)</f>
        <v>0</v>
      </c>
      <c r="BL84" t="str">
        <v/>
      </c>
      <c r="BM84" s="4">
        <v>0</v>
      </c>
      <c r="BN84" s="4">
        <v>0</v>
      </c>
      <c r="BO84" s="4">
        <v>0</v>
      </c>
      <c r="BP84" s="55" t="str">
        <v/>
      </c>
      <c r="BQ84" s="50" t="e" cm="1">
        <f t="array" ref="BQ84">IFERROR(IF(BP84="N/P",0,_xlfn.IFS(BK84&gt;8,"0",BK84=1,"9",BK84=2,"7",BK84=3,"6",BK84=4,"5",BK84=5,"4",BK84=6,"3",BK84=7,"2",BK84=8,"1")),"")+0</f>
        <v>#VALUE!</v>
      </c>
    </row>
    <row r="85" spans="1:69" x14ac:dyDescent="0.3">
      <c r="A85">
        <v>6</v>
      </c>
      <c r="C85" s="3">
        <f>_xlfn.XLOOKUP(B85,Tabla1[NOMBRE Y APELLIDO],Tabla1[EQUIPO])</f>
        <v>0</v>
      </c>
      <c r="D85" s="3">
        <f>_xlfn.XLOOKUP(B85,Tabla1[NOMBRE Y APELLIDO],Tabla1[EDAD])</f>
        <v>0</v>
      </c>
      <c r="E85" s="3">
        <f>_xlfn.XLOOKUP(B85,Tabla1[NOMBRE Y APELLIDO],Tabla1[CAT.])</f>
        <v>0</v>
      </c>
      <c r="F85" s="81">
        <f>_xlfn.XLOOKUP(B85,Tabla1[NOMBRE Y APELLIDO],Tabla1[200m LIBRE])</f>
        <v>0</v>
      </c>
      <c r="H85" t="str">
        <f t="shared" si="58"/>
        <v>SERIE 7-5</v>
      </c>
      <c r="I85" t="str">
        <f>N85&amp;COUNTIF($N$15:N85,N85)</f>
        <v>043</v>
      </c>
      <c r="J85" s="3">
        <v>5</v>
      </c>
      <c r="K85" s="80">
        <v>0</v>
      </c>
      <c r="L85" s="50">
        <v>0</v>
      </c>
      <c r="M85" s="50">
        <v>0</v>
      </c>
      <c r="N85" s="50">
        <v>0</v>
      </c>
      <c r="O85" s="55">
        <v>0</v>
      </c>
      <c r="P85" s="55" t="s">
        <v>89</v>
      </c>
      <c r="Q85" s="50">
        <f t="shared" si="56"/>
        <v>5</v>
      </c>
      <c r="R85" s="50">
        <v>7</v>
      </c>
      <c r="T85">
        <v>6</v>
      </c>
      <c r="V85" s="3">
        <f>_xlfn.XLOOKUP(U85,Tabla1[NOMBRE Y APELLIDO],Tabla1[EQUIPO])</f>
        <v>0</v>
      </c>
      <c r="W85" s="3">
        <f>_xlfn.XLOOKUP(U85,Tabla1[NOMBRE Y APELLIDO],Tabla1[EDAD])</f>
        <v>0</v>
      </c>
      <c r="X85" s="3">
        <f>_xlfn.XLOOKUP(U85,Tabla1[NOMBRE Y APELLIDO],Tabla1[CAT.])</f>
        <v>0</v>
      </c>
      <c r="Y85" s="81">
        <f>_xlfn.XLOOKUP(U85,Tabla1[NOMBRE Y APELLIDO],Tabla1[200m LIBRE])</f>
        <v>0</v>
      </c>
      <c r="Z85" s="84"/>
      <c r="AA85" t="str">
        <f t="shared" si="59"/>
        <v>SERIE 7-5</v>
      </c>
      <c r="AB85" t="str">
        <f>AG85&amp;COUNTIF($AG$15:AG85,AG85)</f>
        <v>042</v>
      </c>
      <c r="AC85" s="3">
        <v>5</v>
      </c>
      <c r="AD85" s="80">
        <v>0</v>
      </c>
      <c r="AE85" s="50">
        <v>0</v>
      </c>
      <c r="AF85" s="50">
        <v>0</v>
      </c>
      <c r="AG85" s="50">
        <v>0</v>
      </c>
      <c r="AH85" s="55">
        <v>0</v>
      </c>
      <c r="AI85" s="55" t="s">
        <v>89</v>
      </c>
      <c r="AJ85" s="50">
        <f t="shared" si="57"/>
        <v>6</v>
      </c>
      <c r="AK85" s="50">
        <v>7</v>
      </c>
      <c r="AM85" s="4">
        <v>1</v>
      </c>
      <c r="AN85" t="str" cm="1">
        <f t="array" ref="AN85">_xlfn.XLOOKUP($AO$82&amp;AM85,$I$15:$I$201,$K$15:$N$201,"")</f>
        <v/>
      </c>
      <c r="AO85" s="55"/>
      <c r="AP85" s="50"/>
      <c r="AQ85" s="55"/>
      <c r="AR85" s="55" t="str">
        <f t="shared" ref="AR85:AR96" si="60">_xlfn.XLOOKUP($AO$82&amp;AM85,$I$15:$I$201,$P$15:$P$201,"")</f>
        <v/>
      </c>
      <c r="AS85" s="50" cm="1">
        <f t="array" ref="AS85">IFERROR(IF(AR85="N/P",0,_xlfn.IFS(AM85&gt;8,"0",AM85=1,"9",AM85=2,"7",AM85=3,"6",AM85=4,"5",AM85=5,"4",AM85=6,"3",AM85=7,"2",AM85=8,"1")),"")+0</f>
        <v>9</v>
      </c>
      <c r="AT85" s="87" t="str">
        <f t="shared" si="46"/>
        <v>00</v>
      </c>
      <c r="AU85" s="4" cm="1">
        <f t="array" ref="AU85">_xlfn.IFS(AZ85="N/P",0,AV85="",0,AV85&gt;0,1)</f>
        <v>0</v>
      </c>
      <c r="AV85" t="str" cm="1">
        <f t="array" ref="AV85:AZ96">_xlfn._xlws.SORT(AN85:AR96,5,1,FALSE)</f>
        <v/>
      </c>
      <c r="AW85" s="4">
        <v>0</v>
      </c>
      <c r="AX85" s="4">
        <v>0</v>
      </c>
      <c r="AY85" s="4">
        <v>0</v>
      </c>
      <c r="AZ85" s="55" t="str">
        <v/>
      </c>
      <c r="BA85" s="50" t="e" cm="1">
        <f t="array" ref="BA85">IFERROR(IF(AZ85="N/P",0,_xlfn.IFS(AU85&gt;8,"0",AU85=1,"9",AU85=2,"7",AU85=3,"6",AU85=4,"5",AU85=5,"4",AU85=6,"3",AU85=7,"2",AU85=8,"1")),"")+0</f>
        <v>#VALUE!</v>
      </c>
      <c r="BC85" s="4">
        <v>11</v>
      </c>
      <c r="BD85" t="str" cm="1">
        <f t="array" ref="BD85">_xlfn.XLOOKUP($BE$72&amp;BC85,$AB$15:$AB$201,$AD$15:$AG$201,"")</f>
        <v/>
      </c>
      <c r="BE85" s="55"/>
      <c r="BF85" s="50"/>
      <c r="BG85" s="55"/>
      <c r="BH85" s="55" t="str">
        <f t="shared" si="55"/>
        <v/>
      </c>
      <c r="BI85" s="50" cm="1">
        <f t="array" ref="BI85">IFERROR(IF(BH85="N/P",0,_xlfn.IFS(BC85&gt;8,"0",BC85=1,"9",BC85=2,"7",BC85=3,"6",BC85=4,"5",BC85=5,"4",BC85=6,"3",BC85=7,"2",BC85=8,"1")),"")+0</f>
        <v>0</v>
      </c>
      <c r="BJ85" s="90" t="str">
        <f t="shared" si="42"/>
        <v>00</v>
      </c>
      <c r="BK85" s="4" cm="1">
        <f t="array" ref="BK85">_xlfn.IFS(BP85="N/P",0,BL85="",0,BP85&gt;0,BK84+1)</f>
        <v>0</v>
      </c>
      <c r="BL85" t="str">
        <v/>
      </c>
      <c r="BM85" s="4">
        <v>0</v>
      </c>
      <c r="BN85" s="4">
        <v>0</v>
      </c>
      <c r="BO85" s="4">
        <v>0</v>
      </c>
      <c r="BP85" s="55" t="str">
        <v/>
      </c>
      <c r="BQ85" s="50" t="e" cm="1">
        <f t="array" ref="BQ85">IFERROR(IF(BP85="N/P",0,_xlfn.IFS(BK85&gt;8,"0",BK85=1,"9",BK85=2,"7",BK85=3,"6",BK85=4,"5",BK85=5,"4",BK85=6,"3",BK85=7,"2",BK85=8,"1")),"")+0</f>
        <v>#VALUE!</v>
      </c>
    </row>
    <row r="86" spans="1:69" x14ac:dyDescent="0.3">
      <c r="A86">
        <v>3</v>
      </c>
      <c r="C86" s="3">
        <f>_xlfn.XLOOKUP(B86,Tabla1[NOMBRE Y APELLIDO],Tabla1[EQUIPO])</f>
        <v>0</v>
      </c>
      <c r="D86" s="3">
        <f>_xlfn.XLOOKUP(B86,Tabla1[NOMBRE Y APELLIDO],Tabla1[EDAD])</f>
        <v>0</v>
      </c>
      <c r="E86" s="3">
        <f>_xlfn.XLOOKUP(B86,Tabla1[NOMBRE Y APELLIDO],Tabla1[CAT.])</f>
        <v>0</v>
      </c>
      <c r="F86" s="81">
        <f>_xlfn.XLOOKUP(B86,Tabla1[NOMBRE Y APELLIDO],Tabla1[200m LIBRE])</f>
        <v>0</v>
      </c>
      <c r="H86" t="str">
        <f t="shared" si="58"/>
        <v>SERIE 7-6</v>
      </c>
      <c r="I86" t="str">
        <f>N86&amp;COUNTIF($N$15:N86,N86)</f>
        <v>044</v>
      </c>
      <c r="J86" s="3">
        <v>6</v>
      </c>
      <c r="K86" s="80">
        <v>0</v>
      </c>
      <c r="L86" s="50">
        <v>0</v>
      </c>
      <c r="M86" s="50">
        <v>0</v>
      </c>
      <c r="N86" s="50">
        <v>0</v>
      </c>
      <c r="O86" s="55">
        <v>0</v>
      </c>
      <c r="P86" s="55" t="s">
        <v>89</v>
      </c>
      <c r="Q86" s="50">
        <f t="shared" si="56"/>
        <v>5</v>
      </c>
      <c r="R86" s="50">
        <v>7</v>
      </c>
      <c r="T86">
        <v>3</v>
      </c>
      <c r="V86" s="3">
        <f>_xlfn.XLOOKUP(U86,Tabla1[NOMBRE Y APELLIDO],Tabla1[EQUIPO])</f>
        <v>0</v>
      </c>
      <c r="W86" s="3">
        <f>_xlfn.XLOOKUP(U86,Tabla1[NOMBRE Y APELLIDO],Tabla1[EDAD])</f>
        <v>0</v>
      </c>
      <c r="X86" s="3">
        <f>_xlfn.XLOOKUP(U86,Tabla1[NOMBRE Y APELLIDO],Tabla1[CAT.])</f>
        <v>0</v>
      </c>
      <c r="Y86" s="81">
        <f>_xlfn.XLOOKUP(U86,Tabla1[NOMBRE Y APELLIDO],Tabla1[200m LIBRE])</f>
        <v>0</v>
      </c>
      <c r="Z86" s="84"/>
      <c r="AA86" t="str">
        <f t="shared" si="59"/>
        <v>SERIE 7-6</v>
      </c>
      <c r="AB86" t="str">
        <f>AG86&amp;COUNTIF($AG$15:AG86,AG86)</f>
        <v>043</v>
      </c>
      <c r="AC86" s="3">
        <v>6</v>
      </c>
      <c r="AD86" s="80">
        <v>0</v>
      </c>
      <c r="AE86" s="50">
        <v>0</v>
      </c>
      <c r="AF86" s="50">
        <v>0</v>
      </c>
      <c r="AG86" s="50">
        <v>0</v>
      </c>
      <c r="AH86" s="55">
        <v>0</v>
      </c>
      <c r="AI86" s="55" t="s">
        <v>89</v>
      </c>
      <c r="AJ86" s="50">
        <f t="shared" si="57"/>
        <v>6</v>
      </c>
      <c r="AK86" s="50">
        <v>7</v>
      </c>
      <c r="AM86" s="4">
        <v>2</v>
      </c>
      <c r="AN86" t="str" cm="1">
        <f t="array" ref="AN86">_xlfn.XLOOKUP($AO$82&amp;AM86,$I$15:$I$201,$K$15:$N$201,"")</f>
        <v/>
      </c>
      <c r="AO86" s="55"/>
      <c r="AP86" s="50"/>
      <c r="AQ86" s="55"/>
      <c r="AR86" s="55" t="str">
        <f t="shared" si="60"/>
        <v/>
      </c>
      <c r="AS86" s="50" cm="1">
        <f t="array" ref="AS86">IFERROR(IF(AR86="N/P",0,_xlfn.IFS(AM86&gt;8,"0",AM86=1,"9",AM86=2,"7",AM86=3,"6",AM86=4,"5",AM86=5,"4",AM86=6,"3",AM86=7,"2",AM86=8,"1")),"")+0</f>
        <v>7</v>
      </c>
      <c r="AT86" s="87" t="str">
        <f t="shared" si="46"/>
        <v>00</v>
      </c>
      <c r="AU86" s="4" cm="1">
        <f t="array" ref="AU86">_xlfn.IFS(AZ86="N/P",0,AV86="",0,AZ86&gt;0,AU85+1)</f>
        <v>0</v>
      </c>
      <c r="AV86" t="str">
        <v/>
      </c>
      <c r="AW86" s="4">
        <v>0</v>
      </c>
      <c r="AX86" s="4">
        <v>0</v>
      </c>
      <c r="AY86" s="4">
        <v>0</v>
      </c>
      <c r="AZ86" s="55" t="str">
        <v/>
      </c>
      <c r="BA86" s="50" t="e" cm="1">
        <f t="array" ref="BA86">IFERROR(IF(AZ86="N/P",0,_xlfn.IFS(AU86&gt;8,"0",AU86=1,"9",AU86=2,"7",AU86=3,"6",AU86=4,"5",AU86=5,"4",AU86=6,"3",AU86=7,"2",AU86=8,"1")),"")+0</f>
        <v>#VALUE!</v>
      </c>
      <c r="BC86" s="4">
        <v>12</v>
      </c>
      <c r="BD86" t="str" cm="1">
        <f t="array" ref="BD86">_xlfn.XLOOKUP($BE$72&amp;BC86,$AB$15:$AB$201,$AD$15:$AG$201,"")</f>
        <v/>
      </c>
      <c r="BE86" s="55"/>
      <c r="BF86" s="50"/>
      <c r="BG86" s="55"/>
      <c r="BH86" s="55" t="str">
        <f t="shared" si="55"/>
        <v/>
      </c>
      <c r="BI86" s="50" cm="1">
        <f t="array" ref="BI86">IFERROR(IF(BH86="N/P",0,_xlfn.IFS(BC86&gt;8,"0",BC86=1,"9",BC86=2,"7",BC86=3,"6",BC86=4,"5",BC86=5,"4",BC86=6,"3",BC86=7,"2",BC86=8,"1")),"")+0</f>
        <v>0</v>
      </c>
      <c r="BJ86" s="90" t="str">
        <f t="shared" si="42"/>
        <v>00</v>
      </c>
      <c r="BK86" s="4" cm="1">
        <f t="array" ref="BK86">_xlfn.IFS(BP86="N/P",0,BL86="",0,BP86&gt;0,BK85+1)</f>
        <v>0</v>
      </c>
      <c r="BL86" t="str">
        <v/>
      </c>
      <c r="BM86" s="4">
        <v>0</v>
      </c>
      <c r="BN86" s="4">
        <v>0</v>
      </c>
      <c r="BO86" s="4">
        <v>0</v>
      </c>
      <c r="BP86" s="55" t="str">
        <v/>
      </c>
      <c r="BQ86" s="50" t="e" cm="1">
        <f t="array" ref="BQ86">IFERROR(IF(BP86="N/P",0,_xlfn.IFS(BK86&gt;8,"0",BK86=1,"9",BK86=2,"7",BK86=3,"6",BK86=4,"5",BK86=5,"4",BK86=6,"3",BK86=7,"2",BK86=8,"1")),"")+0</f>
        <v>#VALUE!</v>
      </c>
    </row>
    <row r="87" spans="1:69" x14ac:dyDescent="0.3">
      <c r="A87">
        <v>5</v>
      </c>
      <c r="C87" s="3">
        <f>_xlfn.XLOOKUP(B87,Tabla1[NOMBRE Y APELLIDO],Tabla1[EQUIPO])</f>
        <v>0</v>
      </c>
      <c r="D87" s="3">
        <f>_xlfn.XLOOKUP(B87,Tabla1[NOMBRE Y APELLIDO],Tabla1[EDAD])</f>
        <v>0</v>
      </c>
      <c r="E87" s="3">
        <f>_xlfn.XLOOKUP(B87,Tabla1[NOMBRE Y APELLIDO],Tabla1[CAT.])</f>
        <v>0</v>
      </c>
      <c r="F87" s="81">
        <f>_xlfn.XLOOKUP(B87,Tabla1[NOMBRE Y APELLIDO],Tabla1[200m LIBRE])</f>
        <v>0</v>
      </c>
      <c r="H87" t="str">
        <f t="shared" si="58"/>
        <v>SERIE 7-7</v>
      </c>
      <c r="I87" t="str">
        <f>N87&amp;COUNTIF($N$15:N87,N87)</f>
        <v>045</v>
      </c>
      <c r="J87" s="3">
        <v>7</v>
      </c>
      <c r="K87" s="80">
        <v>0</v>
      </c>
      <c r="L87" s="50">
        <v>0</v>
      </c>
      <c r="M87" s="50">
        <v>0</v>
      </c>
      <c r="N87" s="50">
        <v>0</v>
      </c>
      <c r="O87" s="55">
        <v>0</v>
      </c>
      <c r="P87" s="55" t="s">
        <v>89</v>
      </c>
      <c r="Q87" s="50">
        <f t="shared" si="56"/>
        <v>5</v>
      </c>
      <c r="R87" s="50">
        <v>7</v>
      </c>
      <c r="T87">
        <v>5</v>
      </c>
      <c r="V87" s="3">
        <f>_xlfn.XLOOKUP(U87,Tabla1[NOMBRE Y APELLIDO],Tabla1[EQUIPO])</f>
        <v>0</v>
      </c>
      <c r="W87" s="3">
        <f>_xlfn.XLOOKUP(U87,Tabla1[NOMBRE Y APELLIDO],Tabla1[EDAD])</f>
        <v>0</v>
      </c>
      <c r="X87" s="3">
        <f>_xlfn.XLOOKUP(U87,Tabla1[NOMBRE Y APELLIDO],Tabla1[CAT.])</f>
        <v>0</v>
      </c>
      <c r="Y87" s="81">
        <f>_xlfn.XLOOKUP(U87,Tabla1[NOMBRE Y APELLIDO],Tabla1[200m LIBRE])</f>
        <v>0</v>
      </c>
      <c r="Z87" s="84"/>
      <c r="AA87" t="str">
        <f t="shared" si="59"/>
        <v>SERIE 7-7</v>
      </c>
      <c r="AB87" t="str">
        <f>AG87&amp;COUNTIF($AG$15:AG87,AG87)</f>
        <v>044</v>
      </c>
      <c r="AC87" s="3">
        <v>7</v>
      </c>
      <c r="AD87" s="80">
        <v>0</v>
      </c>
      <c r="AE87" s="50">
        <v>0</v>
      </c>
      <c r="AF87" s="50">
        <v>0</v>
      </c>
      <c r="AG87" s="50">
        <v>0</v>
      </c>
      <c r="AH87" s="55">
        <v>0</v>
      </c>
      <c r="AI87" s="55" t="s">
        <v>89</v>
      </c>
      <c r="AJ87" s="50">
        <f t="shared" si="57"/>
        <v>6</v>
      </c>
      <c r="AK87" s="50">
        <v>7</v>
      </c>
      <c r="AM87" s="4">
        <v>3</v>
      </c>
      <c r="AN87" t="str" cm="1">
        <f t="array" ref="AN87">_xlfn.XLOOKUP($AO$82&amp;AM87,$I$15:$I$201,$K$15:$N$201,"")</f>
        <v/>
      </c>
      <c r="AO87" s="55"/>
      <c r="AP87" s="50"/>
      <c r="AQ87" s="55"/>
      <c r="AR87" s="55" t="str">
        <f t="shared" si="60"/>
        <v/>
      </c>
      <c r="AS87" s="50" cm="1">
        <f t="array" ref="AS87">IFERROR(IF(AR87="N/P",0,_xlfn.IFS(AM87&gt;8,"0",AM87=1,"9",AM87=2,"7",AM87=3,"6",AM87=4,"5",AM87=5,"4",AM87=6,"3",AM87=7,"2",AM87=8,"1")),"")+0</f>
        <v>6</v>
      </c>
      <c r="AT87" s="87" t="str">
        <f t="shared" si="46"/>
        <v>00</v>
      </c>
      <c r="AU87" s="4" cm="1">
        <f t="array" ref="AU87">_xlfn.IFS(AZ87="N/P",0,AV87="",0,AZ87&gt;0,AU86+1)</f>
        <v>0</v>
      </c>
      <c r="AV87" t="str">
        <v/>
      </c>
      <c r="AW87" s="4">
        <v>0</v>
      </c>
      <c r="AX87" s="4">
        <v>0</v>
      </c>
      <c r="AY87" s="4">
        <v>0</v>
      </c>
      <c r="AZ87" s="55" t="str">
        <v/>
      </c>
      <c r="BA87" s="50" t="e" cm="1">
        <f t="array" ref="BA87">IFERROR(IF(AZ87="N/P",0,_xlfn.IFS(AU87&gt;8,"0",AU87=1,"9",AU87=2,"7",AU87=3,"6",AU87=4,"5",AU87=5,"4",AU87=6,"3",AU87=7,"2",AU87=8,"1")),"")+0</f>
        <v>#VALUE!</v>
      </c>
      <c r="BC87" s="4"/>
      <c r="BD87" s="42" t="str">
        <f>BD72</f>
        <v>MASCULINO</v>
      </c>
      <c r="BE87" s="18">
        <f>AO97</f>
        <v>0</v>
      </c>
      <c r="BG87" s="42" t="str">
        <f>BG72</f>
        <v>200 M</v>
      </c>
      <c r="BH87" s="18" t="str">
        <f>BH72</f>
        <v>LIBRE</v>
      </c>
      <c r="BJ87" s="90" t="str">
        <f t="shared" si="42"/>
        <v>200 M</v>
      </c>
      <c r="BL87" s="48" t="str">
        <f>BD87</f>
        <v>MASCULINO</v>
      </c>
      <c r="BM87" s="17">
        <f>BE87</f>
        <v>0</v>
      </c>
      <c r="BO87" s="48" t="str">
        <f>BG87</f>
        <v>200 M</v>
      </c>
      <c r="BP87" s="17" t="str">
        <f>BH87</f>
        <v>LIBRE</v>
      </c>
    </row>
    <row r="88" spans="1:69" x14ac:dyDescent="0.3">
      <c r="A88">
        <v>4</v>
      </c>
      <c r="C88" s="3">
        <f>_xlfn.XLOOKUP(B88,Tabla1[NOMBRE Y APELLIDO],Tabla1[EQUIPO])</f>
        <v>0</v>
      </c>
      <c r="D88" s="3">
        <f>_xlfn.XLOOKUP(B88,Tabla1[NOMBRE Y APELLIDO],Tabla1[EDAD])</f>
        <v>0</v>
      </c>
      <c r="E88" s="3">
        <f>_xlfn.XLOOKUP(B88,Tabla1[NOMBRE Y APELLIDO],Tabla1[CAT.])</f>
        <v>0</v>
      </c>
      <c r="F88" s="81">
        <f>_xlfn.XLOOKUP(B88,Tabla1[NOMBRE Y APELLIDO],Tabla1[200m LIBRE])</f>
        <v>0</v>
      </c>
      <c r="H88" t="str">
        <f t="shared" si="58"/>
        <v>SERIE 7-8</v>
      </c>
      <c r="I88" t="str">
        <f>N88&amp;COUNTIF($N$15:N88,N88)</f>
        <v>046</v>
      </c>
      <c r="J88" s="3">
        <v>8</v>
      </c>
      <c r="K88" s="80">
        <v>0</v>
      </c>
      <c r="L88" s="50">
        <v>0</v>
      </c>
      <c r="M88" s="50">
        <v>0</v>
      </c>
      <c r="N88" s="50">
        <v>0</v>
      </c>
      <c r="O88" s="55">
        <v>0</v>
      </c>
      <c r="P88" s="55" t="s">
        <v>89</v>
      </c>
      <c r="Q88" s="50">
        <f t="shared" si="56"/>
        <v>5</v>
      </c>
      <c r="R88" s="50">
        <v>7</v>
      </c>
      <c r="T88">
        <v>4</v>
      </c>
      <c r="V88" s="3">
        <f>_xlfn.XLOOKUP(U88,Tabla1[NOMBRE Y APELLIDO],Tabla1[EQUIPO])</f>
        <v>0</v>
      </c>
      <c r="W88" s="3">
        <f>_xlfn.XLOOKUP(U88,Tabla1[NOMBRE Y APELLIDO],Tabla1[EDAD])</f>
        <v>0</v>
      </c>
      <c r="X88" s="3">
        <f>_xlfn.XLOOKUP(U88,Tabla1[NOMBRE Y APELLIDO],Tabla1[CAT.])</f>
        <v>0</v>
      </c>
      <c r="Y88" s="81">
        <f>_xlfn.XLOOKUP(U88,Tabla1[NOMBRE Y APELLIDO],Tabla1[200m LIBRE])</f>
        <v>0</v>
      </c>
      <c r="Z88" s="84"/>
      <c r="AA88" t="str">
        <f t="shared" si="59"/>
        <v>SERIE 7-8</v>
      </c>
      <c r="AB88" t="str">
        <f>AG88&amp;COUNTIF($AG$15:AG88,AG88)</f>
        <v>045</v>
      </c>
      <c r="AC88" s="3">
        <v>8</v>
      </c>
      <c r="AD88" s="80">
        <v>0</v>
      </c>
      <c r="AE88" s="50">
        <v>0</v>
      </c>
      <c r="AF88" s="50">
        <v>0</v>
      </c>
      <c r="AG88" s="50">
        <v>0</v>
      </c>
      <c r="AH88" s="55">
        <v>0</v>
      </c>
      <c r="AI88" s="55" t="s">
        <v>89</v>
      </c>
      <c r="AJ88" s="50">
        <f t="shared" si="57"/>
        <v>6</v>
      </c>
      <c r="AK88" s="50">
        <v>7</v>
      </c>
      <c r="AM88" s="4">
        <v>4</v>
      </c>
      <c r="AN88" t="str" cm="1">
        <f t="array" ref="AN88">_xlfn.XLOOKUP($AO$82&amp;AM88,$I$15:$I$201,$K$15:$N$201,"")</f>
        <v/>
      </c>
      <c r="AO88" s="55"/>
      <c r="AP88" s="50"/>
      <c r="AQ88" s="55"/>
      <c r="AR88" s="55" t="str">
        <f t="shared" si="60"/>
        <v/>
      </c>
      <c r="AS88" s="50" cm="1">
        <f t="array" ref="AS88">IFERROR(IF(AR88="N/P",0,_xlfn.IFS(AM88&gt;8,"0",AM88=1,"9",AM88=2,"7",AM88=3,"6",AM88=4,"5",AM88=5,"4",AM88=6,"3",AM88=7,"2",AM88=8,"1")),"")+0</f>
        <v>5</v>
      </c>
      <c r="AT88" s="87" t="str">
        <f t="shared" si="46"/>
        <v>00</v>
      </c>
      <c r="AU88" s="4" cm="1">
        <f t="array" ref="AU88">_xlfn.IFS(AZ88="N/P",0,AV88="",0,AZ88&gt;0,AU87+1)</f>
        <v>0</v>
      </c>
      <c r="AV88" t="str">
        <v/>
      </c>
      <c r="AW88" s="4">
        <v>0</v>
      </c>
      <c r="AX88" s="4">
        <v>0</v>
      </c>
      <c r="AY88" s="4">
        <v>0</v>
      </c>
      <c r="AZ88" s="55" t="str">
        <v/>
      </c>
      <c r="BA88" s="50" t="e" cm="1">
        <f t="array" ref="BA88">IFERROR(IF(AZ88="N/P",0,_xlfn.IFS(AU88&gt;8,"0",AU88=1,"9",AU88=2,"7",AU88=3,"6",AU88=4,"5",AU88=5,"4",AU88=6,"3",AU88=7,"2",AU88=8,"1")),"")+0</f>
        <v>#VALUE!</v>
      </c>
      <c r="BC88" s="4"/>
      <c r="BD88" s="42" t="str">
        <f>BD73</f>
        <v xml:space="preserve">PRUEBA </v>
      </c>
      <c r="BE88" s="18">
        <f>BE73</f>
        <v>6</v>
      </c>
      <c r="BJ88" s="90" t="str">
        <f t="shared" si="42"/>
        <v/>
      </c>
      <c r="BL88" s="48" t="str">
        <f>AV98</f>
        <v xml:space="preserve">PRUEBA </v>
      </c>
      <c r="BM88" s="17">
        <f>BE88</f>
        <v>6</v>
      </c>
    </row>
    <row r="89" spans="1:69" x14ac:dyDescent="0.3">
      <c r="I89" t="str">
        <f>N89&amp;COUNTIF($N$15:N89,N89)</f>
        <v>46</v>
      </c>
      <c r="AB89" t="str">
        <f>AG89&amp;COUNTIF($AG$15:AG89,AG89)</f>
        <v>45</v>
      </c>
      <c r="AD89" s="77"/>
      <c r="AE89" s="77"/>
      <c r="AF89" s="77"/>
      <c r="AG89" s="77"/>
      <c r="AH89" s="77"/>
      <c r="AM89" s="4">
        <v>5</v>
      </c>
      <c r="AN89" t="str" cm="1">
        <f t="array" ref="AN89">_xlfn.XLOOKUP($AO$82&amp;AM89,$I$15:$I$201,$K$15:$N$201,"")</f>
        <v/>
      </c>
      <c r="AO89" s="55"/>
      <c r="AP89" s="50"/>
      <c r="AQ89" s="55"/>
      <c r="AR89" s="55" t="str">
        <f t="shared" si="60"/>
        <v/>
      </c>
      <c r="AS89" s="50" cm="1">
        <f t="array" ref="AS89">IFERROR(IF(AR89="N/P",0,_xlfn.IFS(AM89&gt;8,"0",AM89=1,"9",AM89=2,"7",AM89=3,"6",AM89=4,"5",AM89=5,"4",AM89=6,"3",AM89=7,"2",AM89=8,"1")),"")+0</f>
        <v>4</v>
      </c>
      <c r="AT89" s="87" t="str">
        <f t="shared" si="46"/>
        <v>00</v>
      </c>
      <c r="AU89" s="4" cm="1">
        <f t="array" ref="AU89">_xlfn.IFS(AZ89="N/P",0,AV89="",0,AZ89&gt;0,AU88+1)</f>
        <v>0</v>
      </c>
      <c r="AV89" t="str">
        <v/>
      </c>
      <c r="AW89" s="4">
        <v>0</v>
      </c>
      <c r="AX89" s="4">
        <v>0</v>
      </c>
      <c r="AY89" s="4">
        <v>0</v>
      </c>
      <c r="AZ89" s="55" t="str">
        <v/>
      </c>
      <c r="BA89" s="50" t="e" cm="1">
        <f t="array" ref="BA89">IFERROR(IF(AZ89="N/P",0,_xlfn.IFS(AU89&gt;8,"0",AU89=1,"9",AU89=2,"7",AU89=3,"6",AU89=4,"5",AU89=5,"4",AU89=6,"3",AU89=7,"2",AU89=8,"1")),"")+0</f>
        <v>#VALUE!</v>
      </c>
      <c r="BC89" s="49" t="s">
        <v>83</v>
      </c>
      <c r="BD89" s="49" t="s">
        <v>7</v>
      </c>
      <c r="BE89" s="49" t="s">
        <v>8</v>
      </c>
      <c r="BF89" s="49" t="s">
        <v>61</v>
      </c>
      <c r="BG89" s="49" t="s">
        <v>10</v>
      </c>
      <c r="BH89" s="49" t="s">
        <v>81</v>
      </c>
      <c r="BI89" s="50" t="s">
        <v>15</v>
      </c>
      <c r="BJ89" s="90" t="str">
        <f t="shared" si="42"/>
        <v>CAT.Lugar</v>
      </c>
      <c r="BK89" s="4" t="s">
        <v>83</v>
      </c>
      <c r="BL89" s="4" t="s">
        <v>7</v>
      </c>
      <c r="BM89" s="4" t="s">
        <v>8</v>
      </c>
      <c r="BN89" s="4" t="s">
        <v>61</v>
      </c>
      <c r="BO89" s="4" t="s">
        <v>10</v>
      </c>
      <c r="BP89" s="4" t="s">
        <v>81</v>
      </c>
      <c r="BQ89" s="4" t="s">
        <v>15</v>
      </c>
    </row>
    <row r="90" spans="1:69" x14ac:dyDescent="0.3">
      <c r="A90" s="3" t="s">
        <v>97</v>
      </c>
      <c r="B90" s="42" t="s">
        <v>78</v>
      </c>
      <c r="C90" s="18">
        <f>$C$13</f>
        <v>5</v>
      </c>
      <c r="D90" s="18"/>
      <c r="E90" s="78" t="str">
        <f>$E$12</f>
        <v>200 M</v>
      </c>
      <c r="F90" s="79" t="str">
        <f>$F$12</f>
        <v>LIBRE</v>
      </c>
      <c r="I90" t="str">
        <f>N90&amp;COUNTIF($N$15:N90,N90)</f>
        <v>46</v>
      </c>
      <c r="J90" s="3" t="s">
        <v>97</v>
      </c>
      <c r="K90" s="42" t="str">
        <f>$B$13</f>
        <v xml:space="preserve">PRUEBA </v>
      </c>
      <c r="L90" s="79">
        <f>$C$13</f>
        <v>5</v>
      </c>
      <c r="M90" s="79"/>
      <c r="N90" s="79"/>
      <c r="O90" s="78" t="str">
        <f>$E$12</f>
        <v>200 M</v>
      </c>
      <c r="P90" s="79" t="str">
        <f>$F$12</f>
        <v>LIBRE</v>
      </c>
      <c r="Q90" s="5"/>
      <c r="R90" s="5"/>
      <c r="T90" s="3" t="s">
        <v>97</v>
      </c>
      <c r="U90" s="42" t="s">
        <v>78</v>
      </c>
      <c r="V90" s="18">
        <f>$V$13</f>
        <v>6</v>
      </c>
      <c r="W90" s="18"/>
      <c r="X90" s="78" t="str">
        <f>$E$12</f>
        <v>200 M</v>
      </c>
      <c r="Y90" s="79" t="str">
        <f>$F$12</f>
        <v>LIBRE</v>
      </c>
      <c r="Z90" s="85"/>
      <c r="AB90" t="str">
        <f>AG90&amp;COUNTIF($AG$15:AG90,AG90)</f>
        <v>45</v>
      </c>
      <c r="AC90" s="3" t="s">
        <v>97</v>
      </c>
      <c r="AD90" s="42" t="str">
        <f>$B$13</f>
        <v xml:space="preserve">PRUEBA </v>
      </c>
      <c r="AE90" s="18">
        <f>$V$13</f>
        <v>6</v>
      </c>
      <c r="AF90" s="79"/>
      <c r="AG90" s="79"/>
      <c r="AH90" s="78" t="str">
        <f>$E$12</f>
        <v>200 M</v>
      </c>
      <c r="AI90" s="79" t="str">
        <f>$F$12</f>
        <v>LIBRE</v>
      </c>
      <c r="AJ90" s="5"/>
      <c r="AK90" s="5"/>
      <c r="AM90" s="4">
        <v>6</v>
      </c>
      <c r="AN90" t="str" cm="1">
        <f t="array" ref="AN90">_xlfn.XLOOKUP($AO$82&amp;AM90,$I$15:$I$201,$K$15:$N$201,"")</f>
        <v/>
      </c>
      <c r="AO90" s="55"/>
      <c r="AP90" s="50"/>
      <c r="AQ90" s="55"/>
      <c r="AR90" s="55" t="str">
        <f t="shared" si="60"/>
        <v/>
      </c>
      <c r="AS90" s="50" cm="1">
        <f t="array" ref="AS90">IFERROR(IF(AR90="N/P",0,_xlfn.IFS(AM90&gt;8,"0",AM90=1,"9",AM90=2,"7",AM90=3,"6",AM90=4,"5",AM90=5,"4",AM90=6,"3",AM90=7,"2",AM90=8,"1")),"")+0</f>
        <v>3</v>
      </c>
      <c r="AT90" s="87" t="str">
        <f t="shared" si="46"/>
        <v>00</v>
      </c>
      <c r="AU90" s="4" cm="1">
        <f t="array" ref="AU90">_xlfn.IFS(AZ90="N/P",0,AV90="",0,AZ90&gt;0,AU89+1)</f>
        <v>0</v>
      </c>
      <c r="AV90" t="str">
        <v/>
      </c>
      <c r="AW90" s="4">
        <v>0</v>
      </c>
      <c r="AX90" s="4">
        <v>0</v>
      </c>
      <c r="AY90" s="4">
        <v>0</v>
      </c>
      <c r="AZ90" s="55" t="str">
        <v/>
      </c>
      <c r="BA90" s="50" t="e" cm="1">
        <f t="array" ref="BA90">IFERROR(IF(AZ90="N/P",0,_xlfn.IFS(AU90&gt;8,"0",AU90=1,"9",AU90=2,"7",AU90=3,"6",AU90=4,"5",AU90=5,"4",AU90=6,"3",AU90=7,"2",AU90=8,"1")),"")+0</f>
        <v>#VALUE!</v>
      </c>
      <c r="BC90" s="4">
        <v>1</v>
      </c>
      <c r="BD90" cm="1">
        <f t="array" ref="BD90:BG90">_xlfn.XLOOKUP($BE$87&amp;BC90,$AB$15:$AB$201,$AD$15:$AG$201,"")</f>
        <v>0</v>
      </c>
      <c r="BE90" s="55">
        <v>0</v>
      </c>
      <c r="BF90" s="50">
        <v>0</v>
      </c>
      <c r="BG90" s="55">
        <v>0</v>
      </c>
      <c r="BH90" s="55" t="str">
        <f t="shared" ref="BH90:BH101" si="61">_xlfn.XLOOKUP($BE$87&amp;BC90,$AB$15:$AB$201,$AI$15:$AI$201,"")</f>
        <v>:        :</v>
      </c>
      <c r="BI90" s="50" cm="1">
        <f t="array" ref="BI90">IFERROR(IF(BH90="N/P",0,_xlfn.IFS(BC90&gt;8,"0",BC90=1,"9",BC90=2,"7",BC90=3,"6",BC90=4,"5",BC90=5,"4",BC90=6,"3",BC90=7,"2",BC90=8,"1")),"")+0</f>
        <v>9</v>
      </c>
      <c r="BJ90" s="90" t="e">
        <f t="shared" si="42"/>
        <v>#N/A</v>
      </c>
      <c r="BK90" s="4" t="e" cm="1">
        <f t="array" ref="BK90">_xlfn.IFS(BP90="N/P",0,BL90="",0,BL90&gt;0,1)</f>
        <v>#N/A</v>
      </c>
      <c r="BL90" cm="1">
        <f t="array" ref="BL90:BP101">_xlfn._xlws.SORT(BD90:BH101,5,1,FALSE)</f>
        <v>0</v>
      </c>
      <c r="BM90" s="4">
        <v>0</v>
      </c>
      <c r="BN90" s="4">
        <v>0</v>
      </c>
      <c r="BO90" s="4">
        <v>0</v>
      </c>
      <c r="BP90" s="55" t="str">
        <v>:        :</v>
      </c>
      <c r="BQ90" s="50" t="e" cm="1">
        <f t="array" ref="BQ90">IFERROR(IF(BP90="N/P",0,_xlfn.IFS(BK90&gt;8,"0",BK90=1,"9",BK90=2,"7",BK90=3,"6",BK90=4,"5",BK90=5,"4",BK90=6,"3",BK90=7,"2",BK90=8,"1")),"")+0</f>
        <v>#VALUE!</v>
      </c>
    </row>
    <row r="91" spans="1:69" x14ac:dyDescent="0.3">
      <c r="A91" s="3" t="s">
        <v>79</v>
      </c>
      <c r="B91" s="49" t="s">
        <v>7</v>
      </c>
      <c r="C91" s="49" t="s">
        <v>8</v>
      </c>
      <c r="D91" s="49" t="s">
        <v>61</v>
      </c>
      <c r="E91" s="49" t="s">
        <v>10</v>
      </c>
      <c r="F91" s="49" t="s">
        <v>80</v>
      </c>
      <c r="I91" t="str">
        <f>N91&amp;COUNTIF($N$15:N91,N91)</f>
        <v>CAT.7</v>
      </c>
      <c r="J91" s="3" t="s">
        <v>79</v>
      </c>
      <c r="K91" s="50" t="s">
        <v>7</v>
      </c>
      <c r="L91" s="50" t="s">
        <v>8</v>
      </c>
      <c r="M91" s="50" t="s">
        <v>61</v>
      </c>
      <c r="N91" s="50" t="s">
        <v>10</v>
      </c>
      <c r="O91" s="50" t="s">
        <v>80</v>
      </c>
      <c r="P91" s="49" t="s">
        <v>81</v>
      </c>
      <c r="Q91" s="49" t="s">
        <v>82</v>
      </c>
      <c r="R91" s="49" t="s">
        <v>30</v>
      </c>
      <c r="T91" s="3" t="s">
        <v>79</v>
      </c>
      <c r="U91" s="49" t="s">
        <v>7</v>
      </c>
      <c r="V91" s="49" t="s">
        <v>8</v>
      </c>
      <c r="W91" s="49" t="s">
        <v>61</v>
      </c>
      <c r="X91" s="49" t="s">
        <v>10</v>
      </c>
      <c r="Y91" s="49" t="s">
        <v>80</v>
      </c>
      <c r="Z91" s="83"/>
      <c r="AB91" t="str">
        <f>AG91&amp;COUNTIF($AG$15:AG91,AG91)</f>
        <v>CAT.7</v>
      </c>
      <c r="AC91" s="3" t="s">
        <v>79</v>
      </c>
      <c r="AD91" s="50" t="s">
        <v>7</v>
      </c>
      <c r="AE91" s="50" t="s">
        <v>8</v>
      </c>
      <c r="AF91" s="50" t="s">
        <v>61</v>
      </c>
      <c r="AG91" s="50" t="s">
        <v>10</v>
      </c>
      <c r="AH91" s="50" t="s">
        <v>80</v>
      </c>
      <c r="AI91" s="49" t="s">
        <v>81</v>
      </c>
      <c r="AJ91" s="49" t="s">
        <v>82</v>
      </c>
      <c r="AK91" s="49" t="s">
        <v>30</v>
      </c>
      <c r="AM91" s="4">
        <v>7</v>
      </c>
      <c r="AN91" t="str" cm="1">
        <f t="array" ref="AN91">_xlfn.XLOOKUP($AO$82&amp;AM91,$I$15:$I$201,$K$15:$N$201,"")</f>
        <v/>
      </c>
      <c r="AO91" s="55"/>
      <c r="AP91" s="50"/>
      <c r="AQ91" s="55"/>
      <c r="AR91" s="55" t="str">
        <f t="shared" si="60"/>
        <v/>
      </c>
      <c r="AS91" s="50" cm="1">
        <f t="array" ref="AS91">IFERROR(IF(AR91="N/P",0,_xlfn.IFS(AM91&gt;8,"0",AM91=1,"9",AM91=2,"7",AM91=3,"6",AM91=4,"5",AM91=5,"4",AM91=6,"3",AM91=7,"2",AM91=8,"1")),"")+0</f>
        <v>2</v>
      </c>
      <c r="AT91" s="87" t="str">
        <f t="shared" si="46"/>
        <v>00</v>
      </c>
      <c r="AU91" s="4" cm="1">
        <f t="array" ref="AU91">_xlfn.IFS(AZ91="N/P",0,AV91="",0,AZ91&gt;0,AU90+1)</f>
        <v>0</v>
      </c>
      <c r="AV91" t="str">
        <v/>
      </c>
      <c r="AW91" s="4">
        <v>0</v>
      </c>
      <c r="AX91" s="4">
        <v>0</v>
      </c>
      <c r="AY91" s="4">
        <v>0</v>
      </c>
      <c r="AZ91" s="55" t="str">
        <v/>
      </c>
      <c r="BA91" s="50" t="e" cm="1">
        <f t="array" ref="BA91">IFERROR(IF(AZ91="N/P",0,_xlfn.IFS(AU91&gt;8,"0",AU91=1,"9",AU91=2,"7",AU91=3,"6",AU91=4,"5",AU91=5,"4",AU91=6,"3",AU91=7,"2",AU91=8,"1")),"")+0</f>
        <v>#VALUE!</v>
      </c>
      <c r="BC91" s="4">
        <v>2</v>
      </c>
      <c r="BD91" cm="1">
        <f t="array" ref="BD91:BG91">_xlfn.XLOOKUP($BE$87&amp;BC91,$AB$15:$AB$201,$AD$15:$AG$201,"")</f>
        <v>0</v>
      </c>
      <c r="BE91" s="55">
        <v>0</v>
      </c>
      <c r="BF91" s="50">
        <v>0</v>
      </c>
      <c r="BG91" s="55">
        <v>0</v>
      </c>
      <c r="BH91" s="55" t="str">
        <f t="shared" si="61"/>
        <v>:        :</v>
      </c>
      <c r="BI91" s="50" cm="1">
        <f t="array" ref="BI91">IFERROR(IF(BH91="N/P",0,_xlfn.IFS(BC91&gt;8,"0",BC91=1,"9",BC91=2,"7",BC91=3,"6",BC91=4,"5",BC91=5,"4",BC91=6,"3",BC91=7,"2",BC91=8,"1")),"")+0</f>
        <v>7</v>
      </c>
      <c r="BJ91" s="90" t="e">
        <f t="shared" si="42"/>
        <v>#N/A</v>
      </c>
      <c r="BK91" s="4" t="e" cm="1">
        <f t="array" ref="BK91">_xlfn.IFS(BP91="N/P",0,BL91="",0,BP91&gt;0,BK90+1)</f>
        <v>#N/A</v>
      </c>
      <c r="BL91">
        <v>0</v>
      </c>
      <c r="BM91" s="4">
        <v>0</v>
      </c>
      <c r="BN91" s="4">
        <v>0</v>
      </c>
      <c r="BO91" s="4">
        <v>0</v>
      </c>
      <c r="BP91" s="55" t="str">
        <v>:        :</v>
      </c>
      <c r="BQ91" s="50" t="e" cm="1">
        <f t="array" ref="BQ91">IFERROR(IF(BP91="N/P",0,_xlfn.IFS(BK91&gt;8,"0",BK91=1,"9",BK91=2,"7",BK91=3,"6",BK91=4,"5",BK91=5,"4",BK91=6,"3",BK91=7,"2",BK91=8,"1")),"")+0</f>
        <v>#VALUE!</v>
      </c>
    </row>
    <row r="92" spans="1:69" x14ac:dyDescent="0.3">
      <c r="A92">
        <v>8</v>
      </c>
      <c r="C92" s="3">
        <f>_xlfn.XLOOKUP(B92,Tabla1[NOMBRE Y APELLIDO],Tabla1[EQUIPO])</f>
        <v>0</v>
      </c>
      <c r="D92" s="3">
        <f>_xlfn.XLOOKUP(B92,Tabla1[NOMBRE Y APELLIDO],Tabla1[EDAD])</f>
        <v>0</v>
      </c>
      <c r="E92" s="3">
        <f>_xlfn.XLOOKUP(B92,Tabla1[NOMBRE Y APELLIDO],Tabla1[CAT.])</f>
        <v>0</v>
      </c>
      <c r="F92" s="81">
        <f>_xlfn.XLOOKUP(B92,Tabla1[NOMBRE Y APELLIDO],Tabla1[200m LIBRE])</f>
        <v>0</v>
      </c>
      <c r="H92" t="str">
        <f>$J$90&amp;"-"&amp;J92</f>
        <v>SERIE 8-1</v>
      </c>
      <c r="I92" t="str">
        <f>N92&amp;COUNTIF($N$15:N92,N92)</f>
        <v>047</v>
      </c>
      <c r="J92" s="3" cm="1">
        <f t="array" ref="J92:O99">_xlfn._xlws.SORT(A92:F99,1,1,FALSE)</f>
        <v>1</v>
      </c>
      <c r="K92" s="80">
        <v>0</v>
      </c>
      <c r="L92" s="50">
        <v>0</v>
      </c>
      <c r="M92" s="50">
        <v>0</v>
      </c>
      <c r="N92" s="50">
        <v>0</v>
      </c>
      <c r="O92" s="55">
        <v>0</v>
      </c>
      <c r="P92" s="55" t="s">
        <v>89</v>
      </c>
      <c r="Q92" s="50">
        <f t="shared" ref="Q92:Q99" si="62">$L$13</f>
        <v>5</v>
      </c>
      <c r="R92" s="50">
        <v>8</v>
      </c>
      <c r="T92">
        <v>8</v>
      </c>
      <c r="V92" s="3">
        <f>_xlfn.XLOOKUP(U92,Tabla1[NOMBRE Y APELLIDO],Tabla1[EQUIPO])</f>
        <v>0</v>
      </c>
      <c r="W92" s="3">
        <f>_xlfn.XLOOKUP(U92,Tabla1[NOMBRE Y APELLIDO],Tabla1[EDAD])</f>
        <v>0</v>
      </c>
      <c r="X92" s="3">
        <f>_xlfn.XLOOKUP(U92,Tabla1[NOMBRE Y APELLIDO],Tabla1[CAT.])</f>
        <v>0</v>
      </c>
      <c r="Y92" s="81">
        <f>_xlfn.XLOOKUP(U92,Tabla1[NOMBRE Y APELLIDO],Tabla1[200m LIBRE])</f>
        <v>0</v>
      </c>
      <c r="Z92" s="84"/>
      <c r="AA92" t="str">
        <f>$AC$90&amp;"-"&amp;AC92</f>
        <v>SERIE 8-1</v>
      </c>
      <c r="AB92" t="str">
        <f>AG92&amp;COUNTIF($AG$15:AG92,AG92)</f>
        <v>046</v>
      </c>
      <c r="AC92" s="3" cm="1">
        <f t="array" ref="AC92:AH99">_xlfn._xlws.SORT(T92:Y99,1,1,FALSE)</f>
        <v>1</v>
      </c>
      <c r="AD92" s="80">
        <v>0</v>
      </c>
      <c r="AE92" s="50">
        <v>0</v>
      </c>
      <c r="AF92" s="50">
        <v>0</v>
      </c>
      <c r="AG92" s="50">
        <v>0</v>
      </c>
      <c r="AH92" s="55">
        <v>0</v>
      </c>
      <c r="AI92" s="55" t="s">
        <v>89</v>
      </c>
      <c r="AJ92" s="50">
        <f t="shared" ref="AJ92:AJ99" si="63">$AE$13</f>
        <v>6</v>
      </c>
      <c r="AK92" s="50">
        <v>8</v>
      </c>
      <c r="AM92" s="4">
        <v>8</v>
      </c>
      <c r="AN92" t="str" cm="1">
        <f t="array" ref="AN92">_xlfn.XLOOKUP($AO$82&amp;AM92,$I$15:$I$201,$K$15:$N$201,"")</f>
        <v/>
      </c>
      <c r="AO92" s="55"/>
      <c r="AP92" s="50"/>
      <c r="AQ92" s="55"/>
      <c r="AR92" s="55" t="str">
        <f t="shared" si="60"/>
        <v/>
      </c>
      <c r="AS92" s="50" cm="1">
        <f t="array" ref="AS92">IFERROR(IF(AR92="N/P",0,_xlfn.IFS(AM92&gt;8,"0",AM92=1,"9",AM92=2,"7",AM92=3,"6",AM92=4,"5",AM92=5,"4",AM92=6,"3",AM92=7,"2",AM92=8,"1")),"")+0</f>
        <v>1</v>
      </c>
      <c r="AT92" s="87" t="str">
        <f t="shared" si="46"/>
        <v>00</v>
      </c>
      <c r="AU92" s="4" cm="1">
        <f t="array" ref="AU92">_xlfn.IFS(AZ92="N/P",0,AV92="",0,AZ92&gt;0,AU91+1)</f>
        <v>0</v>
      </c>
      <c r="AV92" t="str">
        <v/>
      </c>
      <c r="AW92" s="4">
        <v>0</v>
      </c>
      <c r="AX92" s="4">
        <v>0</v>
      </c>
      <c r="AY92" s="4">
        <v>0</v>
      </c>
      <c r="AZ92" t="str">
        <v/>
      </c>
      <c r="BA92" s="50" t="e" cm="1">
        <f t="array" ref="BA92">IFERROR(IF(AZ92="N/P",0,_xlfn.IFS(AU92&gt;8,"0",AU92=1,"9",AU92=2,"7",AU92=3,"6",AU92=4,"5",AU92=5,"4",AU92=6,"3",AU92=7,"2",AU92=8,"1")),"")+0</f>
        <v>#VALUE!</v>
      </c>
      <c r="BC92" s="4">
        <v>3</v>
      </c>
      <c r="BD92" cm="1">
        <f t="array" ref="BD92:BG92">_xlfn.XLOOKUP($BE$87&amp;BC92,$AB$15:$AB$201,$AD$15:$AG$201,"")</f>
        <v>0</v>
      </c>
      <c r="BE92" s="55">
        <v>0</v>
      </c>
      <c r="BF92" s="50">
        <v>0</v>
      </c>
      <c r="BG92" s="55">
        <v>0</v>
      </c>
      <c r="BH92" s="55" t="str">
        <f t="shared" si="61"/>
        <v>:        :</v>
      </c>
      <c r="BI92" s="50" cm="1">
        <f t="array" ref="BI92">IFERROR(IF(BH92="N/P",0,_xlfn.IFS(BC92&gt;8,"0",BC92=1,"9",BC92=2,"7",BC92=3,"6",BC92=4,"5",BC92=5,"4",BC92=6,"3",BC92=7,"2",BC92=8,"1")),"")+0</f>
        <v>6</v>
      </c>
      <c r="BJ92" s="90" t="e">
        <f t="shared" si="42"/>
        <v>#N/A</v>
      </c>
      <c r="BK92" s="4" t="e" cm="1">
        <f t="array" ref="BK92">_xlfn.IFS(BP92="N/P",0,BL92="",0,BP92&gt;0,BK91+1)</f>
        <v>#N/A</v>
      </c>
      <c r="BL92">
        <v>0</v>
      </c>
      <c r="BM92" s="4">
        <v>0</v>
      </c>
      <c r="BN92" s="4">
        <v>0</v>
      </c>
      <c r="BO92" s="4">
        <v>0</v>
      </c>
      <c r="BP92" s="55" t="str">
        <v>:        :</v>
      </c>
      <c r="BQ92" s="50" t="e" cm="1">
        <f t="array" ref="BQ92">IFERROR(IF(BP92="N/P",0,_xlfn.IFS(BK92&gt;8,"0",BK92=1,"9",BK92=2,"7",BK92=3,"6",BK92=4,"5",BK92=5,"4",BK92=6,"3",BK92=7,"2",BK92=8,"1")),"")+0</f>
        <v>#VALUE!</v>
      </c>
    </row>
    <row r="93" spans="1:69" x14ac:dyDescent="0.3">
      <c r="A93">
        <v>1</v>
      </c>
      <c r="C93" s="3">
        <f>_xlfn.XLOOKUP(B93,Tabla1[NOMBRE Y APELLIDO],Tabla1[EQUIPO])</f>
        <v>0</v>
      </c>
      <c r="D93" s="3">
        <f>_xlfn.XLOOKUP(B93,Tabla1[NOMBRE Y APELLIDO],Tabla1[EDAD])</f>
        <v>0</v>
      </c>
      <c r="E93" s="3">
        <f>_xlfn.XLOOKUP(B93,Tabla1[NOMBRE Y APELLIDO],Tabla1[CAT.])</f>
        <v>0</v>
      </c>
      <c r="F93" s="81">
        <f>_xlfn.XLOOKUP(B93,Tabla1[NOMBRE Y APELLIDO],Tabla1[200m LIBRE])</f>
        <v>0</v>
      </c>
      <c r="H93" t="str">
        <f t="shared" ref="H93:H99" si="64">$J$90&amp;"-"&amp;J93</f>
        <v>SERIE 8-2</v>
      </c>
      <c r="I93" t="str">
        <f>N93&amp;COUNTIF($N$15:N93,N93)</f>
        <v>048</v>
      </c>
      <c r="J93" s="3">
        <v>2</v>
      </c>
      <c r="K93" s="80">
        <v>0</v>
      </c>
      <c r="L93" s="50">
        <v>0</v>
      </c>
      <c r="M93" s="50">
        <v>0</v>
      </c>
      <c r="N93" s="50">
        <v>0</v>
      </c>
      <c r="O93" s="55">
        <v>0</v>
      </c>
      <c r="P93" s="55" t="s">
        <v>89</v>
      </c>
      <c r="Q93" s="50">
        <f t="shared" si="62"/>
        <v>5</v>
      </c>
      <c r="R93" s="50">
        <v>8</v>
      </c>
      <c r="T93">
        <v>1</v>
      </c>
      <c r="V93" s="3">
        <f>_xlfn.XLOOKUP(U93,Tabla1[NOMBRE Y APELLIDO],Tabla1[EQUIPO])</f>
        <v>0</v>
      </c>
      <c r="W93" s="3">
        <f>_xlfn.XLOOKUP(U93,Tabla1[NOMBRE Y APELLIDO],Tabla1[EDAD])</f>
        <v>0</v>
      </c>
      <c r="X93" s="3">
        <f>_xlfn.XLOOKUP(U93,Tabla1[NOMBRE Y APELLIDO],Tabla1[CAT.])</f>
        <v>0</v>
      </c>
      <c r="Y93" s="81">
        <f>_xlfn.XLOOKUP(U93,Tabla1[NOMBRE Y APELLIDO],Tabla1[200m LIBRE])</f>
        <v>0</v>
      </c>
      <c r="Z93" s="84"/>
      <c r="AA93" t="str">
        <f t="shared" ref="AA93:AA99" si="65">$AC$90&amp;"-"&amp;AC93</f>
        <v>SERIE 8-2</v>
      </c>
      <c r="AB93" t="str">
        <f>AG93&amp;COUNTIF($AG$15:AG93,AG93)</f>
        <v>047</v>
      </c>
      <c r="AC93" s="3">
        <v>2</v>
      </c>
      <c r="AD93" s="80">
        <v>0</v>
      </c>
      <c r="AE93" s="50">
        <v>0</v>
      </c>
      <c r="AF93" s="50">
        <v>0</v>
      </c>
      <c r="AG93" s="50">
        <v>0</v>
      </c>
      <c r="AH93" s="55">
        <v>0</v>
      </c>
      <c r="AI93" s="55" t="s">
        <v>89</v>
      </c>
      <c r="AJ93" s="50">
        <f t="shared" si="63"/>
        <v>6</v>
      </c>
      <c r="AK93" s="50">
        <v>8</v>
      </c>
      <c r="AM93" s="4">
        <v>9</v>
      </c>
      <c r="AN93" t="str" cm="1">
        <f t="array" ref="AN93">_xlfn.XLOOKUP($AO$82&amp;AM93,$I$15:$I$201,$K$15:$N$201,"")</f>
        <v/>
      </c>
      <c r="AO93" s="55"/>
      <c r="AP93" s="50"/>
      <c r="AQ93" s="55"/>
      <c r="AR93" s="55" t="str">
        <f t="shared" si="60"/>
        <v/>
      </c>
      <c r="AS93" s="50" cm="1">
        <f t="array" ref="AS93">IFERROR(IF(AR93="N/P",0,_xlfn.IFS(AM93&gt;8,"0",AM93=1,"9",AM93=2,"7",AM93=3,"6",AM93=4,"5",AM93=5,"4",AM93=6,"3",AM93=7,"2",AM93=8,"1")),"")+0</f>
        <v>0</v>
      </c>
      <c r="AT93" s="87" t="str">
        <f t="shared" si="46"/>
        <v>00</v>
      </c>
      <c r="AU93" s="4" cm="1">
        <f t="array" ref="AU93">_xlfn.IFS(AZ93="N/P",0,AV93="",0,AZ93&gt;0,AU92+1)</f>
        <v>0</v>
      </c>
      <c r="AV93" t="str">
        <v/>
      </c>
      <c r="AW93" s="4">
        <v>0</v>
      </c>
      <c r="AX93" s="4">
        <v>0</v>
      </c>
      <c r="AY93" s="4">
        <v>0</v>
      </c>
      <c r="AZ93" t="str">
        <v/>
      </c>
      <c r="BA93" s="50" t="e" cm="1">
        <f t="array" ref="BA93">IFERROR(IF(AZ93="N/P",0,_xlfn.IFS(AU93&gt;8,"0",AU93=1,"9",AU93=2,"7",AU93=3,"6",AU93=4,"5",AU93=5,"4",AU93=6,"3",AU93=7,"2",AU93=8,"1")),"")+0</f>
        <v>#VALUE!</v>
      </c>
      <c r="BC93" s="4">
        <v>4</v>
      </c>
      <c r="BD93" cm="1">
        <f t="array" ref="BD93:BG93">_xlfn.XLOOKUP($BE$87&amp;BC93,$AB$15:$AB$201,$AD$15:$AG$201,"")</f>
        <v>0</v>
      </c>
      <c r="BE93" s="55">
        <v>0</v>
      </c>
      <c r="BF93" s="50">
        <v>0</v>
      </c>
      <c r="BG93" s="55">
        <v>0</v>
      </c>
      <c r="BH93" s="55" t="str">
        <f t="shared" si="61"/>
        <v>:        :</v>
      </c>
      <c r="BI93" s="50" cm="1">
        <f t="array" ref="BI93">IFERROR(IF(BH93="N/P",0,_xlfn.IFS(BC93&gt;8,"0",BC93=1,"9",BC93=2,"7",BC93=3,"6",BC93=4,"5",BC93=5,"4",BC93=6,"3",BC93=7,"2",BC93=8,"1")),"")+0</f>
        <v>5</v>
      </c>
      <c r="BJ93" s="90" t="e">
        <f t="shared" si="42"/>
        <v>#N/A</v>
      </c>
      <c r="BK93" s="4" t="e" cm="1">
        <f t="array" ref="BK93">_xlfn.IFS(BP93="N/P",0,BL93="",0,BP93&gt;0,BK92+1)</f>
        <v>#N/A</v>
      </c>
      <c r="BL93">
        <v>0</v>
      </c>
      <c r="BM93" s="4">
        <v>0</v>
      </c>
      <c r="BN93" s="4">
        <v>0</v>
      </c>
      <c r="BO93" s="4">
        <v>0</v>
      </c>
      <c r="BP93" s="55" t="str">
        <v>:        :</v>
      </c>
      <c r="BQ93" s="50" t="e" cm="1">
        <f t="array" ref="BQ93">IFERROR(IF(BP93="N/P",0,_xlfn.IFS(BK93&gt;8,"0",BK93=1,"9",BK93=2,"7",BK93=3,"6",BK93=4,"5",BK93=5,"4",BK93=6,"3",BK93=7,"2",BK93=8,"1")),"")+0</f>
        <v>#VALUE!</v>
      </c>
    </row>
    <row r="94" spans="1:69" x14ac:dyDescent="0.3">
      <c r="A94">
        <v>7</v>
      </c>
      <c r="C94" s="3">
        <f>_xlfn.XLOOKUP(B94,Tabla1[NOMBRE Y APELLIDO],Tabla1[EQUIPO])</f>
        <v>0</v>
      </c>
      <c r="D94" s="3">
        <f>_xlfn.XLOOKUP(B94,Tabla1[NOMBRE Y APELLIDO],Tabla1[EDAD])</f>
        <v>0</v>
      </c>
      <c r="E94" s="3">
        <f>_xlfn.XLOOKUP(B94,Tabla1[NOMBRE Y APELLIDO],Tabla1[CAT.])</f>
        <v>0</v>
      </c>
      <c r="F94" s="81">
        <f>_xlfn.XLOOKUP(B94,Tabla1[NOMBRE Y APELLIDO],Tabla1[200m LIBRE])</f>
        <v>0</v>
      </c>
      <c r="H94" t="str">
        <f t="shared" si="64"/>
        <v>SERIE 8-3</v>
      </c>
      <c r="I94" t="str">
        <f>N94&amp;COUNTIF($N$15:N94,N94)</f>
        <v>049</v>
      </c>
      <c r="J94" s="3">
        <v>3</v>
      </c>
      <c r="K94" s="80">
        <v>0</v>
      </c>
      <c r="L94" s="50">
        <v>0</v>
      </c>
      <c r="M94" s="50">
        <v>0</v>
      </c>
      <c r="N94" s="50">
        <v>0</v>
      </c>
      <c r="O94" s="55">
        <v>0</v>
      </c>
      <c r="P94" s="55" t="s">
        <v>89</v>
      </c>
      <c r="Q94" s="50">
        <f t="shared" si="62"/>
        <v>5</v>
      </c>
      <c r="R94" s="50">
        <v>8</v>
      </c>
      <c r="T94">
        <v>7</v>
      </c>
      <c r="V94" s="3">
        <f>_xlfn.XLOOKUP(U94,Tabla1[NOMBRE Y APELLIDO],Tabla1[EQUIPO])</f>
        <v>0</v>
      </c>
      <c r="W94" s="3">
        <f>_xlfn.XLOOKUP(U94,Tabla1[NOMBRE Y APELLIDO],Tabla1[EDAD])</f>
        <v>0</v>
      </c>
      <c r="X94" s="3">
        <f>_xlfn.XLOOKUP(U94,Tabla1[NOMBRE Y APELLIDO],Tabla1[CAT.])</f>
        <v>0</v>
      </c>
      <c r="Y94" s="81">
        <f>_xlfn.XLOOKUP(U94,Tabla1[NOMBRE Y APELLIDO],Tabla1[200m LIBRE])</f>
        <v>0</v>
      </c>
      <c r="Z94" s="84"/>
      <c r="AA94" t="str">
        <f t="shared" si="65"/>
        <v>SERIE 8-3</v>
      </c>
      <c r="AB94" t="str">
        <f>AG94&amp;COUNTIF($AG$15:AG94,AG94)</f>
        <v>048</v>
      </c>
      <c r="AC94" s="3">
        <v>3</v>
      </c>
      <c r="AD94" s="80">
        <v>0</v>
      </c>
      <c r="AE94" s="50">
        <v>0</v>
      </c>
      <c r="AF94" s="50">
        <v>0</v>
      </c>
      <c r="AG94" s="50">
        <v>0</v>
      </c>
      <c r="AH94" s="55">
        <v>0</v>
      </c>
      <c r="AI94" s="55" t="s">
        <v>89</v>
      </c>
      <c r="AJ94" s="50">
        <f t="shared" si="63"/>
        <v>6</v>
      </c>
      <c r="AK94" s="50">
        <v>8</v>
      </c>
      <c r="AM94" s="4">
        <v>10</v>
      </c>
      <c r="AN94" t="str" cm="1">
        <f t="array" ref="AN94">_xlfn.XLOOKUP($AO$82&amp;AM94,$I$15:$I$201,$K$15:$N$201,"")</f>
        <v/>
      </c>
      <c r="AO94" s="55"/>
      <c r="AP94" s="50"/>
      <c r="AQ94" s="55"/>
      <c r="AR94" s="55" t="str">
        <f t="shared" si="60"/>
        <v/>
      </c>
      <c r="AS94" s="50" cm="1">
        <f t="array" ref="AS94">IFERROR(IF(AR94="N/P",0,_xlfn.IFS(AM94&gt;8,"0",AM94=1,"9",AM94=2,"7",AM94=3,"6",AM94=4,"5",AM94=5,"4",AM94=6,"3",AM94=7,"2",AM94=8,"1")),"")+0</f>
        <v>0</v>
      </c>
      <c r="AT94" s="87" t="str">
        <f t="shared" si="46"/>
        <v>00</v>
      </c>
      <c r="AU94" s="4" cm="1">
        <f t="array" ref="AU94">_xlfn.IFS(AZ94="N/P",0,AV94="",0,AZ94&gt;0,AU93+1)</f>
        <v>0</v>
      </c>
      <c r="AV94" t="str">
        <v/>
      </c>
      <c r="AW94" s="4">
        <v>0</v>
      </c>
      <c r="AX94" s="4">
        <v>0</v>
      </c>
      <c r="AY94" s="4">
        <v>0</v>
      </c>
      <c r="AZ94" t="str">
        <v/>
      </c>
      <c r="BA94" s="50" t="e" cm="1">
        <f t="array" ref="BA94">IFERROR(IF(AZ94="N/P",0,_xlfn.IFS(AU94&gt;8,"0",AU94=1,"9",AU94=2,"7",AU94=3,"6",AU94=4,"5",AU94=5,"4",AU94=6,"3",AU94=7,"2",AU94=8,"1")),"")+0</f>
        <v>#VALUE!</v>
      </c>
      <c r="BC94" s="4">
        <v>5</v>
      </c>
      <c r="BD94" cm="1">
        <f t="array" ref="BD94:BG94">_xlfn.XLOOKUP($BE$87&amp;BC94,$AB$15:$AB$201,$AD$15:$AG$201,"")</f>
        <v>0</v>
      </c>
      <c r="BE94" s="55">
        <v>0</v>
      </c>
      <c r="BF94" s="50">
        <v>0</v>
      </c>
      <c r="BG94" s="55">
        <v>0</v>
      </c>
      <c r="BH94" s="55" t="str">
        <f t="shared" si="61"/>
        <v>:        :</v>
      </c>
      <c r="BI94" s="50" cm="1">
        <f t="array" ref="BI94">IFERROR(IF(BH94="N/P",0,_xlfn.IFS(BC94&gt;8,"0",BC94=1,"9",BC94=2,"7",BC94=3,"6",BC94=4,"5",BC94=5,"4",BC94=6,"3",BC94=7,"2",BC94=8,"1")),"")+0</f>
        <v>4</v>
      </c>
      <c r="BJ94" s="90" t="e">
        <f t="shared" si="42"/>
        <v>#N/A</v>
      </c>
      <c r="BK94" s="4" t="e" cm="1">
        <f t="array" ref="BK94">_xlfn.IFS(BP94="N/P",0,BL94="",0,BP94&gt;0,BK93+1)</f>
        <v>#N/A</v>
      </c>
      <c r="BL94">
        <v>0</v>
      </c>
      <c r="BM94" s="4">
        <v>0</v>
      </c>
      <c r="BN94" s="4">
        <v>0</v>
      </c>
      <c r="BO94" s="4">
        <v>0</v>
      </c>
      <c r="BP94" s="55" t="str">
        <v>:        :</v>
      </c>
      <c r="BQ94" s="50" t="e" cm="1">
        <f t="array" ref="BQ94">IFERROR(IF(BP94="N/P",0,_xlfn.IFS(BK94&gt;8,"0",BK94=1,"9",BK94=2,"7",BK94=3,"6",BK94=4,"5",BK94=5,"4",BK94=6,"3",BK94=7,"2",BK94=8,"1")),"")+0</f>
        <v>#VALUE!</v>
      </c>
    </row>
    <row r="95" spans="1:69" x14ac:dyDescent="0.3">
      <c r="A95">
        <v>2</v>
      </c>
      <c r="C95" s="3">
        <f>_xlfn.XLOOKUP(B95,Tabla1[NOMBRE Y APELLIDO],Tabla1[EQUIPO])</f>
        <v>0</v>
      </c>
      <c r="D95" s="3">
        <f>_xlfn.XLOOKUP(B95,Tabla1[NOMBRE Y APELLIDO],Tabla1[EDAD])</f>
        <v>0</v>
      </c>
      <c r="E95" s="3">
        <f>_xlfn.XLOOKUP(B95,Tabla1[NOMBRE Y APELLIDO],Tabla1[CAT.])</f>
        <v>0</v>
      </c>
      <c r="F95" s="81">
        <f>_xlfn.XLOOKUP(B95,Tabla1[NOMBRE Y APELLIDO],Tabla1[200m LIBRE])</f>
        <v>0</v>
      </c>
      <c r="H95" t="str">
        <f t="shared" si="64"/>
        <v>SERIE 8-4</v>
      </c>
      <c r="I95" t="str">
        <f>N95&amp;COUNTIF($N$15:N95,N95)</f>
        <v>050</v>
      </c>
      <c r="J95" s="3">
        <v>4</v>
      </c>
      <c r="K95" s="80">
        <v>0</v>
      </c>
      <c r="L95" s="50">
        <v>0</v>
      </c>
      <c r="M95" s="50">
        <v>0</v>
      </c>
      <c r="N95" s="50">
        <v>0</v>
      </c>
      <c r="O95" s="55">
        <v>0</v>
      </c>
      <c r="P95" s="55" t="s">
        <v>89</v>
      </c>
      <c r="Q95" s="50">
        <f t="shared" si="62"/>
        <v>5</v>
      </c>
      <c r="R95" s="50">
        <v>8</v>
      </c>
      <c r="T95">
        <v>2</v>
      </c>
      <c r="V95" s="3">
        <f>_xlfn.XLOOKUP(U95,Tabla1[NOMBRE Y APELLIDO],Tabla1[EQUIPO])</f>
        <v>0</v>
      </c>
      <c r="W95" s="3">
        <f>_xlfn.XLOOKUP(U95,Tabla1[NOMBRE Y APELLIDO],Tabla1[EDAD])</f>
        <v>0</v>
      </c>
      <c r="X95" s="3">
        <f>_xlfn.XLOOKUP(U95,Tabla1[NOMBRE Y APELLIDO],Tabla1[CAT.])</f>
        <v>0</v>
      </c>
      <c r="Y95" s="81">
        <f>_xlfn.XLOOKUP(U95,Tabla1[NOMBRE Y APELLIDO],Tabla1[200m LIBRE])</f>
        <v>0</v>
      </c>
      <c r="Z95" s="84"/>
      <c r="AA95" t="str">
        <f t="shared" si="65"/>
        <v>SERIE 8-4</v>
      </c>
      <c r="AB95" t="str">
        <f>AG95&amp;COUNTIF($AG$15:AG95,AG95)</f>
        <v>049</v>
      </c>
      <c r="AC95" s="3">
        <v>4</v>
      </c>
      <c r="AD95" s="80">
        <v>0</v>
      </c>
      <c r="AE95" s="50">
        <v>0</v>
      </c>
      <c r="AF95" s="50">
        <v>0</v>
      </c>
      <c r="AG95" s="50">
        <v>0</v>
      </c>
      <c r="AH95" s="55">
        <v>0</v>
      </c>
      <c r="AI95" s="55" t="s">
        <v>89</v>
      </c>
      <c r="AJ95" s="50">
        <f t="shared" si="63"/>
        <v>6</v>
      </c>
      <c r="AK95" s="50">
        <v>8</v>
      </c>
      <c r="AM95" s="4">
        <v>11</v>
      </c>
      <c r="AN95" t="str" cm="1">
        <f t="array" ref="AN95">_xlfn.XLOOKUP($AO$82&amp;AM95,$I$15:$I$201,$K$15:$N$201,"")</f>
        <v/>
      </c>
      <c r="AO95" s="55"/>
      <c r="AP95" s="50"/>
      <c r="AQ95" s="55"/>
      <c r="AR95" s="55" t="str">
        <f t="shared" si="60"/>
        <v/>
      </c>
      <c r="AS95" s="50" cm="1">
        <f t="array" ref="AS95">IFERROR(IF(AR95="N/P",0,_xlfn.IFS(AM95&gt;8,"0",AM95=1,"9",AM95=2,"7",AM95=3,"6",AM95=4,"5",AM95=5,"4",AM95=6,"3",AM95=7,"2",AM95=8,"1")),"")+0</f>
        <v>0</v>
      </c>
      <c r="AT95" s="87" t="str">
        <f t="shared" si="46"/>
        <v>00</v>
      </c>
      <c r="AU95" s="4" cm="1">
        <f t="array" ref="AU95">_xlfn.IFS(AZ95="N/P",0,AV95="",0,AZ95&gt;0,AU94+1)</f>
        <v>0</v>
      </c>
      <c r="AV95" t="str">
        <v/>
      </c>
      <c r="AW95" s="4">
        <v>0</v>
      </c>
      <c r="AX95" s="4">
        <v>0</v>
      </c>
      <c r="AY95" s="4">
        <v>0</v>
      </c>
      <c r="AZ95" t="str">
        <v/>
      </c>
      <c r="BA95" s="50" t="e" cm="1">
        <f t="array" ref="BA95">IFERROR(IF(AZ95="N/P",0,_xlfn.IFS(AU95&gt;8,"0",AU95=1,"9",AU95=2,"7",AU95=3,"6",AU95=4,"5",AU95=5,"4",AU95=6,"3",AU95=7,"2",AU95=8,"1")),"")+0</f>
        <v>#VALUE!</v>
      </c>
      <c r="BC95" s="4">
        <v>6</v>
      </c>
      <c r="BD95" cm="1">
        <f t="array" ref="BD95:BG95">_xlfn.XLOOKUP($BE$87&amp;BC95,$AB$15:$AB$201,$AD$15:$AG$201,"")</f>
        <v>0</v>
      </c>
      <c r="BE95" s="55">
        <v>0</v>
      </c>
      <c r="BF95" s="50">
        <v>0</v>
      </c>
      <c r="BG95" s="55">
        <v>0</v>
      </c>
      <c r="BH95" s="55" t="str">
        <f t="shared" si="61"/>
        <v>:        :</v>
      </c>
      <c r="BI95" s="50" cm="1">
        <f t="array" ref="BI95">IFERROR(IF(BH95="N/P",0,_xlfn.IFS(BC95&gt;8,"0",BC95=1,"9",BC95=2,"7",BC95=3,"6",BC95=4,"5",BC95=5,"4",BC95=6,"3",BC95=7,"2",BC95=8,"1")),"")+0</f>
        <v>3</v>
      </c>
      <c r="BJ95" s="90" t="e">
        <f t="shared" si="42"/>
        <v>#N/A</v>
      </c>
      <c r="BK95" s="4" t="e" cm="1">
        <f t="array" ref="BK95">_xlfn.IFS(BP95="N/P",0,BL95="",0,BP95&gt;0,BK94+1)</f>
        <v>#N/A</v>
      </c>
      <c r="BL95">
        <v>0</v>
      </c>
      <c r="BM95" s="4">
        <v>0</v>
      </c>
      <c r="BN95" s="4">
        <v>0</v>
      </c>
      <c r="BO95" s="4">
        <v>0</v>
      </c>
      <c r="BP95" s="55" t="str">
        <v>:        :</v>
      </c>
      <c r="BQ95" s="50" t="e" cm="1">
        <f t="array" ref="BQ95">IFERROR(IF(BP95="N/P",0,_xlfn.IFS(BK95&gt;8,"0",BK95=1,"9",BK95=2,"7",BK95=3,"6",BK95=4,"5",BK95=5,"4",BK95=6,"3",BK95=7,"2",BK95=8,"1")),"")+0</f>
        <v>#VALUE!</v>
      </c>
    </row>
    <row r="96" spans="1:69" x14ac:dyDescent="0.3">
      <c r="A96">
        <v>6</v>
      </c>
      <c r="C96" s="3">
        <f>_xlfn.XLOOKUP(B96,Tabla1[NOMBRE Y APELLIDO],Tabla1[EQUIPO])</f>
        <v>0</v>
      </c>
      <c r="D96" s="3">
        <f>_xlfn.XLOOKUP(B96,Tabla1[NOMBRE Y APELLIDO],Tabla1[EDAD])</f>
        <v>0</v>
      </c>
      <c r="E96" s="3">
        <f>_xlfn.XLOOKUP(B96,Tabla1[NOMBRE Y APELLIDO],Tabla1[CAT.])</f>
        <v>0</v>
      </c>
      <c r="F96" s="81">
        <f>_xlfn.XLOOKUP(B96,Tabla1[NOMBRE Y APELLIDO],Tabla1[200m LIBRE])</f>
        <v>0</v>
      </c>
      <c r="H96" t="str">
        <f t="shared" si="64"/>
        <v>SERIE 8-5</v>
      </c>
      <c r="I96" t="str">
        <f>N96&amp;COUNTIF($N$15:N96,N96)</f>
        <v>051</v>
      </c>
      <c r="J96" s="3">
        <v>5</v>
      </c>
      <c r="K96" s="80">
        <v>0</v>
      </c>
      <c r="L96" s="50">
        <v>0</v>
      </c>
      <c r="M96" s="50">
        <v>0</v>
      </c>
      <c r="N96" s="50">
        <v>0</v>
      </c>
      <c r="O96" s="55">
        <v>0</v>
      </c>
      <c r="P96" s="55" t="s">
        <v>89</v>
      </c>
      <c r="Q96" s="50">
        <f t="shared" si="62"/>
        <v>5</v>
      </c>
      <c r="R96" s="50">
        <v>8</v>
      </c>
      <c r="T96">
        <v>6</v>
      </c>
      <c r="V96" s="3">
        <f>_xlfn.XLOOKUP(U96,Tabla1[NOMBRE Y APELLIDO],Tabla1[EQUIPO])</f>
        <v>0</v>
      </c>
      <c r="W96" s="3">
        <f>_xlfn.XLOOKUP(U96,Tabla1[NOMBRE Y APELLIDO],Tabla1[EDAD])</f>
        <v>0</v>
      </c>
      <c r="X96" s="3">
        <f>_xlfn.XLOOKUP(U96,Tabla1[NOMBRE Y APELLIDO],Tabla1[CAT.])</f>
        <v>0</v>
      </c>
      <c r="Y96" s="81">
        <f>_xlfn.XLOOKUP(U96,Tabla1[NOMBRE Y APELLIDO],Tabla1[200m LIBRE])</f>
        <v>0</v>
      </c>
      <c r="Z96" s="84"/>
      <c r="AA96" t="str">
        <f t="shared" si="65"/>
        <v>SERIE 8-5</v>
      </c>
      <c r="AB96" t="str">
        <f>AG96&amp;COUNTIF($AG$15:AG96,AG96)</f>
        <v>050</v>
      </c>
      <c r="AC96" s="3">
        <v>5</v>
      </c>
      <c r="AD96" s="80">
        <v>0</v>
      </c>
      <c r="AE96" s="50">
        <v>0</v>
      </c>
      <c r="AF96" s="50">
        <v>0</v>
      </c>
      <c r="AG96" s="50">
        <v>0</v>
      </c>
      <c r="AH96" s="55">
        <v>0</v>
      </c>
      <c r="AI96" s="55" t="s">
        <v>89</v>
      </c>
      <c r="AJ96" s="50">
        <f t="shared" si="63"/>
        <v>6</v>
      </c>
      <c r="AK96" s="50">
        <v>8</v>
      </c>
      <c r="AM96" s="4">
        <v>12</v>
      </c>
      <c r="AN96" t="str" cm="1">
        <f t="array" ref="AN96">_xlfn.XLOOKUP($AO$82&amp;AM96,$I$15:$I$201,$K$15:$N$201,"")</f>
        <v/>
      </c>
      <c r="AO96" s="55"/>
      <c r="AP96" s="50"/>
      <c r="AQ96" s="55"/>
      <c r="AR96" s="55" t="str">
        <f t="shared" si="60"/>
        <v/>
      </c>
      <c r="AS96" s="50" cm="1">
        <f t="array" ref="AS96">IFERROR(IF(AR96="N/P",0,_xlfn.IFS(AM96&gt;8,"0",AM96=1,"9",AM96=2,"7",AM96=3,"6",AM96=4,"5",AM96=5,"4",AM96=6,"3",AM96=7,"2",AM96=8,"1")),"")+0</f>
        <v>0</v>
      </c>
      <c r="AT96" s="87" t="str">
        <f t="shared" si="46"/>
        <v>00</v>
      </c>
      <c r="AU96" s="4" cm="1">
        <f t="array" ref="AU96">_xlfn.IFS(AZ96="N/P",0,AV96="",0,AZ96&gt;0,AU95+1)</f>
        <v>0</v>
      </c>
      <c r="AV96" t="str">
        <v/>
      </c>
      <c r="AW96" s="4">
        <v>0</v>
      </c>
      <c r="AX96" s="4">
        <v>0</v>
      </c>
      <c r="AY96" s="4">
        <v>0</v>
      </c>
      <c r="AZ96" t="str">
        <v/>
      </c>
      <c r="BA96" s="50" t="e" cm="1">
        <f t="array" ref="BA96">IFERROR(IF(AZ96="N/P",0,_xlfn.IFS(AU96&gt;8,"0",AU96=1,"9",AU96=2,"7",AU96=3,"6",AU96=4,"5",AU96=5,"4",AU96=6,"3",AU96=7,"2",AU96=8,"1")),"")+0</f>
        <v>#VALUE!</v>
      </c>
      <c r="BC96" s="4">
        <v>7</v>
      </c>
      <c r="BD96" cm="1">
        <f t="array" ref="BD96:BG96">_xlfn.XLOOKUP($BE$87&amp;BC96,$AB$15:$AB$201,$AD$15:$AG$201,"")</f>
        <v>0</v>
      </c>
      <c r="BE96" s="55">
        <v>0</v>
      </c>
      <c r="BF96" s="50">
        <v>0</v>
      </c>
      <c r="BG96" s="55">
        <v>0</v>
      </c>
      <c r="BH96" s="55" t="str">
        <f t="shared" si="61"/>
        <v>:        :</v>
      </c>
      <c r="BI96" s="50" cm="1">
        <f t="array" ref="BI96">IFERROR(IF(BH96="N/P",0,_xlfn.IFS(BC96&gt;8,"0",BC96=1,"9",BC96=2,"7",BC96=3,"6",BC96=4,"5",BC96=5,"4",BC96=6,"3",BC96=7,"2",BC96=8,"1")),"")+0</f>
        <v>2</v>
      </c>
      <c r="BJ96" s="90" t="e">
        <f t="shared" si="42"/>
        <v>#N/A</v>
      </c>
      <c r="BK96" s="4" t="e" cm="1">
        <f t="array" ref="BK96">_xlfn.IFS(BP96="N/P",0,BL96="",0,BP96&gt;0,BK95+1)</f>
        <v>#N/A</v>
      </c>
      <c r="BL96">
        <v>0</v>
      </c>
      <c r="BM96" s="4">
        <v>0</v>
      </c>
      <c r="BN96" s="4">
        <v>0</v>
      </c>
      <c r="BO96" s="4">
        <v>0</v>
      </c>
      <c r="BP96" s="55" t="str">
        <v>:        :</v>
      </c>
      <c r="BQ96" s="50" t="e" cm="1">
        <f t="array" ref="BQ96">IFERROR(IF(BP96="N/P",0,_xlfn.IFS(BK96&gt;8,"0",BK96=1,"9",BK96=2,"7",BK96=3,"6",BK96=4,"5",BK96=5,"4",BK96=6,"3",BK96=7,"2",BK96=8,"1")),"")+0</f>
        <v>#VALUE!</v>
      </c>
    </row>
    <row r="97" spans="1:69" x14ac:dyDescent="0.3">
      <c r="A97">
        <v>3</v>
      </c>
      <c r="C97" s="3">
        <f>_xlfn.XLOOKUP(B97,Tabla1[NOMBRE Y APELLIDO],Tabla1[EQUIPO])</f>
        <v>0</v>
      </c>
      <c r="D97" s="3">
        <f>_xlfn.XLOOKUP(B97,Tabla1[NOMBRE Y APELLIDO],Tabla1[EDAD])</f>
        <v>0</v>
      </c>
      <c r="E97" s="3">
        <f>_xlfn.XLOOKUP(B97,Tabla1[NOMBRE Y APELLIDO],Tabla1[CAT.])</f>
        <v>0</v>
      </c>
      <c r="F97" s="81">
        <f>_xlfn.XLOOKUP(B97,Tabla1[NOMBRE Y APELLIDO],Tabla1[200m LIBRE])</f>
        <v>0</v>
      </c>
      <c r="H97" t="str">
        <f t="shared" si="64"/>
        <v>SERIE 8-6</v>
      </c>
      <c r="I97" t="str">
        <f>N97&amp;COUNTIF($N$15:N97,N97)</f>
        <v>052</v>
      </c>
      <c r="J97" s="3">
        <v>6</v>
      </c>
      <c r="K97" s="80">
        <v>0</v>
      </c>
      <c r="L97" s="50">
        <v>0</v>
      </c>
      <c r="M97" s="50">
        <v>0</v>
      </c>
      <c r="N97" s="50">
        <v>0</v>
      </c>
      <c r="O97" s="55">
        <v>0</v>
      </c>
      <c r="P97" s="55" t="s">
        <v>89</v>
      </c>
      <c r="Q97" s="50">
        <f t="shared" si="62"/>
        <v>5</v>
      </c>
      <c r="R97" s="50">
        <v>8</v>
      </c>
      <c r="T97">
        <v>3</v>
      </c>
      <c r="V97" s="3">
        <f>_xlfn.XLOOKUP(U97,Tabla1[NOMBRE Y APELLIDO],Tabla1[EQUIPO])</f>
        <v>0</v>
      </c>
      <c r="W97" s="3">
        <f>_xlfn.XLOOKUP(U97,Tabla1[NOMBRE Y APELLIDO],Tabla1[EDAD])</f>
        <v>0</v>
      </c>
      <c r="X97" s="3">
        <f>_xlfn.XLOOKUP(U97,Tabla1[NOMBRE Y APELLIDO],Tabla1[CAT.])</f>
        <v>0</v>
      </c>
      <c r="Y97" s="81">
        <f>_xlfn.XLOOKUP(U97,Tabla1[NOMBRE Y APELLIDO],Tabla1[200m LIBRE])</f>
        <v>0</v>
      </c>
      <c r="Z97" s="84"/>
      <c r="AA97" t="str">
        <f t="shared" si="65"/>
        <v>SERIE 8-6</v>
      </c>
      <c r="AB97" t="str">
        <f>AG97&amp;COUNTIF($AG$15:AG97,AG97)</f>
        <v>051</v>
      </c>
      <c r="AC97" s="3">
        <v>6</v>
      </c>
      <c r="AD97" s="80">
        <v>0</v>
      </c>
      <c r="AE97" s="50">
        <v>0</v>
      </c>
      <c r="AF97" s="50">
        <v>0</v>
      </c>
      <c r="AG97" s="50">
        <v>0</v>
      </c>
      <c r="AH97" s="55">
        <v>0</v>
      </c>
      <c r="AI97" s="55" t="s">
        <v>89</v>
      </c>
      <c r="AJ97" s="50">
        <f t="shared" si="63"/>
        <v>6</v>
      </c>
      <c r="AK97" s="50">
        <v>8</v>
      </c>
      <c r="AN97" s="42" t="str">
        <f>AN82</f>
        <v>FEMENINO</v>
      </c>
      <c r="AO97" s="18"/>
      <c r="AQ97" s="42" t="str">
        <f>AQ82</f>
        <v>200 M</v>
      </c>
      <c r="AR97" s="18" t="str">
        <f>AR82</f>
        <v>LIBRE</v>
      </c>
      <c r="AT97" s="87" t="str">
        <f t="shared" si="46"/>
        <v>200 M</v>
      </c>
      <c r="AU97" s="4"/>
      <c r="AV97" s="48" t="str">
        <f>AN97</f>
        <v>FEMENINO</v>
      </c>
      <c r="AW97" s="17">
        <f>AO97</f>
        <v>0</v>
      </c>
      <c r="AY97" s="48" t="str">
        <f>AQ97</f>
        <v>200 M</v>
      </c>
      <c r="AZ97" s="17" t="str">
        <f>AR97</f>
        <v>LIBRE</v>
      </c>
      <c r="BC97" s="4">
        <v>8</v>
      </c>
      <c r="BD97" cm="1">
        <f t="array" ref="BD97:BG97">_xlfn.XLOOKUP($BE$87&amp;BC97,$AB$15:$AB$201,$AD$15:$AG$201,"")</f>
        <v>0</v>
      </c>
      <c r="BE97" s="55">
        <v>0</v>
      </c>
      <c r="BF97" s="50">
        <v>0</v>
      </c>
      <c r="BG97" s="55">
        <v>0</v>
      </c>
      <c r="BH97" s="55" t="str">
        <f t="shared" si="61"/>
        <v>:        :</v>
      </c>
      <c r="BI97" s="50" cm="1">
        <f t="array" ref="BI97">IFERROR(IF(BH97="N/P",0,_xlfn.IFS(BC97&gt;8,"0",BC97=1,"9",BC97=2,"7",BC97=3,"6",BC97=4,"5",BC97=5,"4",BC97=6,"3",BC97=7,"2",BC97=8,"1")),"")+0</f>
        <v>1</v>
      </c>
      <c r="BJ97" s="90" t="e">
        <f t="shared" si="42"/>
        <v>#N/A</v>
      </c>
      <c r="BK97" s="4" t="e" cm="1">
        <f t="array" ref="BK97">_xlfn.IFS(BP97="N/P",0,BL97="",0,BP97&gt;0,BK96+1)</f>
        <v>#N/A</v>
      </c>
      <c r="BL97">
        <v>0</v>
      </c>
      <c r="BM97" s="4">
        <v>0</v>
      </c>
      <c r="BN97" s="4">
        <v>0</v>
      </c>
      <c r="BO97" s="4">
        <v>0</v>
      </c>
      <c r="BP97" s="55" t="str">
        <v>:        :</v>
      </c>
      <c r="BQ97" s="50" t="e" cm="1">
        <f t="array" ref="BQ97">IFERROR(IF(BP97="N/P",0,_xlfn.IFS(BK97&gt;8,"0",BK97=1,"9",BK97=2,"7",BK97=3,"6",BK97=4,"5",BK97=5,"4",BK97=6,"3",BK97=7,"2",BK97=8,"1")),"")+0</f>
        <v>#VALUE!</v>
      </c>
    </row>
    <row r="98" spans="1:69" x14ac:dyDescent="0.3">
      <c r="A98">
        <v>5</v>
      </c>
      <c r="C98" s="3">
        <f>_xlfn.XLOOKUP(B98,Tabla1[NOMBRE Y APELLIDO],Tabla1[EQUIPO])</f>
        <v>0</v>
      </c>
      <c r="D98" s="3">
        <f>_xlfn.XLOOKUP(B98,Tabla1[NOMBRE Y APELLIDO],Tabla1[EDAD])</f>
        <v>0</v>
      </c>
      <c r="E98" s="3">
        <f>_xlfn.XLOOKUP(B98,Tabla1[NOMBRE Y APELLIDO],Tabla1[CAT.])</f>
        <v>0</v>
      </c>
      <c r="F98" s="81">
        <f>_xlfn.XLOOKUP(B98,Tabla1[NOMBRE Y APELLIDO],Tabla1[200m LIBRE])</f>
        <v>0</v>
      </c>
      <c r="H98" t="str">
        <f t="shared" si="64"/>
        <v>SERIE 8-7</v>
      </c>
      <c r="I98" t="str">
        <f>N98&amp;COUNTIF($N$15:N98,N98)</f>
        <v>053</v>
      </c>
      <c r="J98" s="3">
        <v>7</v>
      </c>
      <c r="K98" s="80">
        <v>0</v>
      </c>
      <c r="L98" s="50">
        <v>0</v>
      </c>
      <c r="M98" s="50">
        <v>0</v>
      </c>
      <c r="N98" s="50">
        <v>0</v>
      </c>
      <c r="O98" s="55">
        <v>0</v>
      </c>
      <c r="P98" s="55" t="s">
        <v>89</v>
      </c>
      <c r="Q98" s="50">
        <f t="shared" si="62"/>
        <v>5</v>
      </c>
      <c r="R98" s="50">
        <v>8</v>
      </c>
      <c r="T98">
        <v>5</v>
      </c>
      <c r="V98" s="3">
        <f>_xlfn.XLOOKUP(U98,Tabla1[NOMBRE Y APELLIDO],Tabla1[EQUIPO])</f>
        <v>0</v>
      </c>
      <c r="W98" s="3">
        <f>_xlfn.XLOOKUP(U98,Tabla1[NOMBRE Y APELLIDO],Tabla1[EDAD])</f>
        <v>0</v>
      </c>
      <c r="X98" s="3">
        <f>_xlfn.XLOOKUP(U98,Tabla1[NOMBRE Y APELLIDO],Tabla1[CAT.])</f>
        <v>0</v>
      </c>
      <c r="Y98" s="81">
        <f>_xlfn.XLOOKUP(U98,Tabla1[NOMBRE Y APELLIDO],Tabla1[200m LIBRE])</f>
        <v>0</v>
      </c>
      <c r="Z98" s="84"/>
      <c r="AA98" t="str">
        <f t="shared" si="65"/>
        <v>SERIE 8-7</v>
      </c>
      <c r="AB98" t="str">
        <f>AG98&amp;COUNTIF($AG$15:AG98,AG98)</f>
        <v>052</v>
      </c>
      <c r="AC98" s="3">
        <v>7</v>
      </c>
      <c r="AD98" s="80">
        <v>0</v>
      </c>
      <c r="AE98" s="50">
        <v>0</v>
      </c>
      <c r="AF98" s="50">
        <v>0</v>
      </c>
      <c r="AG98" s="50">
        <v>0</v>
      </c>
      <c r="AH98" s="55">
        <v>0</v>
      </c>
      <c r="AI98" s="55" t="s">
        <v>89</v>
      </c>
      <c r="AJ98" s="50">
        <f t="shared" si="63"/>
        <v>6</v>
      </c>
      <c r="AK98" s="50">
        <v>8</v>
      </c>
      <c r="AN98" s="42" t="str">
        <f>AN83</f>
        <v xml:space="preserve">PRUEBA </v>
      </c>
      <c r="AO98" s="18">
        <f>AO83</f>
        <v>5</v>
      </c>
      <c r="AT98" s="87" t="str">
        <f t="shared" si="46"/>
        <v/>
      </c>
      <c r="AU98" s="4"/>
      <c r="AV98" s="48" t="str">
        <f>AN98</f>
        <v xml:space="preserve">PRUEBA </v>
      </c>
      <c r="AW98" s="17">
        <f>AO98</f>
        <v>5</v>
      </c>
      <c r="BC98" s="4">
        <v>9</v>
      </c>
      <c r="BD98" cm="1">
        <f t="array" ref="BD98:BG98">_xlfn.XLOOKUP($BE$87&amp;BC98,$AB$15:$AB$201,$AD$15:$AG$201,"")</f>
        <v>0</v>
      </c>
      <c r="BE98" s="55">
        <v>0</v>
      </c>
      <c r="BF98" s="50">
        <v>0</v>
      </c>
      <c r="BG98" s="55">
        <v>0</v>
      </c>
      <c r="BH98" s="55" t="str">
        <f t="shared" si="61"/>
        <v>:        :</v>
      </c>
      <c r="BI98" s="50" cm="1">
        <f t="array" ref="BI98">IFERROR(IF(BH98="N/P",0,_xlfn.IFS(BC98&gt;8,"0",BC98=1,"9",BC98=2,"7",BC98=3,"6",BC98=4,"5",BC98=5,"4",BC98=6,"3",BC98=7,"2",BC98=8,"1")),"")+0</f>
        <v>0</v>
      </c>
      <c r="BJ98" s="90" t="e">
        <f t="shared" si="42"/>
        <v>#N/A</v>
      </c>
      <c r="BK98" s="4" t="e" cm="1">
        <f t="array" ref="BK98">_xlfn.IFS(BP98="N/P",0,BL98="",0,BP98&gt;0,BK97+1)</f>
        <v>#N/A</v>
      </c>
      <c r="BL98">
        <v>0</v>
      </c>
      <c r="BM98" s="4">
        <v>0</v>
      </c>
      <c r="BN98" s="4">
        <v>0</v>
      </c>
      <c r="BO98" s="4">
        <v>0</v>
      </c>
      <c r="BP98" s="55" t="str">
        <v>:        :</v>
      </c>
      <c r="BQ98" s="50" t="e" cm="1">
        <f t="array" ref="BQ98">IFERROR(IF(BP98="N/P",0,_xlfn.IFS(BK98&gt;8,"0",BK98=1,"9",BK98=2,"7",BK98=3,"6",BK98=4,"5",BK98=5,"4",BK98=6,"3",BK98=7,"2",BK98=8,"1")),"")+0</f>
        <v>#VALUE!</v>
      </c>
    </row>
    <row r="99" spans="1:69" x14ac:dyDescent="0.3">
      <c r="A99">
        <v>4</v>
      </c>
      <c r="C99" s="3">
        <f>_xlfn.XLOOKUP(B99,Tabla1[NOMBRE Y APELLIDO],Tabla1[EQUIPO])</f>
        <v>0</v>
      </c>
      <c r="D99" s="3">
        <f>_xlfn.XLOOKUP(B99,Tabla1[NOMBRE Y APELLIDO],Tabla1[EDAD])</f>
        <v>0</v>
      </c>
      <c r="E99" s="3">
        <f>_xlfn.XLOOKUP(B99,Tabla1[NOMBRE Y APELLIDO],Tabla1[CAT.])</f>
        <v>0</v>
      </c>
      <c r="F99" s="81">
        <f>_xlfn.XLOOKUP(B99,Tabla1[NOMBRE Y APELLIDO],Tabla1[200m LIBRE])</f>
        <v>0</v>
      </c>
      <c r="H99" t="str">
        <f t="shared" si="64"/>
        <v>SERIE 8-8</v>
      </c>
      <c r="I99" t="str">
        <f>N99&amp;COUNTIF($N$15:N99,N99)</f>
        <v>054</v>
      </c>
      <c r="J99" s="3">
        <v>8</v>
      </c>
      <c r="K99" s="80">
        <v>0</v>
      </c>
      <c r="L99" s="50">
        <v>0</v>
      </c>
      <c r="M99" s="50">
        <v>0</v>
      </c>
      <c r="N99" s="50">
        <v>0</v>
      </c>
      <c r="O99" s="55">
        <v>0</v>
      </c>
      <c r="P99" s="55" t="s">
        <v>89</v>
      </c>
      <c r="Q99" s="50">
        <f t="shared" si="62"/>
        <v>5</v>
      </c>
      <c r="R99" s="50">
        <v>8</v>
      </c>
      <c r="T99">
        <v>4</v>
      </c>
      <c r="V99" s="3">
        <f>_xlfn.XLOOKUP(U99,Tabla1[NOMBRE Y APELLIDO],Tabla1[EQUIPO])</f>
        <v>0</v>
      </c>
      <c r="W99" s="3">
        <f>_xlfn.XLOOKUP(U99,Tabla1[NOMBRE Y APELLIDO],Tabla1[EDAD])</f>
        <v>0</v>
      </c>
      <c r="X99" s="3">
        <f>_xlfn.XLOOKUP(U99,Tabla1[NOMBRE Y APELLIDO],Tabla1[CAT.])</f>
        <v>0</v>
      </c>
      <c r="Y99" s="81">
        <f>_xlfn.XLOOKUP(U99,Tabla1[NOMBRE Y APELLIDO],Tabla1[200m LIBRE])</f>
        <v>0</v>
      </c>
      <c r="Z99" s="84"/>
      <c r="AA99" t="str">
        <f t="shared" si="65"/>
        <v>SERIE 8-8</v>
      </c>
      <c r="AB99" t="str">
        <f>AG99&amp;COUNTIF($AG$15:AG99,AG99)</f>
        <v>053</v>
      </c>
      <c r="AC99" s="3">
        <v>8</v>
      </c>
      <c r="AD99" s="80">
        <v>0</v>
      </c>
      <c r="AE99" s="50">
        <v>0</v>
      </c>
      <c r="AF99" s="50">
        <v>0</v>
      </c>
      <c r="AG99" s="50">
        <v>0</v>
      </c>
      <c r="AH99" s="55">
        <v>0</v>
      </c>
      <c r="AI99" s="55" t="s">
        <v>89</v>
      </c>
      <c r="AJ99" s="50">
        <f t="shared" si="63"/>
        <v>6</v>
      </c>
      <c r="AK99" s="50">
        <v>8</v>
      </c>
      <c r="AM99" s="49" t="s">
        <v>83</v>
      </c>
      <c r="AN99" s="49" t="s">
        <v>7</v>
      </c>
      <c r="AO99" s="49" t="s">
        <v>8</v>
      </c>
      <c r="AP99" s="49" t="s">
        <v>61</v>
      </c>
      <c r="AQ99" s="49" t="s">
        <v>10</v>
      </c>
      <c r="AR99" s="49" t="s">
        <v>81</v>
      </c>
      <c r="AS99" s="50" t="s">
        <v>15</v>
      </c>
      <c r="AT99" s="87" t="str">
        <f t="shared" si="46"/>
        <v>CAT.Lugar</v>
      </c>
      <c r="AU99" s="49" t="s">
        <v>83</v>
      </c>
      <c r="AV99" s="49" t="s">
        <v>7</v>
      </c>
      <c r="AW99" s="49" t="s">
        <v>8</v>
      </c>
      <c r="AX99" s="49" t="s">
        <v>61</v>
      </c>
      <c r="AY99" s="49" t="s">
        <v>10</v>
      </c>
      <c r="AZ99" s="49" t="s">
        <v>81</v>
      </c>
      <c r="BA99" s="4" t="s">
        <v>15</v>
      </c>
      <c r="BC99" s="4">
        <v>10</v>
      </c>
      <c r="BD99" cm="1">
        <f t="array" ref="BD99:BG99">_xlfn.XLOOKUP($BE$87&amp;BC99,$AB$15:$AB$201,$AD$15:$AG$201,"")</f>
        <v>0</v>
      </c>
      <c r="BE99" s="55">
        <v>0</v>
      </c>
      <c r="BF99" s="50">
        <v>0</v>
      </c>
      <c r="BG99" s="55">
        <v>0</v>
      </c>
      <c r="BH99" s="55" t="str">
        <f t="shared" si="61"/>
        <v>:        :</v>
      </c>
      <c r="BI99" s="50" cm="1">
        <f t="array" ref="BI99">IFERROR(IF(BH99="N/P",0,_xlfn.IFS(BC99&gt;8,"0",BC99=1,"9",BC99=2,"7",BC99=3,"6",BC99=4,"5",BC99=5,"4",BC99=6,"3",BC99=7,"2",BC99=8,"1")),"")+0</f>
        <v>0</v>
      </c>
      <c r="BJ99" s="90" t="e">
        <f t="shared" si="42"/>
        <v>#N/A</v>
      </c>
      <c r="BK99" s="4" t="e" cm="1">
        <f t="array" ref="BK99">_xlfn.IFS(BP99="N/P",0,BL99="",0,BP99&gt;0,BK98+1)</f>
        <v>#N/A</v>
      </c>
      <c r="BL99">
        <v>0</v>
      </c>
      <c r="BM99" s="4">
        <v>0</v>
      </c>
      <c r="BN99" s="4">
        <v>0</v>
      </c>
      <c r="BO99" s="4">
        <v>0</v>
      </c>
      <c r="BP99" s="55" t="str">
        <v>:        :</v>
      </c>
      <c r="BQ99" s="50" t="e" cm="1">
        <f t="array" ref="BQ99">IFERROR(IF(BP99="N/P",0,_xlfn.IFS(BK99&gt;8,"0",BK99=1,"9",BK99=2,"7",BK99=3,"6",BK99=4,"5",BK99=5,"4",BK99=6,"3",BK99=7,"2",BK99=8,"1")),"")+0</f>
        <v>#VALUE!</v>
      </c>
    </row>
    <row r="100" spans="1:69" x14ac:dyDescent="0.3">
      <c r="I100" t="str">
        <f>N100&amp;COUNTIF($N$15:N100,N100)</f>
        <v>54</v>
      </c>
      <c r="AB100" t="str">
        <f>AG100&amp;COUNTIF($AG$15:AG100,AG100)</f>
        <v>53</v>
      </c>
      <c r="AD100" s="77"/>
      <c r="AE100" s="77"/>
      <c r="AF100" s="77"/>
      <c r="AG100" s="77"/>
      <c r="AH100" s="77"/>
      <c r="AM100" s="4">
        <v>1</v>
      </c>
      <c r="AN100" t="str" cm="1">
        <f t="array" ref="AN100">_xlfn.XLOOKUP($AO$97&amp;AM100,$I$15:$I$201,$K$15:$N$201,"")</f>
        <v/>
      </c>
      <c r="AO100" s="55"/>
      <c r="AP100" s="50"/>
      <c r="AQ100" s="55"/>
      <c r="AR100" s="55" t="str">
        <f t="shared" ref="AR100:AR111" si="66">_xlfn.XLOOKUP($AO$97&amp;AM100,$I$15:$I$201,$P$15:$P$201,"")</f>
        <v/>
      </c>
      <c r="AS100" s="50" cm="1">
        <f t="array" ref="AS100">IFERROR(IF(AR100="N/P",0,_xlfn.IFS(AM100&gt;8,"0",AM100=1,"9",AM100=2,"7",AM100=3,"6",AM100=4,"5",AM100=5,"4",AM100=6,"3",AM100=7,"2",AM100=8,"1")),"")+0</f>
        <v>9</v>
      </c>
      <c r="AT100" s="87" t="e">
        <f t="shared" si="46"/>
        <v>#N/A</v>
      </c>
      <c r="AU100" s="4" t="e" cm="1">
        <f t="array" ref="AU100">_xlfn.IFS(AZ100="N/P",0,AV100="",0,AV100&gt;0,1)</f>
        <v>#N/A</v>
      </c>
      <c r="AV100" cm="1">
        <f t="array" ref="AV100:AZ111">_xlfn._xlws.SORT(AN100:AR111,5,1,FALSE)</f>
        <v>0</v>
      </c>
      <c r="AW100" s="4">
        <v>0</v>
      </c>
      <c r="AX100" s="4">
        <v>0</v>
      </c>
      <c r="AY100" s="4">
        <v>0</v>
      </c>
      <c r="AZ100" s="55">
        <v>0</v>
      </c>
      <c r="BA100" s="50" t="e" cm="1">
        <f t="array" ref="BA100">IFERROR(IF(AZ100="N/P",0,_xlfn.IFS(AU100&gt;8,"0",AU100=1,"9",AU100=2,"7",AU100=3,"6",AU100=4,"5",AU100=5,"4",AU100=6,"3",AU100=7,"2",AU100=8,"1")),"")+0</f>
        <v>#VALUE!</v>
      </c>
      <c r="BC100" s="4">
        <v>11</v>
      </c>
      <c r="BD100" cm="1">
        <f t="array" ref="BD100:BG100">_xlfn.XLOOKUP($BE$87&amp;BC100,$AB$15:$AB$201,$AD$15:$AG$201,"")</f>
        <v>0</v>
      </c>
      <c r="BE100" s="55">
        <v>0</v>
      </c>
      <c r="BF100" s="50">
        <v>0</v>
      </c>
      <c r="BG100" s="55">
        <v>0</v>
      </c>
      <c r="BH100" s="55" t="str">
        <f t="shared" si="61"/>
        <v>:        :</v>
      </c>
      <c r="BI100" s="50" cm="1">
        <f t="array" ref="BI100">IFERROR(IF(BH100="N/P",0,_xlfn.IFS(BC100&gt;8,"0",BC100=1,"9",BC100=2,"7",BC100=3,"6",BC100=4,"5",BC100=5,"4",BC100=6,"3",BC100=7,"2",BC100=8,"1")),"")+0</f>
        <v>0</v>
      </c>
      <c r="BJ100" s="90" t="e">
        <f t="shared" si="42"/>
        <v>#N/A</v>
      </c>
      <c r="BK100" s="4" t="e" cm="1">
        <f t="array" ref="BK100">_xlfn.IFS(BP100="N/P",0,BL100="",0,BP100&gt;0,BK99+1)</f>
        <v>#N/A</v>
      </c>
      <c r="BL100">
        <v>0</v>
      </c>
      <c r="BM100" s="4">
        <v>0</v>
      </c>
      <c r="BN100" s="4">
        <v>0</v>
      </c>
      <c r="BO100" s="4">
        <v>0</v>
      </c>
      <c r="BP100" s="55" t="str">
        <v>:        :</v>
      </c>
      <c r="BQ100" s="50" t="e" cm="1">
        <f t="array" ref="BQ100">IFERROR(IF(BP100="N/P",0,_xlfn.IFS(BK100&gt;8,"0",BK100=1,"9",BK100=2,"7",BK100=3,"6",BK100=4,"5",BK100=5,"4",BK100=6,"3",BK100=7,"2",BK100=8,"1")),"")+0</f>
        <v>#VALUE!</v>
      </c>
    </row>
    <row r="101" spans="1:69" x14ac:dyDescent="0.3">
      <c r="A101" s="3" t="s">
        <v>98</v>
      </c>
      <c r="B101" s="42" t="str">
        <f>$B$13</f>
        <v xml:space="preserve">PRUEBA </v>
      </c>
      <c r="C101" s="18">
        <f>$C$13</f>
        <v>5</v>
      </c>
      <c r="D101" s="18"/>
      <c r="E101" s="78" t="str">
        <f>$E$12</f>
        <v>200 M</v>
      </c>
      <c r="F101" s="79" t="str">
        <f>$F$12</f>
        <v>LIBRE</v>
      </c>
      <c r="I101" t="str">
        <f>N101&amp;COUNTIF($N$15:N101,N101)</f>
        <v>54</v>
      </c>
      <c r="J101" s="3" t="s">
        <v>98</v>
      </c>
      <c r="K101" s="42" t="str">
        <f>$B$13</f>
        <v xml:space="preserve">PRUEBA </v>
      </c>
      <c r="L101" s="79">
        <f>$C$13</f>
        <v>5</v>
      </c>
      <c r="M101" s="79"/>
      <c r="N101" s="79"/>
      <c r="O101" s="78" t="str">
        <f>$E$12</f>
        <v>200 M</v>
      </c>
      <c r="P101" s="79" t="str">
        <f>$F$12</f>
        <v>LIBRE</v>
      </c>
      <c r="Q101" s="5"/>
      <c r="R101" s="5"/>
      <c r="T101" s="3" t="s">
        <v>98</v>
      </c>
      <c r="U101" s="42" t="str">
        <f>$B$13</f>
        <v xml:space="preserve">PRUEBA </v>
      </c>
      <c r="V101" s="18">
        <f>$V$13</f>
        <v>6</v>
      </c>
      <c r="W101" s="18"/>
      <c r="X101" s="78" t="str">
        <f>$E$12</f>
        <v>200 M</v>
      </c>
      <c r="Y101" s="79" t="str">
        <f>$F$12</f>
        <v>LIBRE</v>
      </c>
      <c r="Z101" s="85"/>
      <c r="AB101" t="str">
        <f>AG101&amp;COUNTIF($AG$15:AG101,AG101)</f>
        <v>53</v>
      </c>
      <c r="AC101" s="3" t="s">
        <v>98</v>
      </c>
      <c r="AD101" s="42" t="str">
        <f>$B$13</f>
        <v xml:space="preserve">PRUEBA </v>
      </c>
      <c r="AE101" s="18">
        <f>$V$13</f>
        <v>6</v>
      </c>
      <c r="AF101" s="79"/>
      <c r="AG101" s="79"/>
      <c r="AH101" s="78" t="str">
        <f>$E$12</f>
        <v>200 M</v>
      </c>
      <c r="AI101" s="79" t="str">
        <f>$F$12</f>
        <v>LIBRE</v>
      </c>
      <c r="AJ101" s="5"/>
      <c r="AK101" s="5"/>
      <c r="AM101" s="4">
        <v>2</v>
      </c>
      <c r="AN101" t="str" cm="1">
        <f t="array" ref="AN101">_xlfn.XLOOKUP($AO$97&amp;AM101,$I$15:$I$201,$K$15:$N$201,"")</f>
        <v/>
      </c>
      <c r="AO101" s="55"/>
      <c r="AP101" s="50"/>
      <c r="AQ101" s="55"/>
      <c r="AR101" s="55" t="str">
        <f t="shared" si="66"/>
        <v/>
      </c>
      <c r="AS101" s="50" cm="1">
        <f t="array" ref="AS101">IFERROR(IF(AR101="N/P",0,_xlfn.IFS(AM101&gt;8,"0",AM101=1,"9",AM101=2,"7",AM101=3,"6",AM101=4,"5",AM101=5,"4",AM101=6,"3",AM101=7,"2",AM101=8,"1")),"")+0</f>
        <v>7</v>
      </c>
      <c r="AT101" s="87" t="e">
        <f t="shared" si="46"/>
        <v>#N/A</v>
      </c>
      <c r="AU101" s="4" t="e" cm="1">
        <f t="array" ref="AU101">_xlfn.IFS(AZ101="N/P",0,AV101="",0,AZ101&gt;0,AU100+1)</f>
        <v>#N/A</v>
      </c>
      <c r="AV101">
        <v>0</v>
      </c>
      <c r="AW101" s="4">
        <v>0</v>
      </c>
      <c r="AX101" s="4">
        <v>0</v>
      </c>
      <c r="AY101" s="4">
        <v>0</v>
      </c>
      <c r="AZ101" s="55">
        <v>0</v>
      </c>
      <c r="BA101" s="50" t="e" cm="1">
        <f t="array" ref="BA101">IFERROR(IF(AZ101="N/P",0,_xlfn.IFS(AU101&gt;8,"0",AU101=1,"9",AU101=2,"7",AU101=3,"6",AU101=4,"5",AU101=5,"4",AU101=6,"3",AU101=7,"2",AU101=8,"1")),"")+0</f>
        <v>#VALUE!</v>
      </c>
      <c r="BC101" s="4">
        <v>12</v>
      </c>
      <c r="BD101" cm="1">
        <f t="array" ref="BD101:BG101">_xlfn.XLOOKUP($BE$87&amp;BC101,$AB$15:$AB$201,$AD$15:$AG$201,"")</f>
        <v>0</v>
      </c>
      <c r="BE101" s="55">
        <v>0</v>
      </c>
      <c r="BF101" s="50">
        <v>0</v>
      </c>
      <c r="BG101" s="55">
        <v>0</v>
      </c>
      <c r="BH101" s="55" t="str">
        <f t="shared" si="61"/>
        <v>:        :</v>
      </c>
      <c r="BI101" s="50" cm="1">
        <f t="array" ref="BI101">IFERROR(IF(BH101="N/P",0,_xlfn.IFS(BC101&gt;8,"0",BC101=1,"9",BC101=2,"7",BC101=3,"6",BC101=4,"5",BC101=5,"4",BC101=6,"3",BC101=7,"2",BC101=8,"1")),"")+0</f>
        <v>0</v>
      </c>
      <c r="BJ101" s="90" t="e">
        <f t="shared" si="42"/>
        <v>#N/A</v>
      </c>
      <c r="BK101" s="4" t="e" cm="1">
        <f t="array" ref="BK101">_xlfn.IFS(BP101="N/P",0,BL101="",0,BP101&gt;0,BK100+1)</f>
        <v>#N/A</v>
      </c>
      <c r="BL101">
        <v>0</v>
      </c>
      <c r="BM101" s="4">
        <v>0</v>
      </c>
      <c r="BN101" s="4">
        <v>0</v>
      </c>
      <c r="BO101" s="4">
        <v>0</v>
      </c>
      <c r="BP101" s="55" t="str">
        <v>:        :</v>
      </c>
      <c r="BQ101" s="50" t="e" cm="1">
        <f t="array" ref="BQ101">IFERROR(IF(BP101="N/P",0,_xlfn.IFS(BK101&gt;8,"0",BK101=1,"9",BK101=2,"7",BK101=3,"6",BK101=4,"5",BK101=5,"4",BK101=6,"3",BK101=7,"2",BK101=8,"1")),"")+0</f>
        <v>#VALUE!</v>
      </c>
    </row>
    <row r="102" spans="1:69" x14ac:dyDescent="0.3">
      <c r="A102" s="3" t="s">
        <v>79</v>
      </c>
      <c r="B102" s="49" t="s">
        <v>7</v>
      </c>
      <c r="C102" s="49" t="s">
        <v>8</v>
      </c>
      <c r="D102" s="49" t="s">
        <v>61</v>
      </c>
      <c r="E102" s="49" t="s">
        <v>10</v>
      </c>
      <c r="F102" s="49" t="s">
        <v>80</v>
      </c>
      <c r="I102" t="str">
        <f>N102&amp;COUNTIF($N$15:N102,N102)</f>
        <v>CAT.8</v>
      </c>
      <c r="J102" s="3" t="s">
        <v>79</v>
      </c>
      <c r="K102" s="50" t="s">
        <v>7</v>
      </c>
      <c r="L102" s="50" t="s">
        <v>8</v>
      </c>
      <c r="M102" s="50" t="s">
        <v>61</v>
      </c>
      <c r="N102" s="50" t="s">
        <v>10</v>
      </c>
      <c r="O102" s="50" t="s">
        <v>80</v>
      </c>
      <c r="P102" s="49" t="s">
        <v>81</v>
      </c>
      <c r="Q102" s="49" t="s">
        <v>82</v>
      </c>
      <c r="R102" s="49" t="s">
        <v>30</v>
      </c>
      <c r="T102" s="3" t="s">
        <v>79</v>
      </c>
      <c r="U102" s="49" t="s">
        <v>7</v>
      </c>
      <c r="V102" s="49" t="s">
        <v>8</v>
      </c>
      <c r="W102" s="49" t="s">
        <v>61</v>
      </c>
      <c r="X102" s="49" t="s">
        <v>10</v>
      </c>
      <c r="Y102" s="49" t="s">
        <v>80</v>
      </c>
      <c r="Z102" s="83"/>
      <c r="AB102" t="str">
        <f>AG102&amp;COUNTIF($AG$15:AG102,AG102)</f>
        <v>CAT.8</v>
      </c>
      <c r="AC102" s="3" t="s">
        <v>79</v>
      </c>
      <c r="AD102" s="50" t="s">
        <v>7</v>
      </c>
      <c r="AE102" s="50" t="s">
        <v>8</v>
      </c>
      <c r="AF102" s="50" t="s">
        <v>61</v>
      </c>
      <c r="AG102" s="50" t="s">
        <v>10</v>
      </c>
      <c r="AH102" s="50" t="s">
        <v>80</v>
      </c>
      <c r="AI102" s="49" t="s">
        <v>81</v>
      </c>
      <c r="AJ102" s="49" t="s">
        <v>82</v>
      </c>
      <c r="AK102" s="49" t="s">
        <v>30</v>
      </c>
      <c r="AM102" s="4">
        <v>3</v>
      </c>
      <c r="AN102" t="str" cm="1">
        <f t="array" ref="AN102">_xlfn.XLOOKUP($AO$97&amp;AM102,$I$15:$I$201,$K$15:$N$201,"")</f>
        <v/>
      </c>
      <c r="AO102" s="55"/>
      <c r="AP102" s="50"/>
      <c r="AQ102" s="55"/>
      <c r="AR102" s="55" t="str">
        <f t="shared" si="66"/>
        <v/>
      </c>
      <c r="AS102" s="50" cm="1">
        <f t="array" ref="AS102">IFERROR(IF(AR102="N/P",0,_xlfn.IFS(AM102&gt;8,"0",AM102=1,"9",AM102=2,"7",AM102=3,"6",AM102=4,"5",AM102=5,"4",AM102=6,"3",AM102=7,"2",AM102=8,"1")),"")+0</f>
        <v>6</v>
      </c>
      <c r="AT102" s="87" t="str">
        <f t="shared" si="46"/>
        <v>00</v>
      </c>
      <c r="AU102" s="4" cm="1">
        <f t="array" ref="AU102">_xlfn.IFS(AZ102="N/P",0,AV102="",0,AZ102&gt;0,AU101+1)</f>
        <v>0</v>
      </c>
      <c r="AV102" t="str">
        <v/>
      </c>
      <c r="AW102" s="4">
        <v>0</v>
      </c>
      <c r="AX102" s="4">
        <v>0</v>
      </c>
      <c r="AY102" s="4">
        <v>0</v>
      </c>
      <c r="AZ102" s="55" t="str">
        <v/>
      </c>
      <c r="BA102" s="50" t="e" cm="1">
        <f t="array" ref="BA102">IFERROR(IF(AZ102="N/P",0,_xlfn.IFS(AU102&gt;8,"0",AU102=1,"9",AU102=2,"7",AU102=3,"6",AU102=4,"5",AU102=5,"4",AU102=6,"3",AU102=7,"2",AU102=8,"1")),"")+0</f>
        <v>#VALUE!</v>
      </c>
      <c r="BC102" s="4"/>
      <c r="BD102" s="42" t="str">
        <f>BD87</f>
        <v>MASCULINO</v>
      </c>
      <c r="BE102" s="18">
        <f>AO112</f>
        <v>0</v>
      </c>
      <c r="BG102" s="42" t="str">
        <f>BG87</f>
        <v>200 M</v>
      </c>
      <c r="BH102" s="18" t="str">
        <f>BH87</f>
        <v>LIBRE</v>
      </c>
      <c r="BJ102" s="90" t="str">
        <f t="shared" si="42"/>
        <v>200 M</v>
      </c>
      <c r="BL102" s="48" t="str">
        <f>BD102</f>
        <v>MASCULINO</v>
      </c>
      <c r="BM102" s="17">
        <f>BE102</f>
        <v>0</v>
      </c>
      <c r="BO102" s="48" t="str">
        <f>BG102</f>
        <v>200 M</v>
      </c>
      <c r="BP102" s="17" t="str">
        <f>BH102</f>
        <v>LIBRE</v>
      </c>
    </row>
    <row r="103" spans="1:69" x14ac:dyDescent="0.3">
      <c r="A103">
        <v>8</v>
      </c>
      <c r="C103" s="3">
        <f>_xlfn.XLOOKUP(B103,Tabla1[NOMBRE Y APELLIDO],Tabla1[EQUIPO])</f>
        <v>0</v>
      </c>
      <c r="D103" s="3">
        <f>_xlfn.XLOOKUP(B103,Tabla1[NOMBRE Y APELLIDO],Tabla1[EDAD])</f>
        <v>0</v>
      </c>
      <c r="E103" s="3">
        <f>_xlfn.XLOOKUP(B103,Tabla1[NOMBRE Y APELLIDO],Tabla1[CAT.])</f>
        <v>0</v>
      </c>
      <c r="F103" s="81">
        <f>_xlfn.XLOOKUP(B103,Tabla1[NOMBRE Y APELLIDO],Tabla1[200m LIBRE])</f>
        <v>0</v>
      </c>
      <c r="H103" t="str">
        <f>$J$101&amp;"-"&amp;J103</f>
        <v>SERIE 9-1</v>
      </c>
      <c r="I103" t="str">
        <f>N103&amp;COUNTIF($N$15:N103,N103)</f>
        <v>055</v>
      </c>
      <c r="J103" s="3" cm="1">
        <f t="array" ref="J103:O110">_xlfn._xlws.SORT(A103:F110,1,1,FALSE)</f>
        <v>1</v>
      </c>
      <c r="K103" s="80">
        <v>0</v>
      </c>
      <c r="L103" s="50">
        <v>0</v>
      </c>
      <c r="M103" s="50">
        <v>0</v>
      </c>
      <c r="N103" s="50">
        <v>0</v>
      </c>
      <c r="O103" s="55">
        <v>0</v>
      </c>
      <c r="P103" s="55" t="s">
        <v>89</v>
      </c>
      <c r="Q103" s="50">
        <f t="shared" ref="Q103:Q110" si="67">$L$13</f>
        <v>5</v>
      </c>
      <c r="R103" s="50">
        <v>9</v>
      </c>
      <c r="T103">
        <v>8</v>
      </c>
      <c r="V103" s="3">
        <f>_xlfn.XLOOKUP(U103,Tabla1[NOMBRE Y APELLIDO],Tabla1[EQUIPO])</f>
        <v>0</v>
      </c>
      <c r="W103" s="3">
        <f>_xlfn.XLOOKUP(U103,Tabla1[NOMBRE Y APELLIDO],Tabla1[EDAD])</f>
        <v>0</v>
      </c>
      <c r="X103" s="3">
        <f>_xlfn.XLOOKUP(U103,Tabla1[NOMBRE Y APELLIDO],Tabla1[CAT.])</f>
        <v>0</v>
      </c>
      <c r="Y103" s="81">
        <f>_xlfn.XLOOKUP(U103,Tabla1[NOMBRE Y APELLIDO],Tabla1[200m LIBRE])</f>
        <v>0</v>
      </c>
      <c r="Z103" s="84"/>
      <c r="AA103" t="str">
        <f>$AC$101&amp;"-"&amp;AC103</f>
        <v>SERIE 9-1</v>
      </c>
      <c r="AB103" t="str">
        <f>AG103&amp;COUNTIF($AG$15:AG103,AG103)</f>
        <v>054</v>
      </c>
      <c r="AC103" s="3" cm="1">
        <f t="array" ref="AC103:AH110">_xlfn._xlws.SORT(T103:Y110,1,1,FALSE)</f>
        <v>1</v>
      </c>
      <c r="AD103" s="80">
        <v>0</v>
      </c>
      <c r="AE103" s="50">
        <v>0</v>
      </c>
      <c r="AF103" s="50">
        <v>0</v>
      </c>
      <c r="AG103" s="50">
        <v>0</v>
      </c>
      <c r="AH103" s="55">
        <v>0</v>
      </c>
      <c r="AI103" s="55" t="s">
        <v>89</v>
      </c>
      <c r="AJ103" s="50">
        <f t="shared" ref="AJ103:AJ110" si="68">$AE$13</f>
        <v>6</v>
      </c>
      <c r="AK103" s="50">
        <v>9</v>
      </c>
      <c r="AM103" s="4">
        <v>4</v>
      </c>
      <c r="AN103" t="str" cm="1">
        <f t="array" ref="AN103">_xlfn.XLOOKUP($AO$97&amp;AM103,$I$15:$I$201,$K$15:$N$201,"")</f>
        <v/>
      </c>
      <c r="AO103" s="55"/>
      <c r="AP103" s="50"/>
      <c r="AQ103" s="55"/>
      <c r="AR103" s="55" t="str">
        <f t="shared" si="66"/>
        <v/>
      </c>
      <c r="AS103" s="50" cm="1">
        <f t="array" ref="AS103">IFERROR(IF(AR103="N/P",0,_xlfn.IFS(AM103&gt;8,"0",AM103=1,"9",AM103=2,"7",AM103=3,"6",AM103=4,"5",AM103=5,"4",AM103=6,"3",AM103=7,"2",AM103=8,"1")),"")+0</f>
        <v>5</v>
      </c>
      <c r="AT103" s="87" t="str">
        <f t="shared" si="46"/>
        <v>00</v>
      </c>
      <c r="AU103" s="4" cm="1">
        <f t="array" ref="AU103">_xlfn.IFS(AZ103="N/P",0,AV103="",0,AZ103&gt;0,AU102+1)</f>
        <v>0</v>
      </c>
      <c r="AV103" t="str">
        <v/>
      </c>
      <c r="AW103" s="4">
        <v>0</v>
      </c>
      <c r="AX103" s="4">
        <v>0</v>
      </c>
      <c r="AY103" s="4">
        <v>0</v>
      </c>
      <c r="AZ103" s="55" t="str">
        <v/>
      </c>
      <c r="BA103" s="50" t="e" cm="1">
        <f t="array" ref="BA103">IFERROR(IF(AZ103="N/P",0,_xlfn.IFS(AU103&gt;8,"0",AU103=1,"9",AU103=2,"7",AU103=3,"6",AU103=4,"5",AU103=5,"4",AU103=6,"3",AU103=7,"2",AU103=8,"1")),"")+0</f>
        <v>#VALUE!</v>
      </c>
      <c r="BC103" s="4"/>
      <c r="BD103" s="42" t="str">
        <f>BD88</f>
        <v xml:space="preserve">PRUEBA </v>
      </c>
      <c r="BE103" s="18">
        <f>BE88</f>
        <v>6</v>
      </c>
      <c r="BJ103" s="90" t="str">
        <f t="shared" si="42"/>
        <v/>
      </c>
      <c r="BL103" s="48" t="str">
        <f>AV113</f>
        <v xml:space="preserve">PRUEBA </v>
      </c>
      <c r="BM103" s="17">
        <f>BE103</f>
        <v>6</v>
      </c>
    </row>
    <row r="104" spans="1:69" x14ac:dyDescent="0.3">
      <c r="A104">
        <v>1</v>
      </c>
      <c r="C104" s="3">
        <f>_xlfn.XLOOKUP(B104,Tabla1[NOMBRE Y APELLIDO],Tabla1[EQUIPO])</f>
        <v>0</v>
      </c>
      <c r="D104" s="3">
        <f>_xlfn.XLOOKUP(B104,Tabla1[NOMBRE Y APELLIDO],Tabla1[EDAD])</f>
        <v>0</v>
      </c>
      <c r="E104" s="3">
        <f>_xlfn.XLOOKUP(B104,Tabla1[NOMBRE Y APELLIDO],Tabla1[CAT.])</f>
        <v>0</v>
      </c>
      <c r="F104" s="81">
        <f>_xlfn.XLOOKUP(B104,Tabla1[NOMBRE Y APELLIDO],Tabla1[200m LIBRE])</f>
        <v>0</v>
      </c>
      <c r="H104" t="str">
        <f t="shared" ref="H104:H110" si="69">$J$101&amp;"-"&amp;J104</f>
        <v>SERIE 9-2</v>
      </c>
      <c r="I104" t="str">
        <f>N104&amp;COUNTIF($N$15:N104,N104)</f>
        <v>056</v>
      </c>
      <c r="J104" s="3">
        <v>2</v>
      </c>
      <c r="K104" s="80">
        <v>0</v>
      </c>
      <c r="L104" s="50">
        <v>0</v>
      </c>
      <c r="M104" s="50">
        <v>0</v>
      </c>
      <c r="N104" s="50">
        <v>0</v>
      </c>
      <c r="O104" s="55">
        <v>0</v>
      </c>
      <c r="P104" s="55" t="s">
        <v>89</v>
      </c>
      <c r="Q104" s="50">
        <f t="shared" si="67"/>
        <v>5</v>
      </c>
      <c r="R104" s="50">
        <v>9</v>
      </c>
      <c r="T104">
        <v>1</v>
      </c>
      <c r="V104" s="3">
        <f>_xlfn.XLOOKUP(U104,Tabla1[NOMBRE Y APELLIDO],Tabla1[EQUIPO])</f>
        <v>0</v>
      </c>
      <c r="W104" s="3">
        <f>_xlfn.XLOOKUP(U104,Tabla1[NOMBRE Y APELLIDO],Tabla1[EDAD])</f>
        <v>0</v>
      </c>
      <c r="X104" s="3">
        <f>_xlfn.XLOOKUP(U104,Tabla1[NOMBRE Y APELLIDO],Tabla1[CAT.])</f>
        <v>0</v>
      </c>
      <c r="Y104" s="81">
        <f>_xlfn.XLOOKUP(U104,Tabla1[NOMBRE Y APELLIDO],Tabla1[200m LIBRE])</f>
        <v>0</v>
      </c>
      <c r="Z104" s="84"/>
      <c r="AA104" t="str">
        <f t="shared" ref="AA104:AA110" si="70">$AC$101&amp;"-"&amp;AC104</f>
        <v>SERIE 9-2</v>
      </c>
      <c r="AB104" t="str">
        <f>AG104&amp;COUNTIF($AG$15:AG104,AG104)</f>
        <v>055</v>
      </c>
      <c r="AC104" s="3">
        <v>2</v>
      </c>
      <c r="AD104" s="80">
        <v>0</v>
      </c>
      <c r="AE104" s="50">
        <v>0</v>
      </c>
      <c r="AF104" s="50">
        <v>0</v>
      </c>
      <c r="AG104" s="50">
        <v>0</v>
      </c>
      <c r="AH104" s="55">
        <v>0</v>
      </c>
      <c r="AI104" s="55" t="s">
        <v>89</v>
      </c>
      <c r="AJ104" s="50">
        <f t="shared" si="68"/>
        <v>6</v>
      </c>
      <c r="AK104" s="50">
        <v>9</v>
      </c>
      <c r="AM104" s="4">
        <v>5</v>
      </c>
      <c r="AN104" cm="1">
        <f t="array" ref="AN104:AQ104">_xlfn.XLOOKUP($AO$97&amp;AM104,$I$15:$I$201,$K$15:$N$201,"")</f>
        <v>0</v>
      </c>
      <c r="AO104" s="55">
        <v>0</v>
      </c>
      <c r="AP104" s="50">
        <v>0</v>
      </c>
      <c r="AQ104" s="55">
        <v>0</v>
      </c>
      <c r="AR104" s="55">
        <f t="shared" si="66"/>
        <v>0</v>
      </c>
      <c r="AS104" s="50" cm="1">
        <f t="array" ref="AS104">IFERROR(IF(AR104="N/P",0,_xlfn.IFS(AM104&gt;8,"0",AM104=1,"9",AM104=2,"7",AM104=3,"6",AM104=4,"5",AM104=5,"4",AM104=6,"3",AM104=7,"2",AM104=8,"1")),"")+0</f>
        <v>4</v>
      </c>
      <c r="AT104" s="87" t="str">
        <f t="shared" si="46"/>
        <v>00</v>
      </c>
      <c r="AU104" s="4" cm="1">
        <f t="array" ref="AU104">_xlfn.IFS(AZ104="N/P",0,AV104="",0,AZ104&gt;0,AU103+1)</f>
        <v>0</v>
      </c>
      <c r="AV104" t="str">
        <v/>
      </c>
      <c r="AW104" s="4">
        <v>0</v>
      </c>
      <c r="AX104" s="4">
        <v>0</v>
      </c>
      <c r="AY104" s="4">
        <v>0</v>
      </c>
      <c r="AZ104" s="55" t="str">
        <v/>
      </c>
      <c r="BA104" s="50" t="e" cm="1">
        <f t="array" ref="BA104">IFERROR(IF(AZ104="N/P",0,_xlfn.IFS(AU104&gt;8,"0",AU104=1,"9",AU104=2,"7",AU104=3,"6",AU104=4,"5",AU104=5,"4",AU104=6,"3",AU104=7,"2",AU104=8,"1")),"")+0</f>
        <v>#VALUE!</v>
      </c>
      <c r="BC104" s="49" t="s">
        <v>83</v>
      </c>
      <c r="BD104" s="49" t="s">
        <v>7</v>
      </c>
      <c r="BE104" s="49" t="s">
        <v>8</v>
      </c>
      <c r="BF104" s="49" t="s">
        <v>61</v>
      </c>
      <c r="BG104" s="49" t="s">
        <v>10</v>
      </c>
      <c r="BH104" s="49" t="s">
        <v>81</v>
      </c>
      <c r="BI104" s="50" t="s">
        <v>15</v>
      </c>
      <c r="BJ104" s="90" t="str">
        <f t="shared" si="42"/>
        <v>CAT.Lugar</v>
      </c>
      <c r="BK104" s="4" t="s">
        <v>83</v>
      </c>
      <c r="BL104" s="4" t="s">
        <v>7</v>
      </c>
      <c r="BM104" s="4" t="s">
        <v>8</v>
      </c>
      <c r="BN104" s="4" t="s">
        <v>61</v>
      </c>
      <c r="BO104" s="4" t="s">
        <v>10</v>
      </c>
      <c r="BP104" s="4" t="s">
        <v>81</v>
      </c>
      <c r="BQ104" s="4" t="s">
        <v>15</v>
      </c>
    </row>
    <row r="105" spans="1:69" x14ac:dyDescent="0.3">
      <c r="A105">
        <v>7</v>
      </c>
      <c r="C105" s="3">
        <f>_xlfn.XLOOKUP(B105,Tabla1[NOMBRE Y APELLIDO],Tabla1[EQUIPO])</f>
        <v>0</v>
      </c>
      <c r="D105" s="3">
        <f>_xlfn.XLOOKUP(B105,Tabla1[NOMBRE Y APELLIDO],Tabla1[EDAD])</f>
        <v>0</v>
      </c>
      <c r="E105" s="3">
        <f>_xlfn.XLOOKUP(B105,Tabla1[NOMBRE Y APELLIDO],Tabla1[CAT.])</f>
        <v>0</v>
      </c>
      <c r="F105" s="81">
        <f>_xlfn.XLOOKUP(B105,Tabla1[NOMBRE Y APELLIDO],Tabla1[200m LIBRE])</f>
        <v>0</v>
      </c>
      <c r="H105" t="str">
        <f t="shared" si="69"/>
        <v>SERIE 9-3</v>
      </c>
      <c r="I105" t="str">
        <f>N105&amp;COUNTIF($N$15:N105,N105)</f>
        <v>057</v>
      </c>
      <c r="J105" s="3">
        <v>3</v>
      </c>
      <c r="K105" s="80">
        <v>0</v>
      </c>
      <c r="L105" s="50">
        <v>0</v>
      </c>
      <c r="M105" s="50">
        <v>0</v>
      </c>
      <c r="N105" s="50">
        <v>0</v>
      </c>
      <c r="O105" s="55">
        <v>0</v>
      </c>
      <c r="P105" s="55" t="s">
        <v>89</v>
      </c>
      <c r="Q105" s="50">
        <f t="shared" si="67"/>
        <v>5</v>
      </c>
      <c r="R105" s="50">
        <v>9</v>
      </c>
      <c r="T105">
        <v>7</v>
      </c>
      <c r="V105" s="3">
        <f>_xlfn.XLOOKUP(U105,Tabla1[NOMBRE Y APELLIDO],Tabla1[EQUIPO])</f>
        <v>0</v>
      </c>
      <c r="W105" s="3">
        <f>_xlfn.XLOOKUP(U105,Tabla1[NOMBRE Y APELLIDO],Tabla1[EDAD])</f>
        <v>0</v>
      </c>
      <c r="X105" s="3">
        <f>_xlfn.XLOOKUP(U105,Tabla1[NOMBRE Y APELLIDO],Tabla1[CAT.])</f>
        <v>0</v>
      </c>
      <c r="Y105" s="81">
        <f>_xlfn.XLOOKUP(U105,Tabla1[NOMBRE Y APELLIDO],Tabla1[200m LIBRE])</f>
        <v>0</v>
      </c>
      <c r="Z105" s="84"/>
      <c r="AA105" t="str">
        <f t="shared" si="70"/>
        <v>SERIE 9-3</v>
      </c>
      <c r="AB105" t="str">
        <f>AG105&amp;COUNTIF($AG$15:AG105,AG105)</f>
        <v>056</v>
      </c>
      <c r="AC105" s="3">
        <v>3</v>
      </c>
      <c r="AD105" s="80">
        <v>0</v>
      </c>
      <c r="AE105" s="50">
        <v>0</v>
      </c>
      <c r="AF105" s="50">
        <v>0</v>
      </c>
      <c r="AG105" s="50">
        <v>0</v>
      </c>
      <c r="AH105" s="55">
        <v>0</v>
      </c>
      <c r="AI105" s="55" t="s">
        <v>89</v>
      </c>
      <c r="AJ105" s="50">
        <f t="shared" si="68"/>
        <v>6</v>
      </c>
      <c r="AK105" s="50">
        <v>9</v>
      </c>
      <c r="AM105" s="4">
        <v>6</v>
      </c>
      <c r="AN105" t="str" cm="1">
        <f t="array" ref="AN105">_xlfn.XLOOKUP($AO$97&amp;AM105,$I$15:$I$201,$K$15:$N$201,"")</f>
        <v/>
      </c>
      <c r="AO105" s="55"/>
      <c r="AP105" s="50"/>
      <c r="AQ105" s="55"/>
      <c r="AR105" s="55" t="str">
        <f t="shared" si="66"/>
        <v/>
      </c>
      <c r="AS105" s="50" cm="1">
        <f t="array" ref="AS105">IFERROR(IF(AR105="N/P",0,_xlfn.IFS(AM105&gt;8,"0",AM105=1,"9",AM105=2,"7",AM105=3,"6",AM105=4,"5",AM105=5,"4",AM105=6,"3",AM105=7,"2",AM105=8,"1")),"")+0</f>
        <v>3</v>
      </c>
      <c r="AT105" s="87" t="str">
        <f t="shared" si="46"/>
        <v>00</v>
      </c>
      <c r="AU105" s="4" cm="1">
        <f t="array" ref="AU105">_xlfn.IFS(AZ105="N/P",0,AV105="",0,AZ105&gt;0,AU104+1)</f>
        <v>0</v>
      </c>
      <c r="AV105" t="str">
        <v/>
      </c>
      <c r="AW105" s="4">
        <v>0</v>
      </c>
      <c r="AX105" s="4">
        <v>0</v>
      </c>
      <c r="AY105" s="4">
        <v>0</v>
      </c>
      <c r="AZ105" s="55" t="str">
        <v/>
      </c>
      <c r="BA105" s="50" t="e" cm="1">
        <f t="array" ref="BA105">IFERROR(IF(AZ105="N/P",0,_xlfn.IFS(AU105&gt;8,"0",AU105=1,"9",AU105=2,"7",AU105=3,"6",AU105=4,"5",AU105=5,"4",AU105=6,"3",AU105=7,"2",AU105=8,"1")),"")+0</f>
        <v>#VALUE!</v>
      </c>
      <c r="BC105" s="4">
        <v>1</v>
      </c>
      <c r="BD105" cm="1">
        <f t="array" ref="BD105:BG105">_xlfn.XLOOKUP($BE$102&amp;BC105,$AB$15:$AB$201,$AD$15:$AG$201,"")</f>
        <v>0</v>
      </c>
      <c r="BE105" s="55">
        <v>0</v>
      </c>
      <c r="BF105" s="50">
        <v>0</v>
      </c>
      <c r="BG105" s="55">
        <v>0</v>
      </c>
      <c r="BH105" s="55" t="str">
        <f t="shared" ref="BH105:BH116" si="71">_xlfn.XLOOKUP($BE$102&amp;BC105,$AB$15:$AB$201,$AI$15:$AI$201,"")</f>
        <v>:        :</v>
      </c>
      <c r="BI105" s="50" cm="1">
        <f t="array" ref="BI105">IFERROR(IF(BH105="N/P",0,_xlfn.IFS(BC105&gt;8,"0",BC105=1,"9",BC105=2,"7",BC105=3,"6",BC105=4,"5",BC105=5,"4",BC105=6,"3",BC105=7,"2",BC105=8,"1")),"")+0</f>
        <v>9</v>
      </c>
      <c r="BJ105" s="90" t="e">
        <f t="shared" si="42"/>
        <v>#N/A</v>
      </c>
      <c r="BK105" s="4" t="e" cm="1">
        <f t="array" ref="BK105">_xlfn.IFS(BP105="N/P",0,BL105="",0,BL105&gt;0,1)</f>
        <v>#N/A</v>
      </c>
      <c r="BL105" cm="1">
        <f t="array" ref="BL105:BP116">_xlfn._xlws.SORT(BD105:BH116,5,1,FALSE)</f>
        <v>0</v>
      </c>
      <c r="BM105" s="4">
        <v>0</v>
      </c>
      <c r="BN105" s="4">
        <v>0</v>
      </c>
      <c r="BO105" s="4">
        <v>0</v>
      </c>
      <c r="BP105" s="55" t="str">
        <v>:        :</v>
      </c>
      <c r="BQ105" s="50" t="e" cm="1">
        <f t="array" ref="BQ105">IFERROR(IF(BP105="N/P",0,_xlfn.IFS(BK105&gt;8,"0",BK105=1,"9",BK105=2,"7",BK105=3,"6",BK105=4,"5",BK105=5,"4",BK105=6,"3",BK105=7,"2",BK105=8,"1")),"")+0</f>
        <v>#VALUE!</v>
      </c>
    </row>
    <row r="106" spans="1:69" x14ac:dyDescent="0.3">
      <c r="A106">
        <v>2</v>
      </c>
      <c r="C106" s="3">
        <f>_xlfn.XLOOKUP(B106,Tabla1[NOMBRE Y APELLIDO],Tabla1[EQUIPO])</f>
        <v>0</v>
      </c>
      <c r="D106" s="3">
        <f>_xlfn.XLOOKUP(B106,Tabla1[NOMBRE Y APELLIDO],Tabla1[EDAD])</f>
        <v>0</v>
      </c>
      <c r="E106" s="3">
        <f>_xlfn.XLOOKUP(B106,Tabla1[NOMBRE Y APELLIDO],Tabla1[CAT.])</f>
        <v>0</v>
      </c>
      <c r="F106" s="81">
        <f>_xlfn.XLOOKUP(B106,Tabla1[NOMBRE Y APELLIDO],Tabla1[200m LIBRE])</f>
        <v>0</v>
      </c>
      <c r="H106" t="str">
        <f t="shared" si="69"/>
        <v>SERIE 9-4</v>
      </c>
      <c r="I106" t="str">
        <f>N106&amp;COUNTIF($N$15:N106,N106)</f>
        <v>058</v>
      </c>
      <c r="J106" s="3">
        <v>4</v>
      </c>
      <c r="K106" s="80">
        <v>0</v>
      </c>
      <c r="L106" s="50">
        <v>0</v>
      </c>
      <c r="M106" s="50">
        <v>0</v>
      </c>
      <c r="N106" s="50">
        <v>0</v>
      </c>
      <c r="O106" s="55">
        <v>0</v>
      </c>
      <c r="P106" s="55" t="s">
        <v>89</v>
      </c>
      <c r="Q106" s="50">
        <f t="shared" si="67"/>
        <v>5</v>
      </c>
      <c r="R106" s="50">
        <v>9</v>
      </c>
      <c r="T106">
        <v>2</v>
      </c>
      <c r="V106" s="3">
        <f>_xlfn.XLOOKUP(U106,Tabla1[NOMBRE Y APELLIDO],Tabla1[EQUIPO])</f>
        <v>0</v>
      </c>
      <c r="W106" s="3">
        <f>_xlfn.XLOOKUP(U106,Tabla1[NOMBRE Y APELLIDO],Tabla1[EDAD])</f>
        <v>0</v>
      </c>
      <c r="X106" s="3">
        <f>_xlfn.XLOOKUP(U106,Tabla1[NOMBRE Y APELLIDO],Tabla1[CAT.])</f>
        <v>0</v>
      </c>
      <c r="Y106" s="81">
        <f>_xlfn.XLOOKUP(U106,Tabla1[NOMBRE Y APELLIDO],Tabla1[200m LIBRE])</f>
        <v>0</v>
      </c>
      <c r="Z106" s="84"/>
      <c r="AA106" t="str">
        <f t="shared" si="70"/>
        <v>SERIE 9-4</v>
      </c>
      <c r="AB106" t="str">
        <f>AG106&amp;COUNTIF($AG$15:AG106,AG106)</f>
        <v>057</v>
      </c>
      <c r="AC106" s="3">
        <v>4</v>
      </c>
      <c r="AD106" s="80">
        <v>0</v>
      </c>
      <c r="AE106" s="50">
        <v>0</v>
      </c>
      <c r="AF106" s="50">
        <v>0</v>
      </c>
      <c r="AG106" s="50">
        <v>0</v>
      </c>
      <c r="AH106" s="55">
        <v>0</v>
      </c>
      <c r="AI106" s="55" t="s">
        <v>89</v>
      </c>
      <c r="AJ106" s="50">
        <f t="shared" si="68"/>
        <v>6</v>
      </c>
      <c r="AK106" s="50">
        <v>9</v>
      </c>
      <c r="AM106" s="4">
        <v>7</v>
      </c>
      <c r="AN106" t="str" cm="1">
        <f t="array" ref="AN106">_xlfn.XLOOKUP($AO$97&amp;AM106,$I$15:$I$201,$K$15:$N$201,"")</f>
        <v/>
      </c>
      <c r="AO106" s="55"/>
      <c r="AP106" s="50"/>
      <c r="AQ106" s="55"/>
      <c r="AR106" s="55" t="str">
        <f t="shared" si="66"/>
        <v/>
      </c>
      <c r="AS106" s="50" cm="1">
        <f t="array" ref="AS106">IFERROR(IF(AR106="N/P",0,_xlfn.IFS(AM106&gt;8,"0",AM106=1,"9",AM106=2,"7",AM106=3,"6",AM106=4,"5",AM106=5,"4",AM106=6,"3",AM106=7,"2",AM106=8,"1")),"")+0</f>
        <v>2</v>
      </c>
      <c r="AT106" s="87" t="str">
        <f t="shared" si="46"/>
        <v>00</v>
      </c>
      <c r="AU106" s="4" cm="1">
        <f t="array" ref="AU106">_xlfn.IFS(AZ106="N/P",0,AV106="",0,AZ106&gt;0,AU105+1)</f>
        <v>0</v>
      </c>
      <c r="AV106" t="str">
        <v/>
      </c>
      <c r="AW106" s="4">
        <v>0</v>
      </c>
      <c r="AX106" s="4">
        <v>0</v>
      </c>
      <c r="AY106" s="4">
        <v>0</v>
      </c>
      <c r="AZ106" s="55" t="str">
        <v/>
      </c>
      <c r="BA106" s="50" t="e" cm="1">
        <f t="array" ref="BA106">IFERROR(IF(AZ106="N/P",0,_xlfn.IFS(AU106&gt;8,"0",AU106=1,"9",AU106=2,"7",AU106=3,"6",AU106=4,"5",AU106=5,"4",AU106=6,"3",AU106=7,"2",AU106=8,"1")),"")+0</f>
        <v>#VALUE!</v>
      </c>
      <c r="BC106" s="4">
        <v>2</v>
      </c>
      <c r="BD106" cm="1">
        <f t="array" ref="BD106:BG106">_xlfn.XLOOKUP($BE$102&amp;BC106,$AB$15:$AB$201,$AD$15:$AG$201,"")</f>
        <v>0</v>
      </c>
      <c r="BE106" s="55">
        <v>0</v>
      </c>
      <c r="BF106" s="50">
        <v>0</v>
      </c>
      <c r="BG106" s="55">
        <v>0</v>
      </c>
      <c r="BH106" s="55" t="str">
        <f t="shared" si="71"/>
        <v>:        :</v>
      </c>
      <c r="BI106" s="50" cm="1">
        <f t="array" ref="BI106">IFERROR(IF(BH106="N/P",0,_xlfn.IFS(BC106&gt;8,"0",BC106=1,"9",BC106=2,"7",BC106=3,"6",BC106=4,"5",BC106=5,"4",BC106=6,"3",BC106=7,"2",BC106=8,"1")),"")+0</f>
        <v>7</v>
      </c>
      <c r="BJ106" s="90" t="e">
        <f t="shared" si="42"/>
        <v>#N/A</v>
      </c>
      <c r="BK106" s="4" t="e" cm="1">
        <f t="array" ref="BK106">_xlfn.IFS(BP106="N/P",0,BL106="",0,BP106&gt;0,BK105+1)</f>
        <v>#N/A</v>
      </c>
      <c r="BL106">
        <v>0</v>
      </c>
      <c r="BM106" s="4">
        <v>0</v>
      </c>
      <c r="BN106" s="4">
        <v>0</v>
      </c>
      <c r="BO106" s="4">
        <v>0</v>
      </c>
      <c r="BP106" s="55" t="str">
        <v>:        :</v>
      </c>
      <c r="BQ106" s="50" t="e" cm="1">
        <f t="array" ref="BQ106">IFERROR(IF(BP106="N/P",0,_xlfn.IFS(BK106&gt;8,"0",BK106=1,"9",BK106=2,"7",BK106=3,"6",BK106=4,"5",BK106=5,"4",BK106=6,"3",BK106=7,"2",BK106=8,"1")),"")+0</f>
        <v>#VALUE!</v>
      </c>
    </row>
    <row r="107" spans="1:69" x14ac:dyDescent="0.3">
      <c r="A107">
        <v>6</v>
      </c>
      <c r="C107" s="3">
        <f>_xlfn.XLOOKUP(B107,Tabla1[NOMBRE Y APELLIDO],Tabla1[EQUIPO])</f>
        <v>0</v>
      </c>
      <c r="D107" s="3">
        <f>_xlfn.XLOOKUP(B107,Tabla1[NOMBRE Y APELLIDO],Tabla1[EDAD])</f>
        <v>0</v>
      </c>
      <c r="E107" s="3">
        <f>_xlfn.XLOOKUP(B107,Tabla1[NOMBRE Y APELLIDO],Tabla1[CAT.])</f>
        <v>0</v>
      </c>
      <c r="F107" s="81">
        <f>_xlfn.XLOOKUP(B107,Tabla1[NOMBRE Y APELLIDO],Tabla1[200m LIBRE])</f>
        <v>0</v>
      </c>
      <c r="H107" t="str">
        <f t="shared" si="69"/>
        <v>SERIE 9-5</v>
      </c>
      <c r="I107" t="str">
        <f>N107&amp;COUNTIF($N$15:N107,N107)</f>
        <v>059</v>
      </c>
      <c r="J107" s="3">
        <v>5</v>
      </c>
      <c r="K107" s="80">
        <v>0</v>
      </c>
      <c r="L107" s="50">
        <v>0</v>
      </c>
      <c r="M107" s="50">
        <v>0</v>
      </c>
      <c r="N107" s="50">
        <v>0</v>
      </c>
      <c r="O107" s="55">
        <v>0</v>
      </c>
      <c r="P107" s="55" t="s">
        <v>89</v>
      </c>
      <c r="Q107" s="50">
        <f t="shared" si="67"/>
        <v>5</v>
      </c>
      <c r="R107" s="50">
        <v>9</v>
      </c>
      <c r="T107">
        <v>6</v>
      </c>
      <c r="V107" s="3">
        <f>_xlfn.XLOOKUP(U107,Tabla1[NOMBRE Y APELLIDO],Tabla1[EQUIPO])</f>
        <v>0</v>
      </c>
      <c r="W107" s="3">
        <f>_xlfn.XLOOKUP(U107,Tabla1[NOMBRE Y APELLIDO],Tabla1[EDAD])</f>
        <v>0</v>
      </c>
      <c r="X107" s="3">
        <f>_xlfn.XLOOKUP(U107,Tabla1[NOMBRE Y APELLIDO],Tabla1[CAT.])</f>
        <v>0</v>
      </c>
      <c r="Y107" s="81">
        <f>_xlfn.XLOOKUP(U107,Tabla1[NOMBRE Y APELLIDO],Tabla1[200m LIBRE])</f>
        <v>0</v>
      </c>
      <c r="Z107" s="84"/>
      <c r="AA107" t="str">
        <f t="shared" si="70"/>
        <v>SERIE 9-5</v>
      </c>
      <c r="AB107" t="str">
        <f>AG107&amp;COUNTIF($AG$15:AG107,AG107)</f>
        <v>058</v>
      </c>
      <c r="AC107" s="3">
        <v>5</v>
      </c>
      <c r="AD107" s="80">
        <v>0</v>
      </c>
      <c r="AE107" s="50">
        <v>0</v>
      </c>
      <c r="AF107" s="50">
        <v>0</v>
      </c>
      <c r="AG107" s="50">
        <v>0</v>
      </c>
      <c r="AH107" s="55">
        <v>0</v>
      </c>
      <c r="AI107" s="55" t="s">
        <v>89</v>
      </c>
      <c r="AJ107" s="50">
        <f t="shared" si="68"/>
        <v>6</v>
      </c>
      <c r="AK107" s="50">
        <v>9</v>
      </c>
      <c r="AM107" s="4">
        <v>8</v>
      </c>
      <c r="AN107" t="str" cm="1">
        <f t="array" ref="AN107">_xlfn.XLOOKUP($AO$97&amp;AM107,$I$15:$I$201,$K$15:$N$201,"")</f>
        <v/>
      </c>
      <c r="AO107" s="55"/>
      <c r="AP107" s="50"/>
      <c r="AQ107" s="55"/>
      <c r="AR107" s="55" t="str">
        <f t="shared" si="66"/>
        <v/>
      </c>
      <c r="AS107" s="50" cm="1">
        <f t="array" ref="AS107">IFERROR(IF(AR107="N/P",0,_xlfn.IFS(AM107&gt;8,"0",AM107=1,"9",AM107=2,"7",AM107=3,"6",AM107=4,"5",AM107=5,"4",AM107=6,"3",AM107=7,"2",AM107=8,"1")),"")+0</f>
        <v>1</v>
      </c>
      <c r="AT107" s="87" t="str">
        <f t="shared" si="46"/>
        <v>00</v>
      </c>
      <c r="AU107" s="4" cm="1">
        <f t="array" ref="AU107">_xlfn.IFS(AZ107="N/P",0,AV107="",0,AZ107&gt;0,AU106+1)</f>
        <v>0</v>
      </c>
      <c r="AV107" t="str">
        <v/>
      </c>
      <c r="AW107" s="4">
        <v>0</v>
      </c>
      <c r="AX107" s="4">
        <v>0</v>
      </c>
      <c r="AY107" s="4">
        <v>0</v>
      </c>
      <c r="AZ107" t="str">
        <v/>
      </c>
      <c r="BA107" s="50" t="e" cm="1">
        <f t="array" ref="BA107">IFERROR(IF(AZ107="N/P",0,_xlfn.IFS(AU107&gt;8,"0",AU107=1,"9",AU107=2,"7",AU107=3,"6",AU107=4,"5",AU107=5,"4",AU107=6,"3",AU107=7,"2",AU107=8,"1")),"")+0</f>
        <v>#VALUE!</v>
      </c>
      <c r="BC107" s="4">
        <v>3</v>
      </c>
      <c r="BD107" cm="1">
        <f t="array" ref="BD107:BG107">_xlfn.XLOOKUP($BE$102&amp;BC107,$AB$15:$AB$201,$AD$15:$AG$201,"")</f>
        <v>0</v>
      </c>
      <c r="BE107" s="55">
        <v>0</v>
      </c>
      <c r="BF107" s="50">
        <v>0</v>
      </c>
      <c r="BG107" s="55">
        <v>0</v>
      </c>
      <c r="BH107" s="55" t="str">
        <f t="shared" si="71"/>
        <v>:        :</v>
      </c>
      <c r="BI107" s="50" cm="1">
        <f t="array" ref="BI107">IFERROR(IF(BH107="N/P",0,_xlfn.IFS(BC107&gt;8,"0",BC107=1,"9",BC107=2,"7",BC107=3,"6",BC107=4,"5",BC107=5,"4",BC107=6,"3",BC107=7,"2",BC107=8,"1")),"")+0</f>
        <v>6</v>
      </c>
      <c r="BJ107" s="90" t="e">
        <f t="shared" si="42"/>
        <v>#N/A</v>
      </c>
      <c r="BK107" s="4" t="e" cm="1">
        <f t="array" ref="BK107">_xlfn.IFS(BP107="N/P",0,BL107="",0,BP107&gt;0,BK106+1)</f>
        <v>#N/A</v>
      </c>
      <c r="BL107">
        <v>0</v>
      </c>
      <c r="BM107" s="4">
        <v>0</v>
      </c>
      <c r="BN107" s="4">
        <v>0</v>
      </c>
      <c r="BO107" s="4">
        <v>0</v>
      </c>
      <c r="BP107" s="55" t="str">
        <v>:        :</v>
      </c>
      <c r="BQ107" s="50" t="e" cm="1">
        <f t="array" ref="BQ107">IFERROR(IF(BP107="N/P",0,_xlfn.IFS(BK107&gt;8,"0",BK107=1,"9",BK107=2,"7",BK107=3,"6",BK107=4,"5",BK107=5,"4",BK107=6,"3",BK107=7,"2",BK107=8,"1")),"")+0</f>
        <v>#VALUE!</v>
      </c>
    </row>
    <row r="108" spans="1:69" x14ac:dyDescent="0.3">
      <c r="A108">
        <v>3</v>
      </c>
      <c r="C108" s="3">
        <f>_xlfn.XLOOKUP(B108,Tabla1[NOMBRE Y APELLIDO],Tabla1[EQUIPO])</f>
        <v>0</v>
      </c>
      <c r="D108" s="3">
        <f>_xlfn.XLOOKUP(B108,Tabla1[NOMBRE Y APELLIDO],Tabla1[EDAD])</f>
        <v>0</v>
      </c>
      <c r="E108" s="3">
        <f>_xlfn.XLOOKUP(B108,Tabla1[NOMBRE Y APELLIDO],Tabla1[CAT.])</f>
        <v>0</v>
      </c>
      <c r="F108" s="81">
        <f>_xlfn.XLOOKUP(B108,Tabla1[NOMBRE Y APELLIDO],Tabla1[200m LIBRE])</f>
        <v>0</v>
      </c>
      <c r="H108" t="str">
        <f t="shared" si="69"/>
        <v>SERIE 9-6</v>
      </c>
      <c r="I108" t="str">
        <f>N108&amp;COUNTIF($N$15:N108,N108)</f>
        <v>060</v>
      </c>
      <c r="J108" s="3">
        <v>6</v>
      </c>
      <c r="K108" s="80">
        <v>0</v>
      </c>
      <c r="L108" s="50">
        <v>0</v>
      </c>
      <c r="M108" s="50">
        <v>0</v>
      </c>
      <c r="N108" s="50">
        <v>0</v>
      </c>
      <c r="O108" s="55">
        <v>0</v>
      </c>
      <c r="P108" s="55" t="s">
        <v>89</v>
      </c>
      <c r="Q108" s="50">
        <f t="shared" si="67"/>
        <v>5</v>
      </c>
      <c r="R108" s="50">
        <v>9</v>
      </c>
      <c r="T108">
        <v>3</v>
      </c>
      <c r="V108" s="3">
        <f>_xlfn.XLOOKUP(U108,Tabla1[NOMBRE Y APELLIDO],Tabla1[EQUIPO])</f>
        <v>0</v>
      </c>
      <c r="W108" s="3">
        <f>_xlfn.XLOOKUP(U108,Tabla1[NOMBRE Y APELLIDO],Tabla1[EDAD])</f>
        <v>0</v>
      </c>
      <c r="X108" s="3">
        <f>_xlfn.XLOOKUP(U108,Tabla1[NOMBRE Y APELLIDO],Tabla1[CAT.])</f>
        <v>0</v>
      </c>
      <c r="Y108" s="81">
        <f>_xlfn.XLOOKUP(U108,Tabla1[NOMBRE Y APELLIDO],Tabla1[200m LIBRE])</f>
        <v>0</v>
      </c>
      <c r="Z108" s="84"/>
      <c r="AA108" t="str">
        <f t="shared" si="70"/>
        <v>SERIE 9-6</v>
      </c>
      <c r="AB108" t="str">
        <f>AG108&amp;COUNTIF($AG$15:AG108,AG108)</f>
        <v>059</v>
      </c>
      <c r="AC108" s="3">
        <v>6</v>
      </c>
      <c r="AD108" s="80">
        <v>0</v>
      </c>
      <c r="AE108" s="50">
        <v>0</v>
      </c>
      <c r="AF108" s="50">
        <v>0</v>
      </c>
      <c r="AG108" s="50">
        <v>0</v>
      </c>
      <c r="AH108" s="55">
        <v>0</v>
      </c>
      <c r="AI108" s="55" t="s">
        <v>89</v>
      </c>
      <c r="AJ108" s="50">
        <f t="shared" si="68"/>
        <v>6</v>
      </c>
      <c r="AK108" s="50">
        <v>9</v>
      </c>
      <c r="AM108" s="4">
        <v>9</v>
      </c>
      <c r="AN108" t="str" cm="1">
        <f t="array" ref="AN108">_xlfn.XLOOKUP($AO$97&amp;AM108,$I$15:$I$201,$K$15:$N$201,"")</f>
        <v/>
      </c>
      <c r="AO108" s="55"/>
      <c r="AP108" s="50"/>
      <c r="AQ108" s="55"/>
      <c r="AR108" s="55" t="str">
        <f t="shared" si="66"/>
        <v/>
      </c>
      <c r="AS108" s="50" cm="1">
        <f t="array" ref="AS108">IFERROR(IF(AR108="N/P",0,_xlfn.IFS(AM108&gt;8,"0",AM108=1,"9",AM108=2,"7",AM108=3,"6",AM108=4,"5",AM108=5,"4",AM108=6,"3",AM108=7,"2",AM108=8,"1")),"")+0</f>
        <v>0</v>
      </c>
      <c r="AT108" s="87" t="str">
        <f t="shared" si="46"/>
        <v>00</v>
      </c>
      <c r="AU108" s="4" cm="1">
        <f t="array" ref="AU108">_xlfn.IFS(AZ108="N/P",0,AV108="",0,AZ108&gt;0,AU107+1)</f>
        <v>0</v>
      </c>
      <c r="AV108" t="str">
        <v/>
      </c>
      <c r="AW108" s="4">
        <v>0</v>
      </c>
      <c r="AX108" s="4">
        <v>0</v>
      </c>
      <c r="AY108" s="4">
        <v>0</v>
      </c>
      <c r="AZ108" t="str">
        <v/>
      </c>
      <c r="BA108" s="50" t="e" cm="1">
        <f t="array" ref="BA108">IFERROR(IF(AZ108="N/P",0,_xlfn.IFS(AU108&gt;8,"0",AU108=1,"9",AU108=2,"7",AU108=3,"6",AU108=4,"5",AU108=5,"4",AU108=6,"3",AU108=7,"2",AU108=8,"1")),"")+0</f>
        <v>#VALUE!</v>
      </c>
      <c r="BC108" s="4">
        <v>4</v>
      </c>
      <c r="BD108" cm="1">
        <f t="array" ref="BD108:BG108">_xlfn.XLOOKUP($BE$102&amp;BC108,$AB$15:$AB$201,$AD$15:$AG$201,"")</f>
        <v>0</v>
      </c>
      <c r="BE108" s="55">
        <v>0</v>
      </c>
      <c r="BF108" s="50">
        <v>0</v>
      </c>
      <c r="BG108" s="55">
        <v>0</v>
      </c>
      <c r="BH108" s="55" t="str">
        <f t="shared" si="71"/>
        <v>:        :</v>
      </c>
      <c r="BI108" s="50" cm="1">
        <f t="array" ref="BI108">IFERROR(IF(BH108="N/P",0,_xlfn.IFS(BC108&gt;8,"0",BC108=1,"9",BC108=2,"7",BC108=3,"6",BC108=4,"5",BC108=5,"4",BC108=6,"3",BC108=7,"2",BC108=8,"1")),"")+0</f>
        <v>5</v>
      </c>
      <c r="BJ108" s="90" t="e">
        <f t="shared" si="42"/>
        <v>#N/A</v>
      </c>
      <c r="BK108" s="4" t="e" cm="1">
        <f t="array" ref="BK108">_xlfn.IFS(BP108="N/P",0,BL108="",0,BP108&gt;0,BK107+1)</f>
        <v>#N/A</v>
      </c>
      <c r="BL108">
        <v>0</v>
      </c>
      <c r="BM108" s="4">
        <v>0</v>
      </c>
      <c r="BN108" s="4">
        <v>0</v>
      </c>
      <c r="BO108" s="4">
        <v>0</v>
      </c>
      <c r="BP108" s="55" t="str">
        <v>:        :</v>
      </c>
      <c r="BQ108" s="50" t="e" cm="1">
        <f t="array" ref="BQ108">IFERROR(IF(BP108="N/P",0,_xlfn.IFS(BK108&gt;8,"0",BK108=1,"9",BK108=2,"7",BK108=3,"6",BK108=4,"5",BK108=5,"4",BK108=6,"3",BK108=7,"2",BK108=8,"1")),"")+0</f>
        <v>#VALUE!</v>
      </c>
    </row>
    <row r="109" spans="1:69" x14ac:dyDescent="0.3">
      <c r="A109">
        <v>5</v>
      </c>
      <c r="C109" s="3">
        <f>_xlfn.XLOOKUP(B109,Tabla1[NOMBRE Y APELLIDO],Tabla1[EQUIPO])</f>
        <v>0</v>
      </c>
      <c r="D109" s="3">
        <f>_xlfn.XLOOKUP(B109,Tabla1[NOMBRE Y APELLIDO],Tabla1[EDAD])</f>
        <v>0</v>
      </c>
      <c r="E109" s="3">
        <f>_xlfn.XLOOKUP(B109,Tabla1[NOMBRE Y APELLIDO],Tabla1[CAT.])</f>
        <v>0</v>
      </c>
      <c r="F109" s="81">
        <f>_xlfn.XLOOKUP(B109,Tabla1[NOMBRE Y APELLIDO],Tabla1[200m LIBRE])</f>
        <v>0</v>
      </c>
      <c r="H109" t="str">
        <f t="shared" si="69"/>
        <v>SERIE 9-7</v>
      </c>
      <c r="I109" t="str">
        <f>N109&amp;COUNTIF($N$15:N109,N109)</f>
        <v>061</v>
      </c>
      <c r="J109" s="3">
        <v>7</v>
      </c>
      <c r="K109" s="80">
        <v>0</v>
      </c>
      <c r="L109" s="50">
        <v>0</v>
      </c>
      <c r="M109" s="50">
        <v>0</v>
      </c>
      <c r="N109" s="50">
        <v>0</v>
      </c>
      <c r="O109" s="55">
        <v>0</v>
      </c>
      <c r="P109" s="55" t="s">
        <v>89</v>
      </c>
      <c r="Q109" s="50">
        <f t="shared" si="67"/>
        <v>5</v>
      </c>
      <c r="R109" s="50">
        <v>9</v>
      </c>
      <c r="T109">
        <v>5</v>
      </c>
      <c r="V109" s="3">
        <f>_xlfn.XLOOKUP(U109,Tabla1[NOMBRE Y APELLIDO],Tabla1[EQUIPO])</f>
        <v>0</v>
      </c>
      <c r="W109" s="3">
        <f>_xlfn.XLOOKUP(U109,Tabla1[NOMBRE Y APELLIDO],Tabla1[EDAD])</f>
        <v>0</v>
      </c>
      <c r="X109" s="3">
        <f>_xlfn.XLOOKUP(U109,Tabla1[NOMBRE Y APELLIDO],Tabla1[CAT.])</f>
        <v>0</v>
      </c>
      <c r="Y109" s="81">
        <f>_xlfn.XLOOKUP(U109,Tabla1[NOMBRE Y APELLIDO],Tabla1[200m LIBRE])</f>
        <v>0</v>
      </c>
      <c r="Z109" s="84"/>
      <c r="AA109" t="str">
        <f t="shared" si="70"/>
        <v>SERIE 9-7</v>
      </c>
      <c r="AB109" t="str">
        <f>AG109&amp;COUNTIF($AG$15:AG109,AG109)</f>
        <v>060</v>
      </c>
      <c r="AC109" s="3">
        <v>7</v>
      </c>
      <c r="AD109" s="80">
        <v>0</v>
      </c>
      <c r="AE109" s="50">
        <v>0</v>
      </c>
      <c r="AF109" s="50">
        <v>0</v>
      </c>
      <c r="AG109" s="50">
        <v>0</v>
      </c>
      <c r="AH109" s="55">
        <v>0</v>
      </c>
      <c r="AI109" s="55" t="s">
        <v>89</v>
      </c>
      <c r="AJ109" s="50">
        <f t="shared" si="68"/>
        <v>6</v>
      </c>
      <c r="AK109" s="50">
        <v>9</v>
      </c>
      <c r="AM109" s="4">
        <v>10</v>
      </c>
      <c r="AN109" cm="1">
        <f t="array" ref="AN109:AQ109">_xlfn.XLOOKUP($AO$97&amp;AM109,$I$15:$I$201,$K$15:$N$201,"")</f>
        <v>0</v>
      </c>
      <c r="AO109" s="55">
        <v>0</v>
      </c>
      <c r="AP109" s="50">
        <v>0</v>
      </c>
      <c r="AQ109" s="55">
        <v>0</v>
      </c>
      <c r="AR109" s="55">
        <f t="shared" si="66"/>
        <v>0</v>
      </c>
      <c r="AS109" s="50" cm="1">
        <f t="array" ref="AS109">IFERROR(IF(AR109="N/P",0,_xlfn.IFS(AM109&gt;8,"0",AM109=1,"9",AM109=2,"7",AM109=3,"6",AM109=4,"5",AM109=5,"4",AM109=6,"3",AM109=7,"2",AM109=8,"1")),"")+0</f>
        <v>0</v>
      </c>
      <c r="AT109" s="87" t="str">
        <f t="shared" si="46"/>
        <v>00</v>
      </c>
      <c r="AU109" s="4" cm="1">
        <f t="array" ref="AU109">_xlfn.IFS(AZ109="N/P",0,AV109="",0,AZ109&gt;0,AU108+1)</f>
        <v>0</v>
      </c>
      <c r="AV109" t="str">
        <v/>
      </c>
      <c r="AW109" s="4">
        <v>0</v>
      </c>
      <c r="AX109" s="4">
        <v>0</v>
      </c>
      <c r="AY109" s="4">
        <v>0</v>
      </c>
      <c r="AZ109" t="str">
        <v/>
      </c>
      <c r="BA109" s="50" t="e" cm="1">
        <f t="array" ref="BA109">IFERROR(IF(AZ109="N/P",0,_xlfn.IFS(AU109&gt;8,"0",AU109=1,"9",AU109=2,"7",AU109=3,"6",AU109=4,"5",AU109=5,"4",AU109=6,"3",AU109=7,"2",AU109=8,"1")),"")+0</f>
        <v>#VALUE!</v>
      </c>
      <c r="BC109" s="4">
        <v>5</v>
      </c>
      <c r="BD109" cm="1">
        <f t="array" ref="BD109:BG109">_xlfn.XLOOKUP($BE$102&amp;BC109,$AB$15:$AB$201,$AD$15:$AG$201,"")</f>
        <v>0</v>
      </c>
      <c r="BE109" s="55">
        <v>0</v>
      </c>
      <c r="BF109" s="50">
        <v>0</v>
      </c>
      <c r="BG109" s="55">
        <v>0</v>
      </c>
      <c r="BH109" s="55" t="str">
        <f t="shared" si="71"/>
        <v>:        :</v>
      </c>
      <c r="BI109" s="50" cm="1">
        <f t="array" ref="BI109">IFERROR(IF(BH109="N/P",0,_xlfn.IFS(BC109&gt;8,"0",BC109=1,"9",BC109=2,"7",BC109=3,"6",BC109=4,"5",BC109=5,"4",BC109=6,"3",BC109=7,"2",BC109=8,"1")),"")+0</f>
        <v>4</v>
      </c>
      <c r="BJ109" s="90" t="e">
        <f t="shared" si="42"/>
        <v>#N/A</v>
      </c>
      <c r="BK109" s="4" t="e" cm="1">
        <f t="array" ref="BK109">_xlfn.IFS(BP109="N/P",0,BL109="",0,BP109&gt;0,BK108+1)</f>
        <v>#N/A</v>
      </c>
      <c r="BL109">
        <v>0</v>
      </c>
      <c r="BM109" s="4">
        <v>0</v>
      </c>
      <c r="BN109" s="4">
        <v>0</v>
      </c>
      <c r="BO109" s="4">
        <v>0</v>
      </c>
      <c r="BP109" s="55" t="str">
        <v>:        :</v>
      </c>
      <c r="BQ109" s="50" t="e" cm="1">
        <f t="array" ref="BQ109">IFERROR(IF(BP109="N/P",0,_xlfn.IFS(BK109&gt;8,"0",BK109=1,"9",BK109=2,"7",BK109=3,"6",BK109=4,"5",BK109=5,"4",BK109=6,"3",BK109=7,"2",BK109=8,"1")),"")+0</f>
        <v>#VALUE!</v>
      </c>
    </row>
    <row r="110" spans="1:69" x14ac:dyDescent="0.3">
      <c r="A110">
        <v>4</v>
      </c>
      <c r="C110" s="3">
        <f>_xlfn.XLOOKUP(B110,Tabla1[NOMBRE Y APELLIDO],Tabla1[EQUIPO])</f>
        <v>0</v>
      </c>
      <c r="D110" s="3">
        <f>_xlfn.XLOOKUP(B110,Tabla1[NOMBRE Y APELLIDO],Tabla1[EDAD])</f>
        <v>0</v>
      </c>
      <c r="E110" s="3">
        <f>_xlfn.XLOOKUP(B110,Tabla1[NOMBRE Y APELLIDO],Tabla1[CAT.])</f>
        <v>0</v>
      </c>
      <c r="F110" s="81">
        <f>_xlfn.XLOOKUP(B110,Tabla1[NOMBRE Y APELLIDO],Tabla1[200m LIBRE])</f>
        <v>0</v>
      </c>
      <c r="H110" t="str">
        <f t="shared" si="69"/>
        <v>SERIE 9-8</v>
      </c>
      <c r="I110" t="str">
        <f>N110&amp;COUNTIF($N$15:N110,N110)</f>
        <v>062</v>
      </c>
      <c r="J110" s="3">
        <v>8</v>
      </c>
      <c r="K110" s="80">
        <v>0</v>
      </c>
      <c r="L110" s="50">
        <v>0</v>
      </c>
      <c r="M110" s="50">
        <v>0</v>
      </c>
      <c r="N110" s="50">
        <v>0</v>
      </c>
      <c r="O110" s="55">
        <v>0</v>
      </c>
      <c r="P110" s="55" t="s">
        <v>89</v>
      </c>
      <c r="Q110" s="50">
        <f t="shared" si="67"/>
        <v>5</v>
      </c>
      <c r="R110" s="50">
        <v>9</v>
      </c>
      <c r="T110">
        <v>4</v>
      </c>
      <c r="V110" s="3">
        <f>_xlfn.XLOOKUP(U110,Tabla1[NOMBRE Y APELLIDO],Tabla1[EQUIPO])</f>
        <v>0</v>
      </c>
      <c r="W110" s="3">
        <f>_xlfn.XLOOKUP(U110,Tabla1[NOMBRE Y APELLIDO],Tabla1[EDAD])</f>
        <v>0</v>
      </c>
      <c r="X110" s="3">
        <f>_xlfn.XLOOKUP(U110,Tabla1[NOMBRE Y APELLIDO],Tabla1[CAT.])</f>
        <v>0</v>
      </c>
      <c r="Y110" s="81">
        <f>_xlfn.XLOOKUP(U110,Tabla1[NOMBRE Y APELLIDO],Tabla1[200m LIBRE])</f>
        <v>0</v>
      </c>
      <c r="Z110" s="84"/>
      <c r="AA110" t="str">
        <f t="shared" si="70"/>
        <v>SERIE 9-8</v>
      </c>
      <c r="AB110" t="str">
        <f>AG110&amp;COUNTIF($AG$15:AG110,AG110)</f>
        <v>061</v>
      </c>
      <c r="AC110" s="3">
        <v>8</v>
      </c>
      <c r="AD110" s="80">
        <v>0</v>
      </c>
      <c r="AE110" s="50">
        <v>0</v>
      </c>
      <c r="AF110" s="50">
        <v>0</v>
      </c>
      <c r="AG110" s="50">
        <v>0</v>
      </c>
      <c r="AH110" s="55">
        <v>0</v>
      </c>
      <c r="AI110" s="55" t="s">
        <v>89</v>
      </c>
      <c r="AJ110" s="50">
        <f t="shared" si="68"/>
        <v>6</v>
      </c>
      <c r="AK110" s="50">
        <v>9</v>
      </c>
      <c r="AM110" s="4">
        <v>11</v>
      </c>
      <c r="AN110" t="str" cm="1">
        <f t="array" ref="AN110">_xlfn.XLOOKUP($AO$97&amp;AM110,$I$15:$I$201,$K$15:$N$201,"")</f>
        <v/>
      </c>
      <c r="AO110" s="55"/>
      <c r="AP110" s="50"/>
      <c r="AQ110" s="55"/>
      <c r="AR110" s="55" t="str">
        <f t="shared" si="66"/>
        <v/>
      </c>
      <c r="AS110" s="50" cm="1">
        <f t="array" ref="AS110">IFERROR(IF(AR110="N/P",0,_xlfn.IFS(AM110&gt;8,"0",AM110=1,"9",AM110=2,"7",AM110=3,"6",AM110=4,"5",AM110=5,"4",AM110=6,"3",AM110=7,"2",AM110=8,"1")),"")+0</f>
        <v>0</v>
      </c>
      <c r="AT110" s="87" t="str">
        <f t="shared" si="46"/>
        <v>00</v>
      </c>
      <c r="AU110" s="4" cm="1">
        <f t="array" ref="AU110">_xlfn.IFS(AZ110="N/P",0,AV110="",0,AZ110&gt;0,AU109+1)</f>
        <v>0</v>
      </c>
      <c r="AV110" t="str">
        <v/>
      </c>
      <c r="AW110" s="4">
        <v>0</v>
      </c>
      <c r="AX110" s="4">
        <v>0</v>
      </c>
      <c r="AY110" s="4">
        <v>0</v>
      </c>
      <c r="AZ110" t="str">
        <v/>
      </c>
      <c r="BA110" s="50" t="e" cm="1">
        <f t="array" ref="BA110">IFERROR(IF(AZ110="N/P",0,_xlfn.IFS(AU110&gt;8,"0",AU110=1,"9",AU110=2,"7",AU110=3,"6",AU110=4,"5",AU110=5,"4",AU110=6,"3",AU110=7,"2",AU110=8,"1")),"")+0</f>
        <v>#VALUE!</v>
      </c>
      <c r="BC110" s="4">
        <v>6</v>
      </c>
      <c r="BD110" cm="1">
        <f t="array" ref="BD110:BG110">_xlfn.XLOOKUP($BE$102&amp;BC110,$AB$15:$AB$201,$AD$15:$AG$201,"")</f>
        <v>0</v>
      </c>
      <c r="BE110" s="55">
        <v>0</v>
      </c>
      <c r="BF110" s="50">
        <v>0</v>
      </c>
      <c r="BG110" s="55">
        <v>0</v>
      </c>
      <c r="BH110" s="55" t="str">
        <f t="shared" si="71"/>
        <v>:        :</v>
      </c>
      <c r="BI110" s="50" cm="1">
        <f t="array" ref="BI110">IFERROR(IF(BH110="N/P",0,_xlfn.IFS(BC110&gt;8,"0",BC110=1,"9",BC110=2,"7",BC110=3,"6",BC110=4,"5",BC110=5,"4",BC110=6,"3",BC110=7,"2",BC110=8,"1")),"")+0</f>
        <v>3</v>
      </c>
      <c r="BJ110" s="90" t="e">
        <f t="shared" si="42"/>
        <v>#N/A</v>
      </c>
      <c r="BK110" s="4" t="e" cm="1">
        <f t="array" ref="BK110">_xlfn.IFS(BP110="N/P",0,BL110="",0,BP110&gt;0,BK109+1)</f>
        <v>#N/A</v>
      </c>
      <c r="BL110">
        <v>0</v>
      </c>
      <c r="BM110" s="4">
        <v>0</v>
      </c>
      <c r="BN110" s="4">
        <v>0</v>
      </c>
      <c r="BO110" s="4">
        <v>0</v>
      </c>
      <c r="BP110" s="55" t="str">
        <v>:        :</v>
      </c>
      <c r="BQ110" s="50" t="e" cm="1">
        <f t="array" ref="BQ110">IFERROR(IF(BP110="N/P",0,_xlfn.IFS(BK110&gt;8,"0",BK110=1,"9",BK110=2,"7",BK110=3,"6",BK110=4,"5",BK110=5,"4",BK110=6,"3",BK110=7,"2",BK110=8,"1")),"")+0</f>
        <v>#VALUE!</v>
      </c>
    </row>
    <row r="111" spans="1:69" x14ac:dyDescent="0.3">
      <c r="I111" t="str">
        <f>N111&amp;COUNTIF($N$15:N111,N111)</f>
        <v>62</v>
      </c>
      <c r="AB111" t="str">
        <f>AG111&amp;COUNTIF($AG$15:AG111,AG111)</f>
        <v>61</v>
      </c>
      <c r="AD111" s="77"/>
      <c r="AE111" s="77"/>
      <c r="AF111" s="77"/>
      <c r="AG111" s="77"/>
      <c r="AH111" s="77"/>
      <c r="AM111" s="4">
        <v>12</v>
      </c>
      <c r="AN111" t="str" cm="1">
        <f t="array" ref="AN111">_xlfn.XLOOKUP($AO$97&amp;AM111,$I$15:$I$201,$K$15:$N$201,"")</f>
        <v/>
      </c>
      <c r="AO111" s="55"/>
      <c r="AP111" s="50"/>
      <c r="AQ111" s="55"/>
      <c r="AR111" s="55" t="str">
        <f t="shared" si="66"/>
        <v/>
      </c>
      <c r="AS111" s="50" cm="1">
        <f t="array" ref="AS111">IFERROR(IF(AR111="N/P",0,_xlfn.IFS(AM111&gt;8,"0",AM111=1,"9",AM111=2,"7",AM111=3,"6",AM111=4,"5",AM111=5,"4",AM111=6,"3",AM111=7,"2",AM111=8,"1")),"")+0</f>
        <v>0</v>
      </c>
      <c r="AT111" s="87" t="str">
        <f t="shared" si="46"/>
        <v>00</v>
      </c>
      <c r="AU111" s="4" cm="1">
        <f t="array" ref="AU111">_xlfn.IFS(AZ111="N/P",0,AV111="",0,AZ111&gt;0,AU110+1)</f>
        <v>0</v>
      </c>
      <c r="AV111" t="str">
        <v/>
      </c>
      <c r="AW111" s="4">
        <v>0</v>
      </c>
      <c r="AX111" s="4">
        <v>0</v>
      </c>
      <c r="AY111" s="4">
        <v>0</v>
      </c>
      <c r="AZ111" t="str">
        <v/>
      </c>
      <c r="BA111" s="50" t="e" cm="1">
        <f t="array" ref="BA111">IFERROR(IF(AZ111="N/P",0,_xlfn.IFS(AU111&gt;8,"0",AU111=1,"9",AU111=2,"7",AU111=3,"6",AU111=4,"5",AU111=5,"4",AU111=6,"3",AU111=7,"2",AU111=8,"1")),"")+0</f>
        <v>#VALUE!</v>
      </c>
      <c r="BC111" s="4">
        <v>7</v>
      </c>
      <c r="BD111" cm="1">
        <f t="array" ref="BD111:BG111">_xlfn.XLOOKUP($BE$102&amp;BC111,$AB$15:$AB$201,$AD$15:$AG$201,"")</f>
        <v>0</v>
      </c>
      <c r="BE111" s="55">
        <v>0</v>
      </c>
      <c r="BF111" s="50">
        <v>0</v>
      </c>
      <c r="BG111" s="55">
        <v>0</v>
      </c>
      <c r="BH111" s="55" t="str">
        <f t="shared" si="71"/>
        <v>:        :</v>
      </c>
      <c r="BI111" s="50" cm="1">
        <f t="array" ref="BI111">IFERROR(IF(BH111="N/P",0,_xlfn.IFS(BC111&gt;8,"0",BC111=1,"9",BC111=2,"7",BC111=3,"6",BC111=4,"5",BC111=5,"4",BC111=6,"3",BC111=7,"2",BC111=8,"1")),"")+0</f>
        <v>2</v>
      </c>
      <c r="BJ111" s="90" t="e">
        <f t="shared" si="42"/>
        <v>#N/A</v>
      </c>
      <c r="BK111" s="4" t="e" cm="1">
        <f t="array" ref="BK111">_xlfn.IFS(BP111="N/P",0,BL111="",0,BP111&gt;0,BK110+1)</f>
        <v>#N/A</v>
      </c>
      <c r="BL111">
        <v>0</v>
      </c>
      <c r="BM111" s="4">
        <v>0</v>
      </c>
      <c r="BN111" s="4">
        <v>0</v>
      </c>
      <c r="BO111" s="4">
        <v>0</v>
      </c>
      <c r="BP111" s="55" t="str">
        <v>:        :</v>
      </c>
      <c r="BQ111" s="50" t="e" cm="1">
        <f t="array" ref="BQ111">IFERROR(IF(BP111="N/P",0,_xlfn.IFS(BK111&gt;8,"0",BK111=1,"9",BK111=2,"7",BK111=3,"6",BK111=4,"5",BK111=5,"4",BK111=6,"3",BK111=7,"2",BK111=8,"1")),"")+0</f>
        <v>#VALUE!</v>
      </c>
    </row>
    <row r="112" spans="1:69" x14ac:dyDescent="0.3">
      <c r="A112" s="3" t="s">
        <v>99</v>
      </c>
      <c r="B112" s="42" t="str">
        <f>$B$13</f>
        <v xml:space="preserve">PRUEBA </v>
      </c>
      <c r="C112" s="18">
        <f>$C$13</f>
        <v>5</v>
      </c>
      <c r="D112" s="18"/>
      <c r="E112" s="78" t="str">
        <f>$E$12</f>
        <v>200 M</v>
      </c>
      <c r="F112" s="79" t="str">
        <f>$F$12</f>
        <v>LIBRE</v>
      </c>
      <c r="I112" t="str">
        <f>N112&amp;COUNTIF($N$15:N112,N112)</f>
        <v>62</v>
      </c>
      <c r="J112" s="3" t="s">
        <v>99</v>
      </c>
      <c r="K112" s="42" t="str">
        <f>$B$13</f>
        <v xml:space="preserve">PRUEBA </v>
      </c>
      <c r="L112" s="79">
        <f>$C$13</f>
        <v>5</v>
      </c>
      <c r="M112" s="79"/>
      <c r="N112" s="79"/>
      <c r="O112" s="78" t="str">
        <f>$E$12</f>
        <v>200 M</v>
      </c>
      <c r="P112" s="79" t="str">
        <f>$F$12</f>
        <v>LIBRE</v>
      </c>
      <c r="Q112" s="5"/>
      <c r="R112" s="5"/>
      <c r="T112" s="3" t="s">
        <v>99</v>
      </c>
      <c r="U112" s="42" t="str">
        <f>$B$13</f>
        <v xml:space="preserve">PRUEBA </v>
      </c>
      <c r="V112" s="18">
        <f>$V$13</f>
        <v>6</v>
      </c>
      <c r="W112" s="18"/>
      <c r="X112" s="78" t="str">
        <f>$E$12</f>
        <v>200 M</v>
      </c>
      <c r="Y112" s="79" t="str">
        <f>$F$12</f>
        <v>LIBRE</v>
      </c>
      <c r="Z112" s="85"/>
      <c r="AB112" t="str">
        <f>AG112&amp;COUNTIF($AG$15:AG112,AG112)</f>
        <v>61</v>
      </c>
      <c r="AC112" s="3" t="s">
        <v>99</v>
      </c>
      <c r="AD112" s="42" t="str">
        <f>$B$13</f>
        <v xml:space="preserve">PRUEBA </v>
      </c>
      <c r="AE112" s="18">
        <f>$V$13</f>
        <v>6</v>
      </c>
      <c r="AF112" s="79"/>
      <c r="AG112" s="79"/>
      <c r="AH112" s="78" t="str">
        <f>$E$12</f>
        <v>200 M</v>
      </c>
      <c r="AI112" s="79" t="str">
        <f>$F$12</f>
        <v>LIBRE</v>
      </c>
      <c r="AJ112" s="5"/>
      <c r="AK112" s="5"/>
      <c r="AN112" s="42" t="str">
        <f>AN97</f>
        <v>FEMENINO</v>
      </c>
      <c r="AO112" s="18"/>
      <c r="AQ112" s="42" t="str">
        <f>AQ97</f>
        <v>200 M</v>
      </c>
      <c r="AR112" s="18" t="str">
        <f>AR97</f>
        <v>LIBRE</v>
      </c>
      <c r="AT112" s="87" t="str">
        <f t="shared" si="46"/>
        <v>200 M</v>
      </c>
      <c r="AU112" s="4"/>
      <c r="AV112" s="48" t="str">
        <f>AN112</f>
        <v>FEMENINO</v>
      </c>
      <c r="AW112" s="17">
        <f>AO112</f>
        <v>0</v>
      </c>
      <c r="AY112" s="48" t="str">
        <f>AQ112</f>
        <v>200 M</v>
      </c>
      <c r="AZ112" s="17" t="str">
        <f>AR112</f>
        <v>LIBRE</v>
      </c>
      <c r="BC112" s="4">
        <v>8</v>
      </c>
      <c r="BD112" cm="1">
        <f t="array" ref="BD112:BG112">_xlfn.XLOOKUP($BE$102&amp;BC112,$AB$15:$AB$201,$AD$15:$AG$201,"")</f>
        <v>0</v>
      </c>
      <c r="BE112" s="55">
        <v>0</v>
      </c>
      <c r="BF112" s="50">
        <v>0</v>
      </c>
      <c r="BG112" s="55">
        <v>0</v>
      </c>
      <c r="BH112" s="55" t="str">
        <f t="shared" si="71"/>
        <v>:        :</v>
      </c>
      <c r="BI112" s="50" cm="1">
        <f t="array" ref="BI112">IFERROR(IF(BH112="N/P",0,_xlfn.IFS(BC112&gt;8,"0",BC112=1,"9",BC112=2,"7",BC112=3,"6",BC112=4,"5",BC112=5,"4",BC112=6,"3",BC112=7,"2",BC112=8,"1")),"")+0</f>
        <v>1</v>
      </c>
      <c r="BJ112" s="90" t="e">
        <f t="shared" si="42"/>
        <v>#N/A</v>
      </c>
      <c r="BK112" s="4" t="e" cm="1">
        <f t="array" ref="BK112">_xlfn.IFS(BP112="N/P",0,BL112="",0,BP112&gt;0,BK111+1)</f>
        <v>#N/A</v>
      </c>
      <c r="BL112">
        <v>0</v>
      </c>
      <c r="BM112" s="4">
        <v>0</v>
      </c>
      <c r="BN112" s="4">
        <v>0</v>
      </c>
      <c r="BO112" s="4">
        <v>0</v>
      </c>
      <c r="BP112" s="55" t="str">
        <v>:        :</v>
      </c>
      <c r="BQ112" s="50" t="e" cm="1">
        <f t="array" ref="BQ112">IFERROR(IF(BP112="N/P",0,_xlfn.IFS(BK112&gt;8,"0",BK112=1,"9",BK112=2,"7",BK112=3,"6",BK112=4,"5",BK112=5,"4",BK112=6,"3",BK112=7,"2",BK112=8,"1")),"")+0</f>
        <v>#VALUE!</v>
      </c>
    </row>
    <row r="113" spans="1:69" x14ac:dyDescent="0.3">
      <c r="A113" s="3" t="s">
        <v>79</v>
      </c>
      <c r="B113" s="49" t="s">
        <v>7</v>
      </c>
      <c r="C113" s="49" t="s">
        <v>8</v>
      </c>
      <c r="D113" s="49" t="s">
        <v>61</v>
      </c>
      <c r="E113" s="49" t="s">
        <v>10</v>
      </c>
      <c r="F113" s="49" t="s">
        <v>80</v>
      </c>
      <c r="I113" t="str">
        <f>N113&amp;COUNTIF($N$15:N113,N113)</f>
        <v>CAT.9</v>
      </c>
      <c r="J113" s="3" t="s">
        <v>79</v>
      </c>
      <c r="K113" s="50" t="s">
        <v>7</v>
      </c>
      <c r="L113" s="50" t="s">
        <v>8</v>
      </c>
      <c r="M113" s="50" t="s">
        <v>61</v>
      </c>
      <c r="N113" s="50" t="s">
        <v>10</v>
      </c>
      <c r="O113" s="50" t="s">
        <v>80</v>
      </c>
      <c r="P113" s="49" t="s">
        <v>81</v>
      </c>
      <c r="Q113" s="49" t="s">
        <v>82</v>
      </c>
      <c r="R113" s="49" t="s">
        <v>30</v>
      </c>
      <c r="T113" s="3" t="s">
        <v>79</v>
      </c>
      <c r="U113" s="49" t="s">
        <v>7</v>
      </c>
      <c r="V113" s="49" t="s">
        <v>8</v>
      </c>
      <c r="W113" s="49" t="s">
        <v>61</v>
      </c>
      <c r="X113" s="49" t="s">
        <v>10</v>
      </c>
      <c r="Y113" s="49" t="s">
        <v>80</v>
      </c>
      <c r="Z113" s="83"/>
      <c r="AB113" t="str">
        <f>AG113&amp;COUNTIF($AG$15:AG113,AG113)</f>
        <v>CAT.9</v>
      </c>
      <c r="AC113" s="3" t="s">
        <v>79</v>
      </c>
      <c r="AD113" s="50" t="s">
        <v>7</v>
      </c>
      <c r="AE113" s="50" t="s">
        <v>8</v>
      </c>
      <c r="AF113" s="50" t="s">
        <v>61</v>
      </c>
      <c r="AG113" s="50" t="s">
        <v>10</v>
      </c>
      <c r="AH113" s="50" t="s">
        <v>80</v>
      </c>
      <c r="AI113" s="49" t="s">
        <v>81</v>
      </c>
      <c r="AJ113" s="49" t="s">
        <v>82</v>
      </c>
      <c r="AK113" s="49" t="s">
        <v>30</v>
      </c>
      <c r="AN113" s="42" t="str">
        <f>AN98</f>
        <v xml:space="preserve">PRUEBA </v>
      </c>
      <c r="AO113" s="18">
        <f>AO98</f>
        <v>5</v>
      </c>
      <c r="AT113" s="87" t="str">
        <f t="shared" si="46"/>
        <v/>
      </c>
      <c r="AU113" s="4"/>
      <c r="AV113" s="48" t="str">
        <f>AN113</f>
        <v xml:space="preserve">PRUEBA </v>
      </c>
      <c r="AW113" s="17">
        <f>AO113</f>
        <v>5</v>
      </c>
      <c r="BC113" s="4">
        <v>9</v>
      </c>
      <c r="BD113" cm="1">
        <f t="array" ref="BD113:BG113">_xlfn.XLOOKUP($BE$102&amp;BC113,$AB$15:$AB$201,$AD$15:$AG$201,"")</f>
        <v>0</v>
      </c>
      <c r="BE113" s="55">
        <v>0</v>
      </c>
      <c r="BF113" s="50">
        <v>0</v>
      </c>
      <c r="BG113" s="55">
        <v>0</v>
      </c>
      <c r="BH113" s="55" t="str">
        <f t="shared" si="71"/>
        <v>:        :</v>
      </c>
      <c r="BI113" s="50" cm="1">
        <f t="array" ref="BI113">IFERROR(IF(BH113="N/P",0,_xlfn.IFS(BC113&gt;8,"0",BC113=1,"9",BC113=2,"7",BC113=3,"6",BC113=4,"5",BC113=5,"4",BC113=6,"3",BC113=7,"2",BC113=8,"1")),"")+0</f>
        <v>0</v>
      </c>
      <c r="BJ113" s="90" t="e">
        <f t="shared" ref="BJ113:BJ146" si="72">BO113&amp;BK113</f>
        <v>#N/A</v>
      </c>
      <c r="BK113" s="4" t="e" cm="1">
        <f t="array" ref="BK113">_xlfn.IFS(BP113="N/P",0,BL113="",0,BP113&gt;0,BK112+1)</f>
        <v>#N/A</v>
      </c>
      <c r="BL113">
        <v>0</v>
      </c>
      <c r="BM113" s="4">
        <v>0</v>
      </c>
      <c r="BN113" s="4">
        <v>0</v>
      </c>
      <c r="BO113" s="4">
        <v>0</v>
      </c>
      <c r="BP113" s="55" t="str">
        <v>:        :</v>
      </c>
      <c r="BQ113" s="50" t="e" cm="1">
        <f t="array" ref="BQ113">IFERROR(IF(BP113="N/P",0,_xlfn.IFS(BK113&gt;8,"0",BK113=1,"9",BK113=2,"7",BK113=3,"6",BK113=4,"5",BK113=5,"4",BK113=6,"3",BK113=7,"2",BK113=8,"1")),"")+0</f>
        <v>#VALUE!</v>
      </c>
    </row>
    <row r="114" spans="1:69" x14ac:dyDescent="0.3">
      <c r="A114">
        <v>8</v>
      </c>
      <c r="C114" s="3">
        <f>_xlfn.XLOOKUP(B114,Tabla1[NOMBRE Y APELLIDO],Tabla1[EQUIPO])</f>
        <v>0</v>
      </c>
      <c r="D114" s="3">
        <f>_xlfn.XLOOKUP(B114,Tabla1[NOMBRE Y APELLIDO],Tabla1[EDAD])</f>
        <v>0</v>
      </c>
      <c r="E114" s="3">
        <f>_xlfn.XLOOKUP(B114,Tabla1[NOMBRE Y APELLIDO],Tabla1[CAT.])</f>
        <v>0</v>
      </c>
      <c r="F114" s="81">
        <f>_xlfn.XLOOKUP(B114,Tabla1[NOMBRE Y APELLIDO],Tabla1[200m LIBRE])</f>
        <v>0</v>
      </c>
      <c r="H114" t="str">
        <f>$J$112&amp;"-"&amp;J114</f>
        <v>SERIE 10-1</v>
      </c>
      <c r="I114" t="str">
        <f>N114&amp;COUNTIF($N$15:N114,N114)</f>
        <v>063</v>
      </c>
      <c r="J114" s="3" cm="1">
        <f t="array" ref="J114:O121">_xlfn._xlws.SORT(A114:F121,1,1,FALSE)</f>
        <v>1</v>
      </c>
      <c r="K114" s="80">
        <v>0</v>
      </c>
      <c r="L114" s="50">
        <v>0</v>
      </c>
      <c r="M114" s="50">
        <v>0</v>
      </c>
      <c r="N114" s="50">
        <v>0</v>
      </c>
      <c r="O114" s="55">
        <v>0</v>
      </c>
      <c r="P114" s="55" t="s">
        <v>89</v>
      </c>
      <c r="Q114" s="50">
        <f t="shared" ref="Q114:Q121" si="73">$L$13</f>
        <v>5</v>
      </c>
      <c r="R114" s="50">
        <v>10</v>
      </c>
      <c r="T114">
        <v>8</v>
      </c>
      <c r="V114" s="3">
        <f>_xlfn.XLOOKUP(U114,Tabla1[NOMBRE Y APELLIDO],Tabla1[EQUIPO])</f>
        <v>0</v>
      </c>
      <c r="W114" s="3">
        <f>_xlfn.XLOOKUP(U114,Tabla1[NOMBRE Y APELLIDO],Tabla1[EDAD])</f>
        <v>0</v>
      </c>
      <c r="X114" s="3">
        <f>_xlfn.XLOOKUP(U114,Tabla1[NOMBRE Y APELLIDO],Tabla1[CAT.])</f>
        <v>0</v>
      </c>
      <c r="Y114" s="81">
        <f>_xlfn.XLOOKUP(U114,Tabla1[NOMBRE Y APELLIDO],Tabla1[200m LIBRE])</f>
        <v>0</v>
      </c>
      <c r="Z114" s="84"/>
      <c r="AA114" t="str">
        <f>$AC$112&amp;"-"&amp;AC114</f>
        <v>SERIE 10-1</v>
      </c>
      <c r="AB114" t="str">
        <f>AG114&amp;COUNTIF($AG$15:AG114,AG114)</f>
        <v>062</v>
      </c>
      <c r="AC114" s="3" cm="1">
        <f t="array" ref="AC114:AH121">_xlfn._xlws.SORT(T114:Y121,1,1,FALSE)</f>
        <v>1</v>
      </c>
      <c r="AD114" s="80">
        <v>0</v>
      </c>
      <c r="AE114" s="50">
        <v>0</v>
      </c>
      <c r="AF114" s="50">
        <v>0</v>
      </c>
      <c r="AG114" s="50">
        <v>0</v>
      </c>
      <c r="AH114" s="55">
        <v>0</v>
      </c>
      <c r="AI114" s="55" t="s">
        <v>89</v>
      </c>
      <c r="AJ114" s="50">
        <f t="shared" ref="AJ114:AJ121" si="74">$AE$13</f>
        <v>6</v>
      </c>
      <c r="AK114" s="50">
        <v>10</v>
      </c>
      <c r="AM114" s="49" t="s">
        <v>83</v>
      </c>
      <c r="AN114" s="49" t="s">
        <v>7</v>
      </c>
      <c r="AO114" s="49" t="s">
        <v>8</v>
      </c>
      <c r="AP114" s="49" t="s">
        <v>61</v>
      </c>
      <c r="AQ114" s="49" t="s">
        <v>10</v>
      </c>
      <c r="AR114" s="49" t="s">
        <v>81</v>
      </c>
      <c r="AS114" s="50" t="s">
        <v>15</v>
      </c>
      <c r="AT114" s="87" t="str">
        <f t="shared" si="46"/>
        <v>CAT.Lugar</v>
      </c>
      <c r="AU114" s="49" t="s">
        <v>83</v>
      </c>
      <c r="AV114" s="49" t="s">
        <v>7</v>
      </c>
      <c r="AW114" s="49" t="s">
        <v>8</v>
      </c>
      <c r="AX114" s="49" t="s">
        <v>61</v>
      </c>
      <c r="AY114" s="49" t="s">
        <v>10</v>
      </c>
      <c r="AZ114" s="49" t="s">
        <v>81</v>
      </c>
      <c r="BA114" s="4" t="s">
        <v>15</v>
      </c>
      <c r="BC114" s="4">
        <v>10</v>
      </c>
      <c r="BD114" cm="1">
        <f t="array" ref="BD114:BG114">_xlfn.XLOOKUP($BE$102&amp;BC114,$AB$15:$AB$201,$AD$15:$AG$201,"")</f>
        <v>0</v>
      </c>
      <c r="BE114" s="55">
        <v>0</v>
      </c>
      <c r="BF114" s="50">
        <v>0</v>
      </c>
      <c r="BG114" s="55">
        <v>0</v>
      </c>
      <c r="BH114" s="55" t="str">
        <f t="shared" si="71"/>
        <v>:        :</v>
      </c>
      <c r="BI114" s="50" cm="1">
        <f t="array" ref="BI114">IFERROR(IF(BH114="N/P",0,_xlfn.IFS(BC114&gt;8,"0",BC114=1,"9",BC114=2,"7",BC114=3,"6",BC114=4,"5",BC114=5,"4",BC114=6,"3",BC114=7,"2",BC114=8,"1")),"")+0</f>
        <v>0</v>
      </c>
      <c r="BJ114" s="90" t="e">
        <f t="shared" si="72"/>
        <v>#N/A</v>
      </c>
      <c r="BK114" s="4" t="e" cm="1">
        <f t="array" ref="BK114">_xlfn.IFS(BP114="N/P",0,BL114="",0,BP114&gt;0,BK113+1)</f>
        <v>#N/A</v>
      </c>
      <c r="BL114">
        <v>0</v>
      </c>
      <c r="BM114" s="4">
        <v>0</v>
      </c>
      <c r="BN114" s="4">
        <v>0</v>
      </c>
      <c r="BO114" s="4">
        <v>0</v>
      </c>
      <c r="BP114" s="55" t="str">
        <v>:        :</v>
      </c>
      <c r="BQ114" s="50" t="e" cm="1">
        <f t="array" ref="BQ114">IFERROR(IF(BP114="N/P",0,_xlfn.IFS(BK114&gt;8,"0",BK114=1,"9",BK114=2,"7",BK114=3,"6",BK114=4,"5",BK114=5,"4",BK114=6,"3",BK114=7,"2",BK114=8,"1")),"")+0</f>
        <v>#VALUE!</v>
      </c>
    </row>
    <row r="115" spans="1:69" x14ac:dyDescent="0.3">
      <c r="A115">
        <v>1</v>
      </c>
      <c r="C115" s="3">
        <f>_xlfn.XLOOKUP(B115,Tabla1[NOMBRE Y APELLIDO],Tabla1[EQUIPO])</f>
        <v>0</v>
      </c>
      <c r="D115" s="3">
        <f>_xlfn.XLOOKUP(B115,Tabla1[NOMBRE Y APELLIDO],Tabla1[EDAD])</f>
        <v>0</v>
      </c>
      <c r="E115" s="3">
        <f>_xlfn.XLOOKUP(B115,Tabla1[NOMBRE Y APELLIDO],Tabla1[CAT.])</f>
        <v>0</v>
      </c>
      <c r="F115" s="81">
        <f>_xlfn.XLOOKUP(B115,Tabla1[NOMBRE Y APELLIDO],Tabla1[200m LIBRE])</f>
        <v>0</v>
      </c>
      <c r="H115" t="str">
        <f t="shared" ref="H115:H121" si="75">$J$112&amp;"-"&amp;J115</f>
        <v>SERIE 10-2</v>
      </c>
      <c r="I115" t="str">
        <f>N115&amp;COUNTIF($N$15:N115,N115)</f>
        <v>064</v>
      </c>
      <c r="J115" s="3">
        <v>2</v>
      </c>
      <c r="K115" s="80">
        <v>0</v>
      </c>
      <c r="L115" s="50">
        <v>0</v>
      </c>
      <c r="M115" s="50">
        <v>0</v>
      </c>
      <c r="N115" s="50">
        <v>0</v>
      </c>
      <c r="O115" s="55">
        <v>0</v>
      </c>
      <c r="P115" s="55" t="s">
        <v>89</v>
      </c>
      <c r="Q115" s="50">
        <f t="shared" si="73"/>
        <v>5</v>
      </c>
      <c r="R115" s="50">
        <v>10</v>
      </c>
      <c r="T115">
        <v>1</v>
      </c>
      <c r="V115" s="3">
        <f>_xlfn.XLOOKUP(U115,Tabla1[NOMBRE Y APELLIDO],Tabla1[EQUIPO])</f>
        <v>0</v>
      </c>
      <c r="W115" s="3">
        <f>_xlfn.XLOOKUP(U115,Tabla1[NOMBRE Y APELLIDO],Tabla1[EDAD])</f>
        <v>0</v>
      </c>
      <c r="X115" s="3">
        <f>_xlfn.XLOOKUP(U115,Tabla1[NOMBRE Y APELLIDO],Tabla1[CAT.])</f>
        <v>0</v>
      </c>
      <c r="Y115" s="81">
        <f>_xlfn.XLOOKUP(U115,Tabla1[NOMBRE Y APELLIDO],Tabla1[200m LIBRE])</f>
        <v>0</v>
      </c>
      <c r="Z115" s="84"/>
      <c r="AA115" t="str">
        <f t="shared" ref="AA115:AA121" si="76">$AC$112&amp;"-"&amp;AC115</f>
        <v>SERIE 10-2</v>
      </c>
      <c r="AB115" t="str">
        <f>AG115&amp;COUNTIF($AG$15:AG115,AG115)</f>
        <v>063</v>
      </c>
      <c r="AC115" s="3">
        <v>2</v>
      </c>
      <c r="AD115" s="80">
        <v>0</v>
      </c>
      <c r="AE115" s="50">
        <v>0</v>
      </c>
      <c r="AF115" s="50">
        <v>0</v>
      </c>
      <c r="AG115" s="50">
        <v>0</v>
      </c>
      <c r="AH115" s="55">
        <v>0</v>
      </c>
      <c r="AI115" s="55" t="s">
        <v>89</v>
      </c>
      <c r="AJ115" s="50">
        <f t="shared" si="74"/>
        <v>6</v>
      </c>
      <c r="AK115" s="50">
        <v>10</v>
      </c>
      <c r="AM115" s="4">
        <v>1</v>
      </c>
      <c r="AN115" t="str" cm="1">
        <f t="array" ref="AN115">_xlfn.XLOOKUP($AO$112&amp;AM115,$I$15:$I$201,$K$15:$N$201,"")</f>
        <v/>
      </c>
      <c r="AO115" s="55"/>
      <c r="AP115" s="50"/>
      <c r="AQ115" s="55"/>
      <c r="AR115" s="55" t="str">
        <f t="shared" ref="AR115:AR126" si="77">_xlfn.XLOOKUP($AO$112&amp;AM115,$I$15:$I$201,$P$15:$P$201,"")</f>
        <v/>
      </c>
      <c r="AS115" s="50" cm="1">
        <f t="array" ref="AS115">IFERROR(IF(AR115="N/P",0,_xlfn.IFS(AM115&gt;8,"0",AM115=1,"9",AM115=2,"7",AM115=3,"6",AM115=4,"5",AM115=5,"4",AM115=6,"3",AM115=7,"2",AM115=8,"1")),"")+0</f>
        <v>9</v>
      </c>
      <c r="AT115" s="87" t="e">
        <f t="shared" si="46"/>
        <v>#N/A</v>
      </c>
      <c r="AU115" s="4" t="e" cm="1">
        <f t="array" ref="AU115">_xlfn.IFS(AZ115="N/P",0,AV115="",0,AV115&gt;0,1)</f>
        <v>#N/A</v>
      </c>
      <c r="AV115" cm="1">
        <f t="array" ref="AV115:AZ126">_xlfn._xlws.SORT(AN115:AR126,5,1,FALSE)</f>
        <v>0</v>
      </c>
      <c r="AW115" s="4">
        <v>0</v>
      </c>
      <c r="AX115" s="4">
        <v>0</v>
      </c>
      <c r="AY115" s="4">
        <v>0</v>
      </c>
      <c r="AZ115" s="55">
        <v>0</v>
      </c>
      <c r="BA115" s="50" t="e" cm="1">
        <f t="array" ref="BA115">IFERROR(IF(AZ115="N/P",0,_xlfn.IFS(AU115&gt;8,"0",AU115=1,"9",AU115=2,"7",AU115=3,"6",AU115=4,"5",AU115=5,"4",AU115=6,"3",AU115=7,"2",AU115=8,"1")),"")+0</f>
        <v>#VALUE!</v>
      </c>
      <c r="BC115" s="4">
        <v>11</v>
      </c>
      <c r="BD115" cm="1">
        <f t="array" ref="BD115:BG115">_xlfn.XLOOKUP($BE$102&amp;BC115,$AB$15:$AB$201,$AD$15:$AG$201,"")</f>
        <v>0</v>
      </c>
      <c r="BE115" s="55">
        <v>0</v>
      </c>
      <c r="BF115" s="50">
        <v>0</v>
      </c>
      <c r="BG115" s="55">
        <v>0</v>
      </c>
      <c r="BH115" s="55" t="str">
        <f t="shared" si="71"/>
        <v>:        :</v>
      </c>
      <c r="BI115" s="50" cm="1">
        <f t="array" ref="BI115">IFERROR(IF(BH115="N/P",0,_xlfn.IFS(BC115&gt;8,"0",BC115=1,"9",BC115=2,"7",BC115=3,"6",BC115=4,"5",BC115=5,"4",BC115=6,"3",BC115=7,"2",BC115=8,"1")),"")+0</f>
        <v>0</v>
      </c>
      <c r="BJ115" s="90" t="e">
        <f t="shared" si="72"/>
        <v>#N/A</v>
      </c>
      <c r="BK115" s="4" t="e" cm="1">
        <f t="array" ref="BK115">_xlfn.IFS(BP115="N/P",0,BL115="",0,BP115&gt;0,BK114+1)</f>
        <v>#N/A</v>
      </c>
      <c r="BL115">
        <v>0</v>
      </c>
      <c r="BM115" s="4">
        <v>0</v>
      </c>
      <c r="BN115" s="4">
        <v>0</v>
      </c>
      <c r="BO115" s="4">
        <v>0</v>
      </c>
      <c r="BP115" s="55" t="str">
        <v>:        :</v>
      </c>
      <c r="BQ115" s="50" t="e" cm="1">
        <f t="array" ref="BQ115">IFERROR(IF(BP115="N/P",0,_xlfn.IFS(BK115&gt;8,"0",BK115=1,"9",BK115=2,"7",BK115=3,"6",BK115=4,"5",BK115=5,"4",BK115=6,"3",BK115=7,"2",BK115=8,"1")),"")+0</f>
        <v>#VALUE!</v>
      </c>
    </row>
    <row r="116" spans="1:69" x14ac:dyDescent="0.3">
      <c r="A116">
        <v>7</v>
      </c>
      <c r="C116" s="3">
        <f>_xlfn.XLOOKUP(B116,Tabla1[NOMBRE Y APELLIDO],Tabla1[EQUIPO])</f>
        <v>0</v>
      </c>
      <c r="D116" s="3">
        <f>_xlfn.XLOOKUP(B116,Tabla1[NOMBRE Y APELLIDO],Tabla1[EDAD])</f>
        <v>0</v>
      </c>
      <c r="E116" s="3">
        <f>_xlfn.XLOOKUP(B116,Tabla1[NOMBRE Y APELLIDO],Tabla1[CAT.])</f>
        <v>0</v>
      </c>
      <c r="F116" s="81">
        <f>_xlfn.XLOOKUP(B116,Tabla1[NOMBRE Y APELLIDO],Tabla1[200m LIBRE])</f>
        <v>0</v>
      </c>
      <c r="H116" t="str">
        <f t="shared" si="75"/>
        <v>SERIE 10-3</v>
      </c>
      <c r="I116" t="str">
        <f>N116&amp;COUNTIF($N$15:N116,N116)</f>
        <v>065</v>
      </c>
      <c r="J116" s="3">
        <v>3</v>
      </c>
      <c r="K116" s="80">
        <v>0</v>
      </c>
      <c r="L116" s="50">
        <v>0</v>
      </c>
      <c r="M116" s="50">
        <v>0</v>
      </c>
      <c r="N116" s="50">
        <v>0</v>
      </c>
      <c r="O116" s="55">
        <v>0</v>
      </c>
      <c r="P116" s="55" t="s">
        <v>89</v>
      </c>
      <c r="Q116" s="50">
        <f t="shared" si="73"/>
        <v>5</v>
      </c>
      <c r="R116" s="50">
        <v>10</v>
      </c>
      <c r="T116">
        <v>7</v>
      </c>
      <c r="V116" s="3">
        <f>_xlfn.XLOOKUP(U116,Tabla1[NOMBRE Y APELLIDO],Tabla1[EQUIPO])</f>
        <v>0</v>
      </c>
      <c r="W116" s="3">
        <f>_xlfn.XLOOKUP(U116,Tabla1[NOMBRE Y APELLIDO],Tabla1[EDAD])</f>
        <v>0</v>
      </c>
      <c r="X116" s="3">
        <f>_xlfn.XLOOKUP(U116,Tabla1[NOMBRE Y APELLIDO],Tabla1[CAT.])</f>
        <v>0</v>
      </c>
      <c r="Y116" s="81">
        <f>_xlfn.XLOOKUP(U116,Tabla1[NOMBRE Y APELLIDO],Tabla1[200m LIBRE])</f>
        <v>0</v>
      </c>
      <c r="Z116" s="84"/>
      <c r="AA116" t="str">
        <f t="shared" si="76"/>
        <v>SERIE 10-3</v>
      </c>
      <c r="AB116" t="str">
        <f>AG116&amp;COUNTIF($AG$15:AG116,AG116)</f>
        <v>064</v>
      </c>
      <c r="AC116" s="3">
        <v>3</v>
      </c>
      <c r="AD116" s="80">
        <v>0</v>
      </c>
      <c r="AE116" s="50">
        <v>0</v>
      </c>
      <c r="AF116" s="50">
        <v>0</v>
      </c>
      <c r="AG116" s="50">
        <v>0</v>
      </c>
      <c r="AH116" s="55">
        <v>0</v>
      </c>
      <c r="AI116" s="55" t="s">
        <v>89</v>
      </c>
      <c r="AJ116" s="50">
        <f t="shared" si="74"/>
        <v>6</v>
      </c>
      <c r="AK116" s="50">
        <v>10</v>
      </c>
      <c r="AM116" s="4">
        <v>2</v>
      </c>
      <c r="AN116" t="str" cm="1">
        <f t="array" ref="AN116">_xlfn.XLOOKUP($AO$112&amp;AM116,$I$15:$I$201,$K$15:$N$201,"")</f>
        <v/>
      </c>
      <c r="AO116" s="55"/>
      <c r="AP116" s="50"/>
      <c r="AQ116" s="55"/>
      <c r="AR116" s="55" t="str">
        <f t="shared" si="77"/>
        <v/>
      </c>
      <c r="AS116" s="50" cm="1">
        <f t="array" ref="AS116">IFERROR(IF(AR116="N/P",0,_xlfn.IFS(AM116&gt;8,"0",AM116=1,"9",AM116=2,"7",AM116=3,"6",AM116=4,"5",AM116=5,"4",AM116=6,"3",AM116=7,"2",AM116=8,"1")),"")+0</f>
        <v>7</v>
      </c>
      <c r="AT116" s="87" t="e">
        <f t="shared" si="46"/>
        <v>#N/A</v>
      </c>
      <c r="AU116" s="4" t="e" cm="1">
        <f t="array" ref="AU116">_xlfn.IFS(AZ116="N/P",0,AV116="",0,AZ116&gt;0,AU115+1)</f>
        <v>#N/A</v>
      </c>
      <c r="AV116">
        <v>0</v>
      </c>
      <c r="AW116" s="4">
        <v>0</v>
      </c>
      <c r="AX116" s="4">
        <v>0</v>
      </c>
      <c r="AY116" s="4">
        <v>0</v>
      </c>
      <c r="AZ116" s="55">
        <v>0</v>
      </c>
      <c r="BA116" s="50" t="e" cm="1">
        <f t="array" ref="BA116">IFERROR(IF(AZ116="N/P",0,_xlfn.IFS(AU116&gt;8,"0",AU116=1,"9",AU116=2,"7",AU116=3,"6",AU116=4,"5",AU116=5,"4",AU116=6,"3",AU116=7,"2",AU116=8,"1")),"")+0</f>
        <v>#VALUE!</v>
      </c>
      <c r="BC116" s="4">
        <v>12</v>
      </c>
      <c r="BD116" cm="1">
        <f t="array" ref="BD116:BG116">_xlfn.XLOOKUP($BE$102&amp;BC116,$AB$15:$AB$201,$AD$15:$AG$201,"")</f>
        <v>0</v>
      </c>
      <c r="BE116" s="55">
        <v>0</v>
      </c>
      <c r="BF116" s="50">
        <v>0</v>
      </c>
      <c r="BG116" s="55">
        <v>0</v>
      </c>
      <c r="BH116" s="55" t="str">
        <f t="shared" si="71"/>
        <v>:        :</v>
      </c>
      <c r="BI116" s="50" cm="1">
        <f t="array" ref="BI116">IFERROR(IF(BH116="N/P",0,_xlfn.IFS(BC116&gt;8,"0",BC116=1,"9",BC116=2,"7",BC116=3,"6",BC116=4,"5",BC116=5,"4",BC116=6,"3",BC116=7,"2",BC116=8,"1")),"")+0</f>
        <v>0</v>
      </c>
      <c r="BJ116" s="90" t="e">
        <f t="shared" si="72"/>
        <v>#N/A</v>
      </c>
      <c r="BK116" s="4" t="e" cm="1">
        <f t="array" ref="BK116">_xlfn.IFS(BP116="N/P",0,BL116="",0,BP116&gt;0,BK115+1)</f>
        <v>#N/A</v>
      </c>
      <c r="BL116">
        <v>0</v>
      </c>
      <c r="BM116" s="4">
        <v>0</v>
      </c>
      <c r="BN116" s="4">
        <v>0</v>
      </c>
      <c r="BO116" s="4">
        <v>0</v>
      </c>
      <c r="BP116" s="55" t="str">
        <v>:        :</v>
      </c>
      <c r="BQ116" s="50" t="e" cm="1">
        <f t="array" ref="BQ116">IFERROR(IF(BP116="N/P",0,_xlfn.IFS(BK116&gt;8,"0",BK116=1,"9",BK116=2,"7",BK116=3,"6",BK116=4,"5",BK116=5,"4",BK116=6,"3",BK116=7,"2",BK116=8,"1")),"")+0</f>
        <v>#VALUE!</v>
      </c>
    </row>
    <row r="117" spans="1:69" x14ac:dyDescent="0.3">
      <c r="A117">
        <v>2</v>
      </c>
      <c r="C117" s="3">
        <f>_xlfn.XLOOKUP(B117,Tabla1[NOMBRE Y APELLIDO],Tabla1[EQUIPO])</f>
        <v>0</v>
      </c>
      <c r="D117" s="3">
        <f>_xlfn.XLOOKUP(B117,Tabla1[NOMBRE Y APELLIDO],Tabla1[EDAD])</f>
        <v>0</v>
      </c>
      <c r="E117" s="3">
        <f>_xlfn.XLOOKUP(B117,Tabla1[NOMBRE Y APELLIDO],Tabla1[CAT.])</f>
        <v>0</v>
      </c>
      <c r="F117" s="81">
        <f>_xlfn.XLOOKUP(B117,Tabla1[NOMBRE Y APELLIDO],Tabla1[200m LIBRE])</f>
        <v>0</v>
      </c>
      <c r="H117" t="str">
        <f t="shared" si="75"/>
        <v>SERIE 10-4</v>
      </c>
      <c r="I117" t="str">
        <f>N117&amp;COUNTIF($N$15:N117,N117)</f>
        <v>066</v>
      </c>
      <c r="J117" s="3">
        <v>4</v>
      </c>
      <c r="K117" s="80">
        <v>0</v>
      </c>
      <c r="L117" s="50">
        <v>0</v>
      </c>
      <c r="M117" s="50">
        <v>0</v>
      </c>
      <c r="N117" s="50">
        <v>0</v>
      </c>
      <c r="O117" s="55">
        <v>0</v>
      </c>
      <c r="P117" s="55" t="s">
        <v>89</v>
      </c>
      <c r="Q117" s="50">
        <f t="shared" si="73"/>
        <v>5</v>
      </c>
      <c r="R117" s="50">
        <v>10</v>
      </c>
      <c r="T117">
        <v>2</v>
      </c>
      <c r="V117" s="3">
        <f>_xlfn.XLOOKUP(U117,Tabla1[NOMBRE Y APELLIDO],Tabla1[EQUIPO])</f>
        <v>0</v>
      </c>
      <c r="W117" s="3">
        <f>_xlfn.XLOOKUP(U117,Tabla1[NOMBRE Y APELLIDO],Tabla1[EDAD])</f>
        <v>0</v>
      </c>
      <c r="X117" s="3">
        <f>_xlfn.XLOOKUP(U117,Tabla1[NOMBRE Y APELLIDO],Tabla1[CAT.])</f>
        <v>0</v>
      </c>
      <c r="Y117" s="81">
        <f>_xlfn.XLOOKUP(U117,Tabla1[NOMBRE Y APELLIDO],Tabla1[200m LIBRE])</f>
        <v>0</v>
      </c>
      <c r="Z117" s="84"/>
      <c r="AA117" t="str">
        <f t="shared" si="76"/>
        <v>SERIE 10-4</v>
      </c>
      <c r="AB117" t="str">
        <f>AG117&amp;COUNTIF($AG$15:AG117,AG117)</f>
        <v>065</v>
      </c>
      <c r="AC117" s="3">
        <v>4</v>
      </c>
      <c r="AD117" s="80">
        <v>0</v>
      </c>
      <c r="AE117" s="50">
        <v>0</v>
      </c>
      <c r="AF117" s="50">
        <v>0</v>
      </c>
      <c r="AG117" s="50">
        <v>0</v>
      </c>
      <c r="AH117" s="55">
        <v>0</v>
      </c>
      <c r="AI117" s="55" t="s">
        <v>89</v>
      </c>
      <c r="AJ117" s="50">
        <f t="shared" si="74"/>
        <v>6</v>
      </c>
      <c r="AK117" s="50">
        <v>10</v>
      </c>
      <c r="AM117" s="4">
        <v>3</v>
      </c>
      <c r="AN117" t="str" cm="1">
        <f t="array" ref="AN117">_xlfn.XLOOKUP($AO$112&amp;AM117,$I$15:$I$201,$K$15:$N$201,"")</f>
        <v/>
      </c>
      <c r="AO117" s="55"/>
      <c r="AP117" s="50"/>
      <c r="AQ117" s="55"/>
      <c r="AR117" s="55" t="str">
        <f t="shared" si="77"/>
        <v/>
      </c>
      <c r="AS117" s="50" cm="1">
        <f t="array" ref="AS117">IFERROR(IF(AR117="N/P",0,_xlfn.IFS(AM117&gt;8,"0",AM117=1,"9",AM117=2,"7",AM117=3,"6",AM117=4,"5",AM117=5,"4",AM117=6,"3",AM117=7,"2",AM117=8,"1")),"")+0</f>
        <v>6</v>
      </c>
      <c r="AT117" s="87" t="str">
        <f t="shared" si="46"/>
        <v>00</v>
      </c>
      <c r="AU117" s="4" cm="1">
        <f t="array" ref="AU117">_xlfn.IFS(AZ117="N/P",0,AV117="",0,AZ117&gt;0,AU116+1)</f>
        <v>0</v>
      </c>
      <c r="AV117" t="str">
        <v/>
      </c>
      <c r="AW117" s="4">
        <v>0</v>
      </c>
      <c r="AX117" s="4">
        <v>0</v>
      </c>
      <c r="AY117" s="4">
        <v>0</v>
      </c>
      <c r="AZ117" s="55" t="str">
        <v/>
      </c>
      <c r="BA117" s="50" t="e" cm="1">
        <f t="array" ref="BA117">IFERROR(IF(AZ117="N/P",0,_xlfn.IFS(AU117&gt;8,"0",AU117=1,"9",AU117=2,"7",AU117=3,"6",AU117=4,"5",AU117=5,"4",AU117=6,"3",AU117=7,"2",AU117=8,"1")),"")+0</f>
        <v>#VALUE!</v>
      </c>
      <c r="BC117" s="4"/>
      <c r="BD117" s="42" t="str">
        <f>BD102</f>
        <v>MASCULINO</v>
      </c>
      <c r="BE117" s="18">
        <f>AO127</f>
        <v>0</v>
      </c>
      <c r="BG117" s="42" t="str">
        <f>BG102</f>
        <v>200 M</v>
      </c>
      <c r="BH117" s="18" t="str">
        <f>BH102</f>
        <v>LIBRE</v>
      </c>
      <c r="BJ117" s="90" t="str">
        <f t="shared" si="72"/>
        <v>200 M</v>
      </c>
      <c r="BL117" s="48" t="str">
        <f>BD117</f>
        <v>MASCULINO</v>
      </c>
      <c r="BM117" s="17">
        <f>BE117</f>
        <v>0</v>
      </c>
      <c r="BO117" s="48" t="str">
        <f>BG117</f>
        <v>200 M</v>
      </c>
      <c r="BP117" s="17" t="str">
        <f>BH117</f>
        <v>LIBRE</v>
      </c>
    </row>
    <row r="118" spans="1:69" x14ac:dyDescent="0.3">
      <c r="A118">
        <v>6</v>
      </c>
      <c r="C118" s="3">
        <f>_xlfn.XLOOKUP(B118,Tabla1[NOMBRE Y APELLIDO],Tabla1[EQUIPO])</f>
        <v>0</v>
      </c>
      <c r="D118" s="3">
        <f>_xlfn.XLOOKUP(B118,Tabla1[NOMBRE Y APELLIDO],Tabla1[EDAD])</f>
        <v>0</v>
      </c>
      <c r="E118" s="3">
        <f>_xlfn.XLOOKUP(B118,Tabla1[NOMBRE Y APELLIDO],Tabla1[CAT.])</f>
        <v>0</v>
      </c>
      <c r="F118" s="81">
        <f>_xlfn.XLOOKUP(B118,Tabla1[NOMBRE Y APELLIDO],Tabla1[200m LIBRE])</f>
        <v>0</v>
      </c>
      <c r="H118" t="str">
        <f t="shared" si="75"/>
        <v>SERIE 10-5</v>
      </c>
      <c r="I118" t="str">
        <f>N118&amp;COUNTIF($N$15:N118,N118)</f>
        <v>067</v>
      </c>
      <c r="J118" s="3">
        <v>5</v>
      </c>
      <c r="K118" s="80">
        <v>0</v>
      </c>
      <c r="L118" s="50">
        <v>0</v>
      </c>
      <c r="M118" s="50">
        <v>0</v>
      </c>
      <c r="N118" s="50">
        <v>0</v>
      </c>
      <c r="O118" s="55">
        <v>0</v>
      </c>
      <c r="P118" s="55" t="s">
        <v>89</v>
      </c>
      <c r="Q118" s="50">
        <f t="shared" si="73"/>
        <v>5</v>
      </c>
      <c r="R118" s="50">
        <v>10</v>
      </c>
      <c r="T118">
        <v>6</v>
      </c>
      <c r="V118" s="3">
        <f>_xlfn.XLOOKUP(U118,Tabla1[NOMBRE Y APELLIDO],Tabla1[EQUIPO])</f>
        <v>0</v>
      </c>
      <c r="W118" s="3">
        <f>_xlfn.XLOOKUP(U118,Tabla1[NOMBRE Y APELLIDO],Tabla1[EDAD])</f>
        <v>0</v>
      </c>
      <c r="X118" s="3">
        <f>_xlfn.XLOOKUP(U118,Tabla1[NOMBRE Y APELLIDO],Tabla1[CAT.])</f>
        <v>0</v>
      </c>
      <c r="Y118" s="81">
        <f>_xlfn.XLOOKUP(U118,Tabla1[NOMBRE Y APELLIDO],Tabla1[200m LIBRE])</f>
        <v>0</v>
      </c>
      <c r="Z118" s="84"/>
      <c r="AA118" t="str">
        <f t="shared" si="76"/>
        <v>SERIE 10-5</v>
      </c>
      <c r="AB118" t="str">
        <f>AG118&amp;COUNTIF($AG$15:AG118,AG118)</f>
        <v>066</v>
      </c>
      <c r="AC118" s="3">
        <v>5</v>
      </c>
      <c r="AD118" s="80">
        <v>0</v>
      </c>
      <c r="AE118" s="50">
        <v>0</v>
      </c>
      <c r="AF118" s="50">
        <v>0</v>
      </c>
      <c r="AG118" s="50">
        <v>0</v>
      </c>
      <c r="AH118" s="55">
        <v>0</v>
      </c>
      <c r="AI118" s="55" t="s">
        <v>89</v>
      </c>
      <c r="AJ118" s="50">
        <f t="shared" si="74"/>
        <v>6</v>
      </c>
      <c r="AK118" s="50">
        <v>10</v>
      </c>
      <c r="AM118" s="4">
        <v>4</v>
      </c>
      <c r="AN118" t="str" cm="1">
        <f t="array" ref="AN118">_xlfn.XLOOKUP($AO$112&amp;AM118,$I$15:$I$201,$K$15:$N$201,"")</f>
        <v/>
      </c>
      <c r="AO118" s="55"/>
      <c r="AP118" s="50"/>
      <c r="AQ118" s="55"/>
      <c r="AR118" s="55" t="str">
        <f t="shared" si="77"/>
        <v/>
      </c>
      <c r="AS118" s="50" cm="1">
        <f t="array" ref="AS118">IFERROR(IF(AR118="N/P",0,_xlfn.IFS(AM118&gt;8,"0",AM118=1,"9",AM118=2,"7",AM118=3,"6",AM118=4,"5",AM118=5,"4",AM118=6,"3",AM118=7,"2",AM118=8,"1")),"")+0</f>
        <v>5</v>
      </c>
      <c r="AT118" s="87" t="str">
        <f t="shared" si="46"/>
        <v>00</v>
      </c>
      <c r="AU118" s="4" cm="1">
        <f t="array" ref="AU118">_xlfn.IFS(AZ118="N/P",0,AV118="",0,AZ118&gt;0,AU117+1)</f>
        <v>0</v>
      </c>
      <c r="AV118" t="str">
        <v/>
      </c>
      <c r="AW118" s="4">
        <v>0</v>
      </c>
      <c r="AX118" s="4">
        <v>0</v>
      </c>
      <c r="AY118" s="4">
        <v>0</v>
      </c>
      <c r="AZ118" s="55" t="str">
        <v/>
      </c>
      <c r="BA118" s="50" t="e" cm="1">
        <f t="array" ref="BA118">IFERROR(IF(AZ118="N/P",0,_xlfn.IFS(AU118&gt;8,"0",AU118=1,"9",AU118=2,"7",AU118=3,"6",AU118=4,"5",AU118=5,"4",AU118=6,"3",AU118=7,"2",AU118=8,"1")),"")+0</f>
        <v>#VALUE!</v>
      </c>
      <c r="BC118" s="4"/>
      <c r="BD118" s="42" t="str">
        <f>BD103</f>
        <v xml:space="preserve">PRUEBA </v>
      </c>
      <c r="BE118" s="18">
        <f>BE103</f>
        <v>6</v>
      </c>
      <c r="BJ118" s="90" t="str">
        <f t="shared" si="72"/>
        <v/>
      </c>
      <c r="BL118" s="48" t="str">
        <f>BD118</f>
        <v xml:space="preserve">PRUEBA </v>
      </c>
      <c r="BM118" s="17">
        <f>BE118</f>
        <v>6</v>
      </c>
    </row>
    <row r="119" spans="1:69" x14ac:dyDescent="0.3">
      <c r="A119">
        <v>3</v>
      </c>
      <c r="C119" s="3">
        <f>_xlfn.XLOOKUP(B119,Tabla1[NOMBRE Y APELLIDO],Tabla1[EQUIPO])</f>
        <v>0</v>
      </c>
      <c r="D119" s="3">
        <f>_xlfn.XLOOKUP(B119,Tabla1[NOMBRE Y APELLIDO],Tabla1[EDAD])</f>
        <v>0</v>
      </c>
      <c r="E119" s="3">
        <f>_xlfn.XLOOKUP(B119,Tabla1[NOMBRE Y APELLIDO],Tabla1[CAT.])</f>
        <v>0</v>
      </c>
      <c r="F119" s="81">
        <f>_xlfn.XLOOKUP(B119,Tabla1[NOMBRE Y APELLIDO],Tabla1[200m LIBRE])</f>
        <v>0</v>
      </c>
      <c r="H119" t="str">
        <f t="shared" si="75"/>
        <v>SERIE 10-6</v>
      </c>
      <c r="I119" t="str">
        <f>N119&amp;COUNTIF($N$15:N119,N119)</f>
        <v>068</v>
      </c>
      <c r="J119" s="3">
        <v>6</v>
      </c>
      <c r="K119" s="80">
        <v>0</v>
      </c>
      <c r="L119" s="50">
        <v>0</v>
      </c>
      <c r="M119" s="50">
        <v>0</v>
      </c>
      <c r="N119" s="50">
        <v>0</v>
      </c>
      <c r="O119" s="55">
        <v>0</v>
      </c>
      <c r="P119" s="55" t="s">
        <v>89</v>
      </c>
      <c r="Q119" s="50">
        <f t="shared" si="73"/>
        <v>5</v>
      </c>
      <c r="R119" s="50">
        <v>10</v>
      </c>
      <c r="T119">
        <v>3</v>
      </c>
      <c r="V119" s="3">
        <f>_xlfn.XLOOKUP(U119,Tabla1[NOMBRE Y APELLIDO],Tabla1[EQUIPO])</f>
        <v>0</v>
      </c>
      <c r="W119" s="3">
        <f>_xlfn.XLOOKUP(U119,Tabla1[NOMBRE Y APELLIDO],Tabla1[EDAD])</f>
        <v>0</v>
      </c>
      <c r="X119" s="3">
        <f>_xlfn.XLOOKUP(U119,Tabla1[NOMBRE Y APELLIDO],Tabla1[CAT.])</f>
        <v>0</v>
      </c>
      <c r="Y119" s="81">
        <f>_xlfn.XLOOKUP(U119,Tabla1[NOMBRE Y APELLIDO],Tabla1[200m LIBRE])</f>
        <v>0</v>
      </c>
      <c r="Z119" s="84"/>
      <c r="AA119" t="str">
        <f t="shared" si="76"/>
        <v>SERIE 10-6</v>
      </c>
      <c r="AB119" t="str">
        <f>AG119&amp;COUNTIF($AG$15:AG119,AG119)</f>
        <v>067</v>
      </c>
      <c r="AC119" s="3">
        <v>6</v>
      </c>
      <c r="AD119" s="80">
        <v>0</v>
      </c>
      <c r="AE119" s="50">
        <v>0</v>
      </c>
      <c r="AF119" s="50">
        <v>0</v>
      </c>
      <c r="AG119" s="50">
        <v>0</v>
      </c>
      <c r="AH119" s="55">
        <v>0</v>
      </c>
      <c r="AI119" s="55" t="s">
        <v>89</v>
      </c>
      <c r="AJ119" s="50">
        <f t="shared" si="74"/>
        <v>6</v>
      </c>
      <c r="AK119" s="50">
        <v>10</v>
      </c>
      <c r="AM119" s="4">
        <v>5</v>
      </c>
      <c r="AN119" cm="1">
        <f t="array" ref="AN119:AQ119">_xlfn.XLOOKUP($AO$112&amp;AM119,$I$15:$I$201,$K$15:$N$201,"")</f>
        <v>0</v>
      </c>
      <c r="AO119" s="55">
        <v>0</v>
      </c>
      <c r="AP119" s="50">
        <v>0</v>
      </c>
      <c r="AQ119" s="55">
        <v>0</v>
      </c>
      <c r="AR119" s="55">
        <f t="shared" si="77"/>
        <v>0</v>
      </c>
      <c r="AS119" s="50" cm="1">
        <f t="array" ref="AS119">IFERROR(IF(AR119="N/P",0,_xlfn.IFS(AM119&gt;8,"0",AM119=1,"9",AM119=2,"7",AM119=3,"6",AM119=4,"5",AM119=5,"4",AM119=6,"3",AM119=7,"2",AM119=8,"1")),"")+0</f>
        <v>4</v>
      </c>
      <c r="AT119" s="87" t="str">
        <f t="shared" si="46"/>
        <v>00</v>
      </c>
      <c r="AU119" s="4" cm="1">
        <f t="array" ref="AU119">_xlfn.IFS(AZ119="N/P",0,AV119="",0,AZ119&gt;0,AU118+1)</f>
        <v>0</v>
      </c>
      <c r="AV119" t="str">
        <v/>
      </c>
      <c r="AW119" s="4">
        <v>0</v>
      </c>
      <c r="AX119" s="4">
        <v>0</v>
      </c>
      <c r="AY119" s="4">
        <v>0</v>
      </c>
      <c r="AZ119" s="55" t="str">
        <v/>
      </c>
      <c r="BA119" s="50" t="e" cm="1">
        <f t="array" ref="BA119">IFERROR(IF(AZ119="N/P",0,_xlfn.IFS(AU119&gt;8,"0",AU119=1,"9",AU119=2,"7",AU119=3,"6",AU119=4,"5",AU119=5,"4",AU119=6,"3",AU119=7,"2",AU119=8,"1")),"")+0</f>
        <v>#VALUE!</v>
      </c>
      <c r="BC119" s="49" t="s">
        <v>83</v>
      </c>
      <c r="BD119" s="49" t="s">
        <v>7</v>
      </c>
      <c r="BE119" s="49" t="s">
        <v>8</v>
      </c>
      <c r="BF119" s="49" t="s">
        <v>61</v>
      </c>
      <c r="BG119" s="49" t="s">
        <v>10</v>
      </c>
      <c r="BH119" s="49" t="s">
        <v>81</v>
      </c>
      <c r="BI119" s="50" t="s">
        <v>15</v>
      </c>
      <c r="BJ119" s="90" t="str">
        <f t="shared" si="72"/>
        <v>CAT.Lugar</v>
      </c>
      <c r="BK119" s="4" t="s">
        <v>83</v>
      </c>
      <c r="BL119" s="4" t="s">
        <v>7</v>
      </c>
      <c r="BM119" s="4" t="s">
        <v>8</v>
      </c>
      <c r="BN119" s="4" t="s">
        <v>61</v>
      </c>
      <c r="BO119" s="4" t="s">
        <v>10</v>
      </c>
      <c r="BP119" s="4" t="s">
        <v>81</v>
      </c>
      <c r="BQ119" s="4" t="s">
        <v>15</v>
      </c>
    </row>
    <row r="120" spans="1:69" x14ac:dyDescent="0.3">
      <c r="A120">
        <v>5</v>
      </c>
      <c r="C120" s="3">
        <f>_xlfn.XLOOKUP(B120,Tabla1[NOMBRE Y APELLIDO],Tabla1[EQUIPO])</f>
        <v>0</v>
      </c>
      <c r="D120" s="3">
        <f>_xlfn.XLOOKUP(B120,Tabla1[NOMBRE Y APELLIDO],Tabla1[EDAD])</f>
        <v>0</v>
      </c>
      <c r="E120" s="3">
        <f>_xlfn.XLOOKUP(B120,Tabla1[NOMBRE Y APELLIDO],Tabla1[CAT.])</f>
        <v>0</v>
      </c>
      <c r="F120" s="81">
        <f>_xlfn.XLOOKUP(B120,Tabla1[NOMBRE Y APELLIDO],Tabla1[200m LIBRE])</f>
        <v>0</v>
      </c>
      <c r="H120" t="str">
        <f t="shared" si="75"/>
        <v>SERIE 10-7</v>
      </c>
      <c r="I120" t="str">
        <f>N120&amp;COUNTIF($N$15:N120,N120)</f>
        <v>069</v>
      </c>
      <c r="J120" s="3">
        <v>7</v>
      </c>
      <c r="K120" s="80">
        <v>0</v>
      </c>
      <c r="L120" s="50">
        <v>0</v>
      </c>
      <c r="M120" s="50">
        <v>0</v>
      </c>
      <c r="N120" s="50">
        <v>0</v>
      </c>
      <c r="O120" s="55">
        <v>0</v>
      </c>
      <c r="P120" s="55" t="s">
        <v>89</v>
      </c>
      <c r="Q120" s="50">
        <f t="shared" si="73"/>
        <v>5</v>
      </c>
      <c r="R120" s="50">
        <v>10</v>
      </c>
      <c r="T120">
        <v>5</v>
      </c>
      <c r="V120" s="3">
        <f>_xlfn.XLOOKUP(U120,Tabla1[NOMBRE Y APELLIDO],Tabla1[EQUIPO])</f>
        <v>0</v>
      </c>
      <c r="W120" s="3">
        <f>_xlfn.XLOOKUP(U120,Tabla1[NOMBRE Y APELLIDO],Tabla1[EDAD])</f>
        <v>0</v>
      </c>
      <c r="X120" s="3">
        <f>_xlfn.XLOOKUP(U120,Tabla1[NOMBRE Y APELLIDO],Tabla1[CAT.])</f>
        <v>0</v>
      </c>
      <c r="Y120" s="81">
        <f>_xlfn.XLOOKUP(U120,Tabla1[NOMBRE Y APELLIDO],Tabla1[200m LIBRE])</f>
        <v>0</v>
      </c>
      <c r="Z120" s="84"/>
      <c r="AA120" t="str">
        <f t="shared" si="76"/>
        <v>SERIE 10-7</v>
      </c>
      <c r="AB120" t="str">
        <f>AG120&amp;COUNTIF($AG$15:AG120,AG120)</f>
        <v>068</v>
      </c>
      <c r="AC120" s="3">
        <v>7</v>
      </c>
      <c r="AD120" s="80">
        <v>0</v>
      </c>
      <c r="AE120" s="50">
        <v>0</v>
      </c>
      <c r="AF120" s="50">
        <v>0</v>
      </c>
      <c r="AG120" s="50">
        <v>0</v>
      </c>
      <c r="AH120" s="55">
        <v>0</v>
      </c>
      <c r="AI120" s="55" t="s">
        <v>89</v>
      </c>
      <c r="AJ120" s="50">
        <f t="shared" si="74"/>
        <v>6</v>
      </c>
      <c r="AK120" s="50">
        <v>10</v>
      </c>
      <c r="AM120" s="4">
        <v>6</v>
      </c>
      <c r="AN120" t="str" cm="1">
        <f t="array" ref="AN120">_xlfn.XLOOKUP($AO$112&amp;AM120,$I$15:$I$201,$K$15:$N$201,"")</f>
        <v/>
      </c>
      <c r="AO120" s="55"/>
      <c r="AP120" s="50"/>
      <c r="AQ120" s="55"/>
      <c r="AR120" s="55" t="str">
        <f t="shared" si="77"/>
        <v/>
      </c>
      <c r="AS120" s="50" cm="1">
        <f t="array" ref="AS120">IFERROR(IF(AR120="N/P",0,_xlfn.IFS(AM120&gt;8,"0",AM120=1,"9",AM120=2,"7",AM120=3,"6",AM120=4,"5",AM120=5,"4",AM120=6,"3",AM120=7,"2",AM120=8,"1")),"")+0</f>
        <v>3</v>
      </c>
      <c r="AT120" s="87" t="str">
        <f t="shared" si="46"/>
        <v>00</v>
      </c>
      <c r="AU120" s="4" cm="1">
        <f t="array" ref="AU120">_xlfn.IFS(AZ120="N/P",0,AV120="",0,AZ120&gt;0,AU119+1)</f>
        <v>0</v>
      </c>
      <c r="AV120" t="str">
        <v/>
      </c>
      <c r="AW120" s="4">
        <v>0</v>
      </c>
      <c r="AX120" s="4">
        <v>0</v>
      </c>
      <c r="AY120" s="4">
        <v>0</v>
      </c>
      <c r="AZ120" s="55" t="str">
        <v/>
      </c>
      <c r="BA120" s="50" t="e" cm="1">
        <f t="array" ref="BA120">IFERROR(IF(AZ120="N/P",0,_xlfn.IFS(AU120&gt;8,"0",AU120=1,"9",AU120=2,"7",AU120=3,"6",AU120=4,"5",AU120=5,"4",AU120=6,"3",AU120=7,"2",AU120=8,"1")),"")+0</f>
        <v>#VALUE!</v>
      </c>
      <c r="BC120" s="4">
        <v>1</v>
      </c>
      <c r="BD120" cm="1">
        <f t="array" ref="BD120:BG120">_xlfn.XLOOKUP($BE$117&amp;BC120,$AB$15:$AB$201,$AD$15:$AG$201,"")</f>
        <v>0</v>
      </c>
      <c r="BE120" s="55">
        <v>0</v>
      </c>
      <c r="BF120" s="50">
        <v>0</v>
      </c>
      <c r="BG120" s="55">
        <v>0</v>
      </c>
      <c r="BH120" s="55">
        <f t="shared" ref="BH120:BH131" si="78">_xlfn.XLOOKUP($BE$72&amp;BC120,$AB$15:$AB$201,$AI$15:$AI$201,"")</f>
        <v>4.2708333333333331E-3</v>
      </c>
      <c r="BI120" s="50" cm="1">
        <f t="array" ref="BI120">IFERROR(IF(BH120="N/P",0,_xlfn.IFS(BC120&gt;8,"0",BC120=1,"9",BC120=2,"7",BC120=3,"6",BC120=4,"5",BC120=5,"4",BC120=6,"3",BC120=7,"2",BC120=8,"1")),"")+0</f>
        <v>9</v>
      </c>
      <c r="BJ120" s="90" t="e">
        <f t="shared" si="72"/>
        <v>#N/A</v>
      </c>
      <c r="BK120" s="4" t="e" cm="1">
        <f t="array" ref="BK120">_xlfn.IFS(BP120="N/P",0,BL120="",0,BL120&gt;0,1)</f>
        <v>#N/A</v>
      </c>
      <c r="BL120" cm="1">
        <f t="array" ref="BL120:BP131">_xlfn._xlws.SORT(BD120:BH131,5,1,FALSE)</f>
        <v>0</v>
      </c>
      <c r="BM120" s="4">
        <v>0</v>
      </c>
      <c r="BN120" s="4">
        <v>0</v>
      </c>
      <c r="BO120" s="4">
        <v>0</v>
      </c>
      <c r="BP120" s="55">
        <v>4.2708333333333331E-3</v>
      </c>
      <c r="BQ120" s="50" t="e" cm="1">
        <f t="array" ref="BQ120">IFERROR(IF(BP120="N/P",0,_xlfn.IFS(BK120&gt;8,"0",BK120=1,"9",BK120=2,"7",BK120=3,"6",BK120=4,"5",BK120=5,"4",BK120=6,"3",BK120=7,"2",BK120=8,"1")),"")+0</f>
        <v>#VALUE!</v>
      </c>
    </row>
    <row r="121" spans="1:69" x14ac:dyDescent="0.3">
      <c r="A121">
        <v>4</v>
      </c>
      <c r="C121" s="3">
        <f>_xlfn.XLOOKUP(B121,Tabla1[NOMBRE Y APELLIDO],Tabla1[EQUIPO])</f>
        <v>0</v>
      </c>
      <c r="D121" s="3">
        <f>_xlfn.XLOOKUP(B121,Tabla1[NOMBRE Y APELLIDO],Tabla1[EDAD])</f>
        <v>0</v>
      </c>
      <c r="E121" s="3">
        <f>_xlfn.XLOOKUP(B121,Tabla1[NOMBRE Y APELLIDO],Tabla1[CAT.])</f>
        <v>0</v>
      </c>
      <c r="F121" s="81">
        <f>_xlfn.XLOOKUP(B121,Tabla1[NOMBRE Y APELLIDO],Tabla1[200m LIBRE])</f>
        <v>0</v>
      </c>
      <c r="H121" t="str">
        <f t="shared" si="75"/>
        <v>SERIE 10-8</v>
      </c>
      <c r="I121" t="str">
        <f>N121&amp;COUNTIF($N$15:N121,N121)</f>
        <v>070</v>
      </c>
      <c r="J121" s="3">
        <v>8</v>
      </c>
      <c r="K121" s="80">
        <v>0</v>
      </c>
      <c r="L121" s="50">
        <v>0</v>
      </c>
      <c r="M121" s="50">
        <v>0</v>
      </c>
      <c r="N121" s="50">
        <v>0</v>
      </c>
      <c r="O121" s="55">
        <v>0</v>
      </c>
      <c r="P121" s="55" t="s">
        <v>89</v>
      </c>
      <c r="Q121" s="50">
        <f t="shared" si="73"/>
        <v>5</v>
      </c>
      <c r="R121" s="50">
        <v>10</v>
      </c>
      <c r="T121">
        <v>4</v>
      </c>
      <c r="V121" s="3">
        <f>_xlfn.XLOOKUP(U121,Tabla1[NOMBRE Y APELLIDO],Tabla1[EQUIPO])</f>
        <v>0</v>
      </c>
      <c r="W121" s="3">
        <f>_xlfn.XLOOKUP(U121,Tabla1[NOMBRE Y APELLIDO],Tabla1[EDAD])</f>
        <v>0</v>
      </c>
      <c r="X121" s="3">
        <f>_xlfn.XLOOKUP(U121,Tabla1[NOMBRE Y APELLIDO],Tabla1[CAT.])</f>
        <v>0</v>
      </c>
      <c r="Y121" s="81">
        <f>_xlfn.XLOOKUP(U121,Tabla1[NOMBRE Y APELLIDO],Tabla1[200m LIBRE])</f>
        <v>0</v>
      </c>
      <c r="Z121" s="84"/>
      <c r="AA121" t="str">
        <f t="shared" si="76"/>
        <v>SERIE 10-8</v>
      </c>
      <c r="AB121" t="str">
        <f>AG121&amp;COUNTIF($AG$15:AG121,AG121)</f>
        <v>069</v>
      </c>
      <c r="AC121" s="3">
        <v>8</v>
      </c>
      <c r="AD121" s="80">
        <v>0</v>
      </c>
      <c r="AE121" s="50">
        <v>0</v>
      </c>
      <c r="AF121" s="50">
        <v>0</v>
      </c>
      <c r="AG121" s="50">
        <v>0</v>
      </c>
      <c r="AH121" s="55">
        <v>0</v>
      </c>
      <c r="AI121" s="55" t="s">
        <v>89</v>
      </c>
      <c r="AJ121" s="50">
        <f t="shared" si="74"/>
        <v>6</v>
      </c>
      <c r="AK121" s="50">
        <v>10</v>
      </c>
      <c r="AM121" s="4">
        <v>7</v>
      </c>
      <c r="AN121" t="str" cm="1">
        <f t="array" ref="AN121">_xlfn.XLOOKUP($AO$112&amp;AM121,$I$15:$I$201,$K$15:$N$201,"")</f>
        <v/>
      </c>
      <c r="AO121" s="55"/>
      <c r="AP121" s="50"/>
      <c r="AQ121" s="55"/>
      <c r="AR121" s="55" t="str">
        <f t="shared" si="77"/>
        <v/>
      </c>
      <c r="AS121" s="50" cm="1">
        <f t="array" ref="AS121">IFERROR(IF(AR121="N/P",0,_xlfn.IFS(AM121&gt;8,"0",AM121=1,"9",AM121=2,"7",AM121=3,"6",AM121=4,"5",AM121=5,"4",AM121=6,"3",AM121=7,"2",AM121=8,"1")),"")+0</f>
        <v>2</v>
      </c>
      <c r="AT121" s="87" t="str">
        <f t="shared" si="46"/>
        <v>00</v>
      </c>
      <c r="AU121" s="4" cm="1">
        <f t="array" ref="AU121">_xlfn.IFS(AZ121="N/P",0,AV121="",0,AZ121&gt;0,AU120+1)</f>
        <v>0</v>
      </c>
      <c r="AV121" t="str">
        <v/>
      </c>
      <c r="AW121" s="4">
        <v>0</v>
      </c>
      <c r="AX121" s="4">
        <v>0</v>
      </c>
      <c r="AY121" s="4">
        <v>0</v>
      </c>
      <c r="AZ121" s="55" t="str">
        <v/>
      </c>
      <c r="BA121" s="50" t="e" cm="1">
        <f t="array" ref="BA121">IFERROR(IF(AZ121="N/P",0,_xlfn.IFS(AU121&gt;8,"0",AU121=1,"9",AU121=2,"7",AU121=3,"6",AU121=4,"5",AU121=5,"4",AU121=6,"3",AU121=7,"2",AU121=8,"1")),"")+0</f>
        <v>#VALUE!</v>
      </c>
      <c r="BC121" s="4">
        <v>2</v>
      </c>
      <c r="BD121" cm="1">
        <f t="array" ref="BD121:BG121">_xlfn.XLOOKUP($BE$117&amp;BC121,$AB$15:$AB$201,$AD$15:$AG$201,"")</f>
        <v>0</v>
      </c>
      <c r="BE121" s="55">
        <v>0</v>
      </c>
      <c r="BF121" s="50">
        <v>0</v>
      </c>
      <c r="BG121" s="55">
        <v>0</v>
      </c>
      <c r="BH121" s="55" t="str">
        <f t="shared" si="78"/>
        <v/>
      </c>
      <c r="BI121" s="50" cm="1">
        <f t="array" ref="BI121">IFERROR(IF(BH121="N/P",0,_xlfn.IFS(BC121&gt;8,"0",BC121=1,"9",BC121=2,"7",BC121=3,"6",BC121=4,"5",BC121=5,"4",BC121=6,"3",BC121=7,"2",BC121=8,"1")),"")+0</f>
        <v>7</v>
      </c>
      <c r="BJ121" s="90" t="e">
        <f t="shared" si="72"/>
        <v>#N/A</v>
      </c>
      <c r="BK121" s="4" t="e" cm="1">
        <f t="array" ref="BK121">_xlfn.IFS(BP121="N/P",0,BL121="",0,BP121&gt;0,BK120+1)</f>
        <v>#N/A</v>
      </c>
      <c r="BL121">
        <v>0</v>
      </c>
      <c r="BM121" s="4">
        <v>0</v>
      </c>
      <c r="BN121" s="4">
        <v>0</v>
      </c>
      <c r="BO121" s="4">
        <v>0</v>
      </c>
      <c r="BP121" s="55" t="str">
        <v/>
      </c>
      <c r="BQ121" s="50" t="e" cm="1">
        <f t="array" ref="BQ121">IFERROR(IF(BP121="N/P",0,_xlfn.IFS(BK121&gt;8,"0",BK121=1,"9",BK121=2,"7",BK121=3,"6",BK121=4,"5",BK121=5,"4",BK121=6,"3",BK121=7,"2",BK121=8,"1")),"")+0</f>
        <v>#VALUE!</v>
      </c>
    </row>
    <row r="122" spans="1:69" x14ac:dyDescent="0.3">
      <c r="I122" t="str">
        <f>N122&amp;COUNTIF($N$15:N122,N122)</f>
        <v>70</v>
      </c>
      <c r="AB122" t="str">
        <f>AG122&amp;COUNTIF($AG$15:AG122,AG122)</f>
        <v>69</v>
      </c>
      <c r="AM122" s="4">
        <v>8</v>
      </c>
      <c r="AN122" t="str" cm="1">
        <f t="array" ref="AN122">_xlfn.XLOOKUP($AO$112&amp;AM122,$I$15:$I$201,$K$15:$N$201,"")</f>
        <v/>
      </c>
      <c r="AO122" s="55"/>
      <c r="AP122" s="50"/>
      <c r="AQ122" s="55"/>
      <c r="AR122" s="55" t="str">
        <f t="shared" si="77"/>
        <v/>
      </c>
      <c r="AS122" s="50" cm="1">
        <f t="array" ref="AS122">IFERROR(IF(AR122="N/P",0,_xlfn.IFS(AM122&gt;8,"0",AM122=1,"9",AM122=2,"7",AM122=3,"6",AM122=4,"5",AM122=5,"4",AM122=6,"3",AM122=7,"2",AM122=8,"1")),"")+0</f>
        <v>1</v>
      </c>
      <c r="AT122" s="87" t="str">
        <f t="shared" si="46"/>
        <v>00</v>
      </c>
      <c r="AU122" s="4" cm="1">
        <f t="array" ref="AU122">_xlfn.IFS(AZ122="N/P",0,AV122="",0,AZ122&gt;0,AU121+1)</f>
        <v>0</v>
      </c>
      <c r="AV122" t="str">
        <v/>
      </c>
      <c r="AW122" s="4">
        <v>0</v>
      </c>
      <c r="AX122" s="4">
        <v>0</v>
      </c>
      <c r="AY122" s="4">
        <v>0</v>
      </c>
      <c r="AZ122" t="str">
        <v/>
      </c>
      <c r="BA122" s="50" t="e" cm="1">
        <f t="array" ref="BA122">IFERROR(IF(AZ122="N/P",0,_xlfn.IFS(AU122&gt;8,"0",AU122=1,"9",AU122=2,"7",AU122=3,"6",AU122=4,"5",AU122=5,"4",AU122=6,"3",AU122=7,"2",AU122=8,"1")),"")+0</f>
        <v>#VALUE!</v>
      </c>
      <c r="BC122" s="4">
        <v>3</v>
      </c>
      <c r="BD122" cm="1">
        <f t="array" ref="BD122:BG122">_xlfn.XLOOKUP($BE$117&amp;BC122,$AB$15:$AB$201,$AD$15:$AG$201,"")</f>
        <v>0</v>
      </c>
      <c r="BE122" s="55">
        <v>0</v>
      </c>
      <c r="BF122" s="50">
        <v>0</v>
      </c>
      <c r="BG122" s="55">
        <v>0</v>
      </c>
      <c r="BH122" s="55" t="str">
        <f t="shared" si="78"/>
        <v/>
      </c>
      <c r="BI122" s="50" cm="1">
        <f t="array" ref="BI122">IFERROR(IF(BH122="N/P",0,_xlfn.IFS(BC122&gt;8,"0",BC122=1,"9",BC122=2,"7",BC122=3,"6",BC122=4,"5",BC122=5,"4",BC122=6,"3",BC122=7,"2",BC122=8,"1")),"")+0</f>
        <v>6</v>
      </c>
      <c r="BJ122" s="90" t="e">
        <f t="shared" si="72"/>
        <v>#N/A</v>
      </c>
      <c r="BK122" s="4" t="e" cm="1">
        <f t="array" ref="BK122">_xlfn.IFS(BP122="N/P",0,BL122="",0,BP122&gt;0,BK121+1)</f>
        <v>#N/A</v>
      </c>
      <c r="BL122">
        <v>0</v>
      </c>
      <c r="BM122" s="4">
        <v>0</v>
      </c>
      <c r="BN122" s="4">
        <v>0</v>
      </c>
      <c r="BO122" s="4">
        <v>0</v>
      </c>
      <c r="BP122" s="55" t="str">
        <v/>
      </c>
      <c r="BQ122" s="50" t="e" cm="1">
        <f t="array" ref="BQ122">IFERROR(IF(BP122="N/P",0,_xlfn.IFS(BK122&gt;8,"0",BK122=1,"9",BK122=2,"7",BK122=3,"6",BK122=4,"5",BK122=5,"4",BK122=6,"3",BK122=7,"2",BK122=8,"1")),"")+0</f>
        <v>#VALUE!</v>
      </c>
    </row>
    <row r="123" spans="1:69" x14ac:dyDescent="0.3">
      <c r="AM123" s="4">
        <v>9</v>
      </c>
      <c r="AN123" t="str" cm="1">
        <f t="array" ref="AN123">_xlfn.XLOOKUP($AO$112&amp;AM123,$I$15:$I$201,$K$15:$N$201,"")</f>
        <v/>
      </c>
      <c r="AO123" s="55"/>
      <c r="AP123" s="50"/>
      <c r="AQ123" s="55"/>
      <c r="AR123" s="55" t="str">
        <f t="shared" si="77"/>
        <v/>
      </c>
      <c r="AS123" s="50" cm="1">
        <f t="array" ref="AS123">IFERROR(IF(AR123="N/P",0,_xlfn.IFS(AM123&gt;8,"0",AM123=1,"9",AM123=2,"7",AM123=3,"6",AM123=4,"5",AM123=5,"4",AM123=6,"3",AM123=7,"2",AM123=8,"1")),"")+0</f>
        <v>0</v>
      </c>
      <c r="AT123" s="87" t="str">
        <f t="shared" ref="AT123:AT156" si="79">AY123&amp;AU123</f>
        <v>00</v>
      </c>
      <c r="AU123" s="4" cm="1">
        <f t="array" ref="AU123">_xlfn.IFS(AZ123="N/P",0,AV123="",0,AZ123&gt;0,AU122+1)</f>
        <v>0</v>
      </c>
      <c r="AV123" t="str">
        <v/>
      </c>
      <c r="AW123" s="4">
        <v>0</v>
      </c>
      <c r="AX123" s="4">
        <v>0</v>
      </c>
      <c r="AY123" s="4">
        <v>0</v>
      </c>
      <c r="AZ123" t="str">
        <v/>
      </c>
      <c r="BA123" s="50" t="e" cm="1">
        <f t="array" ref="BA123">IFERROR(IF(AZ123="N/P",0,_xlfn.IFS(AU123&gt;8,"0",AU123=1,"9",AU123=2,"7",AU123=3,"6",AU123=4,"5",AU123=5,"4",AU123=6,"3",AU123=7,"2",AU123=8,"1")),"")+0</f>
        <v>#VALUE!</v>
      </c>
      <c r="BC123" s="4">
        <v>4</v>
      </c>
      <c r="BD123" cm="1">
        <f t="array" ref="BD123:BG123">_xlfn.XLOOKUP($BE$117&amp;BC123,$AB$15:$AB$201,$AD$15:$AG$201,"")</f>
        <v>0</v>
      </c>
      <c r="BE123" s="55">
        <v>0</v>
      </c>
      <c r="BF123" s="50">
        <v>0</v>
      </c>
      <c r="BG123" s="55">
        <v>0</v>
      </c>
      <c r="BH123" s="55" t="str">
        <f t="shared" si="78"/>
        <v/>
      </c>
      <c r="BI123" s="50" cm="1">
        <f t="array" ref="BI123">IFERROR(IF(BH123="N/P",0,_xlfn.IFS(BC123&gt;8,"0",BC123=1,"9",BC123=2,"7",BC123=3,"6",BC123=4,"5",BC123=5,"4",BC123=6,"3",BC123=7,"2",BC123=8,"1")),"")+0</f>
        <v>5</v>
      </c>
      <c r="BJ123" s="90" t="e">
        <f t="shared" si="72"/>
        <v>#N/A</v>
      </c>
      <c r="BK123" s="4" t="e" cm="1">
        <f t="array" ref="BK123">_xlfn.IFS(BP123="N/P",0,BL123="",0,BP123&gt;0,BK122+1)</f>
        <v>#N/A</v>
      </c>
      <c r="BL123">
        <v>0</v>
      </c>
      <c r="BM123" s="4">
        <v>0</v>
      </c>
      <c r="BN123" s="4">
        <v>0</v>
      </c>
      <c r="BO123" s="4">
        <v>0</v>
      </c>
      <c r="BP123" s="55" t="str">
        <v/>
      </c>
      <c r="BQ123" s="50" t="e" cm="1">
        <f t="array" ref="BQ123">IFERROR(IF(BP123="N/P",0,_xlfn.IFS(BK123&gt;8,"0",BK123=1,"9",BK123=2,"7",BK123=3,"6",BK123=4,"5",BK123=5,"4",BK123=6,"3",BK123=7,"2",BK123=8,"1")),"")+0</f>
        <v>#VALUE!</v>
      </c>
    </row>
    <row r="124" spans="1:69" x14ac:dyDescent="0.3">
      <c r="AM124" s="4">
        <v>10</v>
      </c>
      <c r="AN124" cm="1">
        <f t="array" ref="AN124:AQ124">_xlfn.XLOOKUP($AO$112&amp;AM124,$I$15:$I$201,$K$15:$N$201,"")</f>
        <v>0</v>
      </c>
      <c r="AO124" s="55">
        <v>0</v>
      </c>
      <c r="AP124" s="50">
        <v>0</v>
      </c>
      <c r="AQ124" s="55">
        <v>0</v>
      </c>
      <c r="AR124" s="55">
        <f t="shared" si="77"/>
        <v>0</v>
      </c>
      <c r="AS124" s="50" cm="1">
        <f t="array" ref="AS124">IFERROR(IF(AR124="N/P",0,_xlfn.IFS(AM124&gt;8,"0",AM124=1,"9",AM124=2,"7",AM124=3,"6",AM124=4,"5",AM124=5,"4",AM124=6,"3",AM124=7,"2",AM124=8,"1")),"")+0</f>
        <v>0</v>
      </c>
      <c r="AT124" s="87" t="str">
        <f t="shared" si="79"/>
        <v>00</v>
      </c>
      <c r="AU124" s="4" cm="1">
        <f t="array" ref="AU124">_xlfn.IFS(AZ124="N/P",0,AV124="",0,AZ124&gt;0,AU123+1)</f>
        <v>0</v>
      </c>
      <c r="AV124" t="str">
        <v/>
      </c>
      <c r="AW124" s="4">
        <v>0</v>
      </c>
      <c r="AX124" s="4">
        <v>0</v>
      </c>
      <c r="AY124" s="4">
        <v>0</v>
      </c>
      <c r="AZ124" t="str">
        <v/>
      </c>
      <c r="BA124" s="50" t="e" cm="1">
        <f t="array" ref="BA124">IFERROR(IF(AZ124="N/P",0,_xlfn.IFS(AU124&gt;8,"0",AU124=1,"9",AU124=2,"7",AU124=3,"6",AU124=4,"5",AU124=5,"4",AU124=6,"3",AU124=7,"2",AU124=8,"1")),"")+0</f>
        <v>#VALUE!</v>
      </c>
      <c r="BC124" s="4">
        <v>5</v>
      </c>
      <c r="BD124" cm="1">
        <f t="array" ref="BD124:BG124">_xlfn.XLOOKUP($BE$117&amp;BC124,$AB$15:$AB$201,$AD$15:$AG$201,"")</f>
        <v>0</v>
      </c>
      <c r="BE124" s="55">
        <v>0</v>
      </c>
      <c r="BF124" s="50">
        <v>0</v>
      </c>
      <c r="BG124" s="55">
        <v>0</v>
      </c>
      <c r="BH124" s="55" t="str">
        <f t="shared" si="78"/>
        <v/>
      </c>
      <c r="BI124" s="50" cm="1">
        <f t="array" ref="BI124">IFERROR(IF(BH124="N/P",0,_xlfn.IFS(BC124&gt;8,"0",BC124=1,"9",BC124=2,"7",BC124=3,"6",BC124=4,"5",BC124=5,"4",BC124=6,"3",BC124=7,"2",BC124=8,"1")),"")+0</f>
        <v>4</v>
      </c>
      <c r="BJ124" s="90" t="e">
        <f t="shared" si="72"/>
        <v>#N/A</v>
      </c>
      <c r="BK124" s="4" t="e" cm="1">
        <f t="array" ref="BK124">_xlfn.IFS(BP124="N/P",0,BL124="",0,BP124&gt;0,BK123+1)</f>
        <v>#N/A</v>
      </c>
      <c r="BL124">
        <v>0</v>
      </c>
      <c r="BM124" s="4">
        <v>0</v>
      </c>
      <c r="BN124" s="4">
        <v>0</v>
      </c>
      <c r="BO124" s="4">
        <v>0</v>
      </c>
      <c r="BP124" s="55" t="str">
        <v/>
      </c>
      <c r="BQ124" s="50" t="e" cm="1">
        <f t="array" ref="BQ124">IFERROR(IF(BP124="N/P",0,_xlfn.IFS(BK124&gt;8,"0",BK124=1,"9",BK124=2,"7",BK124=3,"6",BK124=4,"5",BK124=5,"4",BK124=6,"3",BK124=7,"2",BK124=8,"1")),"")+0</f>
        <v>#VALUE!</v>
      </c>
    </row>
    <row r="125" spans="1:69" x14ac:dyDescent="0.3">
      <c r="AM125" s="4">
        <v>11</v>
      </c>
      <c r="AN125" t="str" cm="1">
        <f t="array" ref="AN125">_xlfn.XLOOKUP($AO$112&amp;AM125,$I$15:$I$201,$K$15:$N$201,"")</f>
        <v/>
      </c>
      <c r="AO125" s="55"/>
      <c r="AP125" s="50"/>
      <c r="AQ125" s="55"/>
      <c r="AR125" s="55" t="str">
        <f t="shared" si="77"/>
        <v/>
      </c>
      <c r="AS125" s="50" cm="1">
        <f t="array" ref="AS125">IFERROR(IF(AR125="N/P",0,_xlfn.IFS(AM125&gt;8,"0",AM125=1,"9",AM125=2,"7",AM125=3,"6",AM125=4,"5",AM125=5,"4",AM125=6,"3",AM125=7,"2",AM125=8,"1")),"")+0</f>
        <v>0</v>
      </c>
      <c r="AT125" s="87" t="str">
        <f t="shared" si="79"/>
        <v>00</v>
      </c>
      <c r="AU125" s="4" cm="1">
        <f t="array" ref="AU125">_xlfn.IFS(AZ125="N/P",0,AV125="",0,AZ125&gt;0,AU124+1)</f>
        <v>0</v>
      </c>
      <c r="AV125" t="str">
        <v/>
      </c>
      <c r="AW125" s="4">
        <v>0</v>
      </c>
      <c r="AX125" s="4">
        <v>0</v>
      </c>
      <c r="AY125" s="4">
        <v>0</v>
      </c>
      <c r="AZ125" t="str">
        <v/>
      </c>
      <c r="BA125" s="50" t="e" cm="1">
        <f t="array" ref="BA125">IFERROR(IF(AZ125="N/P",0,_xlfn.IFS(AU125&gt;8,"0",AU125=1,"9",AU125=2,"7",AU125=3,"6",AU125=4,"5",AU125=5,"4",AU125=6,"3",AU125=7,"2",AU125=8,"1")),"")+0</f>
        <v>#VALUE!</v>
      </c>
      <c r="BC125" s="4">
        <v>6</v>
      </c>
      <c r="BD125" cm="1">
        <f t="array" ref="BD125:BG125">_xlfn.XLOOKUP($BE$117&amp;BC125,$AB$15:$AB$201,$AD$15:$AG$201,"")</f>
        <v>0</v>
      </c>
      <c r="BE125" s="55">
        <v>0</v>
      </c>
      <c r="BF125" s="50">
        <v>0</v>
      </c>
      <c r="BG125" s="55">
        <v>0</v>
      </c>
      <c r="BH125" s="55" t="str">
        <f t="shared" si="78"/>
        <v/>
      </c>
      <c r="BI125" s="50" cm="1">
        <f t="array" ref="BI125">IFERROR(IF(BH125="N/P",0,_xlfn.IFS(BC125&gt;8,"0",BC125=1,"9",BC125=2,"7",BC125=3,"6",BC125=4,"5",BC125=5,"4",BC125=6,"3",BC125=7,"2",BC125=8,"1")),"")+0</f>
        <v>3</v>
      </c>
      <c r="BJ125" s="90" t="e">
        <f t="shared" si="72"/>
        <v>#N/A</v>
      </c>
      <c r="BK125" s="4" t="e" cm="1">
        <f t="array" ref="BK125">_xlfn.IFS(BP125="N/P",0,BL125="",0,BP125&gt;0,BK124+1)</f>
        <v>#N/A</v>
      </c>
      <c r="BL125">
        <v>0</v>
      </c>
      <c r="BM125" s="4">
        <v>0</v>
      </c>
      <c r="BN125" s="4">
        <v>0</v>
      </c>
      <c r="BO125" s="4">
        <v>0</v>
      </c>
      <c r="BP125" s="55" t="str">
        <v/>
      </c>
      <c r="BQ125" s="50" t="e" cm="1">
        <f t="array" ref="BQ125">IFERROR(IF(BP125="N/P",0,_xlfn.IFS(BK125&gt;8,"0",BK125=1,"9",BK125=2,"7",BK125=3,"6",BK125=4,"5",BK125=5,"4",BK125=6,"3",BK125=7,"2",BK125=8,"1")),"")+0</f>
        <v>#VALUE!</v>
      </c>
    </row>
    <row r="126" spans="1:69" x14ac:dyDescent="0.3">
      <c r="AM126" s="4">
        <v>12</v>
      </c>
      <c r="AN126" t="str" cm="1">
        <f t="array" ref="AN126">_xlfn.XLOOKUP($AO$112&amp;AM126,$I$15:$I$201,$K$15:$N$201,"")</f>
        <v/>
      </c>
      <c r="AO126" s="55"/>
      <c r="AP126" s="50"/>
      <c r="AQ126" s="55"/>
      <c r="AR126" s="55" t="str">
        <f t="shared" si="77"/>
        <v/>
      </c>
      <c r="AS126" s="50" cm="1">
        <f t="array" ref="AS126">IFERROR(IF(AR126="N/P",0,_xlfn.IFS(AM126&gt;8,"0",AM126=1,"9",AM126=2,"7",AM126=3,"6",AM126=4,"5",AM126=5,"4",AM126=6,"3",AM126=7,"2",AM126=8,"1")),"")+0</f>
        <v>0</v>
      </c>
      <c r="AT126" s="87" t="str">
        <f t="shared" si="79"/>
        <v>00</v>
      </c>
      <c r="AU126" s="4" cm="1">
        <f t="array" ref="AU126">_xlfn.IFS(AZ126="N/P",0,AV126="",0,AZ126&gt;0,AU125+1)</f>
        <v>0</v>
      </c>
      <c r="AV126" t="str">
        <v/>
      </c>
      <c r="AW126" s="4">
        <v>0</v>
      </c>
      <c r="AX126" s="4">
        <v>0</v>
      </c>
      <c r="AY126" s="4">
        <v>0</v>
      </c>
      <c r="AZ126" t="str">
        <v/>
      </c>
      <c r="BA126" s="50" t="e" cm="1">
        <f t="array" ref="BA126">IFERROR(IF(AZ126="N/P",0,_xlfn.IFS(AU126&gt;8,"0",AU126=1,"9",AU126=2,"7",AU126=3,"6",AU126=4,"5",AU126=5,"4",AU126=6,"3",AU126=7,"2",AU126=8,"1")),"")+0</f>
        <v>#VALUE!</v>
      </c>
      <c r="BC126" s="4">
        <v>7</v>
      </c>
      <c r="BD126" cm="1">
        <f t="array" ref="BD126:BG126">_xlfn.XLOOKUP($BE$117&amp;BC126,$AB$15:$AB$201,$AD$15:$AG$201,"")</f>
        <v>0</v>
      </c>
      <c r="BE126" s="55">
        <v>0</v>
      </c>
      <c r="BF126" s="50">
        <v>0</v>
      </c>
      <c r="BG126" s="55">
        <v>0</v>
      </c>
      <c r="BH126" s="55" t="str">
        <f t="shared" si="78"/>
        <v/>
      </c>
      <c r="BI126" s="50" cm="1">
        <f t="array" ref="BI126">IFERROR(IF(BH126="N/P",0,_xlfn.IFS(BC126&gt;8,"0",BC126=1,"9",BC126=2,"7",BC126=3,"6",BC126=4,"5",BC126=5,"4",BC126=6,"3",BC126=7,"2",BC126=8,"1")),"")+0</f>
        <v>2</v>
      </c>
      <c r="BJ126" s="90" t="e">
        <f t="shared" si="72"/>
        <v>#N/A</v>
      </c>
      <c r="BK126" s="4" t="e" cm="1">
        <f t="array" ref="BK126">_xlfn.IFS(BP126="N/P",0,BL126="",0,BP126&gt;0,BK125+1)</f>
        <v>#N/A</v>
      </c>
      <c r="BL126">
        <v>0</v>
      </c>
      <c r="BM126" s="4">
        <v>0</v>
      </c>
      <c r="BN126" s="4">
        <v>0</v>
      </c>
      <c r="BO126" s="4">
        <v>0</v>
      </c>
      <c r="BP126" s="55" t="str">
        <v/>
      </c>
      <c r="BQ126" s="50" t="e" cm="1">
        <f t="array" ref="BQ126">IFERROR(IF(BP126="N/P",0,_xlfn.IFS(BK126&gt;8,"0",BK126=1,"9",BK126=2,"7",BK126=3,"6",BK126=4,"5",BK126=5,"4",BK126=6,"3",BK126=7,"2",BK126=8,"1")),"")+0</f>
        <v>#VALUE!</v>
      </c>
    </row>
    <row r="127" spans="1:69" x14ac:dyDescent="0.3">
      <c r="AN127" s="42" t="str">
        <f>AN112</f>
        <v>FEMENINO</v>
      </c>
      <c r="AO127" s="18"/>
      <c r="AQ127" s="42" t="str">
        <f>AQ112</f>
        <v>200 M</v>
      </c>
      <c r="AR127" s="18" t="str">
        <f>AR112</f>
        <v>LIBRE</v>
      </c>
      <c r="AT127" s="87" t="str">
        <f t="shared" si="79"/>
        <v>200 M</v>
      </c>
      <c r="AU127" s="4"/>
      <c r="AV127" s="48" t="str">
        <f>AN127</f>
        <v>FEMENINO</v>
      </c>
      <c r="AW127" s="17">
        <f>AO127</f>
        <v>0</v>
      </c>
      <c r="AY127" s="48" t="str">
        <f>AQ127</f>
        <v>200 M</v>
      </c>
      <c r="AZ127" s="17" t="str">
        <f>AR127</f>
        <v>LIBRE</v>
      </c>
      <c r="BC127" s="4">
        <v>8</v>
      </c>
      <c r="BD127" cm="1">
        <f t="array" ref="BD127:BG127">_xlfn.XLOOKUP($BE$117&amp;BC127,$AB$15:$AB$201,$AD$15:$AG$201,"")</f>
        <v>0</v>
      </c>
      <c r="BE127" s="55">
        <v>0</v>
      </c>
      <c r="BF127" s="50">
        <v>0</v>
      </c>
      <c r="BG127" s="55">
        <v>0</v>
      </c>
      <c r="BH127" s="55" t="str">
        <f t="shared" si="78"/>
        <v/>
      </c>
      <c r="BI127" s="50" cm="1">
        <f t="array" ref="BI127">IFERROR(IF(BH127="N/P",0,_xlfn.IFS(BC127&gt;8,"0",BC127=1,"9",BC127=2,"7",BC127=3,"6",BC127=4,"5",BC127=5,"4",BC127=6,"3",BC127=7,"2",BC127=8,"1")),"")+0</f>
        <v>1</v>
      </c>
      <c r="BJ127" s="90" t="e">
        <f t="shared" si="72"/>
        <v>#N/A</v>
      </c>
      <c r="BK127" s="4" t="e" cm="1">
        <f t="array" ref="BK127">_xlfn.IFS(BP127="N/P",0,BL127="",0,BP127&gt;0,BK126+1)</f>
        <v>#N/A</v>
      </c>
      <c r="BL127">
        <v>0</v>
      </c>
      <c r="BM127" s="4">
        <v>0</v>
      </c>
      <c r="BN127" s="4">
        <v>0</v>
      </c>
      <c r="BO127" s="4">
        <v>0</v>
      </c>
      <c r="BP127" s="55" t="str">
        <v/>
      </c>
      <c r="BQ127" s="50" t="e" cm="1">
        <f t="array" ref="BQ127">IFERROR(IF(BP127="N/P",0,_xlfn.IFS(BK127&gt;8,"0",BK127=1,"9",BK127=2,"7",BK127=3,"6",BK127=4,"5",BK127=5,"4",BK127=6,"3",BK127=7,"2",BK127=8,"1")),"")+0</f>
        <v>#VALUE!</v>
      </c>
    </row>
    <row r="128" spans="1:69" x14ac:dyDescent="0.3">
      <c r="AN128" s="42" t="str">
        <f>AN113</f>
        <v xml:space="preserve">PRUEBA </v>
      </c>
      <c r="AO128" s="18">
        <f>AO113</f>
        <v>5</v>
      </c>
      <c r="AT128" s="87" t="str">
        <f t="shared" si="79"/>
        <v/>
      </c>
      <c r="AU128" s="4"/>
      <c r="AV128" s="48" t="str">
        <f>AN128</f>
        <v xml:space="preserve">PRUEBA </v>
      </c>
      <c r="AW128" s="17">
        <f>AO128</f>
        <v>5</v>
      </c>
      <c r="BC128" s="4">
        <v>9</v>
      </c>
      <c r="BD128" cm="1">
        <f t="array" ref="BD128:BG128">_xlfn.XLOOKUP($BE$117&amp;BC128,$AB$15:$AB$201,$AD$15:$AG$201,"")</f>
        <v>0</v>
      </c>
      <c r="BE128" s="55">
        <v>0</v>
      </c>
      <c r="BF128" s="50">
        <v>0</v>
      </c>
      <c r="BG128" s="55">
        <v>0</v>
      </c>
      <c r="BH128" s="55" t="str">
        <f t="shared" si="78"/>
        <v/>
      </c>
      <c r="BI128" s="50" cm="1">
        <f t="array" ref="BI128">IFERROR(IF(BH128="N/P",0,_xlfn.IFS(BC128&gt;8,"0",BC128=1,"9",BC128=2,"7",BC128=3,"6",BC128=4,"5",BC128=5,"4",BC128=6,"3",BC128=7,"2",BC128=8,"1")),"")+0</f>
        <v>0</v>
      </c>
      <c r="BJ128" s="90" t="e">
        <f t="shared" si="72"/>
        <v>#N/A</v>
      </c>
      <c r="BK128" s="4" t="e" cm="1">
        <f t="array" ref="BK128">_xlfn.IFS(BP128="N/P",0,BL128="",0,BP128&gt;0,BK127+1)</f>
        <v>#N/A</v>
      </c>
      <c r="BL128">
        <v>0</v>
      </c>
      <c r="BM128" s="4">
        <v>0</v>
      </c>
      <c r="BN128" s="4">
        <v>0</v>
      </c>
      <c r="BO128" s="4">
        <v>0</v>
      </c>
      <c r="BP128" s="55" t="str">
        <v/>
      </c>
      <c r="BQ128" s="50" t="e" cm="1">
        <f t="array" ref="BQ128">IFERROR(IF(BP128="N/P",0,_xlfn.IFS(BK128&gt;8,"0",BK128=1,"9",BK128=2,"7",BK128=3,"6",BK128=4,"5",BK128=5,"4",BK128=6,"3",BK128=7,"2",BK128=8,"1")),"")+0</f>
        <v>#VALUE!</v>
      </c>
    </row>
    <row r="129" spans="39:69" x14ac:dyDescent="0.3">
      <c r="AM129" s="49" t="s">
        <v>83</v>
      </c>
      <c r="AN129" s="49" t="s">
        <v>7</v>
      </c>
      <c r="AO129" s="49" t="s">
        <v>8</v>
      </c>
      <c r="AP129" s="49" t="s">
        <v>61</v>
      </c>
      <c r="AQ129" s="49" t="s">
        <v>10</v>
      </c>
      <c r="AR129" s="49" t="s">
        <v>81</v>
      </c>
      <c r="AS129" s="50" t="s">
        <v>15</v>
      </c>
      <c r="AT129" s="87" t="str">
        <f t="shared" si="79"/>
        <v>CAT.Lugar</v>
      </c>
      <c r="AU129" s="49" t="s">
        <v>83</v>
      </c>
      <c r="AV129" s="49" t="s">
        <v>7</v>
      </c>
      <c r="AW129" s="49" t="s">
        <v>8</v>
      </c>
      <c r="AX129" s="49" t="s">
        <v>61</v>
      </c>
      <c r="AY129" s="49" t="s">
        <v>10</v>
      </c>
      <c r="AZ129" s="49" t="s">
        <v>81</v>
      </c>
      <c r="BA129" s="4" t="s">
        <v>15</v>
      </c>
      <c r="BC129" s="4">
        <v>10</v>
      </c>
      <c r="BD129" cm="1">
        <f t="array" ref="BD129:BG129">_xlfn.XLOOKUP($BE$117&amp;BC129,$AB$15:$AB$201,$AD$15:$AG$201,"")</f>
        <v>0</v>
      </c>
      <c r="BE129" s="55">
        <v>0</v>
      </c>
      <c r="BF129" s="50">
        <v>0</v>
      </c>
      <c r="BG129" s="55">
        <v>0</v>
      </c>
      <c r="BH129" s="55" t="str">
        <f t="shared" si="78"/>
        <v/>
      </c>
      <c r="BI129" s="50" cm="1">
        <f t="array" ref="BI129">IFERROR(IF(BH129="N/P",0,_xlfn.IFS(BC129&gt;8,"0",BC129=1,"9",BC129=2,"7",BC129=3,"6",BC129=4,"5",BC129=5,"4",BC129=6,"3",BC129=7,"2",BC129=8,"1")),"")+0</f>
        <v>0</v>
      </c>
      <c r="BJ129" s="90" t="e">
        <f t="shared" si="72"/>
        <v>#N/A</v>
      </c>
      <c r="BK129" s="4" t="e" cm="1">
        <f t="array" ref="BK129">_xlfn.IFS(BP129="N/P",0,BL129="",0,BP129&gt;0,BK128+1)</f>
        <v>#N/A</v>
      </c>
      <c r="BL129">
        <v>0</v>
      </c>
      <c r="BM129" s="4">
        <v>0</v>
      </c>
      <c r="BN129" s="4">
        <v>0</v>
      </c>
      <c r="BO129" s="4">
        <v>0</v>
      </c>
      <c r="BP129" s="55" t="str">
        <v/>
      </c>
      <c r="BQ129" s="50" t="e" cm="1">
        <f t="array" ref="BQ129">IFERROR(IF(BP129="N/P",0,_xlfn.IFS(BK129&gt;8,"0",BK129=1,"9",BK129=2,"7",BK129=3,"6",BK129=4,"5",BK129=5,"4",BK129=6,"3",BK129=7,"2",BK129=8,"1")),"")+0</f>
        <v>#VALUE!</v>
      </c>
    </row>
    <row r="130" spans="39:69" x14ac:dyDescent="0.3">
      <c r="AM130" s="4">
        <v>1</v>
      </c>
      <c r="AN130" t="str" cm="1">
        <f t="array" ref="AN130">_xlfn.XLOOKUP($AO$127&amp;AM130,$I$15:$I$201,$K$15:$N$201,"")</f>
        <v/>
      </c>
      <c r="AO130" s="55"/>
      <c r="AP130" s="50"/>
      <c r="AQ130" s="55"/>
      <c r="AR130" s="55" t="str">
        <f>_xlfn.XLOOKUP($AO$82&amp;AM130,$I$15:$I$201,$P$15:$P$201,"")</f>
        <v/>
      </c>
      <c r="AS130" s="50" cm="1">
        <f t="array" ref="AS130">IFERROR(IF(AR130="N/P",0,_xlfn.IFS(AM130&gt;8,"0",AM130=1,"9",AM130=2,"7",AM130=3,"6",AM130=4,"5",AM130=5,"4",AM130=6,"3",AM130=7,"2",AM130=8,"1")),"")+0</f>
        <v>9</v>
      </c>
      <c r="AT130" s="87" t="str">
        <f t="shared" si="79"/>
        <v>00</v>
      </c>
      <c r="AU130" s="4" cm="1">
        <f t="array" ref="AU130">_xlfn.IFS(AZ130="N/P",0,AV130="",0,AV130&gt;0,1)</f>
        <v>0</v>
      </c>
      <c r="AV130" t="str" cm="1">
        <f t="array" ref="AV130:AZ141">_xlfn._xlws.SORT(AN130:AR141,5,1,FALSE)</f>
        <v/>
      </c>
      <c r="AW130" s="4">
        <v>0</v>
      </c>
      <c r="AX130" s="4">
        <v>0</v>
      </c>
      <c r="AY130" s="4">
        <v>0</v>
      </c>
      <c r="AZ130" s="55" t="str">
        <v/>
      </c>
      <c r="BA130" s="50" t="e" cm="1">
        <f t="array" ref="BA130">IFERROR(IF(AZ130="N/P",0,_xlfn.IFS(AU130&gt;8,"0",AU130=1,"9",AU130=2,"7",AU130=3,"6",AU130=4,"5",AU130=5,"4",AU130=6,"3",AU130=7,"2",AU130=8,"1")),"")+0</f>
        <v>#VALUE!</v>
      </c>
      <c r="BC130" s="4">
        <v>11</v>
      </c>
      <c r="BD130" cm="1">
        <f t="array" ref="BD130:BG130">_xlfn.XLOOKUP($BE$117&amp;BC130,$AB$15:$AB$201,$AD$15:$AG$201,"")</f>
        <v>0</v>
      </c>
      <c r="BE130" s="55">
        <v>0</v>
      </c>
      <c r="BF130" s="50">
        <v>0</v>
      </c>
      <c r="BG130" s="55">
        <v>0</v>
      </c>
      <c r="BH130" s="55" t="str">
        <f t="shared" si="78"/>
        <v/>
      </c>
      <c r="BI130" s="50" cm="1">
        <f t="array" ref="BI130">IFERROR(IF(BH130="N/P",0,_xlfn.IFS(BC130&gt;8,"0",BC130=1,"9",BC130=2,"7",BC130=3,"6",BC130=4,"5",BC130=5,"4",BC130=6,"3",BC130=7,"2",BC130=8,"1")),"")+0</f>
        <v>0</v>
      </c>
      <c r="BJ130" s="90" t="e">
        <f t="shared" si="72"/>
        <v>#N/A</v>
      </c>
      <c r="BK130" s="4" t="e" cm="1">
        <f t="array" ref="BK130">_xlfn.IFS(BP130="N/P",0,BL130="",0,BP130&gt;0,BK129+1)</f>
        <v>#N/A</v>
      </c>
      <c r="BL130">
        <v>0</v>
      </c>
      <c r="BM130" s="4">
        <v>0</v>
      </c>
      <c r="BN130" s="4">
        <v>0</v>
      </c>
      <c r="BO130" s="4">
        <v>0</v>
      </c>
      <c r="BP130" s="55" t="str">
        <v/>
      </c>
      <c r="BQ130" s="50" t="e" cm="1">
        <f t="array" ref="BQ130">IFERROR(IF(BP130="N/P",0,_xlfn.IFS(BK130&gt;8,"0",BK130=1,"9",BK130=2,"7",BK130=3,"6",BK130=4,"5",BK130=5,"4",BK130=6,"3",BK130=7,"2",BK130=8,"1")),"")+0</f>
        <v>#VALUE!</v>
      </c>
    </row>
    <row r="131" spans="39:69" x14ac:dyDescent="0.3">
      <c r="AM131" s="4">
        <v>2</v>
      </c>
      <c r="AN131" t="str" cm="1">
        <f t="array" ref="AN131">_xlfn.XLOOKUP($AO$127&amp;AM131,$I$15:$I$201,$K$15:$N$201,"")</f>
        <v/>
      </c>
      <c r="AO131" s="55"/>
      <c r="AP131" s="50"/>
      <c r="AQ131" s="55"/>
      <c r="AR131" s="55"/>
      <c r="AS131" s="50" cm="1">
        <f t="array" ref="AS131">IFERROR(IF(AR131="N/P",0,_xlfn.IFS(AM131&gt;8,"0",AM131=1,"9",AM131=2,"7",AM131=3,"6",AM131=4,"5",AM131=5,"4",AM131=6,"3",AM131=7,"2",AM131=8,"1")),"")+0</f>
        <v>7</v>
      </c>
      <c r="AT131" s="87" t="str">
        <f t="shared" si="79"/>
        <v>00</v>
      </c>
      <c r="AU131" s="4" cm="1">
        <f t="array" ref="AU131">_xlfn.IFS(AZ131="N/P",0,AV131="",0,AZ131&gt;0,AU130+1)</f>
        <v>0</v>
      </c>
      <c r="AV131" t="str">
        <v/>
      </c>
      <c r="AW131" s="4">
        <v>0</v>
      </c>
      <c r="AX131" s="4">
        <v>0</v>
      </c>
      <c r="AY131" s="4">
        <v>0</v>
      </c>
      <c r="AZ131" s="55" t="str">
        <v/>
      </c>
      <c r="BA131" s="50" t="e" cm="1">
        <f t="array" ref="BA131">IFERROR(IF(AZ131="N/P",0,_xlfn.IFS(AU131&gt;8,"0",AU131=1,"9",AU131=2,"7",AU131=3,"6",AU131=4,"5",AU131=5,"4",AU131=6,"3",AU131=7,"2",AU131=8,"1")),"")+0</f>
        <v>#VALUE!</v>
      </c>
      <c r="BC131" s="4">
        <v>12</v>
      </c>
      <c r="BD131" cm="1">
        <f t="array" ref="BD131:BG131">_xlfn.XLOOKUP($BE$117&amp;BC131,$AB$15:$AB$201,$AD$15:$AG$201,"")</f>
        <v>0</v>
      </c>
      <c r="BE131" s="55">
        <v>0</v>
      </c>
      <c r="BF131" s="50">
        <v>0</v>
      </c>
      <c r="BG131" s="55">
        <v>0</v>
      </c>
      <c r="BH131" s="55" t="str">
        <f t="shared" si="78"/>
        <v/>
      </c>
      <c r="BI131" s="50" cm="1">
        <f t="array" ref="BI131">IFERROR(IF(BH131="N/P",0,_xlfn.IFS(BC131&gt;8,"0",BC131=1,"9",BC131=2,"7",BC131=3,"6",BC131=4,"5",BC131=5,"4",BC131=6,"3",BC131=7,"2",BC131=8,"1")),"")+0</f>
        <v>0</v>
      </c>
      <c r="BJ131" s="90" t="e">
        <f t="shared" si="72"/>
        <v>#N/A</v>
      </c>
      <c r="BK131" s="4" t="e" cm="1">
        <f t="array" ref="BK131">_xlfn.IFS(BP131="N/P",0,BL131="",0,BP131&gt;0,BK130+1)</f>
        <v>#N/A</v>
      </c>
      <c r="BL131">
        <v>0</v>
      </c>
      <c r="BM131" s="4">
        <v>0</v>
      </c>
      <c r="BN131" s="4">
        <v>0</v>
      </c>
      <c r="BO131" s="4">
        <v>0</v>
      </c>
      <c r="BP131" s="55" t="str">
        <v/>
      </c>
      <c r="BQ131" s="50" t="e" cm="1">
        <f t="array" ref="BQ131">IFERROR(IF(BP131="N/P",0,_xlfn.IFS(BK131&gt;8,"0",BK131=1,"9",BK131=2,"7",BK131=3,"6",BK131=4,"5",BK131=5,"4",BK131=6,"3",BK131=7,"2",BK131=8,"1")),"")+0</f>
        <v>#VALUE!</v>
      </c>
    </row>
    <row r="132" spans="39:69" x14ac:dyDescent="0.3">
      <c r="AM132" s="4">
        <v>3</v>
      </c>
      <c r="AN132" t="str" cm="1">
        <f t="array" ref="AN132">_xlfn.XLOOKUP($AO$127&amp;AM132,$I$15:$I$201,$K$15:$N$201,"")</f>
        <v/>
      </c>
      <c r="AO132" s="55"/>
      <c r="AP132" s="50"/>
      <c r="AQ132" s="55"/>
      <c r="AR132" s="55" t="str">
        <f t="shared" ref="AR132:AR141" si="80">_xlfn.XLOOKUP($AO$82&amp;AM132,$I$15:$I$201,$P$15:$P$201,"")</f>
        <v/>
      </c>
      <c r="AS132" s="50" cm="1">
        <f t="array" ref="AS132">IFERROR(IF(AR132="N/P",0,_xlfn.IFS(AM132&gt;8,"0",AM132=1,"9",AM132=2,"7",AM132=3,"6",AM132=4,"5",AM132=5,"4",AM132=6,"3",AM132=7,"2",AM132=8,"1")),"")+0</f>
        <v>6</v>
      </c>
      <c r="AT132" s="87" t="str">
        <f t="shared" si="79"/>
        <v>00</v>
      </c>
      <c r="AU132" s="4" cm="1">
        <f t="array" ref="AU132">_xlfn.IFS(AZ132="N/P",0,AV132="",0,AZ132&gt;0,AU131+1)</f>
        <v>0</v>
      </c>
      <c r="AV132" t="str">
        <v/>
      </c>
      <c r="AW132" s="4">
        <v>0</v>
      </c>
      <c r="AX132" s="4">
        <v>0</v>
      </c>
      <c r="AY132" s="4">
        <v>0</v>
      </c>
      <c r="AZ132" s="55" t="str">
        <v/>
      </c>
      <c r="BA132" s="50" t="e" cm="1">
        <f t="array" ref="BA132">IFERROR(IF(AZ132="N/P",0,_xlfn.IFS(AU132&gt;8,"0",AU132=1,"9",AU132=2,"7",AU132=3,"6",AU132=4,"5",AU132=5,"4",AU132=6,"3",AU132=7,"2",AU132=8,"1")),"")+0</f>
        <v>#VALUE!</v>
      </c>
      <c r="BC132" s="4"/>
      <c r="BD132" s="42" t="str">
        <f>BD117</f>
        <v>MASCULINO</v>
      </c>
      <c r="BE132" s="18">
        <f>AO142</f>
        <v>0</v>
      </c>
      <c r="BG132" s="42" t="str">
        <f>BG117</f>
        <v>200 M</v>
      </c>
      <c r="BH132" s="18" t="str">
        <f>BH117</f>
        <v>LIBRE</v>
      </c>
      <c r="BJ132" s="90" t="str">
        <f t="shared" si="72"/>
        <v>200 M</v>
      </c>
      <c r="BL132" s="48" t="str">
        <f>BD132</f>
        <v>MASCULINO</v>
      </c>
      <c r="BM132" s="17">
        <f>BE132</f>
        <v>0</v>
      </c>
      <c r="BO132" s="48" t="str">
        <f>BG132</f>
        <v>200 M</v>
      </c>
      <c r="BP132" s="17" t="str">
        <f>BH132</f>
        <v>LIBRE</v>
      </c>
    </row>
    <row r="133" spans="39:69" x14ac:dyDescent="0.3">
      <c r="AM133" s="4">
        <v>4</v>
      </c>
      <c r="AN133" t="str" cm="1">
        <f t="array" ref="AN133">_xlfn.XLOOKUP($AO$127&amp;AM133,$I$15:$I$201,$K$15:$N$201,"")</f>
        <v/>
      </c>
      <c r="AO133" s="55"/>
      <c r="AP133" s="50"/>
      <c r="AQ133" s="55"/>
      <c r="AR133" s="55" t="str">
        <f t="shared" si="80"/>
        <v/>
      </c>
      <c r="AS133" s="50" cm="1">
        <f t="array" ref="AS133">IFERROR(IF(AR133="N/P",0,_xlfn.IFS(AM133&gt;8,"0",AM133=1,"9",AM133=2,"7",AM133=3,"6",AM133=4,"5",AM133=5,"4",AM133=6,"3",AM133=7,"2",AM133=8,"1")),"")+0</f>
        <v>5</v>
      </c>
      <c r="AT133" s="87" t="str">
        <f t="shared" si="79"/>
        <v>01</v>
      </c>
      <c r="AU133" s="4" cm="1">
        <f t="array" ref="AU133">_xlfn.IFS(AZ133="N/P",0,AV133="",0,AZ133&gt;0,AU132+1)</f>
        <v>1</v>
      </c>
      <c r="AV133">
        <v>0</v>
      </c>
      <c r="AW133" s="4">
        <v>0</v>
      </c>
      <c r="AX133" s="4">
        <v>0</v>
      </c>
      <c r="AY133" s="4">
        <v>0</v>
      </c>
      <c r="AZ133" s="55" t="str">
        <v/>
      </c>
      <c r="BA133" s="50" cm="1">
        <f t="array" ref="BA133">IFERROR(IF(AZ133="N/P",0,_xlfn.IFS(AU133&gt;8,"0",AU133=1,"9",AU133=2,"7",AU133=3,"6",AU133=4,"5",AU133=5,"4",AU133=6,"3",AU133=7,"2",AU133=8,"1")),"")+0</f>
        <v>9</v>
      </c>
      <c r="BC133" s="4"/>
      <c r="BD133" s="42" t="str">
        <f>BD118</f>
        <v xml:space="preserve">PRUEBA </v>
      </c>
      <c r="BE133" s="18">
        <f>BE118</f>
        <v>6</v>
      </c>
      <c r="BJ133" s="90" t="str">
        <f t="shared" si="72"/>
        <v/>
      </c>
      <c r="BL133" s="48" t="str">
        <f>BD133</f>
        <v xml:space="preserve">PRUEBA </v>
      </c>
      <c r="BM133" s="17">
        <f>BE133</f>
        <v>6</v>
      </c>
    </row>
    <row r="134" spans="39:69" x14ac:dyDescent="0.3">
      <c r="AM134" s="4">
        <v>5</v>
      </c>
      <c r="AN134" cm="1">
        <f t="array" ref="AN134:AQ134">_xlfn.XLOOKUP($AO$127&amp;AM134,$I$15:$I$201,$K$15:$N$201,"")</f>
        <v>0</v>
      </c>
      <c r="AO134" s="55">
        <v>0</v>
      </c>
      <c r="AP134" s="50">
        <v>0</v>
      </c>
      <c r="AQ134" s="55">
        <v>0</v>
      </c>
      <c r="AR134" s="55" t="str">
        <f t="shared" si="80"/>
        <v/>
      </c>
      <c r="AS134" s="50" cm="1">
        <f t="array" ref="AS134">IFERROR(IF(AR134="N/P",0,_xlfn.IFS(AM134&gt;8,"0",AM134=1,"9",AM134=2,"7",AM134=3,"6",AM134=4,"5",AM134=5,"4",AM134=6,"3",AM134=7,"2",AM134=8,"1")),"")+0</f>
        <v>4</v>
      </c>
      <c r="AT134" s="87" t="str">
        <f t="shared" si="79"/>
        <v>00</v>
      </c>
      <c r="AU134" s="4" cm="1">
        <f t="array" ref="AU134">_xlfn.IFS(AZ134="N/P",0,AV134="",0,AZ134&gt;0,AU133+1)</f>
        <v>0</v>
      </c>
      <c r="AV134" t="str">
        <v/>
      </c>
      <c r="AW134" s="4">
        <v>0</v>
      </c>
      <c r="AX134" s="4">
        <v>0</v>
      </c>
      <c r="AY134" s="4">
        <v>0</v>
      </c>
      <c r="AZ134" s="55" t="str">
        <v/>
      </c>
      <c r="BA134" s="50" t="e" cm="1">
        <f t="array" ref="BA134">IFERROR(IF(AZ134="N/P",0,_xlfn.IFS(AU134&gt;8,"0",AU134=1,"9",AU134=2,"7",AU134=3,"6",AU134=4,"5",AU134=5,"4",AU134=6,"3",AU134=7,"2",AU134=8,"1")),"")+0</f>
        <v>#VALUE!</v>
      </c>
      <c r="BC134" s="49" t="s">
        <v>83</v>
      </c>
      <c r="BD134" s="49" t="s">
        <v>7</v>
      </c>
      <c r="BE134" s="49" t="s">
        <v>8</v>
      </c>
      <c r="BF134" s="49" t="s">
        <v>61</v>
      </c>
      <c r="BG134" s="49" t="s">
        <v>10</v>
      </c>
      <c r="BH134" s="49" t="s">
        <v>81</v>
      </c>
      <c r="BI134" s="50" t="s">
        <v>15</v>
      </c>
      <c r="BJ134" s="90" t="str">
        <f t="shared" si="72"/>
        <v>CAT.Lugar</v>
      </c>
      <c r="BK134" s="4" t="s">
        <v>83</v>
      </c>
      <c r="BL134" s="4" t="s">
        <v>7</v>
      </c>
      <c r="BM134" s="4" t="s">
        <v>8</v>
      </c>
      <c r="BN134" s="4" t="s">
        <v>61</v>
      </c>
      <c r="BO134" s="4" t="s">
        <v>10</v>
      </c>
      <c r="BP134" s="4" t="s">
        <v>81</v>
      </c>
      <c r="BQ134" s="4" t="s">
        <v>15</v>
      </c>
    </row>
    <row r="135" spans="39:69" x14ac:dyDescent="0.3">
      <c r="AM135" s="4">
        <v>6</v>
      </c>
      <c r="AN135" t="str" cm="1">
        <f t="array" ref="AN135">_xlfn.XLOOKUP($AO$127&amp;AM135,$I$15:$I$201,$K$15:$N$201,"")</f>
        <v/>
      </c>
      <c r="AO135" s="55"/>
      <c r="AP135" s="50"/>
      <c r="AQ135" s="55"/>
      <c r="AR135" s="55" t="str">
        <f t="shared" si="80"/>
        <v/>
      </c>
      <c r="AS135" s="50" cm="1">
        <f t="array" ref="AS135">IFERROR(IF(AR135="N/P",0,_xlfn.IFS(AM135&gt;8,"0",AM135=1,"9",AM135=2,"7",AM135=3,"6",AM135=4,"5",AM135=5,"4",AM135=6,"3",AM135=7,"2",AM135=8,"1")),"")+0</f>
        <v>3</v>
      </c>
      <c r="AT135" s="87" t="str">
        <f t="shared" si="79"/>
        <v>00</v>
      </c>
      <c r="AU135" s="4" cm="1">
        <f t="array" ref="AU135">_xlfn.IFS(AZ135="N/P",0,AV135="",0,AZ135&gt;0,AU134+1)</f>
        <v>0</v>
      </c>
      <c r="AV135" t="str">
        <v/>
      </c>
      <c r="AW135" s="4">
        <v>0</v>
      </c>
      <c r="AX135" s="4">
        <v>0</v>
      </c>
      <c r="AY135" s="4">
        <v>0</v>
      </c>
      <c r="AZ135" s="55" t="str">
        <v/>
      </c>
      <c r="BA135" s="50" t="e" cm="1">
        <f t="array" ref="BA135">IFERROR(IF(AZ135="N/P",0,_xlfn.IFS(AU135&gt;8,"0",AU135=1,"9",AU135=2,"7",AU135=3,"6",AU135=4,"5",AU135=5,"4",AU135=6,"3",AU135=7,"2",AU135=8,"1")),"")+0</f>
        <v>#VALUE!</v>
      </c>
      <c r="BC135" s="4">
        <v>1</v>
      </c>
      <c r="BD135" cm="1">
        <f t="array" ref="BD135:BG135">_xlfn.XLOOKUP($BE$132&amp;BC135,$AB$15:$AB$201,$AD$15:$AG$201,"")</f>
        <v>0</v>
      </c>
      <c r="BE135" s="55">
        <v>0</v>
      </c>
      <c r="BF135" s="50">
        <v>0</v>
      </c>
      <c r="BG135" s="55">
        <v>0</v>
      </c>
      <c r="BH135" s="55">
        <f t="shared" ref="BH135:BH146" si="81">_xlfn.XLOOKUP($BE$72&amp;BC135,$AB$15:$AB$201,$AI$15:$AI$201,"")</f>
        <v>4.2708333333333331E-3</v>
      </c>
      <c r="BI135" s="50" cm="1">
        <f t="array" ref="BI135">IFERROR(IF(BH135="N/P",0,_xlfn.IFS(BC135&gt;8,"0",BC135=1,"9",BC135=2,"7",BC135=3,"6",BC135=4,"5",BC135=5,"4",BC135=6,"3",BC135=7,"2",BC135=8,"1")),"")+0</f>
        <v>9</v>
      </c>
      <c r="BJ135" s="90" t="e">
        <f t="shared" si="72"/>
        <v>#N/A</v>
      </c>
      <c r="BK135" s="4" t="e" cm="1">
        <f t="array" ref="BK135">_xlfn.IFS(BP135="N/P",0,BL135="",0,BL135&gt;0,1)</f>
        <v>#N/A</v>
      </c>
      <c r="BL135" cm="1">
        <f t="array" ref="BL135:BP146">_xlfn._xlws.SORT(BD135:BH146,5,1,FALSE)</f>
        <v>0</v>
      </c>
      <c r="BM135" s="4">
        <v>0</v>
      </c>
      <c r="BN135" s="4">
        <v>0</v>
      </c>
      <c r="BO135" s="4">
        <v>0</v>
      </c>
      <c r="BP135" s="55">
        <v>4.2708333333333331E-3</v>
      </c>
      <c r="BQ135" s="50" t="e" cm="1">
        <f t="array" ref="BQ135">IFERROR(IF(BP135="N/P",0,_xlfn.IFS(BK135&gt;8,"0",BK135=1,"9",BK135=2,"7",BK135=3,"6",BK135=4,"5",BK135=5,"4",BK135=6,"3",BK135=7,"2",BK135=8,"1")),"")+0</f>
        <v>#VALUE!</v>
      </c>
    </row>
    <row r="136" spans="39:69" x14ac:dyDescent="0.3">
      <c r="AM136" s="4">
        <v>7</v>
      </c>
      <c r="AN136" t="str" cm="1">
        <f t="array" ref="AN136">_xlfn.XLOOKUP($AO$127&amp;AM136,$I$15:$I$201,$K$15:$N$201,"")</f>
        <v/>
      </c>
      <c r="AO136" s="55"/>
      <c r="AP136" s="50"/>
      <c r="AQ136" s="55"/>
      <c r="AR136" s="55" t="str">
        <f t="shared" si="80"/>
        <v/>
      </c>
      <c r="AS136" s="50" cm="1">
        <f t="array" ref="AS136">IFERROR(IF(AR136="N/P",0,_xlfn.IFS(AM136&gt;8,"0",AM136=1,"9",AM136=2,"7",AM136=3,"6",AM136=4,"5",AM136=5,"4",AM136=6,"3",AM136=7,"2",AM136=8,"1")),"")+0</f>
        <v>2</v>
      </c>
      <c r="AT136" s="87" t="str">
        <f t="shared" si="79"/>
        <v>00</v>
      </c>
      <c r="AU136" s="4" cm="1">
        <f t="array" ref="AU136">_xlfn.IFS(AZ136="N/P",0,AV136="",0,AZ136&gt;0,AU135+1)</f>
        <v>0</v>
      </c>
      <c r="AV136" t="str">
        <v/>
      </c>
      <c r="AW136" s="4">
        <v>0</v>
      </c>
      <c r="AX136" s="4">
        <v>0</v>
      </c>
      <c r="AY136" s="4">
        <v>0</v>
      </c>
      <c r="AZ136" s="55" t="str">
        <v/>
      </c>
      <c r="BA136" s="50" t="e" cm="1">
        <f t="array" ref="BA136">IFERROR(IF(AZ136="N/P",0,_xlfn.IFS(AU136&gt;8,"0",AU136=1,"9",AU136=2,"7",AU136=3,"6",AU136=4,"5",AU136=5,"4",AU136=6,"3",AU136=7,"2",AU136=8,"1")),"")+0</f>
        <v>#VALUE!</v>
      </c>
      <c r="BC136" s="4">
        <v>2</v>
      </c>
      <c r="BD136" cm="1">
        <f t="array" ref="BD136:BG136">_xlfn.XLOOKUP($BE$132&amp;BC136,$AB$15:$AB$201,$AD$15:$AG$201,"")</f>
        <v>0</v>
      </c>
      <c r="BE136" s="55">
        <v>0</v>
      </c>
      <c r="BF136" s="50">
        <v>0</v>
      </c>
      <c r="BG136" s="55">
        <v>0</v>
      </c>
      <c r="BH136" s="55" t="str">
        <f t="shared" si="81"/>
        <v/>
      </c>
      <c r="BI136" s="50" cm="1">
        <f t="array" ref="BI136">IFERROR(IF(BH136="N/P",0,_xlfn.IFS(BC136&gt;8,"0",BC136=1,"9",BC136=2,"7",BC136=3,"6",BC136=4,"5",BC136=5,"4",BC136=6,"3",BC136=7,"2",BC136=8,"1")),"")+0</f>
        <v>7</v>
      </c>
      <c r="BJ136" s="90" t="e">
        <f t="shared" si="72"/>
        <v>#N/A</v>
      </c>
      <c r="BK136" s="4" t="e" cm="1">
        <f t="array" ref="BK136">_xlfn.IFS(BP136="N/P",0,BL136="",0,BP136&gt;0,BK135+1)</f>
        <v>#N/A</v>
      </c>
      <c r="BL136">
        <v>0</v>
      </c>
      <c r="BM136" s="4">
        <v>0</v>
      </c>
      <c r="BN136" s="4">
        <v>0</v>
      </c>
      <c r="BO136" s="4">
        <v>0</v>
      </c>
      <c r="BP136" s="55" t="str">
        <v/>
      </c>
      <c r="BQ136" s="50" t="e" cm="1">
        <f t="array" ref="BQ136">IFERROR(IF(BP136="N/P",0,_xlfn.IFS(BK136&gt;8,"0",BK136=1,"9",BK136=2,"7",BK136=3,"6",BK136=4,"5",BK136=5,"4",BK136=6,"3",BK136=7,"2",BK136=8,"1")),"")+0</f>
        <v>#VALUE!</v>
      </c>
    </row>
    <row r="137" spans="39:69" x14ac:dyDescent="0.3">
      <c r="AM137" s="4">
        <v>8</v>
      </c>
      <c r="AN137" t="str" cm="1">
        <f t="array" ref="AN137">_xlfn.XLOOKUP($AO$127&amp;AM137,$I$15:$I$201,$K$15:$N$201,"")</f>
        <v/>
      </c>
      <c r="AO137" s="55"/>
      <c r="AP137" s="50"/>
      <c r="AQ137" s="55"/>
      <c r="AR137" s="55" t="str">
        <f t="shared" si="80"/>
        <v/>
      </c>
      <c r="AS137" s="50" cm="1">
        <f t="array" ref="AS137">IFERROR(IF(AR137="N/P",0,_xlfn.IFS(AM137&gt;8,"0",AM137=1,"9",AM137=2,"7",AM137=3,"6",AM137=4,"5",AM137=5,"4",AM137=6,"3",AM137=7,"2",AM137=8,"1")),"")+0</f>
        <v>1</v>
      </c>
      <c r="AT137" s="87" t="str">
        <f t="shared" si="79"/>
        <v>00</v>
      </c>
      <c r="AU137" s="4" cm="1">
        <f t="array" ref="AU137">_xlfn.IFS(AZ137="N/P",0,AV137="",0,AZ137&gt;0,AU136+1)</f>
        <v>0</v>
      </c>
      <c r="AV137" t="str">
        <v/>
      </c>
      <c r="AW137" s="4">
        <v>0</v>
      </c>
      <c r="AX137" s="4">
        <v>0</v>
      </c>
      <c r="AY137" s="4">
        <v>0</v>
      </c>
      <c r="AZ137" t="str">
        <v/>
      </c>
      <c r="BA137" s="50" t="e" cm="1">
        <f t="array" ref="BA137">IFERROR(IF(AZ137="N/P",0,_xlfn.IFS(AU137&gt;8,"0",AU137=1,"9",AU137=2,"7",AU137=3,"6",AU137=4,"5",AU137=5,"4",AU137=6,"3",AU137=7,"2",AU137=8,"1")),"")+0</f>
        <v>#VALUE!</v>
      </c>
      <c r="BC137" s="4">
        <v>3</v>
      </c>
      <c r="BD137" cm="1">
        <f t="array" ref="BD137:BG137">_xlfn.XLOOKUP($BE$132&amp;BC137,$AB$15:$AB$201,$AD$15:$AG$201,"")</f>
        <v>0</v>
      </c>
      <c r="BE137" s="55">
        <v>0</v>
      </c>
      <c r="BF137" s="50">
        <v>0</v>
      </c>
      <c r="BG137" s="55">
        <v>0</v>
      </c>
      <c r="BH137" s="55" t="str">
        <f t="shared" si="81"/>
        <v/>
      </c>
      <c r="BI137" s="50" cm="1">
        <f t="array" ref="BI137">IFERROR(IF(BH137="N/P",0,_xlfn.IFS(BC137&gt;8,"0",BC137=1,"9",BC137=2,"7",BC137=3,"6",BC137=4,"5",BC137=5,"4",BC137=6,"3",BC137=7,"2",BC137=8,"1")),"")+0</f>
        <v>6</v>
      </c>
      <c r="BJ137" s="90" t="e">
        <f t="shared" si="72"/>
        <v>#N/A</v>
      </c>
      <c r="BK137" s="4" t="e" cm="1">
        <f t="array" ref="BK137">_xlfn.IFS(BP137="N/P",0,BL137="",0,BP137&gt;0,BK136+1)</f>
        <v>#N/A</v>
      </c>
      <c r="BL137">
        <v>0</v>
      </c>
      <c r="BM137" s="4">
        <v>0</v>
      </c>
      <c r="BN137" s="4">
        <v>0</v>
      </c>
      <c r="BO137" s="4">
        <v>0</v>
      </c>
      <c r="BP137" s="55" t="str">
        <v/>
      </c>
      <c r="BQ137" s="50" t="e" cm="1">
        <f t="array" ref="BQ137">IFERROR(IF(BP137="N/P",0,_xlfn.IFS(BK137&gt;8,"0",BK137=1,"9",BK137=2,"7",BK137=3,"6",BK137=4,"5",BK137=5,"4",BK137=6,"3",BK137=7,"2",BK137=8,"1")),"")+0</f>
        <v>#VALUE!</v>
      </c>
    </row>
    <row r="138" spans="39:69" x14ac:dyDescent="0.3">
      <c r="AM138" s="4">
        <v>9</v>
      </c>
      <c r="AN138" t="str" cm="1">
        <f t="array" ref="AN138">_xlfn.XLOOKUP($AO$127&amp;AM138,$I$15:$I$201,$K$15:$N$201,"")</f>
        <v/>
      </c>
      <c r="AO138" s="55"/>
      <c r="AP138" s="50"/>
      <c r="AQ138" s="55"/>
      <c r="AR138" s="55" t="str">
        <f t="shared" si="80"/>
        <v/>
      </c>
      <c r="AS138" s="50" cm="1">
        <f t="array" ref="AS138">IFERROR(IF(AR138="N/P",0,_xlfn.IFS(AM138&gt;8,"0",AM138=1,"9",AM138=2,"7",AM138=3,"6",AM138=4,"5",AM138=5,"4",AM138=6,"3",AM138=7,"2",AM138=8,"1")),"")+0</f>
        <v>0</v>
      </c>
      <c r="AT138" s="87" t="str">
        <f t="shared" si="79"/>
        <v>01</v>
      </c>
      <c r="AU138" s="4" cm="1">
        <f t="array" ref="AU138">_xlfn.IFS(AZ138="N/P",0,AV138="",0,AZ138&gt;0,AU137+1)</f>
        <v>1</v>
      </c>
      <c r="AV138">
        <v>0</v>
      </c>
      <c r="AW138" s="4">
        <v>0</v>
      </c>
      <c r="AX138" s="4">
        <v>0</v>
      </c>
      <c r="AY138" s="4">
        <v>0</v>
      </c>
      <c r="AZ138" t="str">
        <v/>
      </c>
      <c r="BA138" s="50" cm="1">
        <f t="array" ref="BA138">IFERROR(IF(AZ138="N/P",0,_xlfn.IFS(AU138&gt;8,"0",AU138=1,"9",AU138=2,"7",AU138=3,"6",AU138=4,"5",AU138=5,"4",AU138=6,"3",AU138=7,"2",AU138=8,"1")),"")+0</f>
        <v>9</v>
      </c>
      <c r="BC138" s="4">
        <v>4</v>
      </c>
      <c r="BD138" cm="1">
        <f t="array" ref="BD138:BG138">_xlfn.XLOOKUP($BE$132&amp;BC138,$AB$15:$AB$201,$AD$15:$AG$201,"")</f>
        <v>0</v>
      </c>
      <c r="BE138" s="55">
        <v>0</v>
      </c>
      <c r="BF138" s="50">
        <v>0</v>
      </c>
      <c r="BG138" s="55">
        <v>0</v>
      </c>
      <c r="BH138" s="55" t="str">
        <f t="shared" si="81"/>
        <v/>
      </c>
      <c r="BI138" s="50" cm="1">
        <f t="array" ref="BI138">IFERROR(IF(BH138="N/P",0,_xlfn.IFS(BC138&gt;8,"0",BC138=1,"9",BC138=2,"7",BC138=3,"6",BC138=4,"5",BC138=5,"4",BC138=6,"3",BC138=7,"2",BC138=8,"1")),"")+0</f>
        <v>5</v>
      </c>
      <c r="BJ138" s="90" t="e">
        <f t="shared" si="72"/>
        <v>#N/A</v>
      </c>
      <c r="BK138" s="4" t="e" cm="1">
        <f t="array" ref="BK138">_xlfn.IFS(BP138="N/P",0,BL138="",0,BP138&gt;0,BK137+1)</f>
        <v>#N/A</v>
      </c>
      <c r="BL138">
        <v>0</v>
      </c>
      <c r="BM138" s="4">
        <v>0</v>
      </c>
      <c r="BN138" s="4">
        <v>0</v>
      </c>
      <c r="BO138" s="4">
        <v>0</v>
      </c>
      <c r="BP138" s="55" t="str">
        <v/>
      </c>
      <c r="BQ138" s="50" t="e" cm="1">
        <f t="array" ref="BQ138">IFERROR(IF(BP138="N/P",0,_xlfn.IFS(BK138&gt;8,"0",BK138=1,"9",BK138=2,"7",BK138=3,"6",BK138=4,"5",BK138=5,"4",BK138=6,"3",BK138=7,"2",BK138=8,"1")),"")+0</f>
        <v>#VALUE!</v>
      </c>
    </row>
    <row r="139" spans="39:69" x14ac:dyDescent="0.3">
      <c r="AM139" s="4">
        <v>10</v>
      </c>
      <c r="AN139" cm="1">
        <f t="array" ref="AN139:AQ139">_xlfn.XLOOKUP($AO$127&amp;AM139,$I$15:$I$201,$K$15:$N$201,"")</f>
        <v>0</v>
      </c>
      <c r="AO139" s="55">
        <v>0</v>
      </c>
      <c r="AP139" s="50">
        <v>0</v>
      </c>
      <c r="AQ139" s="55">
        <v>0</v>
      </c>
      <c r="AR139" s="55" t="str">
        <f t="shared" si="80"/>
        <v/>
      </c>
      <c r="AS139" s="50" cm="1">
        <f t="array" ref="AS139">IFERROR(IF(AR139="N/P",0,_xlfn.IFS(AM139&gt;8,"0",AM139=1,"9",AM139=2,"7",AM139=3,"6",AM139=4,"5",AM139=5,"4",AM139=6,"3",AM139=7,"2",AM139=8,"1")),"")+0</f>
        <v>0</v>
      </c>
      <c r="AT139" s="87" t="str">
        <f t="shared" si="79"/>
        <v>00</v>
      </c>
      <c r="AU139" s="4" cm="1">
        <f t="array" ref="AU139">_xlfn.IFS(AZ139="N/P",0,AV139="",0,AZ139&gt;0,AU138+1)</f>
        <v>0</v>
      </c>
      <c r="AV139" t="str">
        <v/>
      </c>
      <c r="AW139" s="4">
        <v>0</v>
      </c>
      <c r="AX139" s="4">
        <v>0</v>
      </c>
      <c r="AY139" s="4">
        <v>0</v>
      </c>
      <c r="AZ139" t="str">
        <v/>
      </c>
      <c r="BA139" s="50" t="e" cm="1">
        <f t="array" ref="BA139">IFERROR(IF(AZ139="N/P",0,_xlfn.IFS(AU139&gt;8,"0",AU139=1,"9",AU139=2,"7",AU139=3,"6",AU139=4,"5",AU139=5,"4",AU139=6,"3",AU139=7,"2",AU139=8,"1")),"")+0</f>
        <v>#VALUE!</v>
      </c>
      <c r="BC139" s="4">
        <v>5</v>
      </c>
      <c r="BD139" cm="1">
        <f t="array" ref="BD139:BG139">_xlfn.XLOOKUP($BE$132&amp;BC139,$AB$15:$AB$201,$AD$15:$AG$201,"")</f>
        <v>0</v>
      </c>
      <c r="BE139" s="55">
        <v>0</v>
      </c>
      <c r="BF139" s="50">
        <v>0</v>
      </c>
      <c r="BG139" s="55">
        <v>0</v>
      </c>
      <c r="BH139" s="55" t="str">
        <f t="shared" si="81"/>
        <v/>
      </c>
      <c r="BI139" s="50" cm="1">
        <f t="array" ref="BI139">IFERROR(IF(BH139="N/P",0,_xlfn.IFS(BC139&gt;8,"0",BC139=1,"9",BC139=2,"7",BC139=3,"6",BC139=4,"5",BC139=5,"4",BC139=6,"3",BC139=7,"2",BC139=8,"1")),"")+0</f>
        <v>4</v>
      </c>
      <c r="BJ139" s="90" t="e">
        <f t="shared" si="72"/>
        <v>#N/A</v>
      </c>
      <c r="BK139" s="4" t="e" cm="1">
        <f t="array" ref="BK139">_xlfn.IFS(BP139="N/P",0,BL139="",0,BP139&gt;0,BK138+1)</f>
        <v>#N/A</v>
      </c>
      <c r="BL139">
        <v>0</v>
      </c>
      <c r="BM139" s="4">
        <v>0</v>
      </c>
      <c r="BN139" s="4">
        <v>0</v>
      </c>
      <c r="BO139" s="4">
        <v>0</v>
      </c>
      <c r="BP139" s="55" t="str">
        <v/>
      </c>
      <c r="BQ139" s="50" t="e" cm="1">
        <f t="array" ref="BQ139">IFERROR(IF(BP139="N/P",0,_xlfn.IFS(BK139&gt;8,"0",BK139=1,"9",BK139=2,"7",BK139=3,"6",BK139=4,"5",BK139=5,"4",BK139=6,"3",BK139=7,"2",BK139=8,"1")),"")+0</f>
        <v>#VALUE!</v>
      </c>
    </row>
    <row r="140" spans="39:69" x14ac:dyDescent="0.3">
      <c r="AM140" s="4">
        <v>11</v>
      </c>
      <c r="AN140" t="str" cm="1">
        <f t="array" ref="AN140">_xlfn.XLOOKUP($AO$127&amp;AM140,$I$15:$I$201,$K$15:$N$201,"")</f>
        <v/>
      </c>
      <c r="AO140" s="55"/>
      <c r="AP140" s="50"/>
      <c r="AQ140" s="55"/>
      <c r="AR140" s="55" t="str">
        <f t="shared" si="80"/>
        <v/>
      </c>
      <c r="AS140" s="50" cm="1">
        <f t="array" ref="AS140">IFERROR(IF(AR140="N/P",0,_xlfn.IFS(AM140&gt;8,"0",AM140=1,"9",AM140=2,"7",AM140=3,"6",AM140=4,"5",AM140=5,"4",AM140=6,"3",AM140=7,"2",AM140=8,"1")),"")+0</f>
        <v>0</v>
      </c>
      <c r="AT140" s="87" t="str">
        <f t="shared" si="79"/>
        <v>00</v>
      </c>
      <c r="AU140" s="4" cm="1">
        <f t="array" ref="AU140">_xlfn.IFS(AZ140="N/P",0,AV140="",0,AZ140&gt;0,AU139+1)</f>
        <v>0</v>
      </c>
      <c r="AV140" t="str">
        <v/>
      </c>
      <c r="AW140" s="4">
        <v>0</v>
      </c>
      <c r="AX140" s="4">
        <v>0</v>
      </c>
      <c r="AY140" s="4">
        <v>0</v>
      </c>
      <c r="AZ140" t="str">
        <v/>
      </c>
      <c r="BA140" s="50" t="e" cm="1">
        <f t="array" ref="BA140">IFERROR(IF(AZ140="N/P",0,_xlfn.IFS(AU140&gt;8,"0",AU140=1,"9",AU140=2,"7",AU140=3,"6",AU140=4,"5",AU140=5,"4",AU140=6,"3",AU140=7,"2",AU140=8,"1")),"")+0</f>
        <v>#VALUE!</v>
      </c>
      <c r="BC140" s="4">
        <v>6</v>
      </c>
      <c r="BD140" cm="1">
        <f t="array" ref="BD140:BG140">_xlfn.XLOOKUP($BE$132&amp;BC140,$AB$15:$AB$201,$AD$15:$AG$201,"")</f>
        <v>0</v>
      </c>
      <c r="BE140" s="55">
        <v>0</v>
      </c>
      <c r="BF140" s="50">
        <v>0</v>
      </c>
      <c r="BG140" s="55">
        <v>0</v>
      </c>
      <c r="BH140" s="55" t="str">
        <f t="shared" si="81"/>
        <v/>
      </c>
      <c r="BI140" s="50" cm="1">
        <f t="array" ref="BI140">IFERROR(IF(BH140="N/P",0,_xlfn.IFS(BC140&gt;8,"0",BC140=1,"9",BC140=2,"7",BC140=3,"6",BC140=4,"5",BC140=5,"4",BC140=6,"3",BC140=7,"2",BC140=8,"1")),"")+0</f>
        <v>3</v>
      </c>
      <c r="BJ140" s="90" t="e">
        <f t="shared" si="72"/>
        <v>#N/A</v>
      </c>
      <c r="BK140" s="4" t="e" cm="1">
        <f t="array" ref="BK140">_xlfn.IFS(BP140="N/P",0,BL140="",0,BP140&gt;0,BK139+1)</f>
        <v>#N/A</v>
      </c>
      <c r="BL140">
        <v>0</v>
      </c>
      <c r="BM140" s="4">
        <v>0</v>
      </c>
      <c r="BN140" s="4">
        <v>0</v>
      </c>
      <c r="BO140" s="4">
        <v>0</v>
      </c>
      <c r="BP140" s="55" t="str">
        <v/>
      </c>
      <c r="BQ140" s="50" t="e" cm="1">
        <f t="array" ref="BQ140">IFERROR(IF(BP140="N/P",0,_xlfn.IFS(BK140&gt;8,"0",BK140=1,"9",BK140=2,"7",BK140=3,"6",BK140=4,"5",BK140=5,"4",BK140=6,"3",BK140=7,"2",BK140=8,"1")),"")+0</f>
        <v>#VALUE!</v>
      </c>
    </row>
    <row r="141" spans="39:69" x14ac:dyDescent="0.3">
      <c r="AM141" s="4">
        <v>12</v>
      </c>
      <c r="AN141" t="str" cm="1">
        <f t="array" ref="AN141">_xlfn.XLOOKUP($AO$127&amp;AM141,$I$15:$I$201,$K$15:$N$201,"")</f>
        <v/>
      </c>
      <c r="AO141" s="55"/>
      <c r="AP141" s="50"/>
      <c r="AQ141" s="55"/>
      <c r="AR141" s="55" t="str">
        <f t="shared" si="80"/>
        <v/>
      </c>
      <c r="AS141" s="50" cm="1">
        <f t="array" ref="AS141">IFERROR(IF(AR141="N/P",0,_xlfn.IFS(AM141&gt;8,"0",AM141=1,"9",AM141=2,"7",AM141=3,"6",AM141=4,"5",AM141=5,"4",AM141=6,"3",AM141=7,"2",AM141=8,"1")),"")+0</f>
        <v>0</v>
      </c>
      <c r="AT141" s="87" t="str">
        <f t="shared" si="79"/>
        <v>00</v>
      </c>
      <c r="AU141" s="4" cm="1">
        <f t="array" ref="AU141">_xlfn.IFS(AZ141="N/P",0,AV141="",0,AZ141&gt;0,AU140+1)</f>
        <v>0</v>
      </c>
      <c r="AV141" t="str">
        <v/>
      </c>
      <c r="AW141" s="4">
        <v>0</v>
      </c>
      <c r="AX141" s="4">
        <v>0</v>
      </c>
      <c r="AY141" s="4">
        <v>0</v>
      </c>
      <c r="AZ141">
        <v>0</v>
      </c>
      <c r="BA141" s="50" t="e" cm="1">
        <f t="array" ref="BA141">IFERROR(IF(AZ141="N/P",0,_xlfn.IFS(AU141&gt;8,"0",AU141=1,"9",AU141=2,"7",AU141=3,"6",AU141=4,"5",AU141=5,"4",AU141=6,"3",AU141=7,"2",AU141=8,"1")),"")+0</f>
        <v>#VALUE!</v>
      </c>
      <c r="BC141" s="4">
        <v>7</v>
      </c>
      <c r="BD141" cm="1">
        <f t="array" ref="BD141:BG141">_xlfn.XLOOKUP($BE$132&amp;BC141,$AB$15:$AB$201,$AD$15:$AG$201,"")</f>
        <v>0</v>
      </c>
      <c r="BE141" s="55">
        <v>0</v>
      </c>
      <c r="BF141" s="50">
        <v>0</v>
      </c>
      <c r="BG141" s="55">
        <v>0</v>
      </c>
      <c r="BH141" s="55" t="str">
        <f t="shared" si="81"/>
        <v/>
      </c>
      <c r="BI141" s="50" cm="1">
        <f t="array" ref="BI141">IFERROR(IF(BH141="N/P",0,_xlfn.IFS(BC141&gt;8,"0",BC141=1,"9",BC141=2,"7",BC141=3,"6",BC141=4,"5",BC141=5,"4",BC141=6,"3",BC141=7,"2",BC141=8,"1")),"")+0</f>
        <v>2</v>
      </c>
      <c r="BJ141" s="90" t="e">
        <f t="shared" si="72"/>
        <v>#N/A</v>
      </c>
      <c r="BK141" s="4" t="e" cm="1">
        <f t="array" ref="BK141">_xlfn.IFS(BP141="N/P",0,BL141="",0,BP141&gt;0,BK140+1)</f>
        <v>#N/A</v>
      </c>
      <c r="BL141">
        <v>0</v>
      </c>
      <c r="BM141" s="4">
        <v>0</v>
      </c>
      <c r="BN141" s="4">
        <v>0</v>
      </c>
      <c r="BO141" s="4">
        <v>0</v>
      </c>
      <c r="BP141" s="55" t="str">
        <v/>
      </c>
      <c r="BQ141" s="50" t="e" cm="1">
        <f t="array" ref="BQ141">IFERROR(IF(BP141="N/P",0,_xlfn.IFS(BK141&gt;8,"0",BK141=1,"9",BK141=2,"7",BK141=3,"6",BK141=4,"5",BK141=5,"4",BK141=6,"3",BK141=7,"2",BK141=8,"1")),"")+0</f>
        <v>#VALUE!</v>
      </c>
    </row>
    <row r="142" spans="39:69" x14ac:dyDescent="0.3">
      <c r="AN142" s="42" t="str">
        <f>AN127</f>
        <v>FEMENINO</v>
      </c>
      <c r="AO142" s="18"/>
      <c r="AQ142" s="42" t="str">
        <f>AQ127</f>
        <v>200 M</v>
      </c>
      <c r="AR142" s="18" t="str">
        <f>AR127</f>
        <v>LIBRE</v>
      </c>
      <c r="AT142" s="87" t="str">
        <f t="shared" si="79"/>
        <v>200 M</v>
      </c>
      <c r="AU142" s="4"/>
      <c r="AV142" s="48" t="str">
        <f>AN142</f>
        <v>FEMENINO</v>
      </c>
      <c r="AW142" s="17">
        <f>AO142</f>
        <v>0</v>
      </c>
      <c r="AY142" s="48" t="str">
        <f>AQ142</f>
        <v>200 M</v>
      </c>
      <c r="AZ142" s="17" t="str">
        <f>AR142</f>
        <v>LIBRE</v>
      </c>
      <c r="BC142" s="4">
        <v>8</v>
      </c>
      <c r="BD142" cm="1">
        <f t="array" ref="BD142:BG142">_xlfn.XLOOKUP($BE$132&amp;BC142,$AB$15:$AB$201,$AD$15:$AG$201,"")</f>
        <v>0</v>
      </c>
      <c r="BE142" s="55">
        <v>0</v>
      </c>
      <c r="BF142" s="50">
        <v>0</v>
      </c>
      <c r="BG142" s="55">
        <v>0</v>
      </c>
      <c r="BH142" s="55" t="str">
        <f t="shared" si="81"/>
        <v/>
      </c>
      <c r="BI142" s="50" cm="1">
        <f t="array" ref="BI142">IFERROR(IF(BH142="N/P",0,_xlfn.IFS(BC142&gt;8,"0",BC142=1,"9",BC142=2,"7",BC142=3,"6",BC142=4,"5",BC142=5,"4",BC142=6,"3",BC142=7,"2",BC142=8,"1")),"")+0</f>
        <v>1</v>
      </c>
      <c r="BJ142" s="90" t="e">
        <f t="shared" si="72"/>
        <v>#N/A</v>
      </c>
      <c r="BK142" s="4" t="e" cm="1">
        <f t="array" ref="BK142">_xlfn.IFS(BP142="N/P",0,BL142="",0,BP142&gt;0,BK141+1)</f>
        <v>#N/A</v>
      </c>
      <c r="BL142">
        <v>0</v>
      </c>
      <c r="BM142" s="4">
        <v>0</v>
      </c>
      <c r="BN142" s="4">
        <v>0</v>
      </c>
      <c r="BO142" s="4">
        <v>0</v>
      </c>
      <c r="BP142" s="55" t="str">
        <v/>
      </c>
      <c r="BQ142" s="50" t="e" cm="1">
        <f t="array" ref="BQ142">IFERROR(IF(BP142="N/P",0,_xlfn.IFS(BK142&gt;8,"0",BK142=1,"9",BK142=2,"7",BK142=3,"6",BK142=4,"5",BK142=5,"4",BK142=6,"3",BK142=7,"2",BK142=8,"1")),"")+0</f>
        <v>#VALUE!</v>
      </c>
    </row>
    <row r="143" spans="39:69" x14ac:dyDescent="0.3">
      <c r="AN143" s="42" t="str">
        <f>AN128</f>
        <v xml:space="preserve">PRUEBA </v>
      </c>
      <c r="AO143" s="18">
        <f>AO128</f>
        <v>5</v>
      </c>
      <c r="AT143" s="87" t="str">
        <f t="shared" si="79"/>
        <v/>
      </c>
      <c r="AU143" s="4"/>
      <c r="AV143" s="48" t="str">
        <f>AN143</f>
        <v xml:space="preserve">PRUEBA </v>
      </c>
      <c r="AW143" s="17">
        <f>AO143</f>
        <v>5</v>
      </c>
      <c r="BC143" s="4">
        <v>9</v>
      </c>
      <c r="BD143" cm="1">
        <f t="array" ref="BD143:BG143">_xlfn.XLOOKUP($BE$132&amp;BC143,$AB$15:$AB$201,$AD$15:$AG$201,"")</f>
        <v>0</v>
      </c>
      <c r="BE143" s="55">
        <v>0</v>
      </c>
      <c r="BF143" s="50">
        <v>0</v>
      </c>
      <c r="BG143" s="55">
        <v>0</v>
      </c>
      <c r="BH143" s="55" t="str">
        <f t="shared" si="81"/>
        <v/>
      </c>
      <c r="BI143" s="50" cm="1">
        <f t="array" ref="BI143">IFERROR(IF(BH143="N/P",0,_xlfn.IFS(BC143&gt;8,"0",BC143=1,"9",BC143=2,"7",BC143=3,"6",BC143=4,"5",BC143=5,"4",BC143=6,"3",BC143=7,"2",BC143=8,"1")),"")+0</f>
        <v>0</v>
      </c>
      <c r="BJ143" s="90" t="e">
        <f t="shared" si="72"/>
        <v>#N/A</v>
      </c>
      <c r="BK143" s="4" t="e" cm="1">
        <f t="array" ref="BK143">_xlfn.IFS(BP143="N/P",0,BL143="",0,BP143&gt;0,BK142+1)</f>
        <v>#N/A</v>
      </c>
      <c r="BL143">
        <v>0</v>
      </c>
      <c r="BM143" s="4">
        <v>0</v>
      </c>
      <c r="BN143" s="4">
        <v>0</v>
      </c>
      <c r="BO143" s="4">
        <v>0</v>
      </c>
      <c r="BP143" s="55" t="str">
        <v/>
      </c>
      <c r="BQ143" s="50" t="e" cm="1">
        <f t="array" ref="BQ143">IFERROR(IF(BP143="N/P",0,_xlfn.IFS(BK143&gt;8,"0",BK143=1,"9",BK143=2,"7",BK143=3,"6",BK143=4,"5",BK143=5,"4",BK143=6,"3",BK143=7,"2",BK143=8,"1")),"")+0</f>
        <v>#VALUE!</v>
      </c>
    </row>
    <row r="144" spans="39:69" x14ac:dyDescent="0.3">
      <c r="AM144" s="49" t="s">
        <v>83</v>
      </c>
      <c r="AN144" s="49" t="s">
        <v>7</v>
      </c>
      <c r="AO144" s="49" t="s">
        <v>8</v>
      </c>
      <c r="AP144" s="49" t="s">
        <v>61</v>
      </c>
      <c r="AQ144" s="49" t="s">
        <v>10</v>
      </c>
      <c r="AR144" s="49" t="s">
        <v>81</v>
      </c>
      <c r="AS144" s="50" t="s">
        <v>15</v>
      </c>
      <c r="AT144" s="87" t="str">
        <f t="shared" si="79"/>
        <v>CAT.Lugar</v>
      </c>
      <c r="AU144" s="49" t="s">
        <v>83</v>
      </c>
      <c r="AV144" s="49" t="s">
        <v>7</v>
      </c>
      <c r="AW144" s="49" t="s">
        <v>8</v>
      </c>
      <c r="AX144" s="49" t="s">
        <v>61</v>
      </c>
      <c r="AY144" s="49" t="s">
        <v>10</v>
      </c>
      <c r="AZ144" s="49" t="s">
        <v>81</v>
      </c>
      <c r="BA144" s="4" t="s">
        <v>15</v>
      </c>
      <c r="BC144" s="4">
        <v>10</v>
      </c>
      <c r="BD144" cm="1">
        <f t="array" ref="BD144:BG144">_xlfn.XLOOKUP($BE$132&amp;BC144,$AB$15:$AB$201,$AD$15:$AG$201,"")</f>
        <v>0</v>
      </c>
      <c r="BE144" s="55">
        <v>0</v>
      </c>
      <c r="BF144" s="50">
        <v>0</v>
      </c>
      <c r="BG144" s="55">
        <v>0</v>
      </c>
      <c r="BH144" s="55" t="str">
        <f t="shared" si="81"/>
        <v/>
      </c>
      <c r="BI144" s="50" cm="1">
        <f t="array" ref="BI144">IFERROR(IF(BH144="N/P",0,_xlfn.IFS(BC144&gt;8,"0",BC144=1,"9",BC144=2,"7",BC144=3,"6",BC144=4,"5",BC144=5,"4",BC144=6,"3",BC144=7,"2",BC144=8,"1")),"")+0</f>
        <v>0</v>
      </c>
      <c r="BJ144" s="90" t="e">
        <f t="shared" si="72"/>
        <v>#N/A</v>
      </c>
      <c r="BK144" s="4" t="e" cm="1">
        <f t="array" ref="BK144">_xlfn.IFS(BP144="N/P",0,BL144="",0,BP144&gt;0,BK143+1)</f>
        <v>#N/A</v>
      </c>
      <c r="BL144">
        <v>0</v>
      </c>
      <c r="BM144" s="4">
        <v>0</v>
      </c>
      <c r="BN144" s="4">
        <v>0</v>
      </c>
      <c r="BO144" s="4">
        <v>0</v>
      </c>
      <c r="BP144" s="55" t="str">
        <v/>
      </c>
      <c r="BQ144" s="50" t="e" cm="1">
        <f t="array" ref="BQ144">IFERROR(IF(BP144="N/P",0,_xlfn.IFS(BK144&gt;8,"0",BK144=1,"9",BK144=2,"7",BK144=3,"6",BK144=4,"5",BK144=5,"4",BK144=6,"3",BK144=7,"2",BK144=8,"1")),"")+0</f>
        <v>#VALUE!</v>
      </c>
    </row>
    <row r="145" spans="39:69" x14ac:dyDescent="0.3">
      <c r="AM145" s="4">
        <v>1</v>
      </c>
      <c r="AN145" t="str" cm="1">
        <f t="array" ref="AN145">_xlfn.XLOOKUP($AO$142&amp;AM145,$I$15:$I$201,$K$15:$N$201,"")</f>
        <v/>
      </c>
      <c r="AO145" s="55"/>
      <c r="AP145" s="50"/>
      <c r="AQ145" s="55"/>
      <c r="AR145" s="55" t="str">
        <f t="shared" ref="AR145:AR156" si="82">_xlfn.XLOOKUP($AO$82&amp;AM145,$I$15:$I$201,$P$15:$P$201,"")</f>
        <v/>
      </c>
      <c r="AS145" s="50" cm="1">
        <f t="array" ref="AS145">IFERROR(IF(AR145="N/P",0,_xlfn.IFS(AM145&gt;8,"0",AM145=1,"9",AM145=2,"7",AM145=3,"6",AM145=4,"5",AM145=5,"4",AM145=6,"3",AM145=7,"2",AM145=8,"1")),"")+0</f>
        <v>9</v>
      </c>
      <c r="AT145" s="87" t="str">
        <f t="shared" si="79"/>
        <v>00</v>
      </c>
      <c r="AU145" s="4" cm="1">
        <f t="array" ref="AU145">_xlfn.IFS(AZ145="N/P",0,AV145="",0,AV145&gt;0,1)</f>
        <v>0</v>
      </c>
      <c r="AV145" t="str" cm="1">
        <f t="array" ref="AV145:AZ156">_xlfn._xlws.SORT(AN145:AR156,5,1,FALSE)</f>
        <v/>
      </c>
      <c r="AW145" s="4">
        <v>0</v>
      </c>
      <c r="AX145" s="4">
        <v>0</v>
      </c>
      <c r="AY145" s="4">
        <v>0</v>
      </c>
      <c r="AZ145" s="55" t="str">
        <v/>
      </c>
      <c r="BA145" s="50" t="e" cm="1">
        <f t="array" ref="BA145">IFERROR(IF(AZ145="N/P",0,_xlfn.IFS(AU145&gt;8,"0",AU145=1,"9",AU145=2,"7",AU145=3,"6",AU145=4,"5",AU145=5,"4",AU145=6,"3",AU145=7,"2",AU145=8,"1")),"")+0</f>
        <v>#VALUE!</v>
      </c>
      <c r="BC145" s="4">
        <v>11</v>
      </c>
      <c r="BD145" cm="1">
        <f t="array" ref="BD145:BG145">_xlfn.XLOOKUP($BE$132&amp;BC145,$AB$15:$AB$201,$AD$15:$AG$201,"")</f>
        <v>0</v>
      </c>
      <c r="BE145" s="55">
        <v>0</v>
      </c>
      <c r="BF145" s="50">
        <v>0</v>
      </c>
      <c r="BG145" s="55">
        <v>0</v>
      </c>
      <c r="BH145" s="55" t="str">
        <f t="shared" si="81"/>
        <v/>
      </c>
      <c r="BI145" s="50" cm="1">
        <f t="array" ref="BI145">IFERROR(IF(BH145="N/P",0,_xlfn.IFS(BC145&gt;8,"0",BC145=1,"9",BC145=2,"7",BC145=3,"6",BC145=4,"5",BC145=5,"4",BC145=6,"3",BC145=7,"2",BC145=8,"1")),"")+0</f>
        <v>0</v>
      </c>
      <c r="BJ145" s="90" t="e">
        <f t="shared" si="72"/>
        <v>#N/A</v>
      </c>
      <c r="BK145" s="4" t="e" cm="1">
        <f t="array" ref="BK145">_xlfn.IFS(BP145="N/P",0,BL145="",0,BP145&gt;0,BK144+1)</f>
        <v>#N/A</v>
      </c>
      <c r="BL145">
        <v>0</v>
      </c>
      <c r="BM145" s="4">
        <v>0</v>
      </c>
      <c r="BN145" s="4">
        <v>0</v>
      </c>
      <c r="BO145" s="4">
        <v>0</v>
      </c>
      <c r="BP145" s="55" t="str">
        <v/>
      </c>
      <c r="BQ145" s="50" t="e" cm="1">
        <f t="array" ref="BQ145">IFERROR(IF(BP145="N/P",0,_xlfn.IFS(BK145&gt;8,"0",BK145=1,"9",BK145=2,"7",BK145=3,"6",BK145=4,"5",BK145=5,"4",BK145=6,"3",BK145=7,"2",BK145=8,"1")),"")+0</f>
        <v>#VALUE!</v>
      </c>
    </row>
    <row r="146" spans="39:69" x14ac:dyDescent="0.3">
      <c r="AM146" s="4">
        <v>2</v>
      </c>
      <c r="AN146" t="str" cm="1">
        <f t="array" ref="AN146">_xlfn.XLOOKUP($AO$142&amp;AM146,$I$15:$I$201,$K$15:$N$201,"")</f>
        <v/>
      </c>
      <c r="AO146" s="55"/>
      <c r="AP146" s="50"/>
      <c r="AQ146" s="55"/>
      <c r="AR146" s="55" t="str">
        <f t="shared" si="82"/>
        <v/>
      </c>
      <c r="AS146" s="50" cm="1">
        <f t="array" ref="AS146">IFERROR(IF(AR146="N/P",0,_xlfn.IFS(AM146&gt;8,"0",AM146=1,"9",AM146=2,"7",AM146=3,"6",AM146=4,"5",AM146=5,"4",AM146=6,"3",AM146=7,"2",AM146=8,"1")),"")+0</f>
        <v>7</v>
      </c>
      <c r="AT146" s="87" t="str">
        <f t="shared" si="79"/>
        <v>00</v>
      </c>
      <c r="AU146" s="4" cm="1">
        <f t="array" ref="AU146">_xlfn.IFS(AZ146="N/P",0,AV146="",0,AZ146&gt;0,AU145+1)</f>
        <v>0</v>
      </c>
      <c r="AV146" t="str">
        <v/>
      </c>
      <c r="AW146" s="4">
        <v>0</v>
      </c>
      <c r="AX146" s="4">
        <v>0</v>
      </c>
      <c r="AY146" s="4">
        <v>0</v>
      </c>
      <c r="AZ146" s="55" t="str">
        <v/>
      </c>
      <c r="BA146" s="50" t="e" cm="1">
        <f t="array" ref="BA146">IFERROR(IF(AZ146="N/P",0,_xlfn.IFS(AU146&gt;8,"0",AU146=1,"9",AU146=2,"7",AU146=3,"6",AU146=4,"5",AU146=5,"4",AU146=6,"3",AU146=7,"2",AU146=8,"1")),"")+0</f>
        <v>#VALUE!</v>
      </c>
      <c r="BC146" s="4">
        <v>12</v>
      </c>
      <c r="BD146" cm="1">
        <f t="array" ref="BD146:BG146">_xlfn.XLOOKUP($BE$132&amp;BC146,$AB$15:$AB$201,$AD$15:$AG$201,"")</f>
        <v>0</v>
      </c>
      <c r="BE146" s="55">
        <v>0</v>
      </c>
      <c r="BF146" s="50">
        <v>0</v>
      </c>
      <c r="BG146" s="55">
        <v>0</v>
      </c>
      <c r="BH146" s="55" t="str">
        <f t="shared" si="81"/>
        <v/>
      </c>
      <c r="BI146" s="50" cm="1">
        <f t="array" ref="BI146">IFERROR(IF(BH146="N/P",0,_xlfn.IFS(BC146&gt;8,"0",BC146=1,"9",BC146=2,"7",BC146=3,"6",BC146=4,"5",BC146=5,"4",BC146=6,"3",BC146=7,"2",BC146=8,"1")),"")+0</f>
        <v>0</v>
      </c>
      <c r="BJ146" s="90" t="e">
        <f t="shared" si="72"/>
        <v>#N/A</v>
      </c>
      <c r="BK146" s="4" t="e" cm="1">
        <f t="array" ref="BK146">_xlfn.IFS(BP146="N/P",0,BL146="",0,BP146&gt;0,BK145+1)</f>
        <v>#N/A</v>
      </c>
      <c r="BL146">
        <v>0</v>
      </c>
      <c r="BM146" s="4">
        <v>0</v>
      </c>
      <c r="BN146" s="4">
        <v>0</v>
      </c>
      <c r="BO146" s="4">
        <v>0</v>
      </c>
      <c r="BP146" s="55" t="str">
        <v/>
      </c>
      <c r="BQ146" s="50" t="e" cm="1">
        <f t="array" ref="BQ146">IFERROR(IF(BP146="N/P",0,_xlfn.IFS(BK146&gt;8,"0",BK146=1,"9",BK146=2,"7",BK146=3,"6",BK146=4,"5",BK146=5,"4",BK146=6,"3",BK146=7,"2",BK146=8,"1")),"")+0</f>
        <v>#VALUE!</v>
      </c>
    </row>
    <row r="147" spans="39:69" x14ac:dyDescent="0.3">
      <c r="AM147" s="4">
        <v>3</v>
      </c>
      <c r="AN147" t="str" cm="1">
        <f t="array" ref="AN147">_xlfn.XLOOKUP($AO$142&amp;AM147,$I$15:$I$201,$K$15:$N$201,"")</f>
        <v/>
      </c>
      <c r="AO147" s="55"/>
      <c r="AP147" s="50"/>
      <c r="AQ147" s="55"/>
      <c r="AR147" s="55" t="str">
        <f t="shared" si="82"/>
        <v/>
      </c>
      <c r="AS147" s="50" cm="1">
        <f t="array" ref="AS147">IFERROR(IF(AR147="N/P",0,_xlfn.IFS(AM147&gt;8,"0",AM147=1,"9",AM147=2,"7",AM147=3,"6",AM147=4,"5",AM147=5,"4",AM147=6,"3",AM147=7,"2",AM147=8,"1")),"")+0</f>
        <v>6</v>
      </c>
      <c r="AT147" s="87" t="str">
        <f t="shared" si="79"/>
        <v>00</v>
      </c>
      <c r="AU147" s="4" cm="1">
        <f t="array" ref="AU147">_xlfn.IFS(AZ147="N/P",0,AV147="",0,AZ147&gt;0,AU146+1)</f>
        <v>0</v>
      </c>
      <c r="AV147" t="str">
        <v/>
      </c>
      <c r="AW147" s="4">
        <v>0</v>
      </c>
      <c r="AX147" s="4">
        <v>0</v>
      </c>
      <c r="AY147" s="4">
        <v>0</v>
      </c>
      <c r="AZ147" s="55" t="str">
        <v/>
      </c>
      <c r="BA147" s="50" t="e" cm="1">
        <f t="array" ref="BA147">IFERROR(IF(AZ147="N/P",0,_xlfn.IFS(AU147&gt;8,"0",AU147=1,"9",AU147=2,"7",AU147=3,"6",AU147=4,"5",AU147=5,"4",AU147=6,"3",AU147=7,"2",AU147=8,"1")),"")+0</f>
        <v>#VALUE!</v>
      </c>
      <c r="BC147" s="4"/>
      <c r="BD147" s="42"/>
      <c r="BE147" s="18"/>
      <c r="BG147" s="42"/>
      <c r="BH147" s="18"/>
      <c r="BJ147" s="90"/>
      <c r="BL147" s="48"/>
      <c r="BM147" s="17"/>
      <c r="BO147" s="48"/>
      <c r="BP147" s="17"/>
    </row>
    <row r="148" spans="39:69" x14ac:dyDescent="0.3">
      <c r="AM148" s="4">
        <v>4</v>
      </c>
      <c r="AN148" t="str" cm="1">
        <f t="array" ref="AN148">_xlfn.XLOOKUP($AO$142&amp;AM148,$I$15:$I$201,$K$15:$N$201,"")</f>
        <v/>
      </c>
      <c r="AO148" s="55"/>
      <c r="AP148" s="50"/>
      <c r="AQ148" s="55"/>
      <c r="AR148" s="55" t="str">
        <f t="shared" si="82"/>
        <v/>
      </c>
      <c r="AS148" s="50" cm="1">
        <f t="array" ref="AS148">IFERROR(IF(AR148="N/P",0,_xlfn.IFS(AM148&gt;8,"0",AM148=1,"9",AM148=2,"7",AM148=3,"6",AM148=4,"5",AM148=5,"4",AM148=6,"3",AM148=7,"2",AM148=8,"1")),"")+0</f>
        <v>5</v>
      </c>
      <c r="AT148" s="87" t="str">
        <f t="shared" si="79"/>
        <v>00</v>
      </c>
      <c r="AU148" s="4" cm="1">
        <f t="array" ref="AU148">_xlfn.IFS(AZ148="N/P",0,AV148="",0,AZ148&gt;0,AU147+1)</f>
        <v>0</v>
      </c>
      <c r="AV148" t="str">
        <v/>
      </c>
      <c r="AW148" s="4">
        <v>0</v>
      </c>
      <c r="AX148" s="4">
        <v>0</v>
      </c>
      <c r="AY148" s="4">
        <v>0</v>
      </c>
      <c r="AZ148" s="55" t="str">
        <v/>
      </c>
      <c r="BA148" s="50" t="e" cm="1">
        <f t="array" ref="BA148">IFERROR(IF(AZ148="N/P",0,_xlfn.IFS(AU148&gt;8,"0",AU148=1,"9",AU148=2,"7",AU148=3,"6",AU148=4,"5",AU148=5,"4",AU148=6,"3",AU148=7,"2",AU148=8,"1")),"")+0</f>
        <v>#VALUE!</v>
      </c>
      <c r="BC148" s="4"/>
      <c r="BD148" s="42"/>
      <c r="BE148" s="18"/>
      <c r="BJ148" s="90"/>
      <c r="BL148" s="48"/>
      <c r="BM148" s="17"/>
    </row>
    <row r="149" spans="39:69" x14ac:dyDescent="0.3">
      <c r="AM149" s="4">
        <v>5</v>
      </c>
      <c r="AN149" cm="1">
        <f t="array" ref="AN149:AQ149">_xlfn.XLOOKUP($AO$142&amp;AM149,$I$15:$I$201,$K$15:$N$201,"")</f>
        <v>0</v>
      </c>
      <c r="AO149" s="55">
        <v>0</v>
      </c>
      <c r="AP149" s="50">
        <v>0</v>
      </c>
      <c r="AQ149" s="55">
        <v>0</v>
      </c>
      <c r="AR149" s="55" t="str">
        <f t="shared" si="82"/>
        <v/>
      </c>
      <c r="AS149" s="50" cm="1">
        <f t="array" ref="AS149">IFERROR(IF(AR149="N/P",0,_xlfn.IFS(AM149&gt;8,"0",AM149=1,"9",AM149=2,"7",AM149=3,"6",AM149=4,"5",AM149=5,"4",AM149=6,"3",AM149=7,"2",AM149=8,"1")),"")+0</f>
        <v>4</v>
      </c>
      <c r="AT149" s="87" t="str">
        <f t="shared" si="79"/>
        <v>01</v>
      </c>
      <c r="AU149" s="4" cm="1">
        <f t="array" ref="AU149">_xlfn.IFS(AZ149="N/P",0,AV149="",0,AZ149&gt;0,AU148+1)</f>
        <v>1</v>
      </c>
      <c r="AV149">
        <v>0</v>
      </c>
      <c r="AW149" s="4">
        <v>0</v>
      </c>
      <c r="AX149" s="4">
        <v>0</v>
      </c>
      <c r="AY149" s="4">
        <v>0</v>
      </c>
      <c r="AZ149" s="55" t="str">
        <v/>
      </c>
      <c r="BA149" s="50" cm="1">
        <f t="array" ref="BA149">IFERROR(IF(AZ149="N/P",0,_xlfn.IFS(AU149&gt;8,"0",AU149=1,"9",AU149=2,"7",AU149=3,"6",AU149=4,"5",AU149=5,"4",AU149=6,"3",AU149=7,"2",AU149=8,"1")),"")+0</f>
        <v>9</v>
      </c>
      <c r="BC149" s="49"/>
      <c r="BD149" s="49"/>
      <c r="BE149" s="49"/>
      <c r="BF149" s="49"/>
      <c r="BG149" s="49"/>
      <c r="BH149" s="49"/>
      <c r="BI149" s="50"/>
      <c r="BJ149" s="90"/>
      <c r="BK149" s="4"/>
      <c r="BL149" s="4"/>
      <c r="BM149" s="4"/>
      <c r="BN149" s="4"/>
      <c r="BO149" s="4"/>
      <c r="BP149" s="4"/>
      <c r="BQ149" s="4"/>
    </row>
    <row r="150" spans="39:69" x14ac:dyDescent="0.3">
      <c r="AM150" s="4">
        <v>6</v>
      </c>
      <c r="AN150" t="str" cm="1">
        <f t="array" ref="AN150">_xlfn.XLOOKUP($AO$142&amp;AM150,$I$15:$I$201,$K$15:$N$201,"")</f>
        <v/>
      </c>
      <c r="AO150" s="55"/>
      <c r="AP150" s="50"/>
      <c r="AQ150" s="55"/>
      <c r="AR150" s="55" t="str">
        <f t="shared" si="82"/>
        <v/>
      </c>
      <c r="AS150" s="50" cm="1">
        <f t="array" ref="AS150">IFERROR(IF(AR150="N/P",0,_xlfn.IFS(AM150&gt;8,"0",AM150=1,"9",AM150=2,"7",AM150=3,"6",AM150=4,"5",AM150=5,"4",AM150=6,"3",AM150=7,"2",AM150=8,"1")),"")+0</f>
        <v>3</v>
      </c>
      <c r="AT150" s="87" t="str">
        <f t="shared" si="79"/>
        <v>00</v>
      </c>
      <c r="AU150" s="4" cm="1">
        <f t="array" ref="AU150">_xlfn.IFS(AZ150="N/P",0,AV150="",0,AZ150&gt;0,AU149+1)</f>
        <v>0</v>
      </c>
      <c r="AV150" t="str">
        <v/>
      </c>
      <c r="AW150" s="4">
        <v>0</v>
      </c>
      <c r="AX150" s="4">
        <v>0</v>
      </c>
      <c r="AY150" s="4">
        <v>0</v>
      </c>
      <c r="AZ150" s="55" t="str">
        <v/>
      </c>
      <c r="BA150" s="50" t="e" cm="1">
        <f t="array" ref="BA150">IFERROR(IF(AZ150="N/P",0,_xlfn.IFS(AU150&gt;8,"0",AU150=1,"9",AU150=2,"7",AU150=3,"6",AU150=4,"5",AU150=5,"4",AU150=6,"3",AU150=7,"2",AU150=8,"1")),"")+0</f>
        <v>#VALUE!</v>
      </c>
      <c r="BC150" s="4"/>
      <c r="BE150" s="55"/>
      <c r="BF150" s="50"/>
      <c r="BG150" s="55"/>
      <c r="BH150" s="55"/>
      <c r="BI150" s="50"/>
      <c r="BJ150" s="90"/>
      <c r="BK150" s="4"/>
      <c r="BM150" s="4"/>
      <c r="BN150" s="4"/>
      <c r="BO150" s="4"/>
      <c r="BP150" s="55"/>
      <c r="BQ150" s="50"/>
    </row>
    <row r="151" spans="39:69" x14ac:dyDescent="0.3">
      <c r="AM151" s="4">
        <v>7</v>
      </c>
      <c r="AN151" t="str" cm="1">
        <f t="array" ref="AN151">_xlfn.XLOOKUP($AO$142&amp;AM151,$I$15:$I$201,$K$15:$N$201,"")</f>
        <v/>
      </c>
      <c r="AO151" s="55"/>
      <c r="AP151" s="50"/>
      <c r="AQ151" s="55"/>
      <c r="AR151" s="55" t="str">
        <f t="shared" si="82"/>
        <v/>
      </c>
      <c r="AS151" s="50" cm="1">
        <f t="array" ref="AS151">IFERROR(IF(AR151="N/P",0,_xlfn.IFS(AM151&gt;8,"0",AM151=1,"9",AM151=2,"7",AM151=3,"6",AM151=4,"5",AM151=5,"4",AM151=6,"3",AM151=7,"2",AM151=8,"1")),"")+0</f>
        <v>2</v>
      </c>
      <c r="AT151" s="87" t="str">
        <f t="shared" si="79"/>
        <v>00</v>
      </c>
      <c r="AU151" s="4" cm="1">
        <f t="array" ref="AU151">_xlfn.IFS(AZ151="N/P",0,AV151="",0,AZ151&gt;0,AU150+1)</f>
        <v>0</v>
      </c>
      <c r="AV151" t="str">
        <v/>
      </c>
      <c r="AW151" s="4">
        <v>0</v>
      </c>
      <c r="AX151" s="4">
        <v>0</v>
      </c>
      <c r="AY151" s="4">
        <v>0</v>
      </c>
      <c r="AZ151" s="55" t="str">
        <v/>
      </c>
      <c r="BA151" s="50" t="e" cm="1">
        <f t="array" ref="BA151">IFERROR(IF(AZ151="N/P",0,_xlfn.IFS(AU151&gt;8,"0",AU151=1,"9",AU151=2,"7",AU151=3,"6",AU151=4,"5",AU151=5,"4",AU151=6,"3",AU151=7,"2",AU151=8,"1")),"")+0</f>
        <v>#VALUE!</v>
      </c>
      <c r="BC151" s="4"/>
      <c r="BE151" s="55"/>
      <c r="BF151" s="50"/>
      <c r="BG151" s="55"/>
      <c r="BH151" s="55"/>
      <c r="BI151" s="50"/>
      <c r="BJ151" s="90"/>
      <c r="BK151" s="4"/>
      <c r="BM151" s="4"/>
      <c r="BN151" s="4"/>
      <c r="BO151" s="4"/>
      <c r="BP151" s="55"/>
      <c r="BQ151" s="50"/>
    </row>
    <row r="152" spans="39:69" x14ac:dyDescent="0.3">
      <c r="AM152" s="4">
        <v>8</v>
      </c>
      <c r="AN152" t="str" cm="1">
        <f t="array" ref="AN152">_xlfn.XLOOKUP($AO$142&amp;AM152,$I$15:$I$201,$K$15:$N$201,"")</f>
        <v/>
      </c>
      <c r="AO152" s="55"/>
      <c r="AP152" s="50"/>
      <c r="AQ152" s="55"/>
      <c r="AR152" s="55" t="str">
        <f t="shared" si="82"/>
        <v/>
      </c>
      <c r="AS152" s="50" cm="1">
        <f t="array" ref="AS152">IFERROR(IF(AR152="N/P",0,_xlfn.IFS(AM152&gt;8,"0",AM152=1,"9",AM152=2,"7",AM152=3,"6",AM152=4,"5",AM152=5,"4",AM152=6,"3",AM152=7,"2",AM152=8,"1")),"")+0</f>
        <v>1</v>
      </c>
      <c r="AT152" s="87" t="str">
        <f t="shared" si="79"/>
        <v>00</v>
      </c>
      <c r="AU152" s="4" cm="1">
        <f t="array" ref="AU152">_xlfn.IFS(AZ152="N/P",0,AV152="",0,AZ152&gt;0,AU151+1)</f>
        <v>0</v>
      </c>
      <c r="AV152" t="str">
        <v/>
      </c>
      <c r="AW152" s="4">
        <v>0</v>
      </c>
      <c r="AX152" s="4">
        <v>0</v>
      </c>
      <c r="AY152" s="4">
        <v>0</v>
      </c>
      <c r="AZ152" t="str">
        <v/>
      </c>
      <c r="BA152" s="50" t="e" cm="1">
        <f t="array" ref="BA152">IFERROR(IF(AZ152="N/P",0,_xlfn.IFS(AU152&gt;8,"0",AU152=1,"9",AU152=2,"7",AU152=3,"6",AU152=4,"5",AU152=5,"4",AU152=6,"3",AU152=7,"2",AU152=8,"1")),"")+0</f>
        <v>#VALUE!</v>
      </c>
      <c r="BC152" s="4"/>
      <c r="BE152" s="55"/>
      <c r="BF152" s="50"/>
      <c r="BG152" s="55"/>
      <c r="BH152" s="55"/>
      <c r="BI152" s="50"/>
      <c r="BJ152" s="90"/>
      <c r="BK152" s="4"/>
      <c r="BM152" s="4"/>
      <c r="BN152" s="4"/>
      <c r="BO152" s="4"/>
      <c r="BP152" s="55"/>
      <c r="BQ152" s="50"/>
    </row>
    <row r="153" spans="39:69" x14ac:dyDescent="0.3">
      <c r="AM153" s="4">
        <v>9</v>
      </c>
      <c r="AN153" t="str" cm="1">
        <f t="array" ref="AN153">_xlfn.XLOOKUP($AO$142&amp;AM153,$I$15:$I$201,$K$15:$N$201,"")</f>
        <v/>
      </c>
      <c r="AO153" s="55"/>
      <c r="AP153" s="50"/>
      <c r="AQ153" s="55"/>
      <c r="AR153" s="55" t="str">
        <f t="shared" si="82"/>
        <v/>
      </c>
      <c r="AS153" s="50" cm="1">
        <f t="array" ref="AS153">IFERROR(IF(AR153="N/P",0,_xlfn.IFS(AM153&gt;8,"0",AM153=1,"9",AM153=2,"7",AM153=3,"6",AM153=4,"5",AM153=5,"4",AM153=6,"3",AM153=7,"2",AM153=8,"1")),"")+0</f>
        <v>0</v>
      </c>
      <c r="AT153" s="87" t="str">
        <f t="shared" si="79"/>
        <v>00</v>
      </c>
      <c r="AU153" s="4" cm="1">
        <f t="array" ref="AU153">_xlfn.IFS(AZ153="N/P",0,AV153="",0,AZ153&gt;0,AU152+1)</f>
        <v>0</v>
      </c>
      <c r="AV153" t="str">
        <v/>
      </c>
      <c r="AW153" s="4">
        <v>0</v>
      </c>
      <c r="AX153" s="4">
        <v>0</v>
      </c>
      <c r="AY153" s="4">
        <v>0</v>
      </c>
      <c r="AZ153" t="str">
        <v/>
      </c>
      <c r="BA153" s="50" t="e" cm="1">
        <f t="array" ref="BA153">IFERROR(IF(AZ153="N/P",0,_xlfn.IFS(AU153&gt;8,"0",AU153=1,"9",AU153=2,"7",AU153=3,"6",AU153=4,"5",AU153=5,"4",AU153=6,"3",AU153=7,"2",AU153=8,"1")),"")+0</f>
        <v>#VALUE!</v>
      </c>
      <c r="BC153" s="4"/>
      <c r="BE153" s="55"/>
      <c r="BF153" s="50"/>
      <c r="BG153" s="55"/>
      <c r="BH153" s="55"/>
      <c r="BI153" s="50"/>
      <c r="BJ153" s="90"/>
      <c r="BK153" s="4"/>
      <c r="BM153" s="4"/>
      <c r="BN153" s="4"/>
      <c r="BO153" s="4"/>
      <c r="BP153" s="55"/>
      <c r="BQ153" s="50"/>
    </row>
    <row r="154" spans="39:69" x14ac:dyDescent="0.3">
      <c r="AM154" s="4">
        <v>10</v>
      </c>
      <c r="AN154" cm="1">
        <f t="array" ref="AN154:AQ154">_xlfn.XLOOKUP($AO$142&amp;AM154,$I$15:$I$201,$K$15:$N$201,"")</f>
        <v>0</v>
      </c>
      <c r="AO154" s="55">
        <v>0</v>
      </c>
      <c r="AP154" s="50">
        <v>0</v>
      </c>
      <c r="AQ154" s="55">
        <v>0</v>
      </c>
      <c r="AR154" s="55" t="str">
        <f t="shared" si="82"/>
        <v/>
      </c>
      <c r="AS154" s="50" cm="1">
        <f t="array" ref="AS154">IFERROR(IF(AR154="N/P",0,_xlfn.IFS(AM154&gt;8,"0",AM154=1,"9",AM154=2,"7",AM154=3,"6",AM154=4,"5",AM154=5,"4",AM154=6,"3",AM154=7,"2",AM154=8,"1")),"")+0</f>
        <v>0</v>
      </c>
      <c r="AT154" s="87" t="str">
        <f t="shared" si="79"/>
        <v>01</v>
      </c>
      <c r="AU154" s="4" cm="1">
        <f t="array" ref="AU154">_xlfn.IFS(AZ154="N/P",0,AV154="",0,AZ154&gt;0,AU153+1)</f>
        <v>1</v>
      </c>
      <c r="AV154">
        <v>0</v>
      </c>
      <c r="AW154" s="4">
        <v>0</v>
      </c>
      <c r="AX154" s="4">
        <v>0</v>
      </c>
      <c r="AY154" s="4">
        <v>0</v>
      </c>
      <c r="AZ154" t="str">
        <v/>
      </c>
      <c r="BA154" s="50" cm="1">
        <f t="array" ref="BA154">IFERROR(IF(AZ154="N/P",0,_xlfn.IFS(AU154&gt;8,"0",AU154=1,"9",AU154=2,"7",AU154=3,"6",AU154=4,"5",AU154=5,"4",AU154=6,"3",AU154=7,"2",AU154=8,"1")),"")+0</f>
        <v>9</v>
      </c>
      <c r="BC154" s="4"/>
      <c r="BE154" s="55"/>
      <c r="BF154" s="50"/>
      <c r="BG154" s="55"/>
      <c r="BH154" s="55"/>
      <c r="BI154" s="50"/>
      <c r="BJ154" s="90"/>
      <c r="BK154" s="4"/>
      <c r="BM154" s="4"/>
      <c r="BN154" s="4"/>
      <c r="BO154" s="4"/>
      <c r="BP154" s="55"/>
      <c r="BQ154" s="50"/>
    </row>
    <row r="155" spans="39:69" x14ac:dyDescent="0.3">
      <c r="AM155" s="4">
        <v>11</v>
      </c>
      <c r="AN155" t="str" cm="1">
        <f t="array" ref="AN155">_xlfn.XLOOKUP($AO$142&amp;AM155,$I$15:$I$201,$K$15:$N$201,"")</f>
        <v/>
      </c>
      <c r="AO155" s="55"/>
      <c r="AP155" s="50"/>
      <c r="AQ155" s="55"/>
      <c r="AR155" s="55" t="str">
        <f t="shared" si="82"/>
        <v/>
      </c>
      <c r="AS155" s="50" cm="1">
        <f t="array" ref="AS155">IFERROR(IF(AR155="N/P",0,_xlfn.IFS(AM155&gt;8,"0",AM155=1,"9",AM155=2,"7",AM155=3,"6",AM155=4,"5",AM155=5,"4",AM155=6,"3",AM155=7,"2",AM155=8,"1")),"")+0</f>
        <v>0</v>
      </c>
      <c r="AT155" s="87" t="str">
        <f t="shared" si="79"/>
        <v>00</v>
      </c>
      <c r="AU155" s="4" cm="1">
        <f t="array" ref="AU155">_xlfn.IFS(AZ155="N/P",0,AV155="",0,AZ155&gt;0,AU154+1)</f>
        <v>0</v>
      </c>
      <c r="AV155" t="str">
        <v/>
      </c>
      <c r="AW155" s="4">
        <v>0</v>
      </c>
      <c r="AX155" s="4">
        <v>0</v>
      </c>
      <c r="AY155" s="4">
        <v>0</v>
      </c>
      <c r="AZ155" t="str">
        <v/>
      </c>
      <c r="BA155" s="50" t="e" cm="1">
        <f t="array" ref="BA155">IFERROR(IF(AZ155="N/P",0,_xlfn.IFS(AU155&gt;8,"0",AU155=1,"9",AU155=2,"7",AU155=3,"6",AU155=4,"5",AU155=5,"4",AU155=6,"3",AU155=7,"2",AU155=8,"1")),"")+0</f>
        <v>#VALUE!</v>
      </c>
      <c r="BC155" s="4"/>
      <c r="BE155" s="55"/>
      <c r="BF155" s="50"/>
      <c r="BG155" s="55"/>
      <c r="BH155" s="55"/>
      <c r="BI155" s="50"/>
      <c r="BJ155" s="90"/>
      <c r="BK155" s="4"/>
      <c r="BM155" s="4"/>
      <c r="BN155" s="4"/>
      <c r="BO155" s="4"/>
      <c r="BP155" s="55"/>
      <c r="BQ155" s="50"/>
    </row>
    <row r="156" spans="39:69" x14ac:dyDescent="0.3">
      <c r="AM156" s="4">
        <v>12</v>
      </c>
      <c r="AN156" t="str" cm="1">
        <f t="array" ref="AN156">_xlfn.XLOOKUP($AO$142&amp;AM156,$I$15:$I$201,$K$15:$N$201,"")</f>
        <v/>
      </c>
      <c r="AO156" s="55"/>
      <c r="AP156" s="50"/>
      <c r="AQ156" s="55"/>
      <c r="AR156" s="55" t="str">
        <f t="shared" si="82"/>
        <v/>
      </c>
      <c r="AS156" s="50" cm="1">
        <f t="array" ref="AS156">IFERROR(IF(AR156="N/P",0,_xlfn.IFS(AM156&gt;8,"0",AM156=1,"9",AM156=2,"7",AM156=3,"6",AM156=4,"5",AM156=5,"4",AM156=6,"3",AM156=7,"2",AM156=8,"1")),"")+0</f>
        <v>0</v>
      </c>
      <c r="AT156" s="87" t="str">
        <f t="shared" si="79"/>
        <v>00</v>
      </c>
      <c r="AU156" s="4" cm="1">
        <f t="array" ref="AU156">_xlfn.IFS(AZ156="N/P",0,AV156="",0,AZ156&gt;0,AU155+1)</f>
        <v>0</v>
      </c>
      <c r="AV156" t="str">
        <v/>
      </c>
      <c r="AW156" s="4">
        <v>0</v>
      </c>
      <c r="AX156" s="4">
        <v>0</v>
      </c>
      <c r="AY156" s="4">
        <v>0</v>
      </c>
      <c r="AZ156" t="str">
        <v/>
      </c>
      <c r="BA156" s="50" t="e" cm="1">
        <f t="array" ref="BA156">IFERROR(IF(AZ156="N/P",0,_xlfn.IFS(AU156&gt;8,"0",AU156=1,"9",AU156=2,"7",AU156=3,"6",AU156=4,"5",AU156=5,"4",AU156=6,"3",AU156=7,"2",AU156=8,"1")),"")+0</f>
        <v>#VALUE!</v>
      </c>
      <c r="BC156" s="4"/>
      <c r="BE156" s="55"/>
      <c r="BF156" s="50"/>
      <c r="BG156" s="55"/>
      <c r="BH156" s="55"/>
      <c r="BI156" s="50"/>
      <c r="BJ156" s="90"/>
      <c r="BK156" s="4"/>
      <c r="BM156" s="4"/>
      <c r="BN156" s="4"/>
      <c r="BO156" s="4"/>
      <c r="BP156" s="55"/>
      <c r="BQ156" s="50"/>
    </row>
    <row r="157" spans="39:69" x14ac:dyDescent="0.3">
      <c r="AN157" s="42"/>
      <c r="AO157" s="18"/>
      <c r="AQ157" s="42"/>
      <c r="AR157" s="18"/>
      <c r="AT157" s="87"/>
      <c r="AU157" s="4"/>
      <c r="AV157" s="48"/>
      <c r="AW157" s="17"/>
      <c r="AY157" s="48"/>
      <c r="AZ157" s="17"/>
      <c r="BC157" s="4"/>
      <c r="BE157" s="55"/>
      <c r="BF157" s="50"/>
      <c r="BG157" s="55"/>
      <c r="BH157" s="55"/>
      <c r="BI157" s="50"/>
      <c r="BJ157" s="90"/>
      <c r="BK157" s="4"/>
      <c r="BM157" s="4"/>
      <c r="BN157" s="4"/>
      <c r="BO157" s="4"/>
      <c r="BP157" s="55"/>
      <c r="BQ157" s="50"/>
    </row>
    <row r="158" spans="39:69" x14ac:dyDescent="0.3">
      <c r="AN158" s="42"/>
      <c r="AO158" s="18"/>
      <c r="AT158" s="87"/>
      <c r="AU158" s="4"/>
      <c r="AV158" s="48"/>
      <c r="AW158" s="17"/>
      <c r="BC158" s="4"/>
      <c r="BE158" s="55"/>
      <c r="BF158" s="50"/>
      <c r="BG158" s="55"/>
      <c r="BH158" s="55"/>
      <c r="BI158" s="50"/>
      <c r="BJ158" s="90"/>
      <c r="BK158" s="4"/>
      <c r="BM158" s="4"/>
      <c r="BN158" s="4"/>
      <c r="BO158" s="4"/>
      <c r="BP158" s="55"/>
      <c r="BQ158" s="50"/>
    </row>
    <row r="159" spans="39:69" x14ac:dyDescent="0.3">
      <c r="AM159" s="49"/>
      <c r="AN159" s="49"/>
      <c r="AO159" s="49"/>
      <c r="AP159" s="49"/>
      <c r="AQ159" s="49"/>
      <c r="AR159" s="49"/>
      <c r="AS159" s="50"/>
      <c r="AT159" s="87"/>
      <c r="AU159" s="49"/>
      <c r="AV159" s="49"/>
      <c r="AW159" s="49"/>
      <c r="AX159" s="49"/>
      <c r="AY159" s="49"/>
      <c r="AZ159" s="49"/>
      <c r="BA159" s="4"/>
      <c r="BC159" s="4"/>
      <c r="BE159" s="55"/>
      <c r="BF159" s="50"/>
      <c r="BG159" s="55"/>
      <c r="BH159" s="55"/>
      <c r="BI159" s="50"/>
      <c r="BJ159" s="90"/>
      <c r="BK159" s="4"/>
      <c r="BM159" s="4"/>
      <c r="BN159" s="4"/>
      <c r="BO159" s="4"/>
      <c r="BP159" s="55"/>
      <c r="BQ159" s="50"/>
    </row>
    <row r="160" spans="39:69" x14ac:dyDescent="0.3">
      <c r="AO160" s="55"/>
      <c r="AP160" s="50"/>
      <c r="AQ160" s="55"/>
      <c r="AR160" s="55"/>
      <c r="AS160" s="50"/>
      <c r="AT160" s="87"/>
      <c r="AU160" s="4"/>
      <c r="AY160" s="4"/>
      <c r="AZ160" s="55"/>
      <c r="BA160" s="50"/>
      <c r="BC160" s="4"/>
      <c r="BE160" s="55"/>
      <c r="BF160" s="50"/>
      <c r="BG160" s="55"/>
      <c r="BH160" s="55"/>
      <c r="BI160" s="50"/>
      <c r="BJ160" s="90"/>
      <c r="BK160" s="4"/>
      <c r="BM160" s="4"/>
      <c r="BN160" s="4"/>
      <c r="BO160" s="4"/>
      <c r="BP160" s="55"/>
      <c r="BQ160" s="50"/>
    </row>
    <row r="161" spans="41:69" x14ac:dyDescent="0.3">
      <c r="AO161" s="55"/>
      <c r="AP161" s="50"/>
      <c r="AQ161" s="55"/>
      <c r="AR161" s="55"/>
      <c r="AS161" s="50"/>
      <c r="AT161" s="87"/>
      <c r="AU161" s="4"/>
      <c r="AY161" s="4"/>
      <c r="AZ161" s="55"/>
      <c r="BA161" s="50"/>
      <c r="BC161" s="4"/>
      <c r="BE161" s="55"/>
      <c r="BF161" s="50"/>
      <c r="BG161" s="55"/>
      <c r="BH161" s="55"/>
      <c r="BI161" s="50"/>
      <c r="BJ161" s="90"/>
      <c r="BK161" s="4"/>
      <c r="BM161" s="4"/>
      <c r="BN161" s="4"/>
      <c r="BO161" s="4"/>
      <c r="BP161" s="55"/>
      <c r="BQ161" s="50"/>
    </row>
    <row r="162" spans="41:69" x14ac:dyDescent="0.3">
      <c r="AO162" s="55"/>
      <c r="AP162" s="50"/>
      <c r="AQ162" s="55"/>
      <c r="AR162" s="55"/>
      <c r="AS162" s="50"/>
      <c r="AT162" s="87"/>
      <c r="AU162" s="4"/>
      <c r="AY162" s="4"/>
      <c r="AZ162" s="55"/>
      <c r="BA162" s="50"/>
    </row>
    <row r="163" spans="41:69" x14ac:dyDescent="0.3">
      <c r="AO163" s="55"/>
      <c r="AP163" s="50"/>
      <c r="AQ163" s="55"/>
      <c r="AR163" s="55"/>
      <c r="AS163" s="50"/>
      <c r="AT163" s="87"/>
      <c r="AU163" s="4"/>
      <c r="AY163" s="4"/>
      <c r="AZ163" s="55"/>
      <c r="BA163" s="50"/>
    </row>
    <row r="164" spans="41:69" x14ac:dyDescent="0.3">
      <c r="AO164" s="55"/>
      <c r="AP164" s="50"/>
      <c r="AQ164" s="55"/>
      <c r="AR164" s="55"/>
      <c r="AS164" s="50"/>
      <c r="AT164" s="87"/>
      <c r="AU164" s="4"/>
      <c r="AY164" s="4"/>
      <c r="AZ164" s="55"/>
      <c r="BA164" s="50"/>
    </row>
    <row r="165" spans="41:69" x14ac:dyDescent="0.3">
      <c r="AO165" s="55"/>
      <c r="AP165" s="50"/>
      <c r="AQ165" s="55"/>
      <c r="AR165" s="55"/>
      <c r="AS165" s="50"/>
      <c r="AT165" s="87"/>
      <c r="AU165" s="4"/>
      <c r="AY165" s="4"/>
      <c r="AZ165" s="55"/>
      <c r="BA165" s="50"/>
    </row>
    <row r="166" spans="41:69" x14ac:dyDescent="0.3">
      <c r="AO166" s="55"/>
      <c r="AP166" s="50"/>
      <c r="AQ166" s="55"/>
      <c r="AR166" s="55"/>
      <c r="AS166" s="50"/>
      <c r="AT166" s="87"/>
      <c r="AU166" s="4"/>
      <c r="AY166" s="4"/>
      <c r="AZ166" s="55"/>
      <c r="BA166" s="50"/>
    </row>
    <row r="167" spans="41:69" x14ac:dyDescent="0.3">
      <c r="AO167" s="55"/>
      <c r="AP167" s="50"/>
      <c r="AQ167" s="55"/>
      <c r="AR167" s="55"/>
      <c r="AS167" s="50"/>
      <c r="AT167" s="87"/>
      <c r="AU167" s="4"/>
      <c r="AY167" s="4"/>
      <c r="BA167" s="50"/>
    </row>
    <row r="168" spans="41:69" x14ac:dyDescent="0.3">
      <c r="AO168" s="55"/>
      <c r="AP168" s="50"/>
      <c r="AQ168" s="55"/>
      <c r="AR168" s="55"/>
      <c r="AS168" s="50"/>
      <c r="AT168" s="87"/>
      <c r="AU168" s="4"/>
      <c r="AY168" s="4"/>
      <c r="BA168" s="50"/>
    </row>
    <row r="169" spans="41:69" x14ac:dyDescent="0.3">
      <c r="AO169" s="55"/>
      <c r="AP169" s="50"/>
      <c r="AQ169" s="55"/>
      <c r="AR169" s="55"/>
      <c r="AS169" s="50"/>
      <c r="AT169" s="87"/>
      <c r="AU169" s="4"/>
      <c r="AY169" s="4"/>
      <c r="BA169" s="50"/>
    </row>
    <row r="170" spans="41:69" x14ac:dyDescent="0.3">
      <c r="AO170" s="55"/>
      <c r="AP170" s="50"/>
      <c r="AQ170" s="55"/>
      <c r="AR170" s="55"/>
      <c r="AS170" s="50"/>
      <c r="AT170" s="87"/>
      <c r="AU170" s="4"/>
      <c r="AY170" s="4"/>
      <c r="BA170" s="50"/>
    </row>
    <row r="171" spans="41:69" x14ac:dyDescent="0.3">
      <c r="AO171" s="55"/>
      <c r="AP171" s="50"/>
      <c r="AQ171" s="55"/>
      <c r="AR171" s="55"/>
      <c r="AS171" s="50"/>
      <c r="AT171" s="87"/>
      <c r="AU171" s="4"/>
      <c r="AY171" s="4"/>
      <c r="BA171" s="50"/>
    </row>
  </sheetData>
  <sortState xmlns:xlrd2="http://schemas.microsoft.com/office/spreadsheetml/2017/richdata2" ref="U27:Y33">
    <sortCondition descending="1" ref="Y27:Y33"/>
  </sortState>
  <mergeCells count="32">
    <mergeCell ref="CA18:CC18"/>
    <mergeCell ref="CF18:CH18"/>
    <mergeCell ref="CK18:CM18"/>
    <mergeCell ref="CP18:CR18"/>
    <mergeCell ref="CA20:CC20"/>
    <mergeCell ref="CF20:CH20"/>
    <mergeCell ref="CK20:CM20"/>
    <mergeCell ref="CP20:CR20"/>
    <mergeCell ref="CA28:CC28"/>
    <mergeCell ref="CF28:CH28"/>
    <mergeCell ref="CK28:CM28"/>
    <mergeCell ref="CP28:CR28"/>
    <mergeCell ref="CA30:CC30"/>
    <mergeCell ref="CF30:CH30"/>
    <mergeCell ref="CK30:CM30"/>
    <mergeCell ref="CP30:CR30"/>
    <mergeCell ref="CA38:CC38"/>
    <mergeCell ref="CF38:CH38"/>
    <mergeCell ref="CK38:CM38"/>
    <mergeCell ref="CP38:CR38"/>
    <mergeCell ref="CA40:CC40"/>
    <mergeCell ref="CF40:CH40"/>
    <mergeCell ref="CK40:CM40"/>
    <mergeCell ref="CP40:CR40"/>
    <mergeCell ref="CA48:CC48"/>
    <mergeCell ref="CF48:CH48"/>
    <mergeCell ref="CK48:CM48"/>
    <mergeCell ref="CP48:CR48"/>
    <mergeCell ref="CA50:CC50"/>
    <mergeCell ref="CF50:CH50"/>
    <mergeCell ref="CK50:CM50"/>
    <mergeCell ref="CP50:CR50"/>
  </mergeCells>
  <conditionalFormatting sqref="K15:O22">
    <cfRule type="cellIs" dxfId="87" priority="44" operator="equal">
      <formula>0</formula>
    </cfRule>
  </conditionalFormatting>
  <conditionalFormatting sqref="K26:O33">
    <cfRule type="cellIs" dxfId="86" priority="43" operator="equal">
      <formula>0</formula>
    </cfRule>
  </conditionalFormatting>
  <conditionalFormatting sqref="K37:O44">
    <cfRule type="cellIs" dxfId="85" priority="42" operator="equal">
      <formula>0</formula>
    </cfRule>
  </conditionalFormatting>
  <conditionalFormatting sqref="K48:O55">
    <cfRule type="cellIs" dxfId="84" priority="41" operator="equal">
      <formula>0</formula>
    </cfRule>
  </conditionalFormatting>
  <conditionalFormatting sqref="K59:O66">
    <cfRule type="cellIs" dxfId="83" priority="40" operator="equal">
      <formula>0</formula>
    </cfRule>
  </conditionalFormatting>
  <conditionalFormatting sqref="K70:O77">
    <cfRule type="cellIs" dxfId="82" priority="39" operator="equal">
      <formula>0</formula>
    </cfRule>
  </conditionalFormatting>
  <conditionalFormatting sqref="K81:O88">
    <cfRule type="cellIs" dxfId="81" priority="38" operator="equal">
      <formula>0</formula>
    </cfRule>
  </conditionalFormatting>
  <conditionalFormatting sqref="K92:O99">
    <cfRule type="cellIs" dxfId="80" priority="37" operator="equal">
      <formula>0</formula>
    </cfRule>
  </conditionalFormatting>
  <conditionalFormatting sqref="K103:O110">
    <cfRule type="cellIs" dxfId="79" priority="36" operator="equal">
      <formula>0</formula>
    </cfRule>
  </conditionalFormatting>
  <conditionalFormatting sqref="K114:O121">
    <cfRule type="cellIs" dxfId="78" priority="35" operator="equal">
      <formula>0</formula>
    </cfRule>
  </conditionalFormatting>
  <conditionalFormatting sqref="AD15:AH22">
    <cfRule type="cellIs" dxfId="77" priority="34" operator="equal">
      <formula>0</formula>
    </cfRule>
  </conditionalFormatting>
  <conditionalFormatting sqref="AD26:AH33">
    <cfRule type="cellIs" dxfId="76" priority="33" operator="equal">
      <formula>0</formula>
    </cfRule>
  </conditionalFormatting>
  <conditionalFormatting sqref="AD37:AH44">
    <cfRule type="cellIs" dxfId="75" priority="32" operator="equal">
      <formula>0</formula>
    </cfRule>
  </conditionalFormatting>
  <conditionalFormatting sqref="AD48:AH55">
    <cfRule type="cellIs" dxfId="74" priority="31" operator="equal">
      <formula>0</formula>
    </cfRule>
  </conditionalFormatting>
  <conditionalFormatting sqref="AD59:AH66">
    <cfRule type="cellIs" dxfId="73" priority="30" operator="equal">
      <formula>0</formula>
    </cfRule>
  </conditionalFormatting>
  <conditionalFormatting sqref="AD70:AH77">
    <cfRule type="cellIs" dxfId="72" priority="29" operator="equal">
      <formula>0</formula>
    </cfRule>
  </conditionalFormatting>
  <conditionalFormatting sqref="AD81:AH88">
    <cfRule type="cellIs" dxfId="71" priority="28" operator="equal">
      <formula>0</formula>
    </cfRule>
  </conditionalFormatting>
  <conditionalFormatting sqref="AD92:AH99">
    <cfRule type="cellIs" dxfId="70" priority="27" operator="equal">
      <formula>0</formula>
    </cfRule>
  </conditionalFormatting>
  <conditionalFormatting sqref="AD103:AH110">
    <cfRule type="cellIs" dxfId="69" priority="26" operator="equal">
      <formula>0</formula>
    </cfRule>
  </conditionalFormatting>
  <conditionalFormatting sqref="AD114:AH121">
    <cfRule type="cellIs" dxfId="68" priority="25" operator="equal">
      <formula>0</formula>
    </cfRule>
  </conditionalFormatting>
  <conditionalFormatting sqref="BA15">
    <cfRule type="duplicateValues" dxfId="67" priority="91"/>
  </conditionalFormatting>
  <conditionalFormatting sqref="BA20:BA24">
    <cfRule type="duplicateValues" dxfId="66" priority="93"/>
  </conditionalFormatting>
  <conditionalFormatting sqref="BA28:BA31">
    <cfRule type="duplicateValues" dxfId="65" priority="94"/>
  </conditionalFormatting>
  <conditionalFormatting sqref="BA35:BA36">
    <cfRule type="duplicateValues" dxfId="64" priority="95"/>
  </conditionalFormatting>
  <conditionalFormatting sqref="BA40:BA51">
    <cfRule type="duplicateValues" dxfId="63" priority="20"/>
  </conditionalFormatting>
  <conditionalFormatting sqref="BA55:BA66">
    <cfRule type="duplicateValues" dxfId="62" priority="19"/>
  </conditionalFormatting>
  <conditionalFormatting sqref="BA70:BA81">
    <cfRule type="duplicateValues" dxfId="61" priority="18"/>
  </conditionalFormatting>
  <conditionalFormatting sqref="BA85:BA96">
    <cfRule type="duplicateValues" dxfId="60" priority="17"/>
  </conditionalFormatting>
  <conditionalFormatting sqref="BA100:BA111">
    <cfRule type="duplicateValues" dxfId="59" priority="16"/>
  </conditionalFormatting>
  <conditionalFormatting sqref="BA115:BA126">
    <cfRule type="duplicateValues" dxfId="58" priority="15"/>
  </conditionalFormatting>
  <conditionalFormatting sqref="BA130:BA141">
    <cfRule type="duplicateValues" dxfId="57" priority="14"/>
  </conditionalFormatting>
  <conditionalFormatting sqref="BA145:BA156">
    <cfRule type="duplicateValues" dxfId="56" priority="13"/>
  </conditionalFormatting>
  <conditionalFormatting sqref="BQ15">
    <cfRule type="duplicateValues" dxfId="55" priority="92"/>
  </conditionalFormatting>
  <conditionalFormatting sqref="BQ20:BQ21">
    <cfRule type="duplicateValues" dxfId="54" priority="98"/>
  </conditionalFormatting>
  <conditionalFormatting sqref="BQ25:BQ30">
    <cfRule type="duplicateValues" dxfId="53" priority="97"/>
  </conditionalFormatting>
  <conditionalFormatting sqref="BQ34:BQ36">
    <cfRule type="duplicateValues" dxfId="52" priority="96"/>
  </conditionalFormatting>
  <conditionalFormatting sqref="BQ40:BQ41">
    <cfRule type="duplicateValues" dxfId="51" priority="111"/>
  </conditionalFormatting>
  <conditionalFormatting sqref="BQ45:BQ56">
    <cfRule type="duplicateValues" dxfId="50" priority="7"/>
  </conditionalFormatting>
  <conditionalFormatting sqref="BQ60:BQ71">
    <cfRule type="duplicateValues" dxfId="49" priority="6"/>
  </conditionalFormatting>
  <conditionalFormatting sqref="BQ75:BQ86">
    <cfRule type="duplicateValues" dxfId="48" priority="5"/>
  </conditionalFormatting>
  <conditionalFormatting sqref="BQ90:BQ101">
    <cfRule type="duplicateValues" dxfId="47" priority="4"/>
  </conditionalFormatting>
  <conditionalFormatting sqref="BQ105:BQ116">
    <cfRule type="duplicateValues" dxfId="46" priority="3"/>
  </conditionalFormatting>
  <conditionalFormatting sqref="BQ120:BQ131">
    <cfRule type="duplicateValues" dxfId="45" priority="2"/>
  </conditionalFormatting>
  <conditionalFormatting sqref="BQ135:BQ146">
    <cfRule type="duplicateValues" dxfId="44" priority="1"/>
  </conditionalFormatting>
  <dataValidations count="1">
    <dataValidation type="list" allowBlank="1" showInputMessage="1" showErrorMessage="1" sqref="CC3 CM3" xr:uid="{61219FAF-CF78-4082-8897-087E827554F2}">
      <formula1>"SERIE 1, SERIE 2, SERIE 3, SERIE 4, SERIE 5, SERIE 6, SERIE 7, SERIE 8, SERIE 9, SERIE 10"</formula1>
    </dataValidation>
  </dataValidations>
  <printOptions horizontalCentered="1"/>
  <pageMargins left="0.23622047244094491" right="0.23622047244094491" top="0.74803149606299213" bottom="1.1417322834645669" header="0.31496062992125984" footer="0.31496062992125984"/>
  <pageSetup scale="77" orientation="portrait" r:id="rId1"/>
  <headerFooter>
    <oddHeader>&amp;L&amp;F&amp;C&amp;A&amp;R&amp;D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2E89-B6DC-4807-AB65-4D79460E3FA9}">
          <x14:formula1>
            <xm:f>'NO TOCAR'!$F$2:$F$14</xm:f>
          </x14:formula1>
          <xm:sqref>AO12 AO17 AO25 AO32 AO37 AO52 AO67 AO82 AO97 AO112 AO127 BE12 BE17 BE22 BE31 BE37 BE42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641C-A3C6-4499-A390-600592143A5B}">
  <sheetPr>
    <pageSetUpPr fitToPage="1"/>
  </sheetPr>
  <dimension ref="A1:FD152"/>
  <sheetViews>
    <sheetView zoomScaleNormal="100" workbookViewId="0">
      <selection activeCell="BP6" sqref="BP6"/>
    </sheetView>
  </sheetViews>
  <sheetFormatPr baseColWidth="10" defaultColWidth="10.77734375" defaultRowHeight="14.4" x14ac:dyDescent="0.3"/>
  <cols>
    <col min="1" max="1" width="7.88671875" bestFit="1" customWidth="1"/>
    <col min="2" max="2" width="39.21875" bestFit="1" customWidth="1"/>
    <col min="3" max="3" width="10.6640625" customWidth="1"/>
    <col min="4" max="4" width="3" customWidth="1"/>
    <col min="5" max="5" width="11.88671875" customWidth="1"/>
    <col min="6" max="6" width="10.77734375" customWidth="1"/>
    <col min="7" max="7" width="2.44140625" style="69" customWidth="1"/>
    <col min="8" max="8" width="9.6640625" hidden="1" customWidth="1"/>
    <col min="9" max="9" width="9.77734375" hidden="1" customWidth="1"/>
    <col min="10" max="10" width="7.88671875" style="4" customWidth="1"/>
    <col min="11" max="11" width="25.33203125" style="77" bestFit="1" customWidth="1"/>
    <col min="12" max="12" width="19.5546875" style="77" bestFit="1" customWidth="1"/>
    <col min="13" max="13" width="4" style="77" bestFit="1" customWidth="1"/>
    <col min="14" max="14" width="12.33203125" style="77" bestFit="1" customWidth="1"/>
    <col min="15" max="15" width="11" style="77" bestFit="1" customWidth="1"/>
    <col min="16" max="16" width="16.6640625" customWidth="1"/>
    <col min="17" max="17" width="8.109375" hidden="1" customWidth="1"/>
    <col min="18" max="18" width="6.88671875" hidden="1" customWidth="1"/>
    <col min="19" max="19" width="2.77734375" style="34" customWidth="1"/>
    <col min="20" max="20" width="7" hidden="1" customWidth="1"/>
    <col min="21" max="21" width="28.88671875" hidden="1" customWidth="1"/>
    <col min="22" max="22" width="17" hidden="1" customWidth="1"/>
    <col min="23" max="23" width="3" hidden="1" customWidth="1"/>
    <col min="24" max="24" width="11.88671875" hidden="1" customWidth="1"/>
    <col min="25" max="25" width="10.77734375" hidden="1" customWidth="1"/>
    <col min="26" max="26" width="3.33203125" style="82" hidden="1" customWidth="1"/>
    <col min="27" max="27" width="10.77734375" hidden="1" customWidth="1"/>
    <col min="28" max="28" width="7.109375" hidden="1" customWidth="1"/>
    <col min="29" max="29" width="8.109375" style="4" customWidth="1"/>
    <col min="30" max="30" width="31.77734375" customWidth="1"/>
    <col min="31" max="31" width="9.109375" bestFit="1" customWidth="1"/>
    <col min="32" max="32" width="4" bestFit="1" customWidth="1"/>
    <col min="33" max="33" width="12.33203125" bestFit="1" customWidth="1"/>
    <col min="34" max="34" width="11" bestFit="1" customWidth="1"/>
    <col min="35" max="35" width="16.6640625" customWidth="1"/>
    <col min="36" max="36" width="8.109375" hidden="1" customWidth="1"/>
    <col min="37" max="37" width="6.88671875" hidden="1" customWidth="1"/>
    <col min="38" max="38" width="2.77734375" style="33" customWidth="1"/>
    <col min="39" max="39" width="5.5546875" style="4" hidden="1" customWidth="1"/>
    <col min="40" max="40" width="24.44140625" hidden="1" customWidth="1"/>
    <col min="41" max="41" width="11.109375" hidden="1" customWidth="1"/>
    <col min="42" max="42" width="5.109375" hidden="1" customWidth="1"/>
    <col min="43" max="43" width="11" hidden="1" customWidth="1"/>
    <col min="44" max="45" width="10.44140625" hidden="1" customWidth="1"/>
    <col min="46" max="46" width="5.21875" style="69" hidden="1" customWidth="1"/>
    <col min="47" max="47" width="7.21875" customWidth="1"/>
    <col min="48" max="48" width="36" bestFit="1" customWidth="1"/>
    <col min="49" max="49" width="17.21875" style="4" bestFit="1" customWidth="1"/>
    <col min="50" max="50" width="3.77734375" style="4" bestFit="1" customWidth="1"/>
    <col min="51" max="51" width="12.6640625" bestFit="1" customWidth="1"/>
    <col min="52" max="52" width="11.77734375" bestFit="1" customWidth="1"/>
    <col min="53" max="53" width="16.5546875" customWidth="1"/>
    <col min="54" max="54" width="3.77734375" style="34" customWidth="1"/>
    <col min="55" max="55" width="5.5546875" hidden="1" customWidth="1"/>
    <col min="56" max="56" width="24.44140625" hidden="1" customWidth="1"/>
    <col min="57" max="57" width="12.6640625" hidden="1" customWidth="1"/>
    <col min="58" max="58" width="5.109375" hidden="1" customWidth="1"/>
    <col min="59" max="59" width="11" hidden="1" customWidth="1"/>
    <col min="60" max="61" width="10.44140625" hidden="1" customWidth="1"/>
    <col min="62" max="62" width="4.6640625" style="82" hidden="1" customWidth="1"/>
    <col min="63" max="63" width="6.6640625" customWidth="1"/>
    <col min="64" max="64" width="43.21875" bestFit="1" customWidth="1"/>
    <col min="65" max="65" width="12.6640625" bestFit="1" customWidth="1"/>
    <col min="66" max="66" width="3.77734375" customWidth="1"/>
    <col min="67" max="67" width="12.6640625" bestFit="1" customWidth="1"/>
    <col min="68" max="68" width="11.77734375" bestFit="1" customWidth="1"/>
    <col min="69" max="69" width="18.21875" customWidth="1"/>
    <col min="70" max="70" width="3" style="33" customWidth="1"/>
    <col min="71" max="71" width="16.44140625" bestFit="1" customWidth="1"/>
    <col min="76" max="76" width="11.88671875" bestFit="1" customWidth="1"/>
    <col min="77" max="77" width="3" style="33" customWidth="1"/>
    <col min="79" max="79" width="4.44140625" customWidth="1"/>
    <col min="80" max="81" width="15.5546875" customWidth="1"/>
    <col min="82" max="82" width="4.44140625" customWidth="1"/>
    <col min="84" max="84" width="4.44140625" customWidth="1"/>
    <col min="85" max="86" width="15.5546875" customWidth="1"/>
    <col min="87" max="87" width="2.77734375" style="33" customWidth="1"/>
    <col min="89" max="89" width="4.44140625" customWidth="1"/>
    <col min="90" max="91" width="15.5546875" customWidth="1"/>
    <col min="92" max="92" width="4.44140625" customWidth="1"/>
    <col min="94" max="94" width="4.44140625" customWidth="1"/>
    <col min="95" max="96" width="15.5546875" customWidth="1"/>
    <col min="97" max="97" width="8.109375" bestFit="1" customWidth="1"/>
    <col min="98" max="98" width="9.6640625" bestFit="1" customWidth="1"/>
    <col min="99" max="99" width="8.109375" bestFit="1" customWidth="1"/>
    <col min="100" max="100" width="9.6640625" bestFit="1" customWidth="1"/>
    <col min="101" max="101" width="8.109375" bestFit="1" customWidth="1"/>
    <col min="102" max="102" width="13.5546875" bestFit="1" customWidth="1"/>
    <col min="103" max="103" width="12.5546875" bestFit="1" customWidth="1"/>
    <col min="104" max="105" width="15.44140625" bestFit="1" customWidth="1"/>
    <col min="106" max="106" width="12.21875" bestFit="1" customWidth="1"/>
    <col min="107" max="107" width="13.5546875" bestFit="1" customWidth="1"/>
    <col min="108" max="108" width="22.77734375" bestFit="1" customWidth="1"/>
    <col min="109" max="109" width="18.77734375" bestFit="1" customWidth="1"/>
    <col min="110" max="110" width="7.6640625" bestFit="1" customWidth="1"/>
    <col min="111" max="111" width="12.77734375" bestFit="1" customWidth="1"/>
    <col min="112" max="112" width="21.6640625" bestFit="1" customWidth="1"/>
    <col min="113" max="113" width="18.44140625" bestFit="1" customWidth="1"/>
    <col min="114" max="114" width="7.6640625" bestFit="1" customWidth="1"/>
    <col min="115" max="115" width="13.5546875" bestFit="1" customWidth="1"/>
    <col min="116" max="116" width="21.33203125" bestFit="1" customWidth="1"/>
    <col min="117" max="117" width="24.88671875" bestFit="1" customWidth="1"/>
    <col min="118" max="118" width="7.6640625" bestFit="1" customWidth="1"/>
    <col min="119" max="119" width="12.77734375" bestFit="1" customWidth="1"/>
    <col min="120" max="120" width="28" bestFit="1" customWidth="1"/>
    <col min="121" max="121" width="28.5546875" bestFit="1" customWidth="1"/>
    <col min="122" max="122" width="7.6640625" bestFit="1" customWidth="1"/>
    <col min="123" max="123" width="9.44140625" bestFit="1" customWidth="1"/>
    <col min="124" max="124" width="31.77734375" bestFit="1" customWidth="1"/>
    <col min="125" max="125" width="20.88671875" bestFit="1" customWidth="1"/>
    <col min="126" max="126" width="6.6640625" bestFit="1" customWidth="1"/>
    <col min="127" max="127" width="12.33203125" bestFit="1" customWidth="1"/>
    <col min="128" max="128" width="24" bestFit="1" customWidth="1"/>
    <col min="129" max="129" width="12.5546875" bestFit="1" customWidth="1"/>
    <col min="130" max="130" width="15.44140625" bestFit="1" customWidth="1"/>
    <col min="131" max="131" width="6.6640625" bestFit="1" customWidth="1"/>
    <col min="132" max="132" width="13" bestFit="1" customWidth="1"/>
    <col min="133" max="133" width="25.5546875" bestFit="1" customWidth="1"/>
    <col min="134" max="134" width="7.6640625" bestFit="1" customWidth="1"/>
    <col min="135" max="135" width="16" bestFit="1" customWidth="1"/>
    <col min="136" max="136" width="28.33203125" bestFit="1" customWidth="1"/>
    <col min="137" max="137" width="24.33203125" bestFit="1" customWidth="1"/>
    <col min="138" max="138" width="7.6640625" bestFit="1" customWidth="1"/>
    <col min="139" max="139" width="16" bestFit="1" customWidth="1"/>
    <col min="140" max="140" width="27.33203125" bestFit="1" customWidth="1"/>
    <col min="141" max="141" width="27.5546875" bestFit="1" customWidth="1"/>
    <col min="142" max="142" width="7.6640625" bestFit="1" customWidth="1"/>
    <col min="143" max="143" width="13.5546875" bestFit="1" customWidth="1"/>
    <col min="144" max="144" width="30.77734375" bestFit="1" customWidth="1"/>
    <col min="145" max="145" width="24" bestFit="1" customWidth="1"/>
    <col min="146" max="146" width="7.6640625" bestFit="1" customWidth="1"/>
    <col min="147" max="147" width="16" bestFit="1" customWidth="1"/>
    <col min="148" max="148" width="26.77734375" bestFit="1" customWidth="1"/>
    <col min="149" max="149" width="21.21875" bestFit="1" customWidth="1"/>
    <col min="150" max="150" width="7.6640625" bestFit="1" customWidth="1"/>
    <col min="151" max="151" width="13.5546875" bestFit="1" customWidth="1"/>
    <col min="152" max="152" width="24.33203125" bestFit="1" customWidth="1"/>
    <col min="153" max="153" width="12.5546875" bestFit="1" customWidth="1"/>
    <col min="154" max="155" width="6" bestFit="1" customWidth="1"/>
    <col min="156" max="156" width="12.5546875" bestFit="1" customWidth="1"/>
    <col min="157" max="159" width="15.44140625" bestFit="1" customWidth="1"/>
    <col min="160" max="160" width="12.21875" bestFit="1" customWidth="1"/>
    <col min="161" max="161" width="14.44140625" bestFit="1" customWidth="1"/>
    <col min="162" max="162" width="7.6640625" bestFit="1" customWidth="1"/>
    <col min="163" max="163" width="16" bestFit="1" customWidth="1"/>
    <col min="164" max="164" width="27.33203125" bestFit="1" customWidth="1"/>
    <col min="165" max="165" width="27.5546875" bestFit="1" customWidth="1"/>
    <col min="166" max="166" width="15.109375" bestFit="1" customWidth="1"/>
    <col min="167" max="167" width="7.6640625" bestFit="1" customWidth="1"/>
    <col min="168" max="168" width="13.5546875" bestFit="1" customWidth="1"/>
    <col min="169" max="169" width="30.77734375" bestFit="1" customWidth="1"/>
    <col min="170" max="170" width="24" bestFit="1" customWidth="1"/>
    <col min="171" max="171" width="15.109375" bestFit="1" customWidth="1"/>
    <col min="172" max="172" width="7.6640625" bestFit="1" customWidth="1"/>
    <col min="173" max="173" width="16" bestFit="1" customWidth="1"/>
    <col min="174" max="174" width="26.77734375" bestFit="1" customWidth="1"/>
    <col min="175" max="175" width="21.21875" bestFit="1" customWidth="1"/>
    <col min="176" max="176" width="14.44140625" bestFit="1" customWidth="1"/>
    <col min="177" max="177" width="7.6640625" bestFit="1" customWidth="1"/>
    <col min="178" max="178" width="13.5546875" bestFit="1" customWidth="1"/>
    <col min="179" max="179" width="24.33203125" bestFit="1" customWidth="1"/>
    <col min="180" max="180" width="12.5546875" bestFit="1" customWidth="1"/>
    <col min="181" max="183" width="6" bestFit="1" customWidth="1"/>
    <col min="184" max="184" width="12.5546875" bestFit="1" customWidth="1"/>
    <col min="185" max="188" width="15.44140625" bestFit="1" customWidth="1"/>
    <col min="189" max="189" width="12.21875" bestFit="1" customWidth="1"/>
  </cols>
  <sheetData>
    <row r="1" spans="1:96" x14ac:dyDescent="0.3">
      <c r="K1" s="75" t="s">
        <v>60</v>
      </c>
      <c r="L1" s="75" t="s">
        <v>8</v>
      </c>
      <c r="M1" s="75" t="s">
        <v>61</v>
      </c>
      <c r="N1" s="75" t="s">
        <v>10</v>
      </c>
      <c r="O1" s="75" t="s">
        <v>62</v>
      </c>
      <c r="P1" s="31" t="s">
        <v>63</v>
      </c>
      <c r="Q1" s="31"/>
      <c r="R1" s="31"/>
      <c r="S1" s="32"/>
      <c r="AB1" s="31"/>
      <c r="AC1" s="31"/>
      <c r="AD1" s="31" t="s">
        <v>60</v>
      </c>
      <c r="AE1" s="31" t="s">
        <v>8</v>
      </c>
      <c r="AF1" s="31" t="s">
        <v>61</v>
      </c>
      <c r="AG1" s="31" t="s">
        <v>10</v>
      </c>
      <c r="AH1" s="31" t="s">
        <v>62</v>
      </c>
      <c r="AI1" s="31" t="s">
        <v>63</v>
      </c>
      <c r="AV1" s="31" t="s">
        <v>60</v>
      </c>
      <c r="AW1" s="31" t="s">
        <v>8</v>
      </c>
      <c r="AX1" s="31" t="s">
        <v>61</v>
      </c>
      <c r="AY1" s="31" t="s">
        <v>10</v>
      </c>
      <c r="AZ1" s="31" t="s">
        <v>62</v>
      </c>
      <c r="BA1" s="31" t="s">
        <v>63</v>
      </c>
      <c r="BJ1" s="88"/>
      <c r="BL1" s="31" t="s">
        <v>60</v>
      </c>
      <c r="BM1" s="31" t="s">
        <v>8</v>
      </c>
      <c r="BN1" s="31" t="s">
        <v>61</v>
      </c>
      <c r="BO1" s="31" t="s">
        <v>10</v>
      </c>
      <c r="BP1" s="31" t="s">
        <v>62</v>
      </c>
      <c r="BQ1" s="31" t="s">
        <v>63</v>
      </c>
      <c r="BS1" s="35" t="s">
        <v>64</v>
      </c>
      <c r="BT1" s="5"/>
      <c r="BU1" s="5"/>
      <c r="BV1" s="5"/>
      <c r="BW1" s="5"/>
      <c r="BX1" s="5"/>
    </row>
    <row r="2" spans="1:96" ht="24.6" hidden="1" customHeight="1" x14ac:dyDescent="0.3">
      <c r="K2" s="50"/>
      <c r="L2" s="50"/>
      <c r="M2" s="50"/>
      <c r="N2" s="50" t="s">
        <v>5</v>
      </c>
      <c r="O2" s="76" t="s">
        <v>65</v>
      </c>
      <c r="P2" s="8"/>
      <c r="AD2" s="3"/>
      <c r="AE2" s="3"/>
      <c r="AF2" s="3"/>
      <c r="AG2" s="3" t="s">
        <v>5</v>
      </c>
      <c r="AH2" s="36" t="s">
        <v>65</v>
      </c>
      <c r="AI2" s="8"/>
      <c r="AV2" s="3"/>
      <c r="AW2" s="3"/>
      <c r="AX2" s="3"/>
      <c r="AY2" s="3" t="s">
        <v>5</v>
      </c>
      <c r="AZ2" s="36" t="s">
        <v>65</v>
      </c>
      <c r="BA2" s="8"/>
      <c r="BL2" s="3"/>
      <c r="BM2" s="3"/>
      <c r="BN2" s="3"/>
      <c r="BO2" s="3" t="s">
        <v>5</v>
      </c>
      <c r="BP2" s="36" t="s">
        <v>65</v>
      </c>
      <c r="BQ2" s="8"/>
      <c r="BS2" s="37" t="s">
        <v>34</v>
      </c>
      <c r="BT2" s="38"/>
      <c r="BU2" s="39" t="s">
        <v>35</v>
      </c>
      <c r="BV2" s="40"/>
      <c r="BW2" s="13" t="s">
        <v>13</v>
      </c>
      <c r="BX2" s="41"/>
    </row>
    <row r="3" spans="1:96" ht="24.6" customHeight="1" x14ac:dyDescent="0.3">
      <c r="A3">
        <v>1</v>
      </c>
      <c r="B3" t="s">
        <v>103</v>
      </c>
      <c r="K3" s="50" t="s">
        <v>93</v>
      </c>
      <c r="L3" s="50" t="s">
        <v>100</v>
      </c>
      <c r="M3" s="50">
        <v>24</v>
      </c>
      <c r="N3" s="50" t="s">
        <v>4</v>
      </c>
      <c r="O3" s="76">
        <v>9.324074074074074E-4</v>
      </c>
      <c r="P3" s="8" t="s">
        <v>105</v>
      </c>
      <c r="T3">
        <v>1</v>
      </c>
      <c r="U3" t="s">
        <v>103</v>
      </c>
      <c r="AD3" s="3" t="s">
        <v>110</v>
      </c>
      <c r="AE3" s="3" t="s">
        <v>70</v>
      </c>
      <c r="AF3" s="3">
        <v>19</v>
      </c>
      <c r="AG3" s="3" t="s">
        <v>4</v>
      </c>
      <c r="AH3" s="36">
        <v>6.4050925925925929E-4</v>
      </c>
      <c r="AI3" s="8" t="s">
        <v>105</v>
      </c>
      <c r="AT3" s="86" t="s">
        <v>71</v>
      </c>
      <c r="AU3" s="43">
        <f t="shared" ref="AU3:AU10" si="0">_xlfn.XLOOKUP(AT3,$AT$15:$AT$107,$AZ$15:$AZ$107,O3,0)</f>
        <v>1.179976851851852E-3</v>
      </c>
      <c r="AV3" s="3" t="str">
        <f t="shared" ref="AV3:AV10" si="1">IF(AU3&lt;O3,_xlfn.XLOOKUP(AT3,$AT$15:$AT$107,$AV$15:$AV$107),K3)</f>
        <v xml:space="preserve">Valentina Murillo </v>
      </c>
      <c r="AW3" s="91" t="str">
        <f t="shared" ref="AW3:AW10" si="2">_xlfn.XLOOKUP($AV3,$AV$15:$AV$107,$AW$15:$AW$107,L3,0)</f>
        <v>AQUARIUM</v>
      </c>
      <c r="AX3" s="3">
        <f t="shared" ref="AX3:AX10" si="3">_xlfn.XLOOKUP($AV3,$AV$15:$AV$107,$AX$15:$AX$107,M3,0)</f>
        <v>24</v>
      </c>
      <c r="AY3" s="3" t="str">
        <f t="shared" ref="AY3:AY10" si="4">_xlfn.XLOOKUP($AV3,$AV$15:$AV$97,$AY$15:$AY$97,N3,0)</f>
        <v>MAYORES</v>
      </c>
      <c r="AZ3" s="36">
        <f t="shared" ref="AZ3:AZ9" si="5">IF(AU3&lt;O3,AU3,O3)</f>
        <v>9.324074074074074E-4</v>
      </c>
      <c r="BA3" s="43" t="str">
        <f t="shared" ref="BA3:BA10" si="6">IF(AZ3&lt;O3,"II CHAMPIONSHIP MASTER 2024",P3)</f>
        <v>PERLA DEL SINÚ 03/03/2024</v>
      </c>
      <c r="BJ3" s="89" t="s">
        <v>71</v>
      </c>
      <c r="BK3" s="43">
        <f>_xlfn.XLOOKUP(BJ3,$BJ$15:$BJ$77,$BP$15:$BP$77,AH3,0)</f>
        <v>8.6481481481481479E-4</v>
      </c>
      <c r="BL3" s="3" t="str">
        <f t="shared" ref="BL3:BL10" si="7">IF(BK3&lt;AH3,_xlfn.XLOOKUP(BJ3,$BJ$15:$BJ$107,$BL$15:$BL$107),AD3)</f>
        <v>LUIS SEBASTIAN PAEZ</v>
      </c>
      <c r="BM3" s="3" t="str">
        <f t="shared" ref="BM3:BM10" si="8">_xlfn.XLOOKUP($BL3,$BL$15:$BL$77,$BM$15:$BM$77,AE3,0)</f>
        <v>NNG</v>
      </c>
      <c r="BN3" s="3">
        <f t="shared" ref="BN3:BN10" si="9">_xlfn.XLOOKUP($BL3,$BL$15:$BL$77,$BN$15:$BN$77,AF3,0)</f>
        <v>19</v>
      </c>
      <c r="BO3" s="3" t="str">
        <f t="shared" ref="BO3:BO10" si="10">_xlfn.XLOOKUP($BK3,$BP$15:$BP$77,$BO$15:$BO$77,AG3,0)</f>
        <v>MAYORES</v>
      </c>
      <c r="BP3" s="36">
        <f t="shared" ref="BP3:BP9" si="11">IF(BK3&lt;AH3,BK3,AH3)</f>
        <v>6.4050925925925929E-4</v>
      </c>
      <c r="BQ3" s="43" t="str">
        <f t="shared" ref="BQ3:BQ10" si="12">IF(BP3&lt;AH3,"II CHAMPIONSHIP MASTER 2024",AI3)</f>
        <v>PERLA DEL SINÚ 03/03/2024</v>
      </c>
      <c r="BS3" s="44" t="s">
        <v>8</v>
      </c>
      <c r="BT3" s="37" t="s">
        <v>15</v>
      </c>
      <c r="BU3" s="44" t="s">
        <v>8</v>
      </c>
      <c r="BV3" s="39" t="s">
        <v>15</v>
      </c>
      <c r="BW3" s="44" t="s">
        <v>8</v>
      </c>
      <c r="BX3" s="13" t="s">
        <v>15</v>
      </c>
      <c r="CB3" s="3" t="s">
        <v>34</v>
      </c>
      <c r="CC3" s="3" t="s">
        <v>92</v>
      </c>
      <c r="CD3" s="4"/>
      <c r="CI3" s="45"/>
      <c r="CL3" s="3" t="s">
        <v>35</v>
      </c>
      <c r="CM3" s="3" t="s">
        <v>92</v>
      </c>
      <c r="CN3" s="4"/>
    </row>
    <row r="4" spans="1:96" ht="24.6" customHeight="1" x14ac:dyDescent="0.3">
      <c r="A4">
        <v>2</v>
      </c>
      <c r="B4" t="s">
        <v>104</v>
      </c>
      <c r="K4" s="50" t="s">
        <v>156</v>
      </c>
      <c r="L4" s="50" t="s">
        <v>73</v>
      </c>
      <c r="M4" s="50">
        <v>30</v>
      </c>
      <c r="N4" s="50" t="s">
        <v>138</v>
      </c>
      <c r="O4" s="76">
        <v>2.0934027777777778E-3</v>
      </c>
      <c r="P4" s="8" t="s">
        <v>105</v>
      </c>
      <c r="T4">
        <v>2</v>
      </c>
      <c r="U4" t="s">
        <v>104</v>
      </c>
      <c r="AD4" s="3" t="s">
        <v>158</v>
      </c>
      <c r="AE4" s="3" t="s">
        <v>73</v>
      </c>
      <c r="AF4" s="3">
        <v>31</v>
      </c>
      <c r="AG4" s="3" t="s">
        <v>138</v>
      </c>
      <c r="AH4" s="36">
        <v>9.7361111111111118E-4</v>
      </c>
      <c r="AI4" s="8" t="s">
        <v>105</v>
      </c>
      <c r="AT4" s="86" t="s">
        <v>149</v>
      </c>
      <c r="AU4" s="43">
        <f t="shared" si="0"/>
        <v>1.5436342592592594E-3</v>
      </c>
      <c r="AV4" s="3" t="str">
        <f t="shared" si="1"/>
        <v xml:space="preserve">Mariagrazia Rangel Rojas </v>
      </c>
      <c r="AW4" s="91" t="str">
        <f t="shared" si="2"/>
        <v>MNM</v>
      </c>
      <c r="AX4" s="3">
        <f t="shared" si="3"/>
        <v>34</v>
      </c>
      <c r="AY4" s="3" t="str">
        <f t="shared" si="4"/>
        <v>Master A</v>
      </c>
      <c r="AZ4" s="36">
        <f t="shared" si="5"/>
        <v>1.5436342592592594E-3</v>
      </c>
      <c r="BA4" s="43" t="str">
        <f t="shared" si="6"/>
        <v>II CHAMPIONSHIP MASTER 2024</v>
      </c>
      <c r="BJ4" s="89" t="s">
        <v>149</v>
      </c>
      <c r="BK4" s="43">
        <f>_xlfn.XLOOKUP(BJ4,$BJ$15:$BJ$77,$BP$15:$BP$77,AH4,0)</f>
        <v>1.2247685185185185E-3</v>
      </c>
      <c r="BL4" s="3" t="str">
        <f t="shared" si="7"/>
        <v>Erick Rincon Guerra</v>
      </c>
      <c r="BM4" s="3" t="str">
        <f t="shared" si="8"/>
        <v>DELFINES</v>
      </c>
      <c r="BN4" s="3">
        <f t="shared" si="9"/>
        <v>31</v>
      </c>
      <c r="BO4" s="3" t="str">
        <f t="shared" si="10"/>
        <v>Master A</v>
      </c>
      <c r="BP4" s="36">
        <f t="shared" si="11"/>
        <v>9.7361111111111118E-4</v>
      </c>
      <c r="BQ4" s="43" t="str">
        <f t="shared" si="12"/>
        <v>PERLA DEL SINÚ 03/03/2024</v>
      </c>
      <c r="BS4" s="46" t="str" cm="1">
        <f t="array" ref="BS4:BX7">_xlfn._xlws.SORT(BS20:BX23,6,-1,FALSE)</f>
        <v>MNM</v>
      </c>
      <c r="BT4" s="47">
        <v>39</v>
      </c>
      <c r="BU4" s="46" t="str">
        <v>MNM</v>
      </c>
      <c r="BV4" s="47">
        <v>36</v>
      </c>
      <c r="BW4" s="46" t="str">
        <v>MNM</v>
      </c>
      <c r="BX4" s="47">
        <v>75</v>
      </c>
      <c r="CA4">
        <v>1</v>
      </c>
      <c r="CB4">
        <f t="shared" ref="CB4:CB11" si="13">_xlfn.XLOOKUP($CC$3&amp;"-"&amp;CA4,$H$15:$H$201,$K$15:$K$201,"")</f>
        <v>0</v>
      </c>
      <c r="CC4" s="4"/>
      <c r="CD4" s="4"/>
      <c r="CI4" s="45"/>
      <c r="CK4">
        <v>1</v>
      </c>
      <c r="CL4">
        <f>_xlfn.XLOOKUP($CM$3&amp;"-"&amp;CK4,$AA$15:$AA$201,$AD$15:$AD$201,"")</f>
        <v>0</v>
      </c>
      <c r="CM4" s="4"/>
      <c r="CN4" s="4"/>
    </row>
    <row r="5" spans="1:96" ht="24.6" customHeight="1" x14ac:dyDescent="0.3">
      <c r="K5" s="50" t="s">
        <v>160</v>
      </c>
      <c r="L5" s="50" t="s">
        <v>107</v>
      </c>
      <c r="M5" s="50">
        <v>39</v>
      </c>
      <c r="N5" s="50" t="s">
        <v>139</v>
      </c>
      <c r="O5" s="76">
        <v>1.155324074074074E-3</v>
      </c>
      <c r="P5" s="8" t="s">
        <v>161</v>
      </c>
      <c r="AD5" s="3" t="s">
        <v>72</v>
      </c>
      <c r="AE5" s="3" t="s">
        <v>73</v>
      </c>
      <c r="AF5" s="3">
        <v>37</v>
      </c>
      <c r="AG5" s="3" t="s">
        <v>139</v>
      </c>
      <c r="AH5" s="36">
        <v>8.5104166666666672E-4</v>
      </c>
      <c r="AI5" s="8" t="s">
        <v>108</v>
      </c>
      <c r="AT5" s="86" t="s">
        <v>150</v>
      </c>
      <c r="AU5" s="43">
        <f t="shared" si="0"/>
        <v>1.2103009259259259E-3</v>
      </c>
      <c r="AV5" s="3" t="str">
        <f t="shared" si="1"/>
        <v>Ana Maria Velez Salazar</v>
      </c>
      <c r="AW5" s="91" t="str">
        <f t="shared" si="2"/>
        <v>METEOROS DE URABA</v>
      </c>
      <c r="AX5" s="3">
        <f t="shared" si="3"/>
        <v>39</v>
      </c>
      <c r="AY5" s="3" t="str">
        <f t="shared" si="4"/>
        <v>MASTER B</v>
      </c>
      <c r="AZ5" s="36">
        <f t="shared" si="5"/>
        <v>1.155324074074074E-3</v>
      </c>
      <c r="BA5" s="43" t="str">
        <f t="shared" si="6"/>
        <v>CAIMAN DE ORO 27/10/2024</v>
      </c>
      <c r="BJ5" s="89" t="s">
        <v>150</v>
      </c>
      <c r="BK5" s="43">
        <f>_xlfn.XLOOKUP(BJ5,$BJ$15:$BJ$77,$BP$15:$BP$77,AH5,0)</f>
        <v>8.290509259259259E-4</v>
      </c>
      <c r="BL5" s="3" t="str">
        <f t="shared" si="7"/>
        <v>Julian arbelaez</v>
      </c>
      <c r="BM5" s="3" t="str">
        <f t="shared" si="8"/>
        <v>DELFINES</v>
      </c>
      <c r="BN5" s="3">
        <f t="shared" si="9"/>
        <v>38</v>
      </c>
      <c r="BO5" s="3" t="str">
        <f t="shared" si="10"/>
        <v>MASTER B</v>
      </c>
      <c r="BP5" s="36">
        <f t="shared" si="11"/>
        <v>8.290509259259259E-4</v>
      </c>
      <c r="BQ5" s="43" t="str">
        <f t="shared" si="12"/>
        <v>II CHAMPIONSHIP MASTER 2024</v>
      </c>
      <c r="BS5" s="46" t="str">
        <v>NNG</v>
      </c>
      <c r="BT5" s="47">
        <v>22</v>
      </c>
      <c r="BU5" s="46" t="str">
        <v>NNG</v>
      </c>
      <c r="BV5" s="47">
        <v>27</v>
      </c>
      <c r="BW5" s="46" t="str">
        <v>NNG</v>
      </c>
      <c r="BX5" s="47">
        <v>49</v>
      </c>
      <c r="CA5">
        <v>2</v>
      </c>
      <c r="CB5">
        <f t="shared" si="13"/>
        <v>0</v>
      </c>
      <c r="CC5" s="4"/>
      <c r="CD5" s="4"/>
      <c r="CI5" s="45"/>
      <c r="CK5">
        <v>2</v>
      </c>
      <c r="CL5">
        <f t="shared" ref="CL5:CL11" si="14">_xlfn.XLOOKUP($CM$3&amp;"-"&amp;CK5,$AA$15:$AA$201,$AD$15:$AD$201,"")</f>
        <v>0</v>
      </c>
      <c r="CM5" s="4"/>
      <c r="CN5" s="4"/>
    </row>
    <row r="6" spans="1:96" ht="24.6" customHeight="1" x14ac:dyDescent="0.3">
      <c r="K6" s="50" t="s">
        <v>74</v>
      </c>
      <c r="L6" s="50" t="s">
        <v>75</v>
      </c>
      <c r="M6" s="50">
        <v>42</v>
      </c>
      <c r="N6" s="50" t="s">
        <v>140</v>
      </c>
      <c r="O6" s="76">
        <v>1.1855324074074075E-3</v>
      </c>
      <c r="P6" s="8" t="s">
        <v>109</v>
      </c>
      <c r="AD6" s="3" t="s">
        <v>118</v>
      </c>
      <c r="AE6" s="3" t="s">
        <v>70</v>
      </c>
      <c r="AF6" s="3">
        <v>44</v>
      </c>
      <c r="AG6" s="3" t="s">
        <v>140</v>
      </c>
      <c r="AH6" s="36">
        <v>9.7916666666666681E-4</v>
      </c>
      <c r="AI6" s="8" t="s">
        <v>69</v>
      </c>
      <c r="AT6" s="86" t="s">
        <v>151</v>
      </c>
      <c r="AU6" s="43">
        <f t="shared" si="0"/>
        <v>1.2539351851851852E-3</v>
      </c>
      <c r="AV6" s="3" t="str">
        <f t="shared" si="1"/>
        <v xml:space="preserve">LORENA AGUAYO </v>
      </c>
      <c r="AW6" s="91" t="str">
        <f t="shared" si="2"/>
        <v>MASTER</v>
      </c>
      <c r="AX6" s="3">
        <f t="shared" si="3"/>
        <v>42</v>
      </c>
      <c r="AY6" s="3" t="str">
        <f t="shared" si="4"/>
        <v>MASTER C</v>
      </c>
      <c r="AZ6" s="36">
        <f t="shared" si="5"/>
        <v>1.1855324074074075E-3</v>
      </c>
      <c r="BA6" s="43" t="str">
        <f t="shared" si="6"/>
        <v>TORNEO CLAUSURA LNC 2023</v>
      </c>
      <c r="BJ6" s="89" t="s">
        <v>151</v>
      </c>
      <c r="BK6" s="43">
        <f>_xlfn.XLOOKUP(BJ6,$BJ$15:$BJ$77,$BP$15:$BP$77,AH6,0)</f>
        <v>9.7916666666666681E-4</v>
      </c>
      <c r="BL6" s="3" t="str">
        <f t="shared" si="7"/>
        <v>DANIEL MONTOYA</v>
      </c>
      <c r="BM6" s="3" t="str">
        <f t="shared" si="8"/>
        <v>NNG</v>
      </c>
      <c r="BN6" s="3">
        <f t="shared" si="9"/>
        <v>45</v>
      </c>
      <c r="BO6" s="3" t="str">
        <f t="shared" si="10"/>
        <v>MASTER C</v>
      </c>
      <c r="BP6" s="36">
        <f t="shared" si="11"/>
        <v>9.7916666666666681E-4</v>
      </c>
      <c r="BQ6" s="43" t="str">
        <f t="shared" si="12"/>
        <v>TORNEO FREE STYLE 03/06/2023</v>
      </c>
      <c r="BS6" s="46" t="str">
        <v>DELFINES</v>
      </c>
      <c r="BT6" s="47">
        <v>9</v>
      </c>
      <c r="BU6" s="46" t="str">
        <v>DELFINES</v>
      </c>
      <c r="BV6" s="47">
        <v>18</v>
      </c>
      <c r="BW6" s="46" t="str">
        <v>DELFINES</v>
      </c>
      <c r="BX6" s="47">
        <v>27</v>
      </c>
      <c r="CA6">
        <v>3</v>
      </c>
      <c r="CB6" t="str">
        <f t="shared" si="13"/>
        <v>Marlen Patricia Villalba Pastrana</v>
      </c>
      <c r="CC6" s="4"/>
      <c r="CD6" s="4"/>
      <c r="CI6" s="45"/>
      <c r="CK6">
        <v>3</v>
      </c>
      <c r="CL6" t="str">
        <f t="shared" si="14"/>
        <v>Fernando Suarez</v>
      </c>
      <c r="CM6" s="4"/>
      <c r="CN6" s="4"/>
    </row>
    <row r="7" spans="1:96" ht="24.6" customHeight="1" x14ac:dyDescent="0.3">
      <c r="K7" s="50" t="s">
        <v>147</v>
      </c>
      <c r="L7" s="50"/>
      <c r="M7" s="50"/>
      <c r="N7" s="50" t="s">
        <v>141</v>
      </c>
      <c r="O7" s="76" t="s">
        <v>147</v>
      </c>
      <c r="P7" s="8" t="s">
        <v>147</v>
      </c>
      <c r="AD7" s="3" t="s">
        <v>118</v>
      </c>
      <c r="AE7" s="3" t="s">
        <v>70</v>
      </c>
      <c r="AF7" s="3">
        <v>45</v>
      </c>
      <c r="AG7" s="3" t="s">
        <v>141</v>
      </c>
      <c r="AH7" s="36">
        <v>9.8159722222222225E-4</v>
      </c>
      <c r="AI7" s="8" t="s">
        <v>114</v>
      </c>
      <c r="AT7" s="86" t="s">
        <v>152</v>
      </c>
      <c r="AU7" s="43">
        <f t="shared" si="0"/>
        <v>1.5172453703703704E-3</v>
      </c>
      <c r="AV7" s="3" t="str">
        <f t="shared" si="1"/>
        <v>ELEONORA RIVAS</v>
      </c>
      <c r="AW7" s="91" t="str">
        <f t="shared" si="2"/>
        <v>P.LIBRE</v>
      </c>
      <c r="AX7" s="3">
        <f t="shared" si="3"/>
        <v>49</v>
      </c>
      <c r="AY7" s="3" t="str">
        <f t="shared" si="4"/>
        <v>MASTER D</v>
      </c>
      <c r="AZ7" s="36">
        <f t="shared" si="5"/>
        <v>1.5172453703703704E-3</v>
      </c>
      <c r="BA7" s="43" t="str">
        <f t="shared" si="6"/>
        <v>II CHAMPIONSHIP MASTER 2024</v>
      </c>
      <c r="BJ7" s="89" t="s">
        <v>152</v>
      </c>
      <c r="BK7" s="43">
        <f>_xlfn.XLOOKUP(BJ7,$BJ$15:$BJ$77,$BP$15:$BP$77,AH7,0)</f>
        <v>9.4039351851851847E-4</v>
      </c>
      <c r="BL7" s="3" t="str">
        <f t="shared" si="7"/>
        <v>DANIEL MONTOYA</v>
      </c>
      <c r="BM7" s="3" t="str">
        <f t="shared" si="8"/>
        <v>NNG</v>
      </c>
      <c r="BN7" s="3">
        <f t="shared" si="9"/>
        <v>45</v>
      </c>
      <c r="BO7" s="3" t="str">
        <f t="shared" si="10"/>
        <v>MASTER D</v>
      </c>
      <c r="BP7" s="36">
        <f t="shared" si="11"/>
        <v>9.4039351851851847E-4</v>
      </c>
      <c r="BQ7" s="43" t="str">
        <f t="shared" si="12"/>
        <v>II CHAMPIONSHIP MASTER 2024</v>
      </c>
      <c r="BS7" s="46" t="str">
        <v>P.LIBRE</v>
      </c>
      <c r="BT7" s="47">
        <v>15</v>
      </c>
      <c r="BU7" s="46" t="str">
        <v>P.LIBRE</v>
      </c>
      <c r="BV7" s="47">
        <v>4</v>
      </c>
      <c r="BW7" s="46" t="str">
        <v>P.LIBRE</v>
      </c>
      <c r="BX7" s="47">
        <v>19</v>
      </c>
      <c r="CA7">
        <v>4</v>
      </c>
      <c r="CB7" t="str">
        <f t="shared" si="13"/>
        <v>KATHERINE GASCON</v>
      </c>
      <c r="CC7" s="4"/>
      <c r="CD7" s="4"/>
      <c r="CI7" s="45"/>
      <c r="CK7">
        <v>4</v>
      </c>
      <c r="CL7" t="str">
        <f t="shared" si="14"/>
        <v>Juan Fernando Arango Meneses</v>
      </c>
      <c r="CM7" s="4"/>
      <c r="CN7" s="4"/>
    </row>
    <row r="8" spans="1:96" ht="24.6" customHeight="1" x14ac:dyDescent="0.3">
      <c r="K8" s="50" t="s">
        <v>147</v>
      </c>
      <c r="L8" s="50"/>
      <c r="M8" s="50"/>
      <c r="N8" s="50" t="s">
        <v>142</v>
      </c>
      <c r="O8" s="76" t="s">
        <v>147</v>
      </c>
      <c r="P8" s="8" t="s">
        <v>147</v>
      </c>
      <c r="AD8" s="3" t="s">
        <v>106</v>
      </c>
      <c r="AE8" s="3" t="s">
        <v>75</v>
      </c>
      <c r="AF8" s="3">
        <v>50</v>
      </c>
      <c r="AG8" s="3" t="s">
        <v>142</v>
      </c>
      <c r="AH8" s="36">
        <v>8.6180555555555565E-4</v>
      </c>
      <c r="AI8" s="8" t="s">
        <v>109</v>
      </c>
      <c r="AT8" s="86" t="s">
        <v>153</v>
      </c>
      <c r="AU8" s="43" t="str">
        <f t="shared" si="0"/>
        <v>-</v>
      </c>
      <c r="AV8" s="3" t="str">
        <f t="shared" si="1"/>
        <v>-</v>
      </c>
      <c r="AW8" s="91">
        <f t="shared" si="2"/>
        <v>0</v>
      </c>
      <c r="AX8" s="3">
        <f t="shared" si="3"/>
        <v>0</v>
      </c>
      <c r="AY8" s="3" t="str">
        <f t="shared" si="4"/>
        <v>MASTER E</v>
      </c>
      <c r="AZ8" s="36" t="str">
        <f t="shared" si="5"/>
        <v>-</v>
      </c>
      <c r="BA8" s="43" t="str">
        <f t="shared" si="6"/>
        <v>-</v>
      </c>
      <c r="BJ8" s="89" t="s">
        <v>153</v>
      </c>
      <c r="BK8" s="43">
        <f>_xlfn.XLOOKUP(BJ8,$BJ$15:$BJ$92,$BP$15:$BP$92,AH8,0)</f>
        <v>8.815972222222222E-4</v>
      </c>
      <c r="BL8" s="3" t="str">
        <f t="shared" si="7"/>
        <v>Libardo Pinzón Vivas</v>
      </c>
      <c r="BM8" s="3" t="str">
        <f t="shared" si="8"/>
        <v>MNM</v>
      </c>
      <c r="BN8" s="3">
        <f t="shared" si="9"/>
        <v>51</v>
      </c>
      <c r="BO8" s="3" t="str">
        <f t="shared" si="10"/>
        <v>Master E</v>
      </c>
      <c r="BP8" s="36">
        <f t="shared" si="11"/>
        <v>8.6180555555555565E-4</v>
      </c>
      <c r="BQ8" s="43" t="str">
        <f t="shared" si="12"/>
        <v>TORNEO CLAUSURA LNC 2023</v>
      </c>
      <c r="BS8" s="46"/>
      <c r="BT8" s="47"/>
      <c r="BU8" s="46"/>
      <c r="BV8" s="47"/>
      <c r="BW8" s="46"/>
      <c r="BX8" s="47"/>
      <c r="CA8">
        <v>5</v>
      </c>
      <c r="CB8" t="str">
        <f t="shared" si="13"/>
        <v>TATIANA MONTES</v>
      </c>
      <c r="CC8" s="4"/>
      <c r="CD8" s="4"/>
      <c r="CI8" s="45"/>
      <c r="CK8">
        <v>5</v>
      </c>
      <c r="CL8" t="str">
        <f t="shared" si="14"/>
        <v>Hugo Barrera Guzman</v>
      </c>
      <c r="CM8" s="4"/>
      <c r="CN8" s="4"/>
    </row>
    <row r="9" spans="1:96" ht="24.6" customHeight="1" x14ac:dyDescent="0.3">
      <c r="K9" s="50" t="s">
        <v>157</v>
      </c>
      <c r="L9" s="50" t="s">
        <v>70</v>
      </c>
      <c r="M9" s="50">
        <v>59</v>
      </c>
      <c r="N9" s="50" t="s">
        <v>143</v>
      </c>
      <c r="O9" s="76">
        <v>1.8681712962962962E-3</v>
      </c>
      <c r="P9" s="8" t="s">
        <v>114</v>
      </c>
      <c r="AD9" s="3" t="s">
        <v>147</v>
      </c>
      <c r="AE9" s="3"/>
      <c r="AF9" s="3"/>
      <c r="AG9" s="3" t="s">
        <v>143</v>
      </c>
      <c r="AH9" s="36" t="s">
        <v>147</v>
      </c>
      <c r="AI9" s="8" t="s">
        <v>147</v>
      </c>
      <c r="AT9" s="86" t="s">
        <v>154</v>
      </c>
      <c r="AU9" s="43">
        <f t="shared" si="0"/>
        <v>1.8434027777777778E-3</v>
      </c>
      <c r="AV9" s="3" t="str">
        <f t="shared" si="1"/>
        <v>MARTHA SAENZ</v>
      </c>
      <c r="AW9" s="91" t="str">
        <f t="shared" si="2"/>
        <v>NNG</v>
      </c>
      <c r="AX9" s="3">
        <f t="shared" si="3"/>
        <v>59</v>
      </c>
      <c r="AY9" s="3" t="str">
        <f t="shared" si="4"/>
        <v>MASTER F</v>
      </c>
      <c r="AZ9" s="36">
        <f t="shared" si="5"/>
        <v>1.8434027777777778E-3</v>
      </c>
      <c r="BA9" s="43" t="str">
        <f t="shared" si="6"/>
        <v>II CHAMPIONSHIP MASTER 2024</v>
      </c>
      <c r="BJ9" s="89" t="s">
        <v>154</v>
      </c>
      <c r="BK9" s="43" t="str">
        <f>_xlfn.XLOOKUP(BJ9,$BJ$15:$BJ$92,$BP$15:$BP$92,AH9,0)</f>
        <v>-</v>
      </c>
      <c r="BL9" s="3" t="str">
        <f t="shared" si="7"/>
        <v>-</v>
      </c>
      <c r="BM9" s="3">
        <f t="shared" si="8"/>
        <v>0</v>
      </c>
      <c r="BN9" s="3">
        <f t="shared" si="9"/>
        <v>0</v>
      </c>
      <c r="BO9" s="3" t="str">
        <f t="shared" si="10"/>
        <v>MASTER F</v>
      </c>
      <c r="BP9" s="36" t="str">
        <f t="shared" si="11"/>
        <v>-</v>
      </c>
      <c r="BQ9" s="43" t="str">
        <f t="shared" si="12"/>
        <v>-</v>
      </c>
      <c r="BS9" s="46"/>
      <c r="BT9" s="47"/>
      <c r="BU9" s="46"/>
      <c r="BV9" s="47"/>
      <c r="BW9" s="46"/>
      <c r="BX9" s="47"/>
      <c r="CA9">
        <v>6</v>
      </c>
      <c r="CB9" t="str">
        <f t="shared" si="13"/>
        <v>Leydis de Jesús Lugo</v>
      </c>
      <c r="CC9" s="4"/>
      <c r="CD9" s="4"/>
      <c r="CI9" s="45"/>
      <c r="CK9">
        <v>6</v>
      </c>
      <c r="CL9">
        <f t="shared" si="14"/>
        <v>0</v>
      </c>
      <c r="CM9" s="4"/>
      <c r="CN9" s="4"/>
    </row>
    <row r="10" spans="1:96" ht="24.6" customHeight="1" x14ac:dyDescent="0.3">
      <c r="K10" s="50" t="s">
        <v>147</v>
      </c>
      <c r="L10" s="50"/>
      <c r="M10" s="50"/>
      <c r="N10" s="50" t="s">
        <v>144</v>
      </c>
      <c r="O10" s="76" t="s">
        <v>147</v>
      </c>
      <c r="P10" s="8" t="s">
        <v>147</v>
      </c>
      <c r="AD10" s="3" t="s">
        <v>147</v>
      </c>
      <c r="AE10" s="3"/>
      <c r="AF10" s="3"/>
      <c r="AG10" s="3" t="s">
        <v>144</v>
      </c>
      <c r="AH10" s="36" t="s">
        <v>147</v>
      </c>
      <c r="AI10" s="8" t="s">
        <v>147</v>
      </c>
      <c r="AT10" s="86" t="s">
        <v>155</v>
      </c>
      <c r="AU10" s="43" t="str">
        <f t="shared" si="0"/>
        <v>-</v>
      </c>
      <c r="AV10" s="3" t="str">
        <f t="shared" si="1"/>
        <v>-</v>
      </c>
      <c r="AW10" s="91">
        <f t="shared" si="2"/>
        <v>0</v>
      </c>
      <c r="AX10" s="3">
        <f t="shared" si="3"/>
        <v>0</v>
      </c>
      <c r="AY10" s="3" t="str">
        <f t="shared" si="4"/>
        <v>MASTER G</v>
      </c>
      <c r="AZ10" s="36" t="str">
        <f>IF(AU10&lt;O10,AU10,O10)</f>
        <v>-</v>
      </c>
      <c r="BA10" s="43" t="str">
        <f t="shared" si="6"/>
        <v>-</v>
      </c>
      <c r="BJ10" s="89" t="s">
        <v>155</v>
      </c>
      <c r="BK10" s="43">
        <f>_xlfn.XLOOKUP(BJ10,$BJ$15:$BJ$92,$BP$15:$BP$92,AH10,0)</f>
        <v>1.8282407407407407E-3</v>
      </c>
      <c r="BL10" s="3" t="str">
        <f t="shared" si="7"/>
        <v>Fernando Suarez</v>
      </c>
      <c r="BM10" s="3" t="str">
        <f t="shared" si="8"/>
        <v>NNG</v>
      </c>
      <c r="BN10" s="3">
        <f t="shared" si="9"/>
        <v>64</v>
      </c>
      <c r="BO10" s="3" t="str">
        <f t="shared" si="10"/>
        <v>MASTER G</v>
      </c>
      <c r="BP10" s="36">
        <f>IF(BK10&lt;AH10,BK10,AH10)</f>
        <v>1.8282407407407407E-3</v>
      </c>
      <c r="BQ10" s="43" t="str">
        <f t="shared" si="12"/>
        <v>II CHAMPIONSHIP MASTER 2024</v>
      </c>
      <c r="BS10" s="46"/>
      <c r="BT10" s="47"/>
      <c r="BU10" s="46"/>
      <c r="BV10" s="47"/>
      <c r="BW10" s="46"/>
      <c r="BX10" s="47"/>
      <c r="CA10">
        <v>7</v>
      </c>
      <c r="CB10">
        <f t="shared" si="13"/>
        <v>0</v>
      </c>
      <c r="CC10" s="4"/>
      <c r="CD10" s="4"/>
      <c r="CI10" s="45"/>
      <c r="CK10">
        <v>7</v>
      </c>
      <c r="CL10">
        <f t="shared" si="14"/>
        <v>0</v>
      </c>
      <c r="CM10" s="4"/>
      <c r="CN10" s="4"/>
    </row>
    <row r="11" spans="1:96" x14ac:dyDescent="0.3">
      <c r="BS11" s="46"/>
      <c r="BT11" s="47"/>
      <c r="BU11" s="46"/>
      <c r="BV11" s="47"/>
      <c r="BW11" s="46"/>
      <c r="BX11" s="47"/>
      <c r="CA11">
        <v>8</v>
      </c>
      <c r="CB11">
        <f t="shared" si="13"/>
        <v>0</v>
      </c>
      <c r="CC11" s="4"/>
      <c r="CD11" s="4"/>
      <c r="CI11" s="45"/>
      <c r="CK11">
        <v>8</v>
      </c>
      <c r="CL11">
        <f t="shared" si="14"/>
        <v>0</v>
      </c>
      <c r="CM11" s="4"/>
      <c r="CN11" s="4"/>
    </row>
    <row r="12" spans="1:96" ht="18" x14ac:dyDescent="0.35">
      <c r="B12" s="48" t="s">
        <v>34</v>
      </c>
      <c r="E12" s="48" t="s">
        <v>102</v>
      </c>
      <c r="F12" t="s">
        <v>76</v>
      </c>
      <c r="J12" s="19"/>
      <c r="K12" s="108" t="s">
        <v>34</v>
      </c>
      <c r="L12" s="109"/>
      <c r="M12" s="110"/>
      <c r="N12" s="108" t="str">
        <f>$E$12</f>
        <v>100 M</v>
      </c>
      <c r="O12" s="109" t="str">
        <f>$F$12</f>
        <v>LIBRE</v>
      </c>
      <c r="P12" s="111"/>
      <c r="Q12" s="111"/>
      <c r="R12" s="111"/>
      <c r="S12" s="112"/>
      <c r="T12" s="10"/>
      <c r="U12" s="113" t="s">
        <v>35</v>
      </c>
      <c r="V12" s="10"/>
      <c r="W12" s="10"/>
      <c r="X12" s="113" t="str">
        <f>E12</f>
        <v>100 M</v>
      </c>
      <c r="Y12" s="113" t="str">
        <f>F12</f>
        <v>LIBRE</v>
      </c>
      <c r="Z12" s="114"/>
      <c r="AA12" s="10"/>
      <c r="AB12" s="10"/>
      <c r="AC12" s="19"/>
      <c r="AD12" s="113" t="s">
        <v>35</v>
      </c>
      <c r="AE12" s="109"/>
      <c r="AF12" s="110"/>
      <c r="AG12" s="108" t="str">
        <f>$E$12</f>
        <v>100 M</v>
      </c>
      <c r="AH12" s="109" t="str">
        <f>$F$12</f>
        <v>LIBRE</v>
      </c>
      <c r="AI12" s="111"/>
      <c r="AJ12" s="5"/>
      <c r="AK12" s="5"/>
      <c r="AN12" s="42" t="str">
        <f>K12</f>
        <v>FEMENINO</v>
      </c>
      <c r="AO12" s="18" t="s">
        <v>4</v>
      </c>
      <c r="AP12" s="5"/>
      <c r="AQ12" s="42" t="str">
        <f>N12</f>
        <v>100 M</v>
      </c>
      <c r="AR12" s="18" t="str">
        <f>O12</f>
        <v>LIBRE</v>
      </c>
      <c r="AU12" s="10"/>
      <c r="AV12" s="113" t="str">
        <f>AN12</f>
        <v>FEMENINO</v>
      </c>
      <c r="AW12" s="116" t="str">
        <f>AO12</f>
        <v>MAYORES</v>
      </c>
      <c r="AX12" s="126"/>
      <c r="AY12" s="113" t="str">
        <f>AQ12</f>
        <v>100 M</v>
      </c>
      <c r="AZ12" s="116" t="str">
        <f>AR12</f>
        <v>LIBRE</v>
      </c>
      <c r="BA12" s="10"/>
      <c r="BB12" s="125"/>
      <c r="BC12" s="126"/>
      <c r="BD12" s="115" t="str">
        <f>AD12</f>
        <v>MASCULINO</v>
      </c>
      <c r="BE12" s="117" t="s">
        <v>4</v>
      </c>
      <c r="BF12" s="111"/>
      <c r="BG12" s="115" t="str">
        <f>AG12</f>
        <v>100 M</v>
      </c>
      <c r="BH12" s="117" t="str">
        <f>AH12</f>
        <v>LIBRE</v>
      </c>
      <c r="BI12" s="10"/>
      <c r="BJ12" s="130"/>
      <c r="BK12" s="10"/>
      <c r="BL12" s="113" t="str">
        <f>BD12</f>
        <v>MASCULINO</v>
      </c>
      <c r="BM12" s="116" t="str">
        <f>BE12</f>
        <v>MAYORES</v>
      </c>
      <c r="BN12" s="10"/>
      <c r="BO12" s="113" t="str">
        <f>BG12</f>
        <v>100 M</v>
      </c>
      <c r="BP12" s="116" t="str">
        <f>BH12</f>
        <v>LIBRE</v>
      </c>
      <c r="BQ12" s="10"/>
      <c r="BS12" s="46"/>
      <c r="BT12" s="47"/>
      <c r="BU12" s="46"/>
      <c r="BV12" s="47"/>
      <c r="BW12" s="46"/>
      <c r="BX12" s="47"/>
      <c r="CB12" s="48"/>
      <c r="CI12" s="45"/>
      <c r="CL12" s="48"/>
    </row>
    <row r="13" spans="1:96" ht="18" x14ac:dyDescent="0.35">
      <c r="A13" t="s">
        <v>77</v>
      </c>
      <c r="B13" s="48" t="s">
        <v>78</v>
      </c>
      <c r="C13" s="17">
        <v>7</v>
      </c>
      <c r="I13" t="str">
        <f>J13</f>
        <v>SERIE 1</v>
      </c>
      <c r="J13" s="19" t="s">
        <v>77</v>
      </c>
      <c r="K13" s="115" t="str">
        <f>$B$13</f>
        <v xml:space="preserve">PRUEBA </v>
      </c>
      <c r="L13" s="109">
        <f>$C$13</f>
        <v>7</v>
      </c>
      <c r="M13" s="109"/>
      <c r="N13" s="109"/>
      <c r="O13" s="110"/>
      <c r="P13" s="111"/>
      <c r="Q13" s="111"/>
      <c r="R13" s="111"/>
      <c r="S13" s="112"/>
      <c r="T13" s="10" t="s">
        <v>77</v>
      </c>
      <c r="U13" s="113" t="s">
        <v>78</v>
      </c>
      <c r="V13" s="116">
        <v>8</v>
      </c>
      <c r="W13" s="10"/>
      <c r="X13" s="10"/>
      <c r="Y13" s="10"/>
      <c r="Z13" s="114"/>
      <c r="AA13" s="10"/>
      <c r="AB13" s="10" t="str">
        <f>AC13</f>
        <v>SERIE 1</v>
      </c>
      <c r="AC13" s="19" t="s">
        <v>77</v>
      </c>
      <c r="AD13" s="115" t="str">
        <f>$B$13</f>
        <v xml:space="preserve">PRUEBA </v>
      </c>
      <c r="AE13" s="117">
        <f>$V$13</f>
        <v>8</v>
      </c>
      <c r="AF13" s="109"/>
      <c r="AG13" s="109"/>
      <c r="AH13" s="110"/>
      <c r="AI13" s="111"/>
      <c r="AJ13" s="5"/>
      <c r="AK13" s="5"/>
      <c r="AN13" s="42" t="str">
        <f>K13</f>
        <v xml:space="preserve">PRUEBA </v>
      </c>
      <c r="AO13" s="18">
        <f>L13</f>
        <v>7</v>
      </c>
      <c r="AP13" s="18"/>
      <c r="AQ13" s="18"/>
      <c r="AR13" s="5"/>
      <c r="AU13" s="10"/>
      <c r="AV13" s="113" t="str">
        <f>AN13</f>
        <v xml:space="preserve">PRUEBA </v>
      </c>
      <c r="AW13" s="116">
        <f>AO13</f>
        <v>7</v>
      </c>
      <c r="AX13" s="126"/>
      <c r="AY13" s="10"/>
      <c r="AZ13" s="10"/>
      <c r="BA13" s="10"/>
      <c r="BB13" s="125"/>
      <c r="BC13" s="126"/>
      <c r="BD13" s="115" t="str">
        <f>AD13</f>
        <v xml:space="preserve">PRUEBA </v>
      </c>
      <c r="BE13" s="117">
        <f>AE13</f>
        <v>8</v>
      </c>
      <c r="BF13" s="117"/>
      <c r="BG13" s="117"/>
      <c r="BH13" s="111"/>
      <c r="BI13" s="10"/>
      <c r="BJ13" s="130"/>
      <c r="BK13" s="10"/>
      <c r="BL13" s="113" t="str">
        <f>BD13</f>
        <v xml:space="preserve">PRUEBA </v>
      </c>
      <c r="BM13" s="116">
        <f>BE13</f>
        <v>8</v>
      </c>
      <c r="BN13" s="10"/>
      <c r="BO13" s="10"/>
      <c r="BP13" s="10"/>
      <c r="BQ13" s="10"/>
      <c r="BS13" s="46"/>
      <c r="BT13" s="47"/>
      <c r="BU13" s="46"/>
      <c r="BV13" s="47"/>
      <c r="BW13" s="46"/>
      <c r="BX13" s="47"/>
      <c r="BZ13" s="51"/>
      <c r="CA13" s="52"/>
      <c r="CB13" s="52"/>
      <c r="CC13" s="53"/>
      <c r="CE13" s="51"/>
      <c r="CF13" s="52"/>
      <c r="CG13" s="52"/>
      <c r="CH13" s="53"/>
      <c r="CI13" s="45"/>
      <c r="CJ13" s="51"/>
      <c r="CK13" s="52"/>
      <c r="CL13" s="52"/>
      <c r="CM13" s="53"/>
      <c r="CO13" s="51"/>
      <c r="CP13" s="52"/>
      <c r="CQ13" s="52"/>
      <c r="CR13" s="53"/>
    </row>
    <row r="14" spans="1:96" ht="18" x14ac:dyDescent="0.35">
      <c r="A14" s="3" t="s">
        <v>79</v>
      </c>
      <c r="B14" s="49" t="s">
        <v>7</v>
      </c>
      <c r="C14" s="49" t="s">
        <v>8</v>
      </c>
      <c r="D14" s="49" t="s">
        <v>61</v>
      </c>
      <c r="E14" s="49" t="s">
        <v>10</v>
      </c>
      <c r="F14" s="49" t="s">
        <v>80</v>
      </c>
      <c r="G14" s="70"/>
      <c r="I14" t="str">
        <f>J14</f>
        <v>CARRIL</v>
      </c>
      <c r="J14" s="19" t="s">
        <v>79</v>
      </c>
      <c r="K14" s="118" t="s">
        <v>7</v>
      </c>
      <c r="L14" s="118" t="s">
        <v>8</v>
      </c>
      <c r="M14" s="118" t="s">
        <v>61</v>
      </c>
      <c r="N14" s="118" t="s">
        <v>10</v>
      </c>
      <c r="O14" s="118" t="s">
        <v>80</v>
      </c>
      <c r="P14" s="119" t="s">
        <v>81</v>
      </c>
      <c r="Q14" s="119" t="s">
        <v>82</v>
      </c>
      <c r="R14" s="119" t="s">
        <v>30</v>
      </c>
      <c r="S14" s="112"/>
      <c r="T14" s="19" t="s">
        <v>79</v>
      </c>
      <c r="U14" s="119" t="s">
        <v>7</v>
      </c>
      <c r="V14" s="119" t="s">
        <v>8</v>
      </c>
      <c r="W14" s="119" t="s">
        <v>61</v>
      </c>
      <c r="X14" s="119" t="s">
        <v>10</v>
      </c>
      <c r="Y14" s="119" t="s">
        <v>80</v>
      </c>
      <c r="Z14" s="120"/>
      <c r="AA14" s="10"/>
      <c r="AB14" s="10" t="str">
        <f>AC14</f>
        <v>CARRIL</v>
      </c>
      <c r="AC14" s="19" t="s">
        <v>79</v>
      </c>
      <c r="AD14" s="118" t="s">
        <v>7</v>
      </c>
      <c r="AE14" s="118" t="s">
        <v>8</v>
      </c>
      <c r="AF14" s="118" t="s">
        <v>61</v>
      </c>
      <c r="AG14" s="118" t="s">
        <v>10</v>
      </c>
      <c r="AH14" s="118" t="s">
        <v>80</v>
      </c>
      <c r="AI14" s="119" t="s">
        <v>81</v>
      </c>
      <c r="AJ14" s="49" t="s">
        <v>82</v>
      </c>
      <c r="AK14" s="49" t="s">
        <v>30</v>
      </c>
      <c r="AM14" s="49" t="s">
        <v>83</v>
      </c>
      <c r="AN14" s="49" t="s">
        <v>7</v>
      </c>
      <c r="AO14" s="49" t="s">
        <v>8</v>
      </c>
      <c r="AP14" s="49" t="s">
        <v>61</v>
      </c>
      <c r="AQ14" s="49" t="s">
        <v>10</v>
      </c>
      <c r="AR14" s="49" t="s">
        <v>81</v>
      </c>
      <c r="AS14" s="50" t="s">
        <v>15</v>
      </c>
      <c r="AU14" s="126" t="s">
        <v>83</v>
      </c>
      <c r="AV14" s="126" t="s">
        <v>7</v>
      </c>
      <c r="AW14" s="126" t="s">
        <v>8</v>
      </c>
      <c r="AX14" s="126" t="s">
        <v>61</v>
      </c>
      <c r="AY14" s="126" t="s">
        <v>10</v>
      </c>
      <c r="AZ14" s="126" t="s">
        <v>81</v>
      </c>
      <c r="BA14" s="126" t="s">
        <v>15</v>
      </c>
      <c r="BB14" s="125"/>
      <c r="BC14" s="119" t="s">
        <v>83</v>
      </c>
      <c r="BD14" s="119" t="s">
        <v>7</v>
      </c>
      <c r="BE14" s="119" t="s">
        <v>8</v>
      </c>
      <c r="BF14" s="119" t="s">
        <v>61</v>
      </c>
      <c r="BG14" s="119" t="s">
        <v>10</v>
      </c>
      <c r="BH14" s="119" t="s">
        <v>81</v>
      </c>
      <c r="BI14" s="118" t="s">
        <v>15</v>
      </c>
      <c r="BJ14" s="130"/>
      <c r="BK14" s="126" t="s">
        <v>83</v>
      </c>
      <c r="BL14" s="126" t="s">
        <v>7</v>
      </c>
      <c r="BM14" s="126" t="s">
        <v>8</v>
      </c>
      <c r="BN14" s="126" t="s">
        <v>61</v>
      </c>
      <c r="BO14" s="126" t="s">
        <v>10</v>
      </c>
      <c r="BP14" s="126" t="s">
        <v>81</v>
      </c>
      <c r="BQ14" s="126" t="s">
        <v>15</v>
      </c>
      <c r="BS14" s="46"/>
      <c r="BT14" s="47"/>
      <c r="BU14" s="46"/>
      <c r="BV14" s="47"/>
      <c r="BW14" s="46"/>
      <c r="BX14" s="47"/>
      <c r="BZ14" s="56" t="s">
        <v>84</v>
      </c>
      <c r="CA14" s="17">
        <f>_xlfn.XLOOKUP($CC$3&amp;"-"&amp;$CA$4,$H$15:$H$201,$Q$15:$Q$201,"")</f>
        <v>7</v>
      </c>
      <c r="CB14" s="48" t="s">
        <v>85</v>
      </c>
      <c r="CC14" s="57">
        <f>_xlfn.XLOOKUP($CC$3&amp;"-"&amp;$CA$4,$H$15:$H$201,$R$15:$R$201,"")</f>
        <v>2</v>
      </c>
      <c r="CE14" s="56" t="s">
        <v>84</v>
      </c>
      <c r="CF14" s="17">
        <f>_xlfn.XLOOKUP($CC$3&amp;"-"&amp;$CA$5,$H$15:$H$201,$Q$15:$Q$201,"")</f>
        <v>7</v>
      </c>
      <c r="CG14" s="48" t="s">
        <v>85</v>
      </c>
      <c r="CH14" s="57">
        <f>_xlfn.XLOOKUP($CC$3&amp;"-"&amp;$CA$5,$H$15:$H$201,$R$15:$R$201,"")</f>
        <v>2</v>
      </c>
      <c r="CJ14" s="56" t="s">
        <v>84</v>
      </c>
      <c r="CK14" s="17">
        <f>_xlfn.XLOOKUP($CM$3&amp;"-"&amp;$CK$4,$AA$15:$AA$201,$AJ$15:$AJ$201,"")</f>
        <v>8</v>
      </c>
      <c r="CL14" s="48" t="s">
        <v>85</v>
      </c>
      <c r="CM14" s="57">
        <f>_xlfn.XLOOKUP($CM$3&amp;"-"&amp;$CK$4,$AA$15:$AA$201,$AK$15:$AK$201,"")</f>
        <v>2</v>
      </c>
      <c r="CO14" s="56" t="s">
        <v>84</v>
      </c>
      <c r="CP14" s="17">
        <f>_xlfn.XLOOKUP($CM$3&amp;"-"&amp;$CK$5,$AA$15:$AA$201,$AJ$15:$AJ$201,"")</f>
        <v>8</v>
      </c>
      <c r="CQ14" s="48" t="s">
        <v>85</v>
      </c>
      <c r="CR14" s="57">
        <f>_xlfn.XLOOKUP($CM$3&amp;"-"&amp;$CK$5,$AA$15:$AA$201,$AK$15:$AK$201,"")</f>
        <v>2</v>
      </c>
    </row>
    <row r="15" spans="1:96" ht="18" x14ac:dyDescent="0.35">
      <c r="A15">
        <v>8</v>
      </c>
      <c r="C15" s="3">
        <f>_xlfn.XLOOKUP(B15,Tabla1[NOMBRE Y APELLIDO],Tabla1[EQUIPO])</f>
        <v>0</v>
      </c>
      <c r="D15" s="3">
        <f>_xlfn.XLOOKUP(B15,Tabla1[NOMBRE Y APELLIDO],Tabla1[EDAD])</f>
        <v>0</v>
      </c>
      <c r="E15" s="3">
        <f>_xlfn.XLOOKUP(B15,Tabla1[NOMBRE Y APELLIDO],Tabla1[CAT.])</f>
        <v>0</v>
      </c>
      <c r="F15" s="81">
        <f>_xlfn.XLOOKUP(B15,Tabla1[NOMBRE Y APELLIDO],Tabla1[100m LIBRE])</f>
        <v>0</v>
      </c>
      <c r="H15" t="str">
        <f>$J$13&amp;"-"&amp;J15</f>
        <v>SERIE 1-1</v>
      </c>
      <c r="I15" t="str">
        <f>N15&amp;COUNTIF($N$15:N15,N15)</f>
        <v>01</v>
      </c>
      <c r="J15" s="19" cm="1">
        <f t="array" ref="J15:O22">_xlfn._xlws.SORT(A15:F22,1,1,FALSE)</f>
        <v>1</v>
      </c>
      <c r="K15" s="121">
        <v>0</v>
      </c>
      <c r="L15" s="118">
        <v>0</v>
      </c>
      <c r="M15" s="118">
        <v>0</v>
      </c>
      <c r="N15" s="118">
        <v>0</v>
      </c>
      <c r="O15" s="122">
        <v>0</v>
      </c>
      <c r="P15" s="122" t="s">
        <v>89</v>
      </c>
      <c r="Q15" s="118">
        <f>$L$13</f>
        <v>7</v>
      </c>
      <c r="R15" s="118">
        <v>1</v>
      </c>
      <c r="S15" s="112"/>
      <c r="T15" s="10">
        <v>8</v>
      </c>
      <c r="U15" s="10"/>
      <c r="V15" s="19">
        <f>_xlfn.XLOOKUP(U15,Tabla1[NOMBRE Y APELLIDO],Tabla1[EQUIPO])</f>
        <v>0</v>
      </c>
      <c r="W15" s="19">
        <f>_xlfn.XLOOKUP(U15,Tabla1[NOMBRE Y APELLIDO],Tabla1[EDAD])</f>
        <v>0</v>
      </c>
      <c r="X15" s="19">
        <f>_xlfn.XLOOKUP(U15,Tabla1[NOMBRE Y APELLIDO],Tabla1[CAT.])</f>
        <v>0</v>
      </c>
      <c r="Y15" s="123">
        <f>_xlfn.XLOOKUP(U15,Tabla1[NOMBRE Y APELLIDO],Tabla1[100m LIBRE])</f>
        <v>0</v>
      </c>
      <c r="Z15" s="124"/>
      <c r="AA15" s="10" t="str">
        <f>$AC$13&amp;"-"&amp;AC15</f>
        <v>SERIE 1-1</v>
      </c>
      <c r="AB15" s="10" t="str">
        <f>AG15&amp;COUNTIF($AG$15:AG15,AG15)</f>
        <v>01</v>
      </c>
      <c r="AC15" s="19" cm="1">
        <f t="array" ref="AC15:AH22">_xlfn._xlws.SORT(T15:Y22,1,1,FALSE)</f>
        <v>1</v>
      </c>
      <c r="AD15" s="121">
        <v>0</v>
      </c>
      <c r="AE15" s="118">
        <v>0</v>
      </c>
      <c r="AF15" s="118">
        <v>0</v>
      </c>
      <c r="AG15" s="118">
        <v>0</v>
      </c>
      <c r="AH15" s="122">
        <v>0</v>
      </c>
      <c r="AI15" s="122" t="s">
        <v>89</v>
      </c>
      <c r="AJ15" s="50">
        <f t="shared" ref="AJ15:AJ22" si="15">$AE$13</f>
        <v>8</v>
      </c>
      <c r="AK15" s="50">
        <v>1</v>
      </c>
      <c r="AM15" s="4">
        <v>1</v>
      </c>
      <c r="AN15" t="str" cm="1">
        <f t="array" ref="AN15:AQ15">_xlfn.XLOOKUP($AO$12&amp;AM15,$I$15:$I$201,$K$15:$N$201,"")</f>
        <v>Maria Camila Bravo Acevedo</v>
      </c>
      <c r="AO15" s="55" t="str">
        <v>DELFINES</v>
      </c>
      <c r="AP15" s="50">
        <v>26</v>
      </c>
      <c r="AQ15" s="55" t="str">
        <v>MAYORES</v>
      </c>
      <c r="AR15" s="55">
        <f>_xlfn.XLOOKUP($AO$12&amp;AM15,$I$15:$I$201,$P$15:$P$201,"")</f>
        <v>1.179976851851852E-3</v>
      </c>
      <c r="AS15" s="50" cm="1">
        <f t="array" ref="AS15">IFERROR(IF(AR15="N/P",0,_xlfn.IFS(AM15&gt;8,"0",AM15=1,"9",AM15=2,"7",AM15=3,"6",AM15=4,"5",AM15=5,"4",AM15=6,"3",AM15=7,"2",AM15=8,"1")),"")+0</f>
        <v>9</v>
      </c>
      <c r="AT15" s="87" t="str">
        <f>AY15&amp;AU15</f>
        <v>MAYORES1</v>
      </c>
      <c r="AU15" s="126" cm="1">
        <f t="array" ref="AU15">_xlfn.IFS(AZ15="N/P",0,AV15="",0,AV15&gt;0,1)</f>
        <v>1</v>
      </c>
      <c r="AV15" s="10" t="str" cm="1">
        <f t="array" ref="AV15:AZ15">_xlfn._xlws.SORT(AN15:AR15,5,1,FALSE)</f>
        <v>Maria Camila Bravo Acevedo</v>
      </c>
      <c r="AW15" s="126" t="str">
        <v>DELFINES</v>
      </c>
      <c r="AX15" s="126">
        <v>26</v>
      </c>
      <c r="AY15" s="126" t="str">
        <v>MAYORES</v>
      </c>
      <c r="AZ15" s="122">
        <v>1.179976851851852E-3</v>
      </c>
      <c r="BA15" s="118" cm="1">
        <f t="array" ref="BA15">IFERROR(IF(AZ15="N/P",0,_xlfn.IFS(AU15&gt;8,"0",AU15=1,"9",AU15=2,"7",AU15=3,"6",AU15=4,"5",AU15=5,"4",AU15=6,"3",AU15=7,"2",AU15=8,"1")),"")+0</f>
        <v>9</v>
      </c>
      <c r="BB15" s="125"/>
      <c r="BC15" s="126">
        <v>1</v>
      </c>
      <c r="BD15" s="10" t="str" cm="1">
        <f t="array" ref="BD15:BG15">_xlfn.XLOOKUP($BE$12&amp;BC15,$AB$15:$AB$201,$AD$15:$AG$201,"")</f>
        <v>Hugo Barrera Guzman</v>
      </c>
      <c r="BE15" s="122" t="str">
        <v>DELFINES</v>
      </c>
      <c r="BF15" s="118">
        <v>27</v>
      </c>
      <c r="BG15" s="122" t="str">
        <v>MAYORES</v>
      </c>
      <c r="BH15" s="122">
        <f>_xlfn.XLOOKUP($BE$12&amp;BC15,$AB$15:$AB$201,$AI$15:$AI$201,"")</f>
        <v>8.6481481481481479E-4</v>
      </c>
      <c r="BI15" s="118" cm="1">
        <f t="array" ref="BI15">IFERROR(IF(BH15="N/P",0,_xlfn.IFS(BC15&gt;8,"0",BC15=1,"9",BC15=2,"7",BC15=3,"6",BC15=4,"5",BC15=5,"4",BC15=6,"3",BC15=7,"2",BC15=8,"1")),"")+0</f>
        <v>9</v>
      </c>
      <c r="BJ15" s="131" t="str">
        <f>BO15&amp;BK15</f>
        <v>MAYORES1</v>
      </c>
      <c r="BK15" s="126" cm="1">
        <f t="array" ref="BK15">_xlfn.IFS(BP15="N/P",0,BL15="",0,BL15&gt;0,1)</f>
        <v>1</v>
      </c>
      <c r="BL15" s="10" t="str" cm="1">
        <f t="array" ref="BL15:BP15">_xlfn._xlws.SORT(BD15:BH15,5,1,FALSE)</f>
        <v>Hugo Barrera Guzman</v>
      </c>
      <c r="BM15" s="126" t="str">
        <v>DELFINES</v>
      </c>
      <c r="BN15" s="126">
        <v>27</v>
      </c>
      <c r="BO15" s="126" t="str">
        <v>MAYORES</v>
      </c>
      <c r="BP15" s="122">
        <v>8.6481481481481479E-4</v>
      </c>
      <c r="BQ15" s="118" cm="1">
        <f t="array" ref="BQ15">IFERROR(IF(BP15="N/P",0,_xlfn.IFS(BK15&gt;8,"0",BK15=1,"9",BK15=2,"7",BK15=3,"6",BK15=4,"5",BK15=5,"4",BK15=6,"3",BK15=7,"2",BK15=8,"1")),"")+0</f>
        <v>9</v>
      </c>
      <c r="BS15" s="46"/>
      <c r="BT15" s="47"/>
      <c r="BU15" s="46"/>
      <c r="BV15" s="47"/>
      <c r="BW15" s="46"/>
      <c r="BX15" s="47"/>
      <c r="BZ15" s="58"/>
      <c r="CA15" s="17"/>
      <c r="CC15" s="57"/>
      <c r="CE15" s="58"/>
      <c r="CF15" s="17"/>
      <c r="CH15" s="57"/>
      <c r="CJ15" s="58"/>
      <c r="CK15" s="17"/>
      <c r="CM15" s="57"/>
      <c r="CO15" s="58"/>
      <c r="CP15" s="17"/>
      <c r="CR15" s="57"/>
    </row>
    <row r="16" spans="1:96" ht="18" x14ac:dyDescent="0.35">
      <c r="A16">
        <v>1</v>
      </c>
      <c r="C16" s="3">
        <f>_xlfn.XLOOKUP(B16,Tabla1[NOMBRE Y APELLIDO],Tabla1[EQUIPO])</f>
        <v>0</v>
      </c>
      <c r="D16" s="3">
        <f>_xlfn.XLOOKUP(B16,Tabla1[NOMBRE Y APELLIDO],Tabla1[EDAD])</f>
        <v>0</v>
      </c>
      <c r="E16" s="3">
        <f>_xlfn.XLOOKUP(B16,Tabla1[NOMBRE Y APELLIDO],Tabla1[CAT.])</f>
        <v>0</v>
      </c>
      <c r="F16" s="81">
        <f>_xlfn.XLOOKUP(B16,Tabla1[NOMBRE Y APELLIDO],Tabla1[100m LIBRE])</f>
        <v>0</v>
      </c>
      <c r="G16" s="71"/>
      <c r="H16" t="str">
        <f t="shared" ref="H16:H22" si="16">$J$13&amp;"-"&amp;J16</f>
        <v>SERIE 1-2</v>
      </c>
      <c r="I16" t="str">
        <f>N16&amp;COUNTIF($N$15:N16,N16)</f>
        <v>02</v>
      </c>
      <c r="J16" s="19">
        <v>2</v>
      </c>
      <c r="K16" s="121">
        <v>0</v>
      </c>
      <c r="L16" s="118">
        <v>0</v>
      </c>
      <c r="M16" s="118">
        <v>0</v>
      </c>
      <c r="N16" s="118">
        <v>0</v>
      </c>
      <c r="O16" s="122">
        <v>0</v>
      </c>
      <c r="P16" s="122" t="s">
        <v>89</v>
      </c>
      <c r="Q16" s="118">
        <f t="shared" ref="Q16:Q22" si="17">$L$13</f>
        <v>7</v>
      </c>
      <c r="R16" s="118">
        <v>1</v>
      </c>
      <c r="S16" s="112"/>
      <c r="T16" s="10">
        <v>1</v>
      </c>
      <c r="U16" s="10"/>
      <c r="V16" s="19">
        <f>_xlfn.XLOOKUP(U16,Tabla1[NOMBRE Y APELLIDO],Tabla1[EQUIPO])</f>
        <v>0</v>
      </c>
      <c r="W16" s="19">
        <f>_xlfn.XLOOKUP(U16,Tabla1[NOMBRE Y APELLIDO],Tabla1[EDAD])</f>
        <v>0</v>
      </c>
      <c r="X16" s="19">
        <f>_xlfn.XLOOKUP(U16,Tabla1[NOMBRE Y APELLIDO],Tabla1[CAT.])</f>
        <v>0</v>
      </c>
      <c r="Y16" s="123">
        <f>_xlfn.XLOOKUP(U16,Tabla1[NOMBRE Y APELLIDO],Tabla1[100m LIBRE])</f>
        <v>0</v>
      </c>
      <c r="Z16" s="124"/>
      <c r="AA16" s="10" t="str">
        <f t="shared" ref="AA16:AA22" si="18">$AC$13&amp;"-"&amp;AC16</f>
        <v>SERIE 1-2</v>
      </c>
      <c r="AB16" s="10" t="str">
        <f>AG16&amp;COUNTIF($AG$15:AG16,AG16)</f>
        <v>02</v>
      </c>
      <c r="AC16" s="19">
        <v>2</v>
      </c>
      <c r="AD16" s="121">
        <v>0</v>
      </c>
      <c r="AE16" s="118">
        <v>0</v>
      </c>
      <c r="AF16" s="118">
        <v>0</v>
      </c>
      <c r="AG16" s="118">
        <v>0</v>
      </c>
      <c r="AH16" s="122">
        <v>0</v>
      </c>
      <c r="AI16" s="122" t="s">
        <v>89</v>
      </c>
      <c r="AJ16" s="50">
        <f t="shared" si="15"/>
        <v>8</v>
      </c>
      <c r="AK16" s="50">
        <v>1</v>
      </c>
      <c r="AM16" s="4">
        <v>2</v>
      </c>
      <c r="AN16" t="str" cm="1">
        <f t="array" ref="AN16">_xlfn.XLOOKUP($AO$12&amp;AM16,$I$15:$I$201,$K$15:$N$201,"")</f>
        <v/>
      </c>
      <c r="AO16" s="55"/>
      <c r="AP16" s="50"/>
      <c r="AQ16" s="55"/>
      <c r="AR16" s="55" t="str">
        <f t="shared" ref="AR16" si="19">_xlfn.XLOOKUP($AO$12&amp;AM16,$I$15:$I$201,$P$15:$P$201,"")</f>
        <v/>
      </c>
      <c r="AS16" s="50" cm="1">
        <f t="array" ref="AS16">IFERROR(IF(AR16="N/P",0,_xlfn.IFS(AM16&gt;8,"0",AM16=1,"9",AM16=2,"7",AM16=3,"6",AM16=4,"5",AM16=5,"4",AM16=6,"3",AM16=7,"2",AM16=8,"1")),"")+0</f>
        <v>7</v>
      </c>
      <c r="AT16" s="87" t="str">
        <f t="shared" ref="AT16:AT47" si="20">AY16&amp;AU16</f>
        <v>0</v>
      </c>
      <c r="AU16" s="126" cm="1">
        <f t="array" ref="AU16">_xlfn.IFS(AZ16="N/P",0,AV16="",0,AZ16&gt;0,AU15+1)</f>
        <v>0</v>
      </c>
      <c r="AV16" s="10"/>
      <c r="AW16" s="126"/>
      <c r="AX16" s="126"/>
      <c r="AY16" s="126"/>
      <c r="AZ16" s="122"/>
      <c r="BA16" s="118" t="e" cm="1">
        <f t="array" ref="BA16">IFERROR(IF(AZ16="N/P",0,_xlfn.IFS(AU16&gt;8,"0",AU16=1,"9",AU16=2,"7",AU16=3,"6",AU16=4,"5",AU16=5,"4",AU16=6,"3",AU16=7,"2",AU16=8,"1")),"")+0</f>
        <v>#VALUE!</v>
      </c>
      <c r="BB16" s="125"/>
      <c r="BC16" s="126">
        <v>2</v>
      </c>
      <c r="BD16" s="10" t="str" cm="1">
        <f t="array" ref="BD16">_xlfn.XLOOKUP($BE$12&amp;BC16,$AB$15:$AB$201,$AD$15:$AG$201,"")</f>
        <v/>
      </c>
      <c r="BE16" s="122"/>
      <c r="BF16" s="118"/>
      <c r="BG16" s="122"/>
      <c r="BH16" s="122" t="str">
        <f t="shared" ref="BH16" si="21">_xlfn.XLOOKUP($BE$12&amp;BC16,$AB$15:$AB$201,$AI$15:$AI$201,"")</f>
        <v/>
      </c>
      <c r="BI16" s="118" cm="1">
        <f t="array" ref="BI16">IFERROR(IF(BH16="N/P",0,_xlfn.IFS(BC16&gt;8,"0",BC16=1,"9",BC16=2,"7",BC16=3,"6",BC16=4,"5",BC16=5,"4",BC16=6,"3",BC16=7,"2",BC16=8,"1")),"")+0</f>
        <v>7</v>
      </c>
      <c r="BJ16" s="131" t="str">
        <f t="shared" ref="BJ16:BJ47" si="22">BO16&amp;BK16</f>
        <v>0</v>
      </c>
      <c r="BK16" s="126" cm="1">
        <f t="array" ref="BK16">_xlfn.IFS(BP16="N/P",0,BL16="",0,BP16&gt;0,BK15+1)</f>
        <v>0</v>
      </c>
      <c r="BL16" s="10"/>
      <c r="BM16" s="126"/>
      <c r="BN16" s="126"/>
      <c r="BO16" s="126"/>
      <c r="BP16" s="122"/>
      <c r="BQ16" s="118" t="e" cm="1">
        <f t="array" ref="BQ16">IFERROR(IF(BP16="N/P",0,_xlfn.IFS(BK16&gt;8,"0",BK16=1,"9",BK16=2,"7",BK16=3,"6",BK16=4,"5",BK16=5,"4",BK16=6,"3",BK16=7,"2",BK16=8,"1")),"")+0</f>
        <v>#VALUE!</v>
      </c>
      <c r="BS16" s="46"/>
      <c r="BT16" s="47"/>
      <c r="BU16" s="46"/>
      <c r="BV16" s="47"/>
      <c r="BW16" s="46"/>
      <c r="BX16" s="47"/>
      <c r="BZ16" s="56" t="s">
        <v>86</v>
      </c>
      <c r="CA16" s="17">
        <f>_xlfn.XLOOKUP($CC$3&amp;"-"&amp;$CA$4,$H$15:$H$201,$J$15:$J$201,"")</f>
        <v>1</v>
      </c>
      <c r="CB16" s="48" t="s">
        <v>87</v>
      </c>
      <c r="CC16" s="57"/>
      <c r="CE16" s="56" t="s">
        <v>86</v>
      </c>
      <c r="CF16" s="17">
        <f>_xlfn.XLOOKUP($CC$3&amp;"-"&amp;$CA$5,$H$15:$H$201,$J$15:$J$201,"")</f>
        <v>2</v>
      </c>
      <c r="CG16" s="48" t="s">
        <v>87</v>
      </c>
      <c r="CH16" s="57"/>
      <c r="CJ16" s="56" t="s">
        <v>86</v>
      </c>
      <c r="CK16" s="17">
        <f>_xlfn.XLOOKUP($CM$3&amp;"-"&amp;$CK$4,$AA$15:$AA$201,$AC$15:$AC$201,"")</f>
        <v>1</v>
      </c>
      <c r="CL16" s="48" t="s">
        <v>87</v>
      </c>
      <c r="CM16" s="57"/>
      <c r="CO16" s="56" t="s">
        <v>86</v>
      </c>
      <c r="CP16" s="17">
        <f>_xlfn.XLOOKUP($CM$3&amp;"-"&amp;$CK$5,$AA$15:$AA$201,$AC$15:$AC$201,"")</f>
        <v>2</v>
      </c>
      <c r="CQ16" s="48" t="s">
        <v>87</v>
      </c>
      <c r="CR16" s="57"/>
    </row>
    <row r="17" spans="1:160" ht="18" x14ac:dyDescent="0.35">
      <c r="A17">
        <v>7</v>
      </c>
      <c r="C17" s="3">
        <f>_xlfn.XLOOKUP(B17,Tabla1[NOMBRE Y APELLIDO],Tabla1[EQUIPO])</f>
        <v>0</v>
      </c>
      <c r="D17" s="3">
        <f>_xlfn.XLOOKUP(B17,Tabla1[NOMBRE Y APELLIDO],Tabla1[EDAD])</f>
        <v>0</v>
      </c>
      <c r="E17" s="3">
        <f>_xlfn.XLOOKUP(B17,Tabla1[NOMBRE Y APELLIDO],Tabla1[CAT.])</f>
        <v>0</v>
      </c>
      <c r="F17" s="81">
        <f>_xlfn.XLOOKUP(B17,Tabla1[NOMBRE Y APELLIDO],Tabla1[100m LIBRE])</f>
        <v>0</v>
      </c>
      <c r="G17" s="71"/>
      <c r="H17" t="str">
        <f t="shared" si="16"/>
        <v>SERIE 1-3</v>
      </c>
      <c r="I17" t="str">
        <f>N17&amp;COUNTIF($N$15:N17,N17)</f>
        <v>MASTER D1</v>
      </c>
      <c r="J17" s="19">
        <v>3</v>
      </c>
      <c r="K17" s="121" t="str">
        <v>ELEONORA RIVAS</v>
      </c>
      <c r="L17" s="118" t="str">
        <v>P.LIBRE</v>
      </c>
      <c r="M17" s="118">
        <v>49</v>
      </c>
      <c r="N17" s="118" t="str">
        <v>MASTER D</v>
      </c>
      <c r="O17" s="122" t="str">
        <v>N/T</v>
      </c>
      <c r="P17" s="122">
        <v>1.5172453703703704E-3</v>
      </c>
      <c r="Q17" s="118">
        <f t="shared" si="17"/>
        <v>7</v>
      </c>
      <c r="R17" s="118">
        <v>1</v>
      </c>
      <c r="S17" s="112"/>
      <c r="T17" s="10">
        <v>7</v>
      </c>
      <c r="U17" s="10"/>
      <c r="V17" s="19">
        <f>_xlfn.XLOOKUP(U17,Tabla1[NOMBRE Y APELLIDO],Tabla1[EQUIPO])</f>
        <v>0</v>
      </c>
      <c r="W17" s="19">
        <f>_xlfn.XLOOKUP(U17,Tabla1[NOMBRE Y APELLIDO],Tabla1[EDAD])</f>
        <v>0</v>
      </c>
      <c r="X17" s="19">
        <f>_xlfn.XLOOKUP(U17,Tabla1[NOMBRE Y APELLIDO],Tabla1[CAT.])</f>
        <v>0</v>
      </c>
      <c r="Y17" s="123">
        <f>_xlfn.XLOOKUP(U17,Tabla1[NOMBRE Y APELLIDO],Tabla1[100m LIBRE])</f>
        <v>0</v>
      </c>
      <c r="Z17" s="124"/>
      <c r="AA17" s="10" t="str">
        <f t="shared" si="18"/>
        <v>SERIE 1-3</v>
      </c>
      <c r="AB17" s="10" t="str">
        <f>AG17&amp;COUNTIF($AG$15:AG17,AG17)</f>
        <v>MASTER D1</v>
      </c>
      <c r="AC17" s="19">
        <v>3</v>
      </c>
      <c r="AD17" s="121" t="str">
        <v>JAIRO MARTINEZ</v>
      </c>
      <c r="AE17" s="118" t="str">
        <v>NNG</v>
      </c>
      <c r="AF17" s="118">
        <v>45</v>
      </c>
      <c r="AG17" s="118" t="str">
        <v>MASTER D</v>
      </c>
      <c r="AH17" s="122">
        <v>1.0842592592592594E-3</v>
      </c>
      <c r="AI17" s="122" t="s">
        <v>194</v>
      </c>
      <c r="AJ17" s="50">
        <f t="shared" si="15"/>
        <v>8</v>
      </c>
      <c r="AK17" s="50">
        <v>1</v>
      </c>
      <c r="AN17" s="42" t="str">
        <f>AN12</f>
        <v>FEMENINO</v>
      </c>
      <c r="AO17" s="18" t="s">
        <v>138</v>
      </c>
      <c r="AQ17" s="42" t="str">
        <f>AQ12</f>
        <v>100 M</v>
      </c>
      <c r="AR17" s="18" t="str">
        <f>AR12</f>
        <v>LIBRE</v>
      </c>
      <c r="AT17" s="87" t="str">
        <f t="shared" si="20"/>
        <v>100 M</v>
      </c>
      <c r="AU17" s="126"/>
      <c r="AV17" s="113" t="str">
        <f>AN17</f>
        <v>FEMENINO</v>
      </c>
      <c r="AW17" s="116" t="str">
        <f>AO17</f>
        <v>MASTER A</v>
      </c>
      <c r="AX17" s="126"/>
      <c r="AY17" s="113" t="str">
        <f>AQ17</f>
        <v>100 M</v>
      </c>
      <c r="AZ17" s="116" t="str">
        <f>AR17</f>
        <v>LIBRE</v>
      </c>
      <c r="BA17" s="10"/>
      <c r="BB17" s="125"/>
      <c r="BC17" s="126"/>
      <c r="BD17" s="115" t="str">
        <f>BD12</f>
        <v>MASCULINO</v>
      </c>
      <c r="BE17" s="117" t="s">
        <v>138</v>
      </c>
      <c r="BF17" s="10"/>
      <c r="BG17" s="115" t="str">
        <f>BG12</f>
        <v>100 M</v>
      </c>
      <c r="BH17" s="117" t="str">
        <f>BH12</f>
        <v>LIBRE</v>
      </c>
      <c r="BI17" s="10"/>
      <c r="BJ17" s="131" t="str">
        <f t="shared" si="22"/>
        <v>100 M</v>
      </c>
      <c r="BK17" s="10"/>
      <c r="BL17" s="113" t="str">
        <f>BD17</f>
        <v>MASCULINO</v>
      </c>
      <c r="BM17" s="116" t="str">
        <f>BE17</f>
        <v>MASTER A</v>
      </c>
      <c r="BN17" s="10"/>
      <c r="BO17" s="113" t="str">
        <f>BG17</f>
        <v>100 M</v>
      </c>
      <c r="BP17" s="116" t="str">
        <f>BH17</f>
        <v>LIBRE</v>
      </c>
      <c r="BQ17" s="10"/>
      <c r="BS17" s="46"/>
      <c r="BT17" s="47"/>
      <c r="BU17" s="46"/>
      <c r="BV17" s="47"/>
      <c r="BW17" s="46"/>
      <c r="BX17" s="47"/>
      <c r="BZ17" s="58"/>
      <c r="CC17" s="61"/>
      <c r="CE17" s="58"/>
      <c r="CH17" s="61"/>
      <c r="CJ17" s="58"/>
      <c r="CM17" s="61"/>
      <c r="CO17" s="58"/>
      <c r="CR17" s="61"/>
    </row>
    <row r="18" spans="1:160" ht="18" x14ac:dyDescent="0.35">
      <c r="A18">
        <v>2</v>
      </c>
      <c r="C18" s="3">
        <f>_xlfn.XLOOKUP(B18,Tabla1[NOMBRE Y APELLIDO],Tabla1[EQUIPO])</f>
        <v>0</v>
      </c>
      <c r="D18" s="3">
        <f>_xlfn.XLOOKUP(B18,Tabla1[NOMBRE Y APELLIDO],Tabla1[EDAD])</f>
        <v>0</v>
      </c>
      <c r="E18" s="3">
        <f>_xlfn.XLOOKUP(B18,Tabla1[NOMBRE Y APELLIDO],Tabla1[CAT.])</f>
        <v>0</v>
      </c>
      <c r="F18" s="81">
        <f>_xlfn.XLOOKUP(B18,Tabla1[NOMBRE Y APELLIDO],Tabla1[100m LIBRE])</f>
        <v>0</v>
      </c>
      <c r="G18" s="72"/>
      <c r="H18" t="str">
        <f t="shared" si="16"/>
        <v>SERIE 1-4</v>
      </c>
      <c r="I18" t="str">
        <f>N18&amp;COUNTIF($N$15:N18,N18)</f>
        <v>MASTER F1</v>
      </c>
      <c r="J18" s="19">
        <v>4</v>
      </c>
      <c r="K18" s="121" t="str">
        <v>MARTHA SAENZ</v>
      </c>
      <c r="L18" s="118" t="str">
        <v>NNG</v>
      </c>
      <c r="M18" s="118">
        <v>59</v>
      </c>
      <c r="N18" s="118" t="str">
        <v>MASTER F</v>
      </c>
      <c r="O18" s="122">
        <v>1.8681712962962962E-3</v>
      </c>
      <c r="P18" s="122">
        <v>1.8434027777777778E-3</v>
      </c>
      <c r="Q18" s="118">
        <f t="shared" si="17"/>
        <v>7</v>
      </c>
      <c r="R18" s="118">
        <v>1</v>
      </c>
      <c r="S18" s="112"/>
      <c r="T18" s="10">
        <v>2</v>
      </c>
      <c r="U18" s="10"/>
      <c r="V18" s="19">
        <f>_xlfn.XLOOKUP(U18,Tabla1[NOMBRE Y APELLIDO],Tabla1[EQUIPO])</f>
        <v>0</v>
      </c>
      <c r="W18" s="19">
        <f>_xlfn.XLOOKUP(U18,Tabla1[NOMBRE Y APELLIDO],Tabla1[EDAD])</f>
        <v>0</v>
      </c>
      <c r="X18" s="19">
        <f>_xlfn.XLOOKUP(U18,Tabla1[NOMBRE Y APELLIDO],Tabla1[CAT.])</f>
        <v>0</v>
      </c>
      <c r="Y18" s="123">
        <f>_xlfn.XLOOKUP(U18,Tabla1[NOMBRE Y APELLIDO],Tabla1[100m LIBRE])</f>
        <v>0</v>
      </c>
      <c r="Z18" s="124"/>
      <c r="AA18" s="10" t="str">
        <f t="shared" si="18"/>
        <v>SERIE 1-4</v>
      </c>
      <c r="AB18" s="10" t="str">
        <f>AG18&amp;COUNTIF($AG$15:AG18,AG18)</f>
        <v>Master E1</v>
      </c>
      <c r="AC18" s="19">
        <v>4</v>
      </c>
      <c r="AD18" s="121" t="str">
        <v>Libardo Pinzón Vivas</v>
      </c>
      <c r="AE18" s="118" t="str">
        <v>MNM</v>
      </c>
      <c r="AF18" s="118">
        <v>51</v>
      </c>
      <c r="AG18" s="118" t="str">
        <v>Master E</v>
      </c>
      <c r="AH18" s="122">
        <v>8.7210648148148141E-4</v>
      </c>
      <c r="AI18" s="122">
        <v>8.815972222222222E-4</v>
      </c>
      <c r="AJ18" s="50">
        <f t="shared" si="15"/>
        <v>8</v>
      </c>
      <c r="AK18" s="50">
        <v>1</v>
      </c>
      <c r="AN18" s="42" t="str">
        <f>AN13</f>
        <v xml:space="preserve">PRUEBA </v>
      </c>
      <c r="AO18" s="18">
        <f>AO13</f>
        <v>7</v>
      </c>
      <c r="AT18" s="87" t="str">
        <f t="shared" si="20"/>
        <v/>
      </c>
      <c r="AU18" s="126"/>
      <c r="AV18" s="113" t="str">
        <f>AN18</f>
        <v xml:space="preserve">PRUEBA </v>
      </c>
      <c r="AW18" s="116">
        <f>AO18</f>
        <v>7</v>
      </c>
      <c r="AX18" s="126"/>
      <c r="AY18" s="10"/>
      <c r="AZ18" s="10"/>
      <c r="BA18" s="10"/>
      <c r="BB18" s="125"/>
      <c r="BC18" s="126"/>
      <c r="BD18" s="115" t="str">
        <f>BD13</f>
        <v xml:space="preserve">PRUEBA </v>
      </c>
      <c r="BE18" s="117">
        <f>BE13</f>
        <v>8</v>
      </c>
      <c r="BF18" s="10"/>
      <c r="BG18" s="10"/>
      <c r="BH18" s="10"/>
      <c r="BI18" s="10"/>
      <c r="BJ18" s="131" t="str">
        <f t="shared" si="22"/>
        <v/>
      </c>
      <c r="BK18" s="10"/>
      <c r="BL18" s="113" t="str">
        <f>BD18</f>
        <v xml:space="preserve">PRUEBA </v>
      </c>
      <c r="BM18" s="116">
        <f>BE18</f>
        <v>8</v>
      </c>
      <c r="BN18" s="10"/>
      <c r="BO18" s="10"/>
      <c r="BP18" s="10"/>
      <c r="BQ18" s="10"/>
      <c r="BS18" s="59"/>
      <c r="BT18" s="60"/>
      <c r="BU18" s="59"/>
      <c r="BV18" s="60"/>
      <c r="BW18" s="59"/>
      <c r="BX18" s="60"/>
      <c r="BZ18" s="56" t="s">
        <v>88</v>
      </c>
      <c r="CA18" s="138">
        <f>_xlfn.XLOOKUP($CC$3&amp;"-"&amp;$CA$4,$H$15:$H$201,$K$15:$K$201,"")</f>
        <v>0</v>
      </c>
      <c r="CB18" s="138" t="str">
        <f>_xlfn.XLOOKUP($CC$3&amp;"-"&amp;CB6,$H$15:$H$201,$J$15:$J$201,"")</f>
        <v/>
      </c>
      <c r="CC18" s="139" t="str">
        <f>_xlfn.XLOOKUP($CC$3&amp;"-"&amp;CC6,$H$15:$H$201,$J$15:$J$201,"")</f>
        <v/>
      </c>
      <c r="CE18" s="56" t="s">
        <v>88</v>
      </c>
      <c r="CF18" s="138">
        <f>_xlfn.XLOOKUP($CC$3&amp;"-"&amp;$CA$5,$H$15:$H$201,$K$15:$K$201,"")</f>
        <v>0</v>
      </c>
      <c r="CG18" s="138" t="str">
        <f>_xlfn.XLOOKUP($CC$3&amp;"-"&amp;CG6,$H$15:$H$201,$J$15:$J$201,"")</f>
        <v/>
      </c>
      <c r="CH18" s="139" t="str">
        <f>_xlfn.XLOOKUP($CC$3&amp;"-"&amp;CH6,$H$15:$H$201,$J$15:$J$201,"")</f>
        <v/>
      </c>
      <c r="CJ18" s="56" t="s">
        <v>88</v>
      </c>
      <c r="CK18" s="138">
        <f>_xlfn.XLOOKUP($CM$3&amp;"-"&amp;$CK$4,$AA$15:$AA$201,$AD$15:$AD$201,"")</f>
        <v>0</v>
      </c>
      <c r="CL18" s="138" t="str">
        <f>_xlfn.XLOOKUP($CC$3&amp;"-"&amp;CL6,$H$15:$H$201,$J$15:$J$201,"")</f>
        <v/>
      </c>
      <c r="CM18" s="139" t="str">
        <f>_xlfn.XLOOKUP($CC$3&amp;"-"&amp;CM6,$H$15:$H$201,$J$15:$J$201,"")</f>
        <v/>
      </c>
      <c r="CO18" s="56" t="s">
        <v>88</v>
      </c>
      <c r="CP18" s="138">
        <f>_xlfn.XLOOKUP($CM$3&amp;"-"&amp;$CK$5,$AA$15:$AA$201,$AD$15:$AD$201,"")</f>
        <v>0</v>
      </c>
      <c r="CQ18" s="138" t="str">
        <f>_xlfn.XLOOKUP($CC$3&amp;"-"&amp;CQ6,$H$15:$H$201,$J$15:$J$201,"")</f>
        <v/>
      </c>
      <c r="CR18" s="139" t="str">
        <f>_xlfn.XLOOKUP($CC$3&amp;"-"&amp;CR6,$H$15:$H$201,$J$15:$J$201,"")</f>
        <v/>
      </c>
    </row>
    <row r="19" spans="1:160" ht="18" x14ac:dyDescent="0.35">
      <c r="A19">
        <v>6</v>
      </c>
      <c r="B19" t="s">
        <v>179</v>
      </c>
      <c r="C19" s="3" t="str">
        <f>_xlfn.XLOOKUP(B19,Tabla1[NOMBRE Y APELLIDO],Tabla1[EQUIPO])</f>
        <v>NNG</v>
      </c>
      <c r="D19" s="3">
        <f>_xlfn.XLOOKUP(B19,Tabla1[NOMBRE Y APELLIDO],Tabla1[EDAD])</f>
        <v>40</v>
      </c>
      <c r="E19" s="3" t="str">
        <f>_xlfn.XLOOKUP(B19,Tabla1[NOMBRE Y APELLIDO],Tabla1[CAT.])</f>
        <v>MASTER C</v>
      </c>
      <c r="F19" s="81" t="str">
        <f>_xlfn.XLOOKUP(B19,Tabla1[NOMBRE Y APELLIDO],Tabla1[100m LIBRE])</f>
        <v>N/T</v>
      </c>
      <c r="G19" s="72"/>
      <c r="H19" t="str">
        <f t="shared" si="16"/>
        <v>SERIE 1-5</v>
      </c>
      <c r="I19" t="str">
        <f>N19&amp;COUNTIF($N$15:N19,N19)</f>
        <v>Master A1</v>
      </c>
      <c r="J19" s="19">
        <v>5</v>
      </c>
      <c r="K19" s="121" t="str">
        <v xml:space="preserve">Mariagrazia Rangel Rojas </v>
      </c>
      <c r="L19" s="118" t="str">
        <v>MNM</v>
      </c>
      <c r="M19" s="118">
        <v>34</v>
      </c>
      <c r="N19" s="118" t="str">
        <v>Master A</v>
      </c>
      <c r="O19" s="122">
        <v>2.0833333333333333E-3</v>
      </c>
      <c r="P19" s="122">
        <v>1.5436342592592594E-3</v>
      </c>
      <c r="Q19" s="118">
        <f t="shared" si="17"/>
        <v>7</v>
      </c>
      <c r="R19" s="118">
        <v>1</v>
      </c>
      <c r="S19" s="112"/>
      <c r="T19" s="10">
        <v>6</v>
      </c>
      <c r="U19" s="10" t="s">
        <v>184</v>
      </c>
      <c r="V19" s="19" t="str">
        <f>_xlfn.XLOOKUP(U19,Tabla1[NOMBRE Y APELLIDO],Tabla1[EQUIPO])</f>
        <v>DELFINES</v>
      </c>
      <c r="W19" s="19">
        <f>_xlfn.XLOOKUP(U19,Tabla1[NOMBRE Y APELLIDO],Tabla1[EDAD])</f>
        <v>38</v>
      </c>
      <c r="X19" s="19" t="str">
        <f>_xlfn.XLOOKUP(U19,Tabla1[NOMBRE Y APELLIDO],Tabla1[CAT.])</f>
        <v>MASTER B</v>
      </c>
      <c r="Y19" s="123" t="str">
        <f>_xlfn.XLOOKUP(U19,Tabla1[NOMBRE Y APELLIDO],Tabla1[100m LIBRE])</f>
        <v>N/T</v>
      </c>
      <c r="Z19" s="124"/>
      <c r="AA19" s="10" t="str">
        <f t="shared" si="18"/>
        <v>SERIE 1-5</v>
      </c>
      <c r="AB19" s="10" t="str">
        <f>AG19&amp;COUNTIF($AG$15:AG19,AG19)</f>
        <v>MASTER D2</v>
      </c>
      <c r="AC19" s="19">
        <v>5</v>
      </c>
      <c r="AD19" s="121" t="str">
        <v>DANIEL MONTOYA</v>
      </c>
      <c r="AE19" s="118" t="str">
        <v>NNG</v>
      </c>
      <c r="AF19" s="118">
        <v>45</v>
      </c>
      <c r="AG19" s="118" t="str">
        <v>MASTER D</v>
      </c>
      <c r="AH19" s="122">
        <v>9.8159722222222225E-4</v>
      </c>
      <c r="AI19" s="122">
        <v>9.4039351851851847E-4</v>
      </c>
      <c r="AJ19" s="50">
        <f t="shared" si="15"/>
        <v>8</v>
      </c>
      <c r="AK19" s="50">
        <v>1</v>
      </c>
      <c r="AM19" s="49" t="s">
        <v>83</v>
      </c>
      <c r="AN19" s="49" t="s">
        <v>7</v>
      </c>
      <c r="AO19" s="49" t="s">
        <v>8</v>
      </c>
      <c r="AP19" s="49" t="s">
        <v>61</v>
      </c>
      <c r="AQ19" s="49" t="s">
        <v>10</v>
      </c>
      <c r="AR19" s="49" t="s">
        <v>81</v>
      </c>
      <c r="AS19" s="50" t="s">
        <v>15</v>
      </c>
      <c r="AT19" s="87" t="str">
        <f t="shared" si="20"/>
        <v>CAT.Lugar</v>
      </c>
      <c r="AU19" s="119" t="s">
        <v>83</v>
      </c>
      <c r="AV19" s="119" t="s">
        <v>7</v>
      </c>
      <c r="AW19" s="119" t="s">
        <v>8</v>
      </c>
      <c r="AX19" s="119" t="s">
        <v>61</v>
      </c>
      <c r="AY19" s="119" t="s">
        <v>10</v>
      </c>
      <c r="AZ19" s="119" t="s">
        <v>81</v>
      </c>
      <c r="BA19" s="126" t="s">
        <v>15</v>
      </c>
      <c r="BB19" s="125"/>
      <c r="BC19" s="119" t="s">
        <v>83</v>
      </c>
      <c r="BD19" s="119" t="s">
        <v>7</v>
      </c>
      <c r="BE19" s="119" t="s">
        <v>8</v>
      </c>
      <c r="BF19" s="119" t="s">
        <v>61</v>
      </c>
      <c r="BG19" s="119" t="s">
        <v>10</v>
      </c>
      <c r="BH19" s="119" t="s">
        <v>81</v>
      </c>
      <c r="BI19" s="118" t="s">
        <v>15</v>
      </c>
      <c r="BJ19" s="131" t="str">
        <f t="shared" si="22"/>
        <v>CAT.Lugar</v>
      </c>
      <c r="BK19" s="126" t="s">
        <v>83</v>
      </c>
      <c r="BL19" s="126" t="s">
        <v>7</v>
      </c>
      <c r="BM19" s="126" t="s">
        <v>8</v>
      </c>
      <c r="BN19" s="126" t="s">
        <v>61</v>
      </c>
      <c r="BO19" s="126" t="s">
        <v>10</v>
      </c>
      <c r="BP19" s="126" t="s">
        <v>81</v>
      </c>
      <c r="BQ19" s="126" t="s">
        <v>15</v>
      </c>
      <c r="BS19" s="62" t="s">
        <v>8</v>
      </c>
      <c r="BT19" s="62" t="s">
        <v>15</v>
      </c>
      <c r="BU19" s="62" t="s">
        <v>8</v>
      </c>
      <c r="BV19" s="62" t="s">
        <v>15</v>
      </c>
      <c r="BW19" s="62" t="s">
        <v>8</v>
      </c>
      <c r="BX19" s="62" t="s">
        <v>15</v>
      </c>
      <c r="BZ19" s="58"/>
      <c r="CC19" s="61"/>
      <c r="CE19" s="58"/>
      <c r="CH19" s="61"/>
      <c r="CJ19" s="58"/>
      <c r="CM19" s="61"/>
      <c r="CO19" s="58"/>
      <c r="CR19" s="61"/>
    </row>
    <row r="20" spans="1:160" ht="18" x14ac:dyDescent="0.35">
      <c r="A20">
        <v>3</v>
      </c>
      <c r="B20" t="s">
        <v>181</v>
      </c>
      <c r="C20" s="3" t="str">
        <f>_xlfn.XLOOKUP(B20,Tabla1[NOMBRE Y APELLIDO],Tabla1[EQUIPO])</f>
        <v>P.LIBRE</v>
      </c>
      <c r="D20" s="3">
        <f>_xlfn.XLOOKUP(B20,Tabla1[NOMBRE Y APELLIDO],Tabla1[EDAD])</f>
        <v>49</v>
      </c>
      <c r="E20" s="3" t="str">
        <f>_xlfn.XLOOKUP(B20,Tabla1[NOMBRE Y APELLIDO],Tabla1[CAT.])</f>
        <v>MASTER D</v>
      </c>
      <c r="F20" s="81" t="str">
        <f>_xlfn.XLOOKUP(B20,Tabla1[NOMBRE Y APELLIDO],Tabla1[100m LIBRE])</f>
        <v>N/T</v>
      </c>
      <c r="G20" s="72"/>
      <c r="H20" t="str">
        <f t="shared" si="16"/>
        <v>SERIE 1-6</v>
      </c>
      <c r="I20" t="str">
        <f>N20&amp;COUNTIF($N$15:N20,N20)</f>
        <v>MASTER C1</v>
      </c>
      <c r="J20" s="19">
        <v>6</v>
      </c>
      <c r="K20" s="121" t="str">
        <v>MARÍA BAYER</v>
      </c>
      <c r="L20" s="118" t="str">
        <v>NNG</v>
      </c>
      <c r="M20" s="118">
        <v>40</v>
      </c>
      <c r="N20" s="118" t="str">
        <v>MASTER C</v>
      </c>
      <c r="O20" s="122" t="str">
        <v>N/T</v>
      </c>
      <c r="P20" s="122">
        <v>1.6569444444444444E-3</v>
      </c>
      <c r="Q20" s="118">
        <f t="shared" si="17"/>
        <v>7</v>
      </c>
      <c r="R20" s="118">
        <v>1</v>
      </c>
      <c r="S20" s="112"/>
      <c r="T20" s="10">
        <v>3</v>
      </c>
      <c r="U20" s="10" t="s">
        <v>180</v>
      </c>
      <c r="V20" s="19" t="str">
        <f>_xlfn.XLOOKUP(U20,Tabla1[NOMBRE Y APELLIDO],Tabla1[EQUIPO])</f>
        <v>NNG</v>
      </c>
      <c r="W20" s="19">
        <f>_xlfn.XLOOKUP(U20,Tabla1[NOMBRE Y APELLIDO],Tabla1[EDAD])</f>
        <v>45</v>
      </c>
      <c r="X20" s="19" t="str">
        <f>_xlfn.XLOOKUP(U20,Tabla1[NOMBRE Y APELLIDO],Tabla1[CAT.])</f>
        <v>MASTER D</v>
      </c>
      <c r="Y20" s="123">
        <f>_xlfn.XLOOKUP(U20,Tabla1[NOMBRE Y APELLIDO],Tabla1[100m LIBRE])</f>
        <v>1.0842592592592594E-3</v>
      </c>
      <c r="Z20" s="124"/>
      <c r="AA20" s="10" t="str">
        <f t="shared" si="18"/>
        <v>SERIE 1-6</v>
      </c>
      <c r="AB20" s="10" t="str">
        <f>AG20&amp;COUNTIF($AG$15:AG20,AG20)</f>
        <v>MASTER B1</v>
      </c>
      <c r="AC20" s="19">
        <v>6</v>
      </c>
      <c r="AD20" s="121" t="str">
        <v>Julian arbelaez</v>
      </c>
      <c r="AE20" s="118" t="str">
        <v>DELFINES</v>
      </c>
      <c r="AF20" s="118">
        <v>38</v>
      </c>
      <c r="AG20" s="118" t="str">
        <v>MASTER B</v>
      </c>
      <c r="AH20" s="122" t="str">
        <v>N/T</v>
      </c>
      <c r="AI20" s="122">
        <v>8.290509259259259E-4</v>
      </c>
      <c r="AJ20" s="50">
        <f t="shared" si="15"/>
        <v>8</v>
      </c>
      <c r="AK20" s="50">
        <v>1</v>
      </c>
      <c r="AM20" s="4">
        <v>1</v>
      </c>
      <c r="AN20" t="str" cm="1">
        <f t="array" ref="AN20:AQ20">_xlfn.XLOOKUP($AO$17&amp;AM20,$I$15:$I$201,$K$15:$N$201,"")</f>
        <v xml:space="preserve">Mariagrazia Rangel Rojas </v>
      </c>
      <c r="AO20" s="55" t="str">
        <v>MNM</v>
      </c>
      <c r="AP20" s="50">
        <v>34</v>
      </c>
      <c r="AQ20" s="55" t="str">
        <v>Master A</v>
      </c>
      <c r="AR20" s="55">
        <f>_xlfn.XLOOKUP($AO$17&amp;AM20,$I$15:$I$201,$P$15:$P$201,"")</f>
        <v>1.5436342592592594E-3</v>
      </c>
      <c r="AS20" s="50" cm="1">
        <f t="array" ref="AS20">IFERROR(IF(AR20="N/P",0,_xlfn.IFS(AM20&gt;8,"0",AM20=1,"9",AM20=2,"7",AM20=3,"6",AM20=4,"5",AM20=5,"4",AM20=6,"3",AM20=7,"2",AM20=8,"1")),"")+0</f>
        <v>9</v>
      </c>
      <c r="AT20" s="87" t="str">
        <f t="shared" si="20"/>
        <v>Master A1</v>
      </c>
      <c r="AU20" s="126" cm="1">
        <f t="array" ref="AU20">_xlfn.IFS(AZ20="N/P",0,AV20="",0,AV20&gt;0,1)</f>
        <v>1</v>
      </c>
      <c r="AV20" s="10" t="str" cm="1">
        <f t="array" ref="AV20:AZ20">_xlfn._xlws.SORT(AN20:AR20,5,1,FALSE)</f>
        <v xml:space="preserve">Mariagrazia Rangel Rojas </v>
      </c>
      <c r="AW20" s="126" t="str">
        <v>MNM</v>
      </c>
      <c r="AX20" s="126">
        <v>34</v>
      </c>
      <c r="AY20" s="126" t="str">
        <v>Master A</v>
      </c>
      <c r="AZ20" s="122">
        <v>1.5436342592592594E-3</v>
      </c>
      <c r="BA20" s="118" cm="1">
        <f t="array" ref="BA20">IFERROR(IF(AZ20="N/P",0,_xlfn.IFS(AU20&gt;8,"0",AU20=1,"9",AU20=2,"7",AU20=3,"6",AU20=4,"5",AU20=5,"4",AU20=6,"3",AU20=7,"2",AU20=8,"1")),"")+0</f>
        <v>9</v>
      </c>
      <c r="BB20" s="125"/>
      <c r="BC20" s="126">
        <v>1</v>
      </c>
      <c r="BD20" s="10" t="str" cm="1">
        <f t="array" ref="BD20:BG20">_xlfn.XLOOKUP($BE$17&amp;BC20,$AB$15:$AB$201,$AD$15:$AG$201,"")</f>
        <v>Juan Fernando Arango Meneses</v>
      </c>
      <c r="BE20" s="122" t="str">
        <v>MNM</v>
      </c>
      <c r="BF20" s="118">
        <v>31</v>
      </c>
      <c r="BG20" s="122" t="str">
        <v>Master A</v>
      </c>
      <c r="BH20" s="122">
        <f>_xlfn.XLOOKUP($BE$17&amp;BC20,$AB$15:$AB$201,$AI$15:$AI$201,"")</f>
        <v>1.2247685185185185E-3</v>
      </c>
      <c r="BI20" s="118" cm="1">
        <f t="array" ref="BI20">IFERROR(IF(BH20="N/P",0,_xlfn.IFS(BC20&gt;8,"0",BC20=1,"9",BC20=2,"7",BC20=3,"6",BC20=4,"5",BC20=5,"4",BC20=6,"3",BC20=7,"2",BC20=8,"1")),"")+0</f>
        <v>9</v>
      </c>
      <c r="BJ20" s="131" t="str">
        <f t="shared" si="22"/>
        <v>Master A1</v>
      </c>
      <c r="BK20" s="126" cm="1">
        <f t="array" ref="BK20">_xlfn.IFS(BP20="N/P",0,BL20="",0,BL20&gt;0,1)</f>
        <v>1</v>
      </c>
      <c r="BL20" s="10" t="str" cm="1">
        <f t="array" ref="BL20:BP20">_xlfn._xlws.SORT(BD20:BH20,5,1,FALSE)</f>
        <v>Juan Fernando Arango Meneses</v>
      </c>
      <c r="BM20" s="126" t="str">
        <v>MNM</v>
      </c>
      <c r="BN20" s="126">
        <v>31</v>
      </c>
      <c r="BO20" s="126" t="str">
        <v>Master A</v>
      </c>
      <c r="BP20" s="122">
        <v>1.2247685185185185E-3</v>
      </c>
      <c r="BQ20" s="118" cm="1">
        <f t="array" ref="BQ20">IFERROR(IF(BP20="N/P",0,_xlfn.IFS(BK20&gt;8,"0",BK20=1,"9",BK20=2,"7",BK20=3,"6",BK20=4,"5",BK20=5,"4",BK20=6,"3",BK20=7,"2",BK20=8,"1")),"")+0</f>
        <v>9</v>
      </c>
      <c r="BS20" t="s">
        <v>73</v>
      </c>
      <c r="BT20" s="60">
        <f t="shared" ref="BT20:BT31" si="23">SUMIF($AW$12:$AW$261,BS20,$BA$12:$BA$261)</f>
        <v>9</v>
      </c>
      <c r="BU20" s="59" t="str">
        <f>BS20</f>
        <v>DELFINES</v>
      </c>
      <c r="BV20" s="60">
        <f t="shared" ref="BV20:BV31" si="24">SUMIF($BM$12:$BM$261,BU20,$BQ$12:$BQ$261)</f>
        <v>18</v>
      </c>
      <c r="BW20" s="59" t="str">
        <f>BS20</f>
        <v>DELFINES</v>
      </c>
      <c r="BX20" s="60">
        <f t="shared" ref="BX20:BX31" si="25">SUBTOTAL(9,BT20,BV20)</f>
        <v>27</v>
      </c>
      <c r="BZ20" s="56" t="s">
        <v>90</v>
      </c>
      <c r="CA20" s="140" t="s">
        <v>91</v>
      </c>
      <c r="CB20" s="140"/>
      <c r="CC20" s="141"/>
      <c r="CE20" s="56" t="s">
        <v>90</v>
      </c>
      <c r="CF20" s="140" t="s">
        <v>91</v>
      </c>
      <c r="CG20" s="140"/>
      <c r="CH20" s="141"/>
      <c r="CJ20" s="56" t="s">
        <v>90</v>
      </c>
      <c r="CK20" s="140" t="s">
        <v>91</v>
      </c>
      <c r="CL20" s="140"/>
      <c r="CM20" s="141"/>
      <c r="CO20" s="56" t="s">
        <v>90</v>
      </c>
      <c r="CP20" s="140" t="s">
        <v>91</v>
      </c>
      <c r="CQ20" s="140"/>
      <c r="CR20" s="141"/>
    </row>
    <row r="21" spans="1:160" ht="18" x14ac:dyDescent="0.35">
      <c r="A21">
        <v>5</v>
      </c>
      <c r="B21" t="s">
        <v>163</v>
      </c>
      <c r="C21" s="3" t="str">
        <f>_xlfn.XLOOKUP(B21,Tabla1[NOMBRE Y APELLIDO],Tabla1[EQUIPO])</f>
        <v>MNM</v>
      </c>
      <c r="D21" s="3">
        <f>_xlfn.XLOOKUP(B21,Tabla1[NOMBRE Y APELLIDO],Tabla1[EDAD])</f>
        <v>34</v>
      </c>
      <c r="E21" s="3" t="str">
        <f>_xlfn.XLOOKUP(B21,Tabla1[NOMBRE Y APELLIDO],Tabla1[CAT.])</f>
        <v>Master A</v>
      </c>
      <c r="F21" s="81">
        <f>_xlfn.XLOOKUP(B21,Tabla1[NOMBRE Y APELLIDO],Tabla1[100m LIBRE])</f>
        <v>2.0833333333333333E-3</v>
      </c>
      <c r="G21" s="72"/>
      <c r="H21" t="str">
        <f t="shared" si="16"/>
        <v>SERIE 1-7</v>
      </c>
      <c r="I21" t="str">
        <f>N21&amp;COUNTIF($N$15:N21,N21)</f>
        <v>03</v>
      </c>
      <c r="J21" s="19">
        <v>7</v>
      </c>
      <c r="K21" s="121">
        <v>0</v>
      </c>
      <c r="L21" s="118">
        <v>0</v>
      </c>
      <c r="M21" s="118">
        <v>0</v>
      </c>
      <c r="N21" s="118">
        <v>0</v>
      </c>
      <c r="O21" s="122">
        <v>0</v>
      </c>
      <c r="P21" s="122" t="s">
        <v>89</v>
      </c>
      <c r="Q21" s="118">
        <f t="shared" si="17"/>
        <v>7</v>
      </c>
      <c r="R21" s="118">
        <v>1</v>
      </c>
      <c r="S21" s="125"/>
      <c r="T21" s="10">
        <v>5</v>
      </c>
      <c r="U21" s="10" t="s">
        <v>118</v>
      </c>
      <c r="V21" s="19" t="str">
        <f>_xlfn.XLOOKUP(U21,Tabla1[NOMBRE Y APELLIDO],Tabla1[EQUIPO])</f>
        <v>NNG</v>
      </c>
      <c r="W21" s="19">
        <f>_xlfn.XLOOKUP(U21,Tabla1[NOMBRE Y APELLIDO],Tabla1[EDAD])</f>
        <v>45</v>
      </c>
      <c r="X21" s="19" t="str">
        <f>_xlfn.XLOOKUP(U21,Tabla1[NOMBRE Y APELLIDO],Tabla1[CAT.])</f>
        <v>MASTER D</v>
      </c>
      <c r="Y21" s="123">
        <f>_xlfn.XLOOKUP(U21,Tabla1[NOMBRE Y APELLIDO],Tabla1[100m LIBRE])</f>
        <v>9.8159722222222225E-4</v>
      </c>
      <c r="Z21" s="124"/>
      <c r="AA21" s="10" t="str">
        <f t="shared" si="18"/>
        <v>SERIE 1-7</v>
      </c>
      <c r="AB21" s="10" t="str">
        <f>AG21&amp;COUNTIF($AG$15:AG21,AG21)</f>
        <v>03</v>
      </c>
      <c r="AC21" s="19">
        <v>7</v>
      </c>
      <c r="AD21" s="121">
        <v>0</v>
      </c>
      <c r="AE21" s="118">
        <v>0</v>
      </c>
      <c r="AF21" s="118">
        <v>0</v>
      </c>
      <c r="AG21" s="118">
        <v>0</v>
      </c>
      <c r="AH21" s="122">
        <v>0</v>
      </c>
      <c r="AI21" s="122" t="s">
        <v>89</v>
      </c>
      <c r="AJ21" s="50">
        <f t="shared" si="15"/>
        <v>8</v>
      </c>
      <c r="AK21" s="50">
        <v>1</v>
      </c>
      <c r="AM21" s="4">
        <v>2</v>
      </c>
      <c r="AN21" t="str" cm="1">
        <f t="array" ref="AN21">_xlfn.XLOOKUP($AO$17&amp;AM21,$I$15:$I$201,$K$15:$N$201,"")</f>
        <v/>
      </c>
      <c r="AO21" s="55"/>
      <c r="AP21" s="50"/>
      <c r="AQ21" s="55"/>
      <c r="AR21" s="55" t="str">
        <f>_xlfn.XLOOKUP($AO$17&amp;AM21,$I$15:$I$201,$P$15:$P$201,"")</f>
        <v/>
      </c>
      <c r="AS21" s="50" cm="1">
        <f t="array" ref="AS21">IFERROR(IF(AR21="N/P",0,_xlfn.IFS(AM21&gt;8,"0",AM21=1,"9",AM21=2,"7",AM21=3,"6",AM21=4,"5",AM21=5,"4",AM21=6,"3",AM21=7,"2",AM21=8,"1")),"")+0</f>
        <v>7</v>
      </c>
      <c r="AT21" s="87" t="str">
        <f t="shared" si="20"/>
        <v>0</v>
      </c>
      <c r="AU21" s="126" cm="1">
        <f t="array" ref="AU21">_xlfn.IFS(AZ21="N/P",0,AV21="",0,AZ21&gt;0,AU20+1)</f>
        <v>0</v>
      </c>
      <c r="AV21" s="10"/>
      <c r="AW21" s="126"/>
      <c r="AX21" s="126"/>
      <c r="AY21" s="126"/>
      <c r="AZ21" s="122"/>
      <c r="BA21" s="118" t="e" cm="1">
        <f t="array" ref="BA21">IFERROR(IF(AZ21="N/P",0,_xlfn.IFS(AU21&gt;8,"0",AU21=1,"9",AU21=2,"7",AU21=3,"6",AU21=4,"5",AU21=5,"4",AU21=6,"3",AU21=7,"2",AU21=8,"1")),"")+0</f>
        <v>#VALUE!</v>
      </c>
      <c r="BB21" s="125"/>
      <c r="BC21" s="126">
        <v>2</v>
      </c>
      <c r="BD21" s="10" t="str" cm="1">
        <f t="array" ref="BD21">_xlfn.XLOOKUP($BE$17&amp;BC21,$AB$15:$AB$201,$AD$15:$AG$201,"")</f>
        <v/>
      </c>
      <c r="BE21" s="122"/>
      <c r="BF21" s="118"/>
      <c r="BG21" s="122"/>
      <c r="BH21" s="122" t="str">
        <f>_xlfn.XLOOKUP($BE$17&amp;BC21,$AB$15:$AB$201,$AI$15:$AI$201,"")</f>
        <v/>
      </c>
      <c r="BI21" s="118" cm="1">
        <f t="array" ref="BI21">IFERROR(IF(BH21="N/P",0,_xlfn.IFS(BC21&gt;8,"0",BC21=1,"9",BC21=2,"7",BC21=3,"6",BC21=4,"5",BC21=5,"4",BC21=6,"3",BC21=7,"2",BC21=8,"1")),"")+0</f>
        <v>7</v>
      </c>
      <c r="BJ21" s="131" t="str">
        <f t="shared" si="22"/>
        <v>0</v>
      </c>
      <c r="BK21" s="126" cm="1">
        <f t="array" ref="BK21">_xlfn.IFS(BP21="N/P",0,BL21="",0,BP21&gt;0,BK20+1)</f>
        <v>0</v>
      </c>
      <c r="BL21" s="10"/>
      <c r="BM21" s="126"/>
      <c r="BN21" s="126"/>
      <c r="BO21" s="126"/>
      <c r="BP21" s="122"/>
      <c r="BQ21" s="118" t="e" cm="1">
        <f t="array" ref="BQ21">IFERROR(IF(BP21="N/P",0,_xlfn.IFS(BK21&gt;8,"0",BK21=1,"9",BK21=2,"7",BK21=3,"6",BK21=4,"5",BK21=5,"4",BK21=6,"3",BK21=7,"2",BK21=8,"1")),"")+0</f>
        <v>#VALUE!</v>
      </c>
      <c r="BS21" t="s">
        <v>120</v>
      </c>
      <c r="BT21" s="60">
        <f t="shared" si="23"/>
        <v>39</v>
      </c>
      <c r="BU21" s="59" t="str">
        <f t="shared" ref="BU21:BU31" si="26">BS21</f>
        <v>MNM</v>
      </c>
      <c r="BV21" s="60">
        <f t="shared" si="24"/>
        <v>36</v>
      </c>
      <c r="BW21" s="59" t="str">
        <f t="shared" ref="BW21:BW31" si="27">BS21</f>
        <v>MNM</v>
      </c>
      <c r="BX21" s="60">
        <f t="shared" si="25"/>
        <v>75</v>
      </c>
      <c r="BZ21" s="63"/>
      <c r="CA21" s="64"/>
      <c r="CB21" s="64"/>
      <c r="CC21" s="65"/>
      <c r="CE21" s="63"/>
      <c r="CF21" s="64"/>
      <c r="CG21" s="64"/>
      <c r="CH21" s="65"/>
      <c r="CJ21" s="63"/>
      <c r="CK21" s="64"/>
      <c r="CL21" s="64"/>
      <c r="CM21" s="65"/>
      <c r="CO21" s="63"/>
      <c r="CP21" s="64"/>
      <c r="CQ21" s="64"/>
      <c r="CR21" s="65"/>
    </row>
    <row r="22" spans="1:160" ht="18" x14ac:dyDescent="0.35">
      <c r="A22">
        <v>4</v>
      </c>
      <c r="B22" t="s">
        <v>157</v>
      </c>
      <c r="C22" s="3" t="str">
        <f>_xlfn.XLOOKUP(B22,Tabla1[NOMBRE Y APELLIDO],Tabla1[EQUIPO])</f>
        <v>NNG</v>
      </c>
      <c r="D22" s="3">
        <f>_xlfn.XLOOKUP(B22,Tabla1[NOMBRE Y APELLIDO],Tabla1[EDAD])</f>
        <v>59</v>
      </c>
      <c r="E22" s="3" t="str">
        <f>_xlfn.XLOOKUP(B22,Tabla1[NOMBRE Y APELLIDO],Tabla1[CAT.])</f>
        <v>MASTER F</v>
      </c>
      <c r="F22" s="81">
        <f>_xlfn.XLOOKUP(B22,Tabla1[NOMBRE Y APELLIDO],Tabla1[100m LIBRE])</f>
        <v>1.8681712962962962E-3</v>
      </c>
      <c r="H22" t="str">
        <f t="shared" si="16"/>
        <v>SERIE 1-8</v>
      </c>
      <c r="I22" t="str">
        <f>N22&amp;COUNTIF($N$15:N22,N22)</f>
        <v>04</v>
      </c>
      <c r="J22" s="19">
        <v>8</v>
      </c>
      <c r="K22" s="121">
        <v>0</v>
      </c>
      <c r="L22" s="118">
        <v>0</v>
      </c>
      <c r="M22" s="118">
        <v>0</v>
      </c>
      <c r="N22" s="118">
        <v>0</v>
      </c>
      <c r="O22" s="122">
        <v>0</v>
      </c>
      <c r="P22" s="122" t="s">
        <v>89</v>
      </c>
      <c r="Q22" s="118">
        <f t="shared" si="17"/>
        <v>7</v>
      </c>
      <c r="R22" s="118">
        <v>1</v>
      </c>
      <c r="S22" s="125"/>
      <c r="T22" s="10">
        <v>4</v>
      </c>
      <c r="U22" s="10" t="s">
        <v>106</v>
      </c>
      <c r="V22" s="19" t="str">
        <f>_xlfn.XLOOKUP(U22,Tabla1[NOMBRE Y APELLIDO],Tabla1[EQUIPO])</f>
        <v>MNM</v>
      </c>
      <c r="W22" s="19">
        <f>_xlfn.XLOOKUP(U22,Tabla1[NOMBRE Y APELLIDO],Tabla1[EDAD])</f>
        <v>51</v>
      </c>
      <c r="X22" s="19" t="str">
        <f>_xlfn.XLOOKUP(U22,Tabla1[NOMBRE Y APELLIDO],Tabla1[CAT.])</f>
        <v>Master E</v>
      </c>
      <c r="Y22" s="123">
        <f>_xlfn.XLOOKUP(U22,Tabla1[NOMBRE Y APELLIDO],Tabla1[100m LIBRE])</f>
        <v>8.7210648148148141E-4</v>
      </c>
      <c r="Z22" s="124"/>
      <c r="AA22" s="10" t="str">
        <f t="shared" si="18"/>
        <v>SERIE 1-8</v>
      </c>
      <c r="AB22" s="10" t="str">
        <f>AG22&amp;COUNTIF($AG$15:AG22,AG22)</f>
        <v>04</v>
      </c>
      <c r="AC22" s="19">
        <v>8</v>
      </c>
      <c r="AD22" s="121">
        <v>0</v>
      </c>
      <c r="AE22" s="118">
        <v>0</v>
      </c>
      <c r="AF22" s="118">
        <v>0</v>
      </c>
      <c r="AG22" s="118">
        <v>0</v>
      </c>
      <c r="AH22" s="122">
        <v>0</v>
      </c>
      <c r="AI22" s="122" t="s">
        <v>89</v>
      </c>
      <c r="AJ22" s="50">
        <f t="shared" si="15"/>
        <v>8</v>
      </c>
      <c r="AK22" s="50">
        <v>1</v>
      </c>
      <c r="AN22" s="42" t="str">
        <f>AN17</f>
        <v>FEMENINO</v>
      </c>
      <c r="AO22" s="18" t="s">
        <v>139</v>
      </c>
      <c r="AQ22" s="42" t="str">
        <f>AQ17</f>
        <v>100 M</v>
      </c>
      <c r="AR22" s="18" t="str">
        <f>AR17</f>
        <v>LIBRE</v>
      </c>
      <c r="AT22" s="87" t="str">
        <f t="shared" si="20"/>
        <v>100 M</v>
      </c>
      <c r="AU22" s="126"/>
      <c r="AV22" s="113" t="str">
        <f>AN22</f>
        <v>FEMENINO</v>
      </c>
      <c r="AW22" s="116" t="str">
        <f>AO22</f>
        <v>MASTER B</v>
      </c>
      <c r="AX22" s="126"/>
      <c r="AY22" s="113" t="str">
        <f>AQ22</f>
        <v>100 M</v>
      </c>
      <c r="AZ22" s="116" t="str">
        <f>AR22</f>
        <v>LIBRE</v>
      </c>
      <c r="BA22" s="10"/>
      <c r="BB22" s="125"/>
      <c r="BC22" s="126"/>
      <c r="BD22" s="115" t="str">
        <f>BD17</f>
        <v>MASCULINO</v>
      </c>
      <c r="BE22" s="117" t="s">
        <v>139</v>
      </c>
      <c r="BF22" s="10"/>
      <c r="BG22" s="115" t="str">
        <f>BG17</f>
        <v>100 M</v>
      </c>
      <c r="BH22" s="115" t="str">
        <f>BH17</f>
        <v>LIBRE</v>
      </c>
      <c r="BI22" s="10"/>
      <c r="BJ22" s="131" t="str">
        <f t="shared" si="22"/>
        <v>100 M</v>
      </c>
      <c r="BK22" s="10"/>
      <c r="BL22" s="113" t="str">
        <f>BD22</f>
        <v>MASCULINO</v>
      </c>
      <c r="BM22" s="116" t="str">
        <f>BE22</f>
        <v>MASTER B</v>
      </c>
      <c r="BN22" s="10"/>
      <c r="BO22" s="113" t="str">
        <f>BG22</f>
        <v>100 M</v>
      </c>
      <c r="BP22" s="116" t="str">
        <f>BH22</f>
        <v>LIBRE</v>
      </c>
      <c r="BQ22" s="10"/>
      <c r="BS22" t="s">
        <v>70</v>
      </c>
      <c r="BT22" s="60">
        <f t="shared" si="23"/>
        <v>22</v>
      </c>
      <c r="BU22" s="59" t="str">
        <f t="shared" si="26"/>
        <v>NNG</v>
      </c>
      <c r="BV22" s="60">
        <f t="shared" si="24"/>
        <v>27</v>
      </c>
      <c r="BW22" s="59" t="str">
        <f t="shared" si="27"/>
        <v>NNG</v>
      </c>
      <c r="BX22" s="60">
        <f t="shared" si="25"/>
        <v>49</v>
      </c>
    </row>
    <row r="23" spans="1:160" ht="18" x14ac:dyDescent="0.35">
      <c r="I23" t="str">
        <f>N23&amp;COUNTIF($N$15:N23,N23)</f>
        <v>4</v>
      </c>
      <c r="J23" s="126"/>
      <c r="K23" s="121"/>
      <c r="L23" s="127"/>
      <c r="M23" s="127"/>
      <c r="N23" s="127"/>
      <c r="O23" s="127"/>
      <c r="P23" s="122"/>
      <c r="Q23" s="10"/>
      <c r="R23" s="10"/>
      <c r="S23" s="125"/>
      <c r="T23" s="10"/>
      <c r="U23" s="10"/>
      <c r="V23" s="10"/>
      <c r="W23" s="10"/>
      <c r="X23" s="10"/>
      <c r="Y23" s="10"/>
      <c r="Z23" s="114"/>
      <c r="AA23" s="10"/>
      <c r="AB23" s="10" t="str">
        <f>AG23&amp;COUNTIF($AG$15:AG23,AG23)</f>
        <v>4</v>
      </c>
      <c r="AC23" s="126"/>
      <c r="AD23" s="121"/>
      <c r="AE23" s="127"/>
      <c r="AF23" s="127"/>
      <c r="AG23" s="127"/>
      <c r="AH23" s="127"/>
      <c r="AI23" s="122"/>
      <c r="AN23" s="42" t="str">
        <f>AN18</f>
        <v xml:space="preserve">PRUEBA </v>
      </c>
      <c r="AO23" s="18">
        <f>AO18</f>
        <v>7</v>
      </c>
      <c r="AT23" s="87" t="str">
        <f t="shared" si="20"/>
        <v/>
      </c>
      <c r="AU23" s="126"/>
      <c r="AV23" s="113" t="str">
        <f>AN23</f>
        <v xml:space="preserve">PRUEBA </v>
      </c>
      <c r="AW23" s="116">
        <f>AO23</f>
        <v>7</v>
      </c>
      <c r="AX23" s="126"/>
      <c r="AY23" s="10"/>
      <c r="AZ23" s="10"/>
      <c r="BA23" s="10"/>
      <c r="BB23" s="125"/>
      <c r="BC23" s="126"/>
      <c r="BD23" s="115" t="str">
        <f>BD18</f>
        <v xml:space="preserve">PRUEBA </v>
      </c>
      <c r="BE23" s="117">
        <f>BE18</f>
        <v>8</v>
      </c>
      <c r="BF23" s="10"/>
      <c r="BG23" s="10"/>
      <c r="BH23" s="10"/>
      <c r="BI23" s="10"/>
      <c r="BJ23" s="131" t="str">
        <f t="shared" si="22"/>
        <v/>
      </c>
      <c r="BK23" s="10"/>
      <c r="BL23" s="113" t="str">
        <f>BD23</f>
        <v xml:space="preserve">PRUEBA </v>
      </c>
      <c r="BM23" s="116">
        <f>BE23</f>
        <v>8</v>
      </c>
      <c r="BN23" s="10"/>
      <c r="BO23" s="10"/>
      <c r="BP23" s="10"/>
      <c r="BQ23" s="10"/>
      <c r="BS23" t="s">
        <v>186</v>
      </c>
      <c r="BT23" s="60">
        <f t="shared" si="23"/>
        <v>15</v>
      </c>
      <c r="BU23" s="59" t="str">
        <f t="shared" si="26"/>
        <v>P.LIBRE</v>
      </c>
      <c r="BV23" s="60">
        <f t="shared" si="24"/>
        <v>4</v>
      </c>
      <c r="BW23" s="59" t="str">
        <f t="shared" si="27"/>
        <v>P.LIBRE</v>
      </c>
      <c r="BX23" s="60">
        <f t="shared" si="25"/>
        <v>19</v>
      </c>
      <c r="BZ23" s="51"/>
      <c r="CA23" s="52"/>
      <c r="CB23" s="52"/>
      <c r="CC23" s="53"/>
      <c r="CE23" s="51"/>
      <c r="CF23" s="52"/>
      <c r="CG23" s="52"/>
      <c r="CH23" s="53"/>
      <c r="CJ23" s="51"/>
      <c r="CK23" s="52"/>
      <c r="CL23" s="52"/>
      <c r="CM23" s="53"/>
      <c r="CO23" s="51"/>
      <c r="CP23" s="52"/>
      <c r="CQ23" s="52"/>
      <c r="CR23" s="53"/>
    </row>
    <row r="24" spans="1:160" ht="18" x14ac:dyDescent="0.35">
      <c r="A24" s="3" t="s">
        <v>92</v>
      </c>
      <c r="B24" s="42" t="str">
        <f>$B$13</f>
        <v xml:space="preserve">PRUEBA </v>
      </c>
      <c r="C24" s="18">
        <f>$C$13</f>
        <v>7</v>
      </c>
      <c r="D24" s="18"/>
      <c r="E24" s="78" t="str">
        <f>$E$12</f>
        <v>100 M</v>
      </c>
      <c r="F24" s="79" t="str">
        <f>$F$12</f>
        <v>LIBRE</v>
      </c>
      <c r="G24" s="73"/>
      <c r="I24" t="str">
        <f>N24&amp;COUNTIF($N$15:N24,N24)</f>
        <v>100 M1</v>
      </c>
      <c r="J24" s="19" t="s">
        <v>92</v>
      </c>
      <c r="K24" s="115" t="str">
        <f>$B$13</f>
        <v xml:space="preserve">PRUEBA </v>
      </c>
      <c r="L24" s="109">
        <f>$C$13</f>
        <v>7</v>
      </c>
      <c r="M24" s="109"/>
      <c r="N24" s="108" t="str">
        <f>$E$12</f>
        <v>100 M</v>
      </c>
      <c r="O24" s="109" t="str">
        <f>$F$12</f>
        <v>LIBRE</v>
      </c>
      <c r="P24" s="122"/>
      <c r="Q24" s="111"/>
      <c r="R24" s="111"/>
      <c r="S24" s="125"/>
      <c r="T24" s="19" t="s">
        <v>92</v>
      </c>
      <c r="U24" s="115" t="str">
        <f>$B$13</f>
        <v xml:space="preserve">PRUEBA </v>
      </c>
      <c r="V24" s="117">
        <f>$V$13</f>
        <v>8</v>
      </c>
      <c r="W24" s="117"/>
      <c r="X24" s="108" t="str">
        <f>$E$12</f>
        <v>100 M</v>
      </c>
      <c r="Y24" s="109" t="str">
        <f>$F$12</f>
        <v>LIBRE</v>
      </c>
      <c r="Z24" s="128"/>
      <c r="AA24" s="10"/>
      <c r="AB24" s="10" t="str">
        <f>AG24&amp;COUNTIF($AG$15:AG24,AG24)</f>
        <v>100 M1</v>
      </c>
      <c r="AC24" s="19" t="s">
        <v>92</v>
      </c>
      <c r="AD24" s="115" t="str">
        <f>$B$13</f>
        <v xml:space="preserve">PRUEBA </v>
      </c>
      <c r="AE24" s="117">
        <f>$V$13</f>
        <v>8</v>
      </c>
      <c r="AF24" s="109"/>
      <c r="AG24" s="108" t="str">
        <f>$E$12</f>
        <v>100 M</v>
      </c>
      <c r="AH24" s="109" t="str">
        <f>$F$12</f>
        <v>LIBRE</v>
      </c>
      <c r="AI24" s="122"/>
      <c r="AJ24" s="5"/>
      <c r="AK24" s="5"/>
      <c r="AM24" s="49" t="s">
        <v>83</v>
      </c>
      <c r="AN24" s="49" t="s">
        <v>7</v>
      </c>
      <c r="AO24" s="49" t="s">
        <v>8</v>
      </c>
      <c r="AP24" s="49" t="s">
        <v>61</v>
      </c>
      <c r="AQ24" s="49" t="s">
        <v>10</v>
      </c>
      <c r="AR24" s="49" t="s">
        <v>81</v>
      </c>
      <c r="AS24" s="50" t="s">
        <v>15</v>
      </c>
      <c r="AT24" s="87" t="str">
        <f t="shared" si="20"/>
        <v>CAT.Lugar</v>
      </c>
      <c r="AU24" s="119" t="s">
        <v>83</v>
      </c>
      <c r="AV24" s="119" t="s">
        <v>7</v>
      </c>
      <c r="AW24" s="119" t="s">
        <v>8</v>
      </c>
      <c r="AX24" s="119" t="s">
        <v>61</v>
      </c>
      <c r="AY24" s="119" t="s">
        <v>10</v>
      </c>
      <c r="AZ24" s="119" t="s">
        <v>81</v>
      </c>
      <c r="BA24" s="126" t="s">
        <v>15</v>
      </c>
      <c r="BB24" s="125"/>
      <c r="BC24" s="119" t="s">
        <v>83</v>
      </c>
      <c r="BD24" s="119" t="s">
        <v>7</v>
      </c>
      <c r="BE24" s="119" t="s">
        <v>8</v>
      </c>
      <c r="BF24" s="119" t="s">
        <v>61</v>
      </c>
      <c r="BG24" s="119" t="s">
        <v>10</v>
      </c>
      <c r="BH24" s="119" t="s">
        <v>81</v>
      </c>
      <c r="BI24" s="118" t="s">
        <v>15</v>
      </c>
      <c r="BJ24" s="131" t="str">
        <f t="shared" si="22"/>
        <v>CAT.Lugar</v>
      </c>
      <c r="BK24" s="126" t="s">
        <v>83</v>
      </c>
      <c r="BL24" s="126" t="s">
        <v>7</v>
      </c>
      <c r="BM24" s="126" t="s">
        <v>8</v>
      </c>
      <c r="BN24" s="126" t="s">
        <v>61</v>
      </c>
      <c r="BO24" s="126" t="s">
        <v>10</v>
      </c>
      <c r="BP24" s="126" t="s">
        <v>81</v>
      </c>
      <c r="BQ24" s="126" t="s">
        <v>15</v>
      </c>
      <c r="BT24" s="60" t="e">
        <f t="shared" si="23"/>
        <v>#VALUE!</v>
      </c>
      <c r="BU24" s="59">
        <f t="shared" si="26"/>
        <v>0</v>
      </c>
      <c r="BV24" s="60" t="e">
        <f t="shared" si="24"/>
        <v>#VALUE!</v>
      </c>
      <c r="BW24" s="59">
        <f t="shared" si="27"/>
        <v>0</v>
      </c>
      <c r="BX24" s="60" t="e">
        <f t="shared" si="25"/>
        <v>#VALUE!</v>
      </c>
      <c r="BZ24" s="56" t="s">
        <v>84</v>
      </c>
      <c r="CA24" s="17">
        <f>_xlfn.XLOOKUP($CC$3&amp;"-"&amp;$CA$6,$H$15:$H$201,$Q$15:$Q$201,"")</f>
        <v>7</v>
      </c>
      <c r="CB24" s="48" t="s">
        <v>85</v>
      </c>
      <c r="CC24" s="57">
        <f>_xlfn.XLOOKUP($CC$3&amp;"-"&amp;$CA$6,$H$15:$H$201,$R$15:$R$201,"")</f>
        <v>2</v>
      </c>
      <c r="CE24" s="56" t="s">
        <v>84</v>
      </c>
      <c r="CF24" s="17">
        <f>_xlfn.XLOOKUP($CC$3&amp;"-"&amp;$CA$7,$H$15:$H$201,$Q$15:$Q$201,"")</f>
        <v>7</v>
      </c>
      <c r="CG24" s="48" t="s">
        <v>85</v>
      </c>
      <c r="CH24" s="57">
        <f>_xlfn.XLOOKUP($CC$3&amp;"-"&amp;$CA$7,$H$15:$H$201,$R$15:$R$201,"")</f>
        <v>2</v>
      </c>
      <c r="CJ24" s="56" t="s">
        <v>84</v>
      </c>
      <c r="CK24" s="17">
        <f>_xlfn.XLOOKUP($CM$3&amp;"-"&amp;$CK$6,$AA$15:$AA$201,$AJ$15:$AJ$201,"")</f>
        <v>8</v>
      </c>
      <c r="CL24" s="48" t="s">
        <v>85</v>
      </c>
      <c r="CM24" s="57">
        <f>_xlfn.XLOOKUP($CM$3&amp;"-"&amp;$CK$6,$AA$15:$AA$201,$AK$15:$AK$201,"")</f>
        <v>2</v>
      </c>
      <c r="CO24" s="56" t="s">
        <v>84</v>
      </c>
      <c r="CP24" s="17">
        <f>_xlfn.XLOOKUP($CM$3&amp;"-"&amp;$CK$7,$AA$15:$AA$201,$AJ$15:$AJ$201,"")</f>
        <v>8</v>
      </c>
      <c r="CQ24" s="48" t="s">
        <v>85</v>
      </c>
      <c r="CR24" s="57">
        <f>_xlfn.XLOOKUP($CM$3&amp;"-"&amp;$CK$7,$AA$15:$AA$201,$AK$15:$AK$201,"")</f>
        <v>2</v>
      </c>
    </row>
    <row r="25" spans="1:160" ht="18" x14ac:dyDescent="0.35">
      <c r="A25" s="3" t="s">
        <v>79</v>
      </c>
      <c r="B25" s="49" t="s">
        <v>7</v>
      </c>
      <c r="C25" s="49" t="s">
        <v>8</v>
      </c>
      <c r="D25" s="49" t="s">
        <v>61</v>
      </c>
      <c r="E25" s="49" t="s">
        <v>10</v>
      </c>
      <c r="F25" s="49" t="s">
        <v>80</v>
      </c>
      <c r="G25" s="70"/>
      <c r="I25" t="str">
        <f>N25&amp;COUNTIF($N$15:N25,N25)</f>
        <v>CAT.1</v>
      </c>
      <c r="J25" s="19" t="s">
        <v>79</v>
      </c>
      <c r="K25" s="118" t="s">
        <v>7</v>
      </c>
      <c r="L25" s="118" t="s">
        <v>8</v>
      </c>
      <c r="M25" s="118" t="s">
        <v>61</v>
      </c>
      <c r="N25" s="118" t="s">
        <v>10</v>
      </c>
      <c r="O25" s="118" t="s">
        <v>80</v>
      </c>
      <c r="P25" s="119" t="s">
        <v>81</v>
      </c>
      <c r="Q25" s="119" t="s">
        <v>82</v>
      </c>
      <c r="R25" s="119" t="s">
        <v>30</v>
      </c>
      <c r="S25" s="125"/>
      <c r="T25" s="19" t="s">
        <v>79</v>
      </c>
      <c r="U25" s="119" t="s">
        <v>7</v>
      </c>
      <c r="V25" s="119" t="s">
        <v>8</v>
      </c>
      <c r="W25" s="119" t="s">
        <v>61</v>
      </c>
      <c r="X25" s="119" t="s">
        <v>10</v>
      </c>
      <c r="Y25" s="119" t="s">
        <v>80</v>
      </c>
      <c r="Z25" s="120"/>
      <c r="AA25" s="10"/>
      <c r="AB25" s="10" t="str">
        <f>AG25&amp;COUNTIF($AG$15:AG25,AG25)</f>
        <v>CAT.1</v>
      </c>
      <c r="AC25" s="19" t="s">
        <v>79</v>
      </c>
      <c r="AD25" s="118" t="s">
        <v>7</v>
      </c>
      <c r="AE25" s="118" t="s">
        <v>8</v>
      </c>
      <c r="AF25" s="118" t="s">
        <v>61</v>
      </c>
      <c r="AG25" s="118" t="s">
        <v>10</v>
      </c>
      <c r="AH25" s="118" t="s">
        <v>80</v>
      </c>
      <c r="AI25" s="119" t="s">
        <v>81</v>
      </c>
      <c r="AJ25" s="49" t="s">
        <v>82</v>
      </c>
      <c r="AK25" s="49" t="s">
        <v>30</v>
      </c>
      <c r="AM25" s="4">
        <v>1</v>
      </c>
      <c r="AN25" t="str" cm="1">
        <f t="array" ref="AN25:AQ25">_xlfn.XLOOKUP($AO$22&amp;AM25,$I$15:$I$201,$K$15:$N$201,"")</f>
        <v>Marlen Patricia Villalba Pastrana</v>
      </c>
      <c r="AO25" s="55" t="str">
        <v>P.LIBRE</v>
      </c>
      <c r="AP25" s="50">
        <v>36</v>
      </c>
      <c r="AQ25" s="55" t="str">
        <v>MASTER B</v>
      </c>
      <c r="AR25" s="55">
        <f t="shared" ref="AR25:AR30" si="28">_xlfn.XLOOKUP($AO$22&amp;AM25,$I$15:$I$201,$P$15:$P$201,"")</f>
        <v>1.3258101851851851E-3</v>
      </c>
      <c r="AS25" s="50" cm="1">
        <f t="array" ref="AS25">IFERROR(IF(AR25="N/P",0,_xlfn.IFS(AM25&gt;8,"0",AM25=1,"9",AM25=2,"7",AM25=3,"6",AM25=4,"5",AM25=5,"4",AM25=6,"3",AM25=7,"2",AM25=8,"1")),"")+0</f>
        <v>9</v>
      </c>
      <c r="AT25" s="87" t="str">
        <f t="shared" si="20"/>
        <v>Master B1</v>
      </c>
      <c r="AU25" s="126" cm="1">
        <f t="array" ref="AU25">_xlfn.IFS(AZ25="N/P",0,AV25="",0,AV25&gt;0,1)</f>
        <v>1</v>
      </c>
      <c r="AV25" s="116" t="str" cm="1">
        <f t="array" ref="AV25:AZ28">_xlfn._xlws.SORT(AN25:AR28,5,1,FALSE)</f>
        <v>KATHERINE GASCON</v>
      </c>
      <c r="AW25" s="126" t="str">
        <v>MNM</v>
      </c>
      <c r="AX25" s="126">
        <v>36</v>
      </c>
      <c r="AY25" s="126" t="str">
        <v>Master B</v>
      </c>
      <c r="AZ25" s="122">
        <v>1.2103009259259259E-3</v>
      </c>
      <c r="BA25" s="118" cm="1">
        <f t="array" ref="BA25">IFERROR(IF(AZ25="N/P",0,_xlfn.IFS(AU25&gt;8,"0",AU25=1,"9",AU25=2,"7",AU25=3,"6",AU25=4,"5",AU25=5,"4",AU25=6,"3",AU25=7,"2",AU25=8,"1")),"")+0</f>
        <v>9</v>
      </c>
      <c r="BB25" s="125"/>
      <c r="BC25" s="126">
        <v>1</v>
      </c>
      <c r="BD25" s="10" t="str" cm="1">
        <f t="array" ref="BD25:BG25">_xlfn.XLOOKUP($BE$22&amp;BC25,$AB$15:$AB$201,$AD$15:$AG$201,"")</f>
        <v>Julian arbelaez</v>
      </c>
      <c r="BE25" s="122" t="str">
        <v>DELFINES</v>
      </c>
      <c r="BF25" s="118">
        <v>38</v>
      </c>
      <c r="BG25" s="122" t="str">
        <v>MASTER B</v>
      </c>
      <c r="BH25" s="122">
        <f t="shared" ref="BH25:BH30" si="29">_xlfn.XLOOKUP($BE$22&amp;BC25,$AB$15:$AB$201,$AI$15:$AI$201,"")</f>
        <v>8.290509259259259E-4</v>
      </c>
      <c r="BI25" s="118" cm="1">
        <f t="array" ref="BI25">IFERROR(IF(BH25="N/P",0,_xlfn.IFS(BC25&gt;8,"0",BC25=1,"9",BC25=2,"7",BC25=3,"6",BC25=4,"5",BC25=5,"4",BC25=6,"3",BC25=7,"2",BC25=8,"1")),"")+0</f>
        <v>9</v>
      </c>
      <c r="BJ25" s="131" t="str">
        <f t="shared" si="22"/>
        <v>MASTER B1</v>
      </c>
      <c r="BK25" s="126" cm="1">
        <f t="array" ref="BK25">_xlfn.IFS(BP25="N/P",0,BL25="",0,BL25&gt;0,1)</f>
        <v>1</v>
      </c>
      <c r="BL25" s="10" t="str" cm="1">
        <f t="array" ref="BL25:BP29">_xlfn._xlws.SORT(BD25:BH29,5,1,FALSE)</f>
        <v>Julian arbelaez</v>
      </c>
      <c r="BM25" s="126" t="str">
        <v>DELFINES</v>
      </c>
      <c r="BN25" s="126">
        <v>38</v>
      </c>
      <c r="BO25" s="126" t="str">
        <v>MASTER B</v>
      </c>
      <c r="BP25" s="122">
        <v>8.290509259259259E-4</v>
      </c>
      <c r="BQ25" s="118" cm="1">
        <f t="array" ref="BQ25">IFERROR(IF(BP25="N/P",0,_xlfn.IFS(BK25&gt;8,"0",BK25=1,"9",BK25=2,"7",BK25=3,"6",BK25=4,"5",BK25=5,"4",BK25=6,"3",BK25=7,"2",BK25=8,"1")),"")+0</f>
        <v>9</v>
      </c>
      <c r="BT25" s="60" t="e">
        <f t="shared" si="23"/>
        <v>#VALUE!</v>
      </c>
      <c r="BU25" s="59">
        <f t="shared" si="26"/>
        <v>0</v>
      </c>
      <c r="BV25" s="60" t="e">
        <f t="shared" si="24"/>
        <v>#VALUE!</v>
      </c>
      <c r="BW25" s="59">
        <f t="shared" si="27"/>
        <v>0</v>
      </c>
      <c r="BX25" s="60" t="e">
        <f t="shared" si="25"/>
        <v>#VALUE!</v>
      </c>
      <c r="BZ25" s="58"/>
      <c r="CA25" s="17"/>
      <c r="CC25" s="57"/>
      <c r="CE25" s="58"/>
      <c r="CF25" s="17"/>
      <c r="CH25" s="57"/>
      <c r="CJ25" s="58"/>
      <c r="CK25" s="17"/>
      <c r="CM25" s="57"/>
      <c r="CO25" s="58"/>
      <c r="CP25" s="17"/>
      <c r="CR25" s="57"/>
    </row>
    <row r="26" spans="1:160" ht="18" x14ac:dyDescent="0.35">
      <c r="A26">
        <v>8</v>
      </c>
      <c r="C26" s="3">
        <f>_xlfn.XLOOKUP(B26,Tabla1[NOMBRE Y APELLIDO],Tabla1[EQUIPO])</f>
        <v>0</v>
      </c>
      <c r="D26" s="3">
        <f>_xlfn.XLOOKUP(B26,Tabla1[NOMBRE Y APELLIDO],Tabla1[EDAD])</f>
        <v>0</v>
      </c>
      <c r="E26" s="3">
        <f>_xlfn.XLOOKUP(B26,Tabla1[NOMBRE Y APELLIDO],Tabla1[CAT.])</f>
        <v>0</v>
      </c>
      <c r="F26" s="81">
        <f>_xlfn.XLOOKUP(B26,Tabla1[NOMBRE Y APELLIDO],Tabla1[100m LIBRE])</f>
        <v>0</v>
      </c>
      <c r="G26" s="74"/>
      <c r="H26" t="str">
        <f>$J$24&amp;"-"&amp;J26</f>
        <v>SERIE 2-1</v>
      </c>
      <c r="I26" t="str">
        <f>N26&amp;COUNTIF($N$15:N26,N26)</f>
        <v>05</v>
      </c>
      <c r="J26" s="19" cm="1">
        <f t="array" ref="J26:O33">_xlfn._xlws.SORT(A26:F33,1,1,FALSE)</f>
        <v>1</v>
      </c>
      <c r="K26" s="121">
        <v>0</v>
      </c>
      <c r="L26" s="118">
        <v>0</v>
      </c>
      <c r="M26" s="118">
        <v>0</v>
      </c>
      <c r="N26" s="118">
        <v>0</v>
      </c>
      <c r="O26" s="122">
        <v>0</v>
      </c>
      <c r="P26" s="122" t="s">
        <v>89</v>
      </c>
      <c r="Q26" s="118">
        <f t="shared" ref="Q26:Q33" si="30">$L$13</f>
        <v>7</v>
      </c>
      <c r="R26" s="118">
        <v>2</v>
      </c>
      <c r="S26" s="125"/>
      <c r="T26" s="10">
        <v>8</v>
      </c>
      <c r="U26" s="10"/>
      <c r="V26" s="19">
        <f>_xlfn.XLOOKUP(U26,Tabla1[NOMBRE Y APELLIDO],Tabla1[EQUIPO])</f>
        <v>0</v>
      </c>
      <c r="W26" s="19">
        <f>_xlfn.XLOOKUP(U26,Tabla1[NOMBRE Y APELLIDO],Tabla1[EDAD])</f>
        <v>0</v>
      </c>
      <c r="X26" s="19">
        <f>_xlfn.XLOOKUP(U26,Tabla1[NOMBRE Y APELLIDO],Tabla1[CAT.])</f>
        <v>0</v>
      </c>
      <c r="Y26" s="123">
        <f>_xlfn.XLOOKUP(U26,Tabla1[NOMBRE Y APELLIDO],Tabla1[100m LIBRE])</f>
        <v>0</v>
      </c>
      <c r="Z26" s="124"/>
      <c r="AA26" s="10" t="str">
        <f>$AC$24&amp;"-"&amp;AC26</f>
        <v>SERIE 2-1</v>
      </c>
      <c r="AB26" s="10" t="str">
        <f>AG26&amp;COUNTIF($AG$15:AG26,AG26)</f>
        <v>05</v>
      </c>
      <c r="AC26" s="19" cm="1">
        <f t="array" ref="AC26:AH33">_xlfn._xlws.SORT(T26:Y33,1,1,FALSE)</f>
        <v>1</v>
      </c>
      <c r="AD26" s="121">
        <v>0</v>
      </c>
      <c r="AE26" s="118">
        <v>0</v>
      </c>
      <c r="AF26" s="118">
        <v>0</v>
      </c>
      <c r="AG26" s="118">
        <v>0</v>
      </c>
      <c r="AH26" s="122">
        <v>0</v>
      </c>
      <c r="AI26" s="122" t="s">
        <v>89</v>
      </c>
      <c r="AJ26" s="50">
        <f t="shared" ref="AJ26:AJ33" si="31">$AE$13</f>
        <v>8</v>
      </c>
      <c r="AK26" s="50">
        <v>2</v>
      </c>
      <c r="AM26" s="4">
        <v>2</v>
      </c>
      <c r="AN26" t="str" cm="1">
        <f t="array" ref="AN26:AQ26">_xlfn.XLOOKUP($AO$22&amp;AM26,$I$15:$I$201,$K$15:$N$201,"")</f>
        <v>KATHERINE GASCON</v>
      </c>
      <c r="AO26" s="55" t="str">
        <v>MNM</v>
      </c>
      <c r="AP26" s="50">
        <v>36</v>
      </c>
      <c r="AQ26" s="55" t="str">
        <v>Master B</v>
      </c>
      <c r="AR26" s="55">
        <f t="shared" si="28"/>
        <v>1.2103009259259259E-3</v>
      </c>
      <c r="AS26" s="50" cm="1">
        <f t="array" ref="AS26">IFERROR(IF(AR26="N/P",0,_xlfn.IFS(AM26&gt;8,"0",AM26=1,"9",AM26=2,"7",AM26=3,"6",AM26=4,"5",AM26=5,"4",AM26=6,"3",AM26=7,"2",AM26=8,"1")),"")+0</f>
        <v>7</v>
      </c>
      <c r="AT26" s="87" t="str">
        <f t="shared" si="20"/>
        <v>MASTER B2</v>
      </c>
      <c r="AU26" s="126" cm="1">
        <f t="array" ref="AU26">_xlfn.IFS(AZ26="N/P",0,AV26="",0,AZ26&gt;0,AU25+1)</f>
        <v>2</v>
      </c>
      <c r="AV26" s="116" t="str">
        <v>TATIANA MONTES</v>
      </c>
      <c r="AW26" s="126" t="str">
        <v>NNG</v>
      </c>
      <c r="AX26" s="126">
        <v>35</v>
      </c>
      <c r="AY26" s="126" t="str">
        <v>MASTER B</v>
      </c>
      <c r="AZ26" s="122">
        <v>1.305324074074074E-3</v>
      </c>
      <c r="BA26" s="118" cm="1">
        <f t="array" ref="BA26">IFERROR(IF(AZ26="N/P",0,_xlfn.IFS(AU26&gt;8,"0",AU26=1,"9",AU26=2,"7",AU26=3,"6",AU26=4,"5",AU26=5,"4",AU26=6,"3",AU26=7,"2",AU26=8,"1")),"")+0</f>
        <v>7</v>
      </c>
      <c r="BB26" s="125"/>
      <c r="BC26" s="126">
        <v>2</v>
      </c>
      <c r="BD26" s="10" t="str" cm="1">
        <f t="array" ref="BD26:BG26">_xlfn.XLOOKUP($BE$22&amp;BC26,$AB$15:$AB$201,$AD$15:$AG$201,"")</f>
        <v>Esteban Sossa Uparela</v>
      </c>
      <c r="BE26" s="122" t="str">
        <v>MNM</v>
      </c>
      <c r="BF26" s="118">
        <v>35</v>
      </c>
      <c r="BG26" s="122" t="str">
        <v>MASTER B</v>
      </c>
      <c r="BH26" s="122">
        <f t="shared" si="29"/>
        <v>8.6018518518518508E-4</v>
      </c>
      <c r="BI26" s="118" cm="1">
        <f t="array" ref="BI26">IFERROR(IF(BH26="N/P",0,_xlfn.IFS(BC26&gt;8,"0",BC26=1,"9",BC26=2,"7",BC26=3,"6",BC26=4,"5",BC26=5,"4",BC26=6,"3",BC26=7,"2",BC26=8,"1")),"")+0</f>
        <v>7</v>
      </c>
      <c r="BJ26" s="131" t="str">
        <f t="shared" si="22"/>
        <v>MASTER B2</v>
      </c>
      <c r="BK26" s="126" cm="1">
        <f t="array" ref="BK26">_xlfn.IFS(BP26="N/P",0,BL26="",0,BP26&gt;0,BK25+1)</f>
        <v>2</v>
      </c>
      <c r="BL26" s="10" t="str">
        <v>Esteban Sossa Uparela</v>
      </c>
      <c r="BM26" s="126" t="str">
        <v>MNM</v>
      </c>
      <c r="BN26" s="126">
        <v>35</v>
      </c>
      <c r="BO26" s="126" t="str">
        <v>MASTER B</v>
      </c>
      <c r="BP26" s="122">
        <v>8.6018518518518508E-4</v>
      </c>
      <c r="BQ26" s="118" cm="1">
        <f t="array" ref="BQ26">IFERROR(IF(BP26="N/P",0,_xlfn.IFS(BK26&gt;8,"0",BK26=1,"9",BK26=2,"7",BK26=3,"6",BK26=4,"5",BK26=5,"4",BK26=6,"3",BK26=7,"2",BK26=8,"1")),"")+0</f>
        <v>7</v>
      </c>
      <c r="BT26" s="60" t="e">
        <f t="shared" si="23"/>
        <v>#VALUE!</v>
      </c>
      <c r="BU26" s="59">
        <f t="shared" si="26"/>
        <v>0</v>
      </c>
      <c r="BV26" s="60" t="e">
        <f t="shared" si="24"/>
        <v>#VALUE!</v>
      </c>
      <c r="BW26" s="59">
        <f t="shared" si="27"/>
        <v>0</v>
      </c>
      <c r="BX26" s="60" t="e">
        <f t="shared" si="25"/>
        <v>#VALUE!</v>
      </c>
      <c r="BZ26" s="56" t="s">
        <v>86</v>
      </c>
      <c r="CA26" s="17">
        <f>_xlfn.XLOOKUP($CC$3&amp;"-"&amp;$CA$6,$H$15:$H$201,$J$15:$J$201,"")</f>
        <v>3</v>
      </c>
      <c r="CB26" s="48" t="s">
        <v>87</v>
      </c>
      <c r="CC26" s="57"/>
      <c r="CE26" s="56" t="s">
        <v>86</v>
      </c>
      <c r="CF26" s="17">
        <f>_xlfn.XLOOKUP($CC$3&amp;"-"&amp;$CA$7,$H$15:$H$201,$J$15:$J$201,"")</f>
        <v>4</v>
      </c>
      <c r="CG26" s="48" t="s">
        <v>87</v>
      </c>
      <c r="CH26" s="57"/>
      <c r="CJ26" s="56" t="s">
        <v>86</v>
      </c>
      <c r="CK26" s="17">
        <f>_xlfn.XLOOKUP($CM$3&amp;"-"&amp;$CK$6,$AA$15:$AA$201,$AC$15:$AC$201,"")</f>
        <v>3</v>
      </c>
      <c r="CL26" s="48" t="s">
        <v>87</v>
      </c>
      <c r="CM26" s="57"/>
      <c r="CO26" s="56" t="s">
        <v>86</v>
      </c>
      <c r="CP26" s="17">
        <f>_xlfn.XLOOKUP($CM$3&amp;"-"&amp;$CK$7,$AA$15:$AA$201,$AC$15:$AC$201,"")</f>
        <v>4</v>
      </c>
      <c r="CQ26" s="48" t="s">
        <v>87</v>
      </c>
      <c r="CR26" s="57"/>
    </row>
    <row r="27" spans="1:160" ht="18" x14ac:dyDescent="0.35">
      <c r="A27">
        <v>1</v>
      </c>
      <c r="C27" s="3">
        <f>_xlfn.XLOOKUP(B27,Tabla1[NOMBRE Y APELLIDO],Tabla1[EQUIPO])</f>
        <v>0</v>
      </c>
      <c r="D27" s="3">
        <f>_xlfn.XLOOKUP(B27,Tabla1[NOMBRE Y APELLIDO],Tabla1[EDAD])</f>
        <v>0</v>
      </c>
      <c r="E27" s="3">
        <f>_xlfn.XLOOKUP(B27,Tabla1[NOMBRE Y APELLIDO],Tabla1[CAT.])</f>
        <v>0</v>
      </c>
      <c r="F27" s="81">
        <f>_xlfn.XLOOKUP(B27,Tabla1[NOMBRE Y APELLIDO],Tabla1[100m LIBRE])</f>
        <v>0</v>
      </c>
      <c r="G27" s="74"/>
      <c r="H27" t="str">
        <f t="shared" ref="H27:H33" si="32">$J$24&amp;"-"&amp;J27</f>
        <v>SERIE 2-2</v>
      </c>
      <c r="I27" t="str">
        <f>N27&amp;COUNTIF($N$15:N27,N27)</f>
        <v>06</v>
      </c>
      <c r="J27" s="19">
        <v>2</v>
      </c>
      <c r="K27" s="121">
        <v>0</v>
      </c>
      <c r="L27" s="118">
        <v>0</v>
      </c>
      <c r="M27" s="118">
        <v>0</v>
      </c>
      <c r="N27" s="118">
        <v>0</v>
      </c>
      <c r="O27" s="122">
        <v>0</v>
      </c>
      <c r="P27" s="122" t="s">
        <v>89</v>
      </c>
      <c r="Q27" s="118">
        <f t="shared" si="30"/>
        <v>7</v>
      </c>
      <c r="R27" s="118">
        <v>2</v>
      </c>
      <c r="S27" s="125"/>
      <c r="T27" s="10">
        <v>1</v>
      </c>
      <c r="U27" s="10"/>
      <c r="V27" s="19">
        <f>_xlfn.XLOOKUP(U27,Tabla1[NOMBRE Y APELLIDO],Tabla1[EQUIPO])</f>
        <v>0</v>
      </c>
      <c r="W27" s="19">
        <f>_xlfn.XLOOKUP(U27,Tabla1[NOMBRE Y APELLIDO],Tabla1[EDAD])</f>
        <v>0</v>
      </c>
      <c r="X27" s="19">
        <f>_xlfn.XLOOKUP(U27,Tabla1[NOMBRE Y APELLIDO],Tabla1[CAT.])</f>
        <v>0</v>
      </c>
      <c r="Y27" s="123">
        <f>_xlfn.XLOOKUP(U27,Tabla1[NOMBRE Y APELLIDO],Tabla1[100m LIBRE])</f>
        <v>0</v>
      </c>
      <c r="Z27" s="124"/>
      <c r="AA27" s="10" t="str">
        <f t="shared" ref="AA27:AA33" si="33">$AC$24&amp;"-"&amp;AC27</f>
        <v>SERIE 2-2</v>
      </c>
      <c r="AB27" s="10" t="str">
        <f>AG27&amp;COUNTIF($AG$15:AG27,AG27)</f>
        <v>06</v>
      </c>
      <c r="AC27" s="19">
        <v>2</v>
      </c>
      <c r="AD27" s="121">
        <v>0</v>
      </c>
      <c r="AE27" s="118">
        <v>0</v>
      </c>
      <c r="AF27" s="118">
        <v>0</v>
      </c>
      <c r="AG27" s="118">
        <v>0</v>
      </c>
      <c r="AH27" s="122">
        <v>0</v>
      </c>
      <c r="AI27" s="122" t="s">
        <v>89</v>
      </c>
      <c r="AJ27" s="50">
        <f t="shared" si="31"/>
        <v>8</v>
      </c>
      <c r="AK27" s="50">
        <v>2</v>
      </c>
      <c r="AM27" s="4">
        <v>3</v>
      </c>
      <c r="AN27" t="str" cm="1">
        <f t="array" ref="AN27:AQ27">_xlfn.XLOOKUP($AO$22&amp;AM27,$I$15:$I$201,$K$15:$N$201,"")</f>
        <v>TATIANA MONTES</v>
      </c>
      <c r="AO27" s="55" t="str">
        <v>NNG</v>
      </c>
      <c r="AP27" s="50">
        <v>35</v>
      </c>
      <c r="AQ27" s="55" t="str">
        <v>MASTER B</v>
      </c>
      <c r="AR27" s="55">
        <f t="shared" si="28"/>
        <v>1.305324074074074E-3</v>
      </c>
      <c r="AS27" s="50" cm="1">
        <f t="array" ref="AS27">IFERROR(IF(AR27="N/P",0,_xlfn.IFS(AM27&gt;8,"0",AM27=1,"9",AM27=2,"7",AM27=3,"6",AM27=4,"5",AM27=5,"4",AM27=6,"3",AM27=7,"2",AM27=8,"1")),"")+0</f>
        <v>6</v>
      </c>
      <c r="AT27" s="87" t="str">
        <f t="shared" si="20"/>
        <v>MASTER B3</v>
      </c>
      <c r="AU27" s="126" cm="1">
        <f t="array" ref="AU27">_xlfn.IFS(AZ27="N/P",0,AV27="",0,AZ27&gt;0,AU26+1)</f>
        <v>3</v>
      </c>
      <c r="AV27" s="116" t="str">
        <v>Marlen Patricia Villalba Pastrana</v>
      </c>
      <c r="AW27" s="126" t="str">
        <v>P.LIBRE</v>
      </c>
      <c r="AX27" s="126">
        <v>36</v>
      </c>
      <c r="AY27" s="126" t="str">
        <v>MASTER B</v>
      </c>
      <c r="AZ27" s="122">
        <v>1.3258101851851851E-3</v>
      </c>
      <c r="BA27" s="118" cm="1">
        <f t="array" ref="BA27">IFERROR(IF(AZ27="N/P",0,_xlfn.IFS(AU27&gt;8,"0",AU27=1,"9",AU27=2,"7",AU27=3,"6",AU27=4,"5",AU27=5,"4",AU27=6,"3",AU27=7,"2",AU27=8,"1")),"")+0</f>
        <v>6</v>
      </c>
      <c r="BB27" s="125"/>
      <c r="BC27" s="126">
        <v>3</v>
      </c>
      <c r="BD27" s="10" t="str" cm="1">
        <f t="array" ref="BD27:BG27">_xlfn.XLOOKUP($BE$22&amp;BC27,$AB$15:$AB$201,$AD$15:$AG$201,"")</f>
        <v>ALEX EPAMINONDAS ZARATE BUELVAS</v>
      </c>
      <c r="BE27" s="122" t="str">
        <v>MNM</v>
      </c>
      <c r="BF27" s="118">
        <v>35</v>
      </c>
      <c r="BG27" s="122" t="str">
        <v>MASTER B</v>
      </c>
      <c r="BH27" s="122">
        <f t="shared" si="29"/>
        <v>9.8854166666666665E-4</v>
      </c>
      <c r="BI27" s="118" cm="1">
        <f t="array" ref="BI27">IFERROR(IF(BH27="N/P",0,_xlfn.IFS(BC27&gt;8,"0",BC27=1,"9",BC27=2,"7",BC27=3,"6",BC27=4,"5",BC27=5,"4",BC27=6,"3",BC27=7,"2",BC27=8,"1")),"")+0</f>
        <v>6</v>
      </c>
      <c r="BJ27" s="131" t="str">
        <f t="shared" si="22"/>
        <v>MASTER B3</v>
      </c>
      <c r="BK27" s="126" cm="1">
        <f t="array" ref="BK27">_xlfn.IFS(BP27="N/P",0,BL27="",0,BP27&gt;0,BK26+1)</f>
        <v>3</v>
      </c>
      <c r="BL27" s="10" t="str">
        <v>Jhonatan Steven Cortez Bolivar</v>
      </c>
      <c r="BM27" s="126" t="str">
        <v>MNM</v>
      </c>
      <c r="BN27" s="126">
        <v>35</v>
      </c>
      <c r="BO27" s="126" t="str">
        <v>MASTER B</v>
      </c>
      <c r="BP27" s="122">
        <v>9.6030092592592586E-4</v>
      </c>
      <c r="BQ27" s="118" cm="1">
        <f t="array" ref="BQ27">IFERROR(IF(BP27="N/P",0,_xlfn.IFS(BK27&gt;8,"0",BK27=1,"9",BK27=2,"7",BK27=3,"6",BK27=4,"5",BK27=5,"4",BK27=6,"3",BK27=7,"2",BK27=8,"1")),"")+0</f>
        <v>6</v>
      </c>
      <c r="BT27" s="60" t="e">
        <f t="shared" si="23"/>
        <v>#VALUE!</v>
      </c>
      <c r="BU27" s="59">
        <f t="shared" si="26"/>
        <v>0</v>
      </c>
      <c r="BV27" s="60" t="e">
        <f t="shared" si="24"/>
        <v>#VALUE!</v>
      </c>
      <c r="BW27" s="59">
        <f t="shared" si="27"/>
        <v>0</v>
      </c>
      <c r="BX27" s="60" t="e">
        <f t="shared" si="25"/>
        <v>#VALUE!</v>
      </c>
      <c r="BZ27" s="58"/>
      <c r="CC27" s="61"/>
      <c r="CE27" s="58"/>
      <c r="CH27" s="61"/>
      <c r="CJ27" s="58"/>
      <c r="CM27" s="61"/>
      <c r="CO27" s="58"/>
      <c r="CR27" s="61"/>
    </row>
    <row r="28" spans="1:160" s="33" customFormat="1" ht="18" x14ac:dyDescent="0.35">
      <c r="A28">
        <v>7</v>
      </c>
      <c r="B28" s="54"/>
      <c r="C28" s="3">
        <f>_xlfn.XLOOKUP(B28,Tabla1[NOMBRE Y APELLIDO],Tabla1[EQUIPO])</f>
        <v>0</v>
      </c>
      <c r="D28" s="3">
        <f>_xlfn.XLOOKUP(B28,Tabla1[NOMBRE Y APELLIDO],Tabla1[EDAD])</f>
        <v>0</v>
      </c>
      <c r="E28" s="3">
        <f>_xlfn.XLOOKUP(B28,Tabla1[NOMBRE Y APELLIDO],Tabla1[CAT.])</f>
        <v>0</v>
      </c>
      <c r="F28" s="81">
        <f>_xlfn.XLOOKUP(B28,Tabla1[NOMBRE Y APELLIDO],Tabla1[100m LIBRE])</f>
        <v>0</v>
      </c>
      <c r="G28" s="74"/>
      <c r="H28" t="str">
        <f t="shared" si="32"/>
        <v>SERIE 2-3</v>
      </c>
      <c r="I28" t="str">
        <f>N28&amp;COUNTIF($N$15:N28,N28)</f>
        <v>MASTER B1</v>
      </c>
      <c r="J28" s="19">
        <v>3</v>
      </c>
      <c r="K28" s="121" t="str">
        <v>Marlen Patricia Villalba Pastrana</v>
      </c>
      <c r="L28" s="118" t="str">
        <v>P.LIBRE</v>
      </c>
      <c r="M28" s="118">
        <v>36</v>
      </c>
      <c r="N28" s="118" t="str">
        <v>MASTER B</v>
      </c>
      <c r="O28" s="122" t="str">
        <v>N/T</v>
      </c>
      <c r="P28" s="122">
        <v>1.3258101851851851E-3</v>
      </c>
      <c r="Q28" s="118">
        <f t="shared" si="30"/>
        <v>7</v>
      </c>
      <c r="R28" s="118">
        <v>2</v>
      </c>
      <c r="S28" s="125"/>
      <c r="T28" s="10">
        <v>7</v>
      </c>
      <c r="U28" s="10"/>
      <c r="V28" s="19">
        <f>_xlfn.XLOOKUP(U28,Tabla1[NOMBRE Y APELLIDO],Tabla1[EQUIPO])</f>
        <v>0</v>
      </c>
      <c r="W28" s="19">
        <f>_xlfn.XLOOKUP(U28,Tabla1[NOMBRE Y APELLIDO],Tabla1[EDAD])</f>
        <v>0</v>
      </c>
      <c r="X28" s="19">
        <f>_xlfn.XLOOKUP(U28,Tabla1[NOMBRE Y APELLIDO],Tabla1[CAT.])</f>
        <v>0</v>
      </c>
      <c r="Y28" s="123">
        <f>_xlfn.XLOOKUP(U28,Tabla1[NOMBRE Y APELLIDO],Tabla1[100m LIBRE])</f>
        <v>0</v>
      </c>
      <c r="Z28" s="124"/>
      <c r="AA28" s="10" t="str">
        <f t="shared" si="33"/>
        <v>SERIE 2-3</v>
      </c>
      <c r="AB28" s="10" t="str">
        <f>AG28&amp;COUNTIF($AG$15:AG28,AG28)</f>
        <v>MASTER G1</v>
      </c>
      <c r="AC28" s="19">
        <v>3</v>
      </c>
      <c r="AD28" s="121" t="str">
        <v>Fernando Suarez</v>
      </c>
      <c r="AE28" s="118" t="str">
        <v>NNG</v>
      </c>
      <c r="AF28" s="118">
        <v>64</v>
      </c>
      <c r="AG28" s="118" t="str">
        <v>MASTER G</v>
      </c>
      <c r="AH28" s="122" t="str">
        <v>N/T</v>
      </c>
      <c r="AI28" s="122">
        <v>1.8282407407407407E-3</v>
      </c>
      <c r="AJ28" s="50">
        <f t="shared" si="31"/>
        <v>8</v>
      </c>
      <c r="AK28" s="50">
        <v>2</v>
      </c>
      <c r="AM28" s="4">
        <v>4</v>
      </c>
      <c r="AN28" t="str" cm="1">
        <f t="array" ref="AN28:AQ28">_xlfn.XLOOKUP($AO$22&amp;AM28,$I$15:$I$201,$K$15:$N$201,"")</f>
        <v>Leydis de Jesús Lugo</v>
      </c>
      <c r="AO28" s="55" t="str">
        <v>MNM</v>
      </c>
      <c r="AP28" s="50">
        <v>37</v>
      </c>
      <c r="AQ28" s="55" t="str">
        <v>MASTER B</v>
      </c>
      <c r="AR28" s="55">
        <f t="shared" si="28"/>
        <v>1.3753472222222222E-3</v>
      </c>
      <c r="AS28" s="50" cm="1">
        <f t="array" ref="AS28">IFERROR(IF(AR28="N/P",0,_xlfn.IFS(AM28&gt;8,"0",AM28=1,"9",AM28=2,"7",AM28=3,"6",AM28=4,"5",AM28=5,"4",AM28=6,"3",AM28=7,"2",AM28=8,"1")),"")+0</f>
        <v>5</v>
      </c>
      <c r="AT28" s="87" t="str">
        <f t="shared" si="20"/>
        <v>MASTER B4</v>
      </c>
      <c r="AU28" s="126" cm="1">
        <f t="array" ref="AU28">_xlfn.IFS(AZ28="N/P",0,AV28="",0,AZ28&gt;0,AU27+1)</f>
        <v>4</v>
      </c>
      <c r="AV28" s="116" t="str">
        <v>Leydis de Jesús Lugo</v>
      </c>
      <c r="AW28" s="126" t="str">
        <v>MNM</v>
      </c>
      <c r="AX28" s="126">
        <v>37</v>
      </c>
      <c r="AY28" s="126" t="str">
        <v>MASTER B</v>
      </c>
      <c r="AZ28" s="122">
        <v>1.3753472222222222E-3</v>
      </c>
      <c r="BA28" s="118" cm="1">
        <f t="array" ref="BA28">IFERROR(IF(AZ28="N/P",0,_xlfn.IFS(AU28&gt;8,"0",AU28=1,"9",AU28=2,"7",AU28=3,"6",AU28=4,"5",AU28=5,"4",AU28=6,"3",AU28=7,"2",AU28=8,"1")),"")+0</f>
        <v>5</v>
      </c>
      <c r="BB28" s="125"/>
      <c r="BC28" s="126">
        <v>4</v>
      </c>
      <c r="BD28" s="10" t="str" cm="1">
        <f t="array" ref="BD28:BG28">_xlfn.XLOOKUP($BE$22&amp;BC28,$AB$15:$AB$201,$AD$15:$AG$201,"")</f>
        <v>Jhonatan Steven Cortez Bolivar</v>
      </c>
      <c r="BE28" s="122" t="str">
        <v>MNM</v>
      </c>
      <c r="BF28" s="118">
        <v>35</v>
      </c>
      <c r="BG28" s="122" t="str">
        <v>MASTER B</v>
      </c>
      <c r="BH28" s="122">
        <f t="shared" si="29"/>
        <v>9.6030092592592586E-4</v>
      </c>
      <c r="BI28" s="118" cm="1">
        <f t="array" ref="BI28">IFERROR(IF(BH28="N/P",0,_xlfn.IFS(BC28&gt;8,"0",BC28=1,"9",BC28=2,"7",BC28=3,"6",BC28=4,"5",BC28=5,"4",BC28=6,"3",BC28=7,"2",BC28=8,"1")),"")+0</f>
        <v>5</v>
      </c>
      <c r="BJ28" s="131" t="str">
        <f t="shared" si="22"/>
        <v>MASTER B4</v>
      </c>
      <c r="BK28" s="126" cm="1">
        <f t="array" ref="BK28">_xlfn.IFS(BP28="N/P",0,BL28="",0,BP28&gt;0,BK27+1)</f>
        <v>4</v>
      </c>
      <c r="BL28" s="10" t="str">
        <v>ALEX EPAMINONDAS ZARATE BUELVAS</v>
      </c>
      <c r="BM28" s="126" t="str">
        <v>MNM</v>
      </c>
      <c r="BN28" s="126">
        <v>35</v>
      </c>
      <c r="BO28" s="126" t="str">
        <v>MASTER B</v>
      </c>
      <c r="BP28" s="122">
        <v>9.8854166666666665E-4</v>
      </c>
      <c r="BQ28" s="118" cm="1">
        <f t="array" ref="BQ28">IFERROR(IF(BP28="N/P",0,_xlfn.IFS(BK28&gt;8,"0",BK28=1,"9",BK28=2,"7",BK28=3,"6",BK28=4,"5",BK28=5,"4",BK28=6,"3",BK28=7,"2",BK28=8,"1")),"")+0</f>
        <v>5</v>
      </c>
      <c r="BS28" s="59"/>
      <c r="BT28" s="60" t="e">
        <f t="shared" si="23"/>
        <v>#VALUE!</v>
      </c>
      <c r="BU28" s="59">
        <f t="shared" si="26"/>
        <v>0</v>
      </c>
      <c r="BV28" s="60" t="e">
        <f t="shared" si="24"/>
        <v>#VALUE!</v>
      </c>
      <c r="BW28" s="59">
        <f t="shared" si="27"/>
        <v>0</v>
      </c>
      <c r="BX28" s="60" t="e">
        <f t="shared" si="25"/>
        <v>#VALUE!</v>
      </c>
      <c r="BZ28" s="56" t="s">
        <v>88</v>
      </c>
      <c r="CA28" s="138" t="str">
        <f>_xlfn.XLOOKUP($CC$3&amp;"-"&amp;$CA$6,$H$15:$H$201,$K$15:$K$201,"")</f>
        <v>Marlen Patricia Villalba Pastrana</v>
      </c>
      <c r="CB28" s="138" t="str">
        <f>_xlfn.XLOOKUP($CC$3&amp;"-"&amp;CB16,$H$15:$H$201,$J$15:$J$201,"")</f>
        <v/>
      </c>
      <c r="CC28" s="139" t="str">
        <f>_xlfn.XLOOKUP($CC$3&amp;"-"&amp;CC16,$H$15:$H$201,$J$15:$J$201,"")</f>
        <v/>
      </c>
      <c r="CD28"/>
      <c r="CE28" s="56" t="s">
        <v>88</v>
      </c>
      <c r="CF28" s="138" t="str">
        <f>_xlfn.XLOOKUP($CC$3&amp;"-"&amp;$CA$7,$H$15:$H$201,$K$15:$K$201,"")</f>
        <v>KATHERINE GASCON</v>
      </c>
      <c r="CG28" s="138" t="str">
        <f>_xlfn.XLOOKUP($CC$3&amp;"-"&amp;CG16,$H$15:$H$201,$J$15:$J$201,"")</f>
        <v/>
      </c>
      <c r="CH28" s="139" t="str">
        <f>_xlfn.XLOOKUP($CC$3&amp;"-"&amp;CH16,$H$15:$H$201,$J$15:$J$201,"")</f>
        <v/>
      </c>
      <c r="CJ28" s="56" t="s">
        <v>88</v>
      </c>
      <c r="CK28" s="138" t="str">
        <f>_xlfn.XLOOKUP($CM$3&amp;"-"&amp;$CK$6,$AA$15:$AA$201,$AD$15:$AD$201,"")</f>
        <v>Fernando Suarez</v>
      </c>
      <c r="CL28" s="138" t="str">
        <f>_xlfn.XLOOKUP($CC$3&amp;"-"&amp;CL16,$H$15:$H$201,$J$15:$J$201,"")</f>
        <v/>
      </c>
      <c r="CM28" s="139" t="str">
        <f>_xlfn.XLOOKUP($CC$3&amp;"-"&amp;CM16,$H$15:$H$201,$J$15:$J$201,"")</f>
        <v/>
      </c>
      <c r="CN28"/>
      <c r="CO28" s="56" t="s">
        <v>88</v>
      </c>
      <c r="CP28" s="138" t="str">
        <f>_xlfn.XLOOKUP($CM$3&amp;"-"&amp;$CK$7,$AA$15:$AA$201,$AD$15:$AD$201,"")</f>
        <v>Juan Fernando Arango Meneses</v>
      </c>
      <c r="CQ28" s="138" t="str">
        <f>_xlfn.XLOOKUP($CC$3&amp;"-"&amp;CQ16,$H$15:$H$201,$J$15:$J$201,"")</f>
        <v/>
      </c>
      <c r="CR28" s="139" t="str">
        <f>_xlfn.XLOOKUP($CC$3&amp;"-"&amp;CR16,$H$15:$H$201,$J$15:$J$201,"")</f>
        <v/>
      </c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33" customFormat="1" ht="18" x14ac:dyDescent="0.35">
      <c r="A29">
        <v>2</v>
      </c>
      <c r="B29"/>
      <c r="C29" s="3">
        <f>_xlfn.XLOOKUP(B29,Tabla1[NOMBRE Y APELLIDO],Tabla1[EQUIPO])</f>
        <v>0</v>
      </c>
      <c r="D29" s="3">
        <f>_xlfn.XLOOKUP(B29,Tabla1[NOMBRE Y APELLIDO],Tabla1[EDAD])</f>
        <v>0</v>
      </c>
      <c r="E29" s="3">
        <f>_xlfn.XLOOKUP(B29,Tabla1[NOMBRE Y APELLIDO],Tabla1[CAT.])</f>
        <v>0</v>
      </c>
      <c r="F29" s="81">
        <f>_xlfn.XLOOKUP(B29,Tabla1[NOMBRE Y APELLIDO],Tabla1[100m LIBRE])</f>
        <v>0</v>
      </c>
      <c r="G29" s="74"/>
      <c r="H29" t="str">
        <f t="shared" si="32"/>
        <v>SERIE 2-4</v>
      </c>
      <c r="I29" t="str">
        <f>N29&amp;COUNTIF($N$15:N29,N29)</f>
        <v>Master B2</v>
      </c>
      <c r="J29" s="19">
        <v>4</v>
      </c>
      <c r="K29" s="121" t="str">
        <v>KATHERINE GASCON</v>
      </c>
      <c r="L29" s="118" t="str">
        <v>MNM</v>
      </c>
      <c r="M29" s="118">
        <v>36</v>
      </c>
      <c r="N29" s="118" t="str">
        <v>Master B</v>
      </c>
      <c r="O29" s="122">
        <v>1.2731481481481483E-3</v>
      </c>
      <c r="P29" s="122">
        <v>1.2103009259259259E-3</v>
      </c>
      <c r="Q29" s="118">
        <f t="shared" si="30"/>
        <v>7</v>
      </c>
      <c r="R29" s="118">
        <v>2</v>
      </c>
      <c r="S29" s="125"/>
      <c r="T29" s="10">
        <v>2</v>
      </c>
      <c r="U29" s="10"/>
      <c r="V29" s="19">
        <f>_xlfn.XLOOKUP(U29,Tabla1[NOMBRE Y APELLIDO],Tabla1[EQUIPO])</f>
        <v>0</v>
      </c>
      <c r="W29" s="19">
        <f>_xlfn.XLOOKUP(U29,Tabla1[NOMBRE Y APELLIDO],Tabla1[EDAD])</f>
        <v>0</v>
      </c>
      <c r="X29" s="19">
        <f>_xlfn.XLOOKUP(U29,Tabla1[NOMBRE Y APELLIDO],Tabla1[CAT.])</f>
        <v>0</v>
      </c>
      <c r="Y29" s="123">
        <f>_xlfn.XLOOKUP(U29,Tabla1[NOMBRE Y APELLIDO],Tabla1[100m LIBRE])</f>
        <v>0</v>
      </c>
      <c r="Z29" s="124"/>
      <c r="AA29" s="10" t="str">
        <f t="shared" si="33"/>
        <v>SERIE 2-4</v>
      </c>
      <c r="AB29" s="10" t="str">
        <f>AG29&amp;COUNTIF($AG$15:AG29,AG29)</f>
        <v>Master A1</v>
      </c>
      <c r="AC29" s="19">
        <v>4</v>
      </c>
      <c r="AD29" s="121" t="str">
        <v>Juan Fernando Arango Meneses</v>
      </c>
      <c r="AE29" s="118" t="str">
        <v>MNM</v>
      </c>
      <c r="AF29" s="118">
        <v>31</v>
      </c>
      <c r="AG29" s="118" t="str">
        <v>Master A</v>
      </c>
      <c r="AH29" s="122">
        <v>1.3415509259259259E-3</v>
      </c>
      <c r="AI29" s="122">
        <v>1.2247685185185185E-3</v>
      </c>
      <c r="AJ29" s="50">
        <f t="shared" si="31"/>
        <v>8</v>
      </c>
      <c r="AK29" s="50">
        <v>2</v>
      </c>
      <c r="AM29" s="4">
        <v>5</v>
      </c>
      <c r="AN29" t="str" cm="1">
        <f t="array" ref="AN29">_xlfn.XLOOKUP($AO$22&amp;AM29,$I$15:$I$201,$K$15:$N$201,"")</f>
        <v/>
      </c>
      <c r="AO29" s="55"/>
      <c r="AP29" s="50"/>
      <c r="AQ29" s="55"/>
      <c r="AR29" s="55" t="str">
        <f t="shared" si="28"/>
        <v/>
      </c>
      <c r="AS29" s="50" cm="1">
        <f t="array" ref="AS29">IFERROR(IF(AR29="N/P",0,_xlfn.IFS(AM29&gt;8,"0",AM29=1,"9",AM29=2,"7",AM29=3,"6",AM29=4,"5",AM29=5,"4",AM29=6,"3",AM29=7,"2",AM29=8,"1")),"")+0</f>
        <v>4</v>
      </c>
      <c r="AT29" s="87" t="str">
        <f t="shared" si="20"/>
        <v>0</v>
      </c>
      <c r="AU29" s="126" cm="1">
        <f t="array" ref="AU29">_xlfn.IFS(AZ29="N/P",0,AV29="",0,AZ29&gt;0,AU28+1)</f>
        <v>0</v>
      </c>
      <c r="AV29" s="116"/>
      <c r="AW29" s="126"/>
      <c r="AX29" s="126"/>
      <c r="AY29" s="126"/>
      <c r="AZ29" s="122"/>
      <c r="BA29" s="118" t="e" cm="1">
        <f t="array" ref="BA29">IFERROR(IF(AZ29="N/P",0,_xlfn.IFS(AU29&gt;8,"0",AU29=1,"9",AU29=2,"7",AU29=3,"6",AU29=4,"5",AU29=5,"4",AU29=6,"3",AU29=7,"2",AU29=8,"1")),"")+0</f>
        <v>#VALUE!</v>
      </c>
      <c r="BB29" s="125"/>
      <c r="BC29" s="126">
        <v>5</v>
      </c>
      <c r="BD29" s="10" t="str" cm="1">
        <f t="array" ref="BD29:BG29">_xlfn.XLOOKUP($BE$22&amp;BC29,$AB$15:$AB$201,$AD$15:$AG$201,"")</f>
        <v>Marcos David Yepes Julio</v>
      </c>
      <c r="BE29" s="122" t="str">
        <v>P.LIBRE</v>
      </c>
      <c r="BF29" s="118">
        <v>37</v>
      </c>
      <c r="BG29" s="122" t="str">
        <v>MASTER B</v>
      </c>
      <c r="BH29" s="122">
        <f t="shared" si="29"/>
        <v>1.0539351851851853E-3</v>
      </c>
      <c r="BI29" s="118" cm="1">
        <f t="array" ref="BI29">IFERROR(IF(BH29="N/P",0,_xlfn.IFS(BC29&gt;8,"0",BC29=1,"9",BC29=2,"7",BC29=3,"6",BC29=4,"5",BC29=5,"4",BC29=6,"3",BC29=7,"2",BC29=8,"1")),"")+0</f>
        <v>4</v>
      </c>
      <c r="BJ29" s="131" t="str">
        <f t="shared" si="22"/>
        <v>MASTER B5</v>
      </c>
      <c r="BK29" s="126" cm="1">
        <f t="array" ref="BK29">_xlfn.IFS(BP29="N/P",0,BL29="",0,BP29&gt;0,BK28+1)</f>
        <v>5</v>
      </c>
      <c r="BL29" s="10" t="str">
        <v>Marcos David Yepes Julio</v>
      </c>
      <c r="BM29" s="126" t="str">
        <v>P.LIBRE</v>
      </c>
      <c r="BN29" s="126">
        <v>37</v>
      </c>
      <c r="BO29" s="126" t="str">
        <v>MASTER B</v>
      </c>
      <c r="BP29" s="122">
        <v>1.0539351851851853E-3</v>
      </c>
      <c r="BQ29" s="118" cm="1">
        <f t="array" ref="BQ29">IFERROR(IF(BP29="N/P",0,_xlfn.IFS(BK29&gt;8,"0",BK29=1,"9",BK29=2,"7",BK29=3,"6",BK29=4,"5",BK29=5,"4",BK29=6,"3",BK29=7,"2",BK29=8,"1")),"")+0</f>
        <v>4</v>
      </c>
      <c r="BS29" s="66"/>
      <c r="BT29" s="60" t="e">
        <f t="shared" si="23"/>
        <v>#VALUE!</v>
      </c>
      <c r="BU29" s="59">
        <f t="shared" si="26"/>
        <v>0</v>
      </c>
      <c r="BV29" s="60" t="e">
        <f t="shared" si="24"/>
        <v>#VALUE!</v>
      </c>
      <c r="BW29" s="59">
        <f t="shared" si="27"/>
        <v>0</v>
      </c>
      <c r="BX29" s="60" t="e">
        <f t="shared" si="25"/>
        <v>#VALUE!</v>
      </c>
      <c r="BZ29" s="58"/>
      <c r="CA29"/>
      <c r="CB29"/>
      <c r="CC29" s="61"/>
      <c r="CD29"/>
      <c r="CE29" s="58"/>
      <c r="CF29"/>
      <c r="CG29"/>
      <c r="CH29" s="61"/>
      <c r="CJ29" s="58"/>
      <c r="CK29"/>
      <c r="CL29"/>
      <c r="CM29" s="61"/>
      <c r="CN29"/>
      <c r="CO29" s="58"/>
      <c r="CP29"/>
      <c r="CQ29"/>
      <c r="CR29" s="61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33" customFormat="1" ht="18" x14ac:dyDescent="0.35">
      <c r="A30">
        <v>6</v>
      </c>
      <c r="B30" t="s">
        <v>189</v>
      </c>
      <c r="C30" s="3" t="str">
        <f>_xlfn.XLOOKUP(B30,Tabla1[NOMBRE Y APELLIDO],Tabla1[EQUIPO])</f>
        <v>MNM</v>
      </c>
      <c r="D30" s="3">
        <f>_xlfn.XLOOKUP(B30,Tabla1[NOMBRE Y APELLIDO],Tabla1[EDAD])</f>
        <v>37</v>
      </c>
      <c r="E30" s="3" t="str">
        <f>_xlfn.XLOOKUP(B30,Tabla1[NOMBRE Y APELLIDO],Tabla1[CAT.])</f>
        <v>MASTER B</v>
      </c>
      <c r="F30" s="81">
        <f>_xlfn.XLOOKUP(B30,Tabla1[NOMBRE Y APELLIDO],Tabla1[100m LIBRE])</f>
        <v>1.4109953703703704E-3</v>
      </c>
      <c r="G30" s="74"/>
      <c r="H30" t="str">
        <f t="shared" si="32"/>
        <v>SERIE 2-5</v>
      </c>
      <c r="I30" t="str">
        <f>N30&amp;COUNTIF($N$15:N30,N30)</f>
        <v>MASTER B3</v>
      </c>
      <c r="J30" s="19">
        <v>5</v>
      </c>
      <c r="K30" s="121" t="str">
        <v>TATIANA MONTES</v>
      </c>
      <c r="L30" s="118" t="str">
        <v>NNG</v>
      </c>
      <c r="M30" s="118">
        <v>35</v>
      </c>
      <c r="N30" s="118" t="str">
        <v>MASTER B</v>
      </c>
      <c r="O30" s="122">
        <v>1.3766203703703703E-3</v>
      </c>
      <c r="P30" s="122">
        <v>1.305324074074074E-3</v>
      </c>
      <c r="Q30" s="118">
        <f t="shared" si="30"/>
        <v>7</v>
      </c>
      <c r="R30" s="118">
        <v>2</v>
      </c>
      <c r="S30" s="125"/>
      <c r="T30" s="10">
        <v>6</v>
      </c>
      <c r="U30" s="10"/>
      <c r="V30" s="19">
        <f>_xlfn.XLOOKUP(U30,Tabla1[NOMBRE Y APELLIDO],Tabla1[EQUIPO])</f>
        <v>0</v>
      </c>
      <c r="W30" s="19">
        <f>_xlfn.XLOOKUP(U30,Tabla1[NOMBRE Y APELLIDO],Tabla1[EDAD])</f>
        <v>0</v>
      </c>
      <c r="X30" s="19">
        <f>_xlfn.XLOOKUP(U30,Tabla1[NOMBRE Y APELLIDO],Tabla1[CAT.])</f>
        <v>0</v>
      </c>
      <c r="Y30" s="123">
        <f>_xlfn.XLOOKUP(U30,Tabla1[NOMBRE Y APELLIDO],Tabla1[100m LIBRE])</f>
        <v>0</v>
      </c>
      <c r="Z30" s="124"/>
      <c r="AA30" s="10" t="str">
        <f t="shared" si="33"/>
        <v>SERIE 2-5</v>
      </c>
      <c r="AB30" s="10" t="str">
        <f>AG30&amp;COUNTIF($AG$15:AG30,AG30)</f>
        <v>MAYORES1</v>
      </c>
      <c r="AC30" s="19">
        <v>5</v>
      </c>
      <c r="AD30" s="121" t="str">
        <v>Hugo Barrera Guzman</v>
      </c>
      <c r="AE30" s="118" t="str">
        <v>DELFINES</v>
      </c>
      <c r="AF30" s="118">
        <v>27</v>
      </c>
      <c r="AG30" s="118" t="str">
        <v>MAYORES</v>
      </c>
      <c r="AH30" s="122" t="str">
        <v>N/T</v>
      </c>
      <c r="AI30" s="122">
        <v>8.6481481481481479E-4</v>
      </c>
      <c r="AJ30" s="50">
        <f t="shared" si="31"/>
        <v>8</v>
      </c>
      <c r="AK30" s="50">
        <v>2</v>
      </c>
      <c r="AM30" s="4">
        <v>6</v>
      </c>
      <c r="AN30" t="str" cm="1">
        <f t="array" ref="AN30">_xlfn.XLOOKUP($AO$22&amp;AM30,$I$15:$I$201,$K$15:$N$201,"")</f>
        <v/>
      </c>
      <c r="AO30" s="55"/>
      <c r="AP30" s="50"/>
      <c r="AQ30" s="55"/>
      <c r="AR30" s="55" t="str">
        <f t="shared" si="28"/>
        <v/>
      </c>
      <c r="AS30" s="50" cm="1">
        <f t="array" ref="AS30">IFERROR(IF(AR30="N/P",0,_xlfn.IFS(AM30&gt;8,"0",AM30=1,"9",AM30=2,"7",AM30=3,"6",AM30=4,"5",AM30=5,"4",AM30=6,"3",AM30=7,"2",AM30=8,"1")),"")+0</f>
        <v>3</v>
      </c>
      <c r="AT30" s="87" t="str">
        <f t="shared" si="20"/>
        <v>0</v>
      </c>
      <c r="AU30" s="126" cm="1">
        <f t="array" ref="AU30">_xlfn.IFS(AZ30="N/P",0,AV30="",0,AZ30&gt;0,AU29+1)</f>
        <v>0</v>
      </c>
      <c r="AV30" s="116"/>
      <c r="AW30" s="126"/>
      <c r="AX30" s="126"/>
      <c r="AY30" s="126"/>
      <c r="AZ30" s="122"/>
      <c r="BA30" s="118" t="e" cm="1">
        <f t="array" ref="BA30">IFERROR(IF(AZ30="N/P",0,_xlfn.IFS(AU30&gt;8,"0",AU30=1,"9",AU30=2,"7",AU30=3,"6",AU30=4,"5",AU30=5,"4",AU30=6,"3",AU30=7,"2",AU30=8,"1")),"")+0</f>
        <v>#VALUE!</v>
      </c>
      <c r="BB30" s="125"/>
      <c r="BC30" s="126">
        <v>6</v>
      </c>
      <c r="BD30" s="10" t="str" cm="1">
        <f t="array" ref="BD30">_xlfn.XLOOKUP($BE$22&amp;BC30,$AB$15:$AB$201,$AD$15:$AG$201,"")</f>
        <v/>
      </c>
      <c r="BE30" s="122"/>
      <c r="BF30" s="118"/>
      <c r="BG30" s="122"/>
      <c r="BH30" s="122" t="str">
        <f t="shared" si="29"/>
        <v/>
      </c>
      <c r="BI30" s="118" cm="1">
        <f t="array" ref="BI30">IFERROR(IF(BH30="N/P",0,_xlfn.IFS(BC30&gt;8,"0",BC30=1,"9",BC30=2,"7",BC30=3,"6",BC30=4,"5",BC30=5,"4",BC30=6,"3",BC30=7,"2",BC30=8,"1")),"")+0</f>
        <v>3</v>
      </c>
      <c r="BJ30" s="131" t="str">
        <f t="shared" si="22"/>
        <v>0</v>
      </c>
      <c r="BK30" s="126" cm="1">
        <f t="array" ref="BK30">_xlfn.IFS(BP30="N/P",0,BL30="",0,BP30&gt;0,BK29+1)</f>
        <v>0</v>
      </c>
      <c r="BL30" s="10"/>
      <c r="BM30" s="126"/>
      <c r="BN30" s="126"/>
      <c r="BO30" s="126"/>
      <c r="BP30" s="122"/>
      <c r="BQ30" s="118" t="e" cm="1">
        <f t="array" ref="BQ30">IFERROR(IF(BP30="N/P",0,_xlfn.IFS(BK30&gt;8,"0",BK30=1,"9",BK30=2,"7",BK30=3,"6",BK30=4,"5",BK30=5,"4",BK30=6,"3",BK30=7,"2",BK30=8,"1")),"")+0</f>
        <v>#VALUE!</v>
      </c>
      <c r="BS30" s="66"/>
      <c r="BT30" s="60" t="e">
        <f t="shared" si="23"/>
        <v>#VALUE!</v>
      </c>
      <c r="BU30" s="59">
        <f t="shared" si="26"/>
        <v>0</v>
      </c>
      <c r="BV30" s="60" t="e">
        <f t="shared" si="24"/>
        <v>#VALUE!</v>
      </c>
      <c r="BW30" s="59">
        <f t="shared" si="27"/>
        <v>0</v>
      </c>
      <c r="BX30" s="60" t="e">
        <f t="shared" si="25"/>
        <v>#VALUE!</v>
      </c>
      <c r="BZ30" s="56" t="s">
        <v>90</v>
      </c>
      <c r="CA30" s="140" t="s">
        <v>91</v>
      </c>
      <c r="CB30" s="140"/>
      <c r="CC30" s="141"/>
      <c r="CD30"/>
      <c r="CE30" s="56" t="s">
        <v>90</v>
      </c>
      <c r="CF30" s="140" t="s">
        <v>91</v>
      </c>
      <c r="CG30" s="140"/>
      <c r="CH30" s="141"/>
      <c r="CJ30" s="56" t="s">
        <v>90</v>
      </c>
      <c r="CK30" s="140" t="s">
        <v>91</v>
      </c>
      <c r="CL30" s="140"/>
      <c r="CM30" s="141"/>
      <c r="CN30"/>
      <c r="CO30" s="56" t="s">
        <v>90</v>
      </c>
      <c r="CP30" s="140" t="s">
        <v>91</v>
      </c>
      <c r="CQ30" s="140"/>
      <c r="CR30" s="141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33" customFormat="1" ht="18" x14ac:dyDescent="0.35">
      <c r="A31">
        <v>3</v>
      </c>
      <c r="B31" t="s">
        <v>188</v>
      </c>
      <c r="C31" s="3" t="str">
        <f>_xlfn.XLOOKUP(B31,Tabla1[NOMBRE Y APELLIDO],Tabla1[EQUIPO])</f>
        <v>P.LIBRE</v>
      </c>
      <c r="D31" s="3">
        <f>_xlfn.XLOOKUP(B31,Tabla1[NOMBRE Y APELLIDO],Tabla1[EDAD])</f>
        <v>36</v>
      </c>
      <c r="E31" s="3" t="str">
        <f>_xlfn.XLOOKUP(B31,Tabla1[NOMBRE Y APELLIDO],Tabla1[CAT.])</f>
        <v>MASTER B</v>
      </c>
      <c r="F31" s="81" t="str">
        <f>_xlfn.XLOOKUP(B31,Tabla1[NOMBRE Y APELLIDO],Tabla1[100m LIBRE])</f>
        <v>N/T</v>
      </c>
      <c r="G31" s="74"/>
      <c r="H31" t="str">
        <f t="shared" si="32"/>
        <v>SERIE 2-6</v>
      </c>
      <c r="I31" t="str">
        <f>N31&amp;COUNTIF($N$15:N31,N31)</f>
        <v>MASTER B4</v>
      </c>
      <c r="J31" s="19">
        <v>6</v>
      </c>
      <c r="K31" s="121" t="str">
        <v>Leydis de Jesús Lugo</v>
      </c>
      <c r="L31" s="118" t="str">
        <v>MNM</v>
      </c>
      <c r="M31" s="118">
        <v>37</v>
      </c>
      <c r="N31" s="118" t="str">
        <v>MASTER B</v>
      </c>
      <c r="O31" s="122">
        <v>1.4109953703703704E-3</v>
      </c>
      <c r="P31" s="122">
        <v>1.3753472222222222E-3</v>
      </c>
      <c r="Q31" s="118">
        <f t="shared" si="30"/>
        <v>7</v>
      </c>
      <c r="R31" s="118">
        <v>2</v>
      </c>
      <c r="S31" s="125"/>
      <c r="T31" s="10">
        <v>3</v>
      </c>
      <c r="U31" s="10" t="s">
        <v>193</v>
      </c>
      <c r="V31" s="19" t="str">
        <f>_xlfn.XLOOKUP(U31,Tabla1[NOMBRE Y APELLIDO],Tabla1[EQUIPO])</f>
        <v>NNG</v>
      </c>
      <c r="W31" s="19">
        <f>_xlfn.XLOOKUP(U31,Tabla1[NOMBRE Y APELLIDO],Tabla1[EDAD])</f>
        <v>64</v>
      </c>
      <c r="X31" s="19" t="str">
        <f>_xlfn.XLOOKUP(U31,Tabla1[NOMBRE Y APELLIDO],Tabla1[CAT.])</f>
        <v>MASTER G</v>
      </c>
      <c r="Y31" s="123" t="str">
        <f>_xlfn.XLOOKUP(U31,Tabla1[NOMBRE Y APELLIDO],Tabla1[100m LIBRE])</f>
        <v>N/T</v>
      </c>
      <c r="Z31" s="124"/>
      <c r="AA31" s="10" t="str">
        <f t="shared" si="33"/>
        <v>SERIE 2-6</v>
      </c>
      <c r="AB31" s="10" t="str">
        <f>AG31&amp;COUNTIF($AG$15:AG31,AG31)</f>
        <v>07</v>
      </c>
      <c r="AC31" s="19">
        <v>6</v>
      </c>
      <c r="AD31" s="121">
        <v>0</v>
      </c>
      <c r="AE31" s="118">
        <v>0</v>
      </c>
      <c r="AF31" s="118">
        <v>0</v>
      </c>
      <c r="AG31" s="118">
        <v>0</v>
      </c>
      <c r="AH31" s="122">
        <v>0</v>
      </c>
      <c r="AI31" s="122" t="s">
        <v>89</v>
      </c>
      <c r="AJ31" s="50">
        <f t="shared" si="31"/>
        <v>8</v>
      </c>
      <c r="AK31" s="50">
        <v>2</v>
      </c>
      <c r="AM31" s="4"/>
      <c r="AN31" s="42" t="str">
        <f>AN22</f>
        <v>FEMENINO</v>
      </c>
      <c r="AO31" s="18" t="s">
        <v>140</v>
      </c>
      <c r="AP31"/>
      <c r="AQ31" s="42" t="str">
        <f>AQ22</f>
        <v>100 M</v>
      </c>
      <c r="AR31" s="18" t="str">
        <f>AR22</f>
        <v>LIBRE</v>
      </c>
      <c r="AS31"/>
      <c r="AT31" s="87" t="str">
        <f t="shared" si="20"/>
        <v>100 M</v>
      </c>
      <c r="AU31" s="126"/>
      <c r="AV31" s="113" t="str">
        <f>AN31</f>
        <v>FEMENINO</v>
      </c>
      <c r="AW31" s="116" t="str">
        <f>AO31</f>
        <v>MASTER C</v>
      </c>
      <c r="AX31" s="126"/>
      <c r="AY31" s="113" t="str">
        <f>AQ31</f>
        <v>100 M</v>
      </c>
      <c r="AZ31" s="116" t="str">
        <f>AR31</f>
        <v>LIBRE</v>
      </c>
      <c r="BA31" s="10"/>
      <c r="BB31" s="125"/>
      <c r="BC31" s="126"/>
      <c r="BD31" s="115" t="str">
        <f>BD22</f>
        <v>MASCULINO</v>
      </c>
      <c r="BE31" s="117" t="s">
        <v>141</v>
      </c>
      <c r="BF31" s="10"/>
      <c r="BG31" s="115" t="str">
        <f>BG22</f>
        <v>100 M</v>
      </c>
      <c r="BH31" s="115" t="str">
        <f>BH22</f>
        <v>LIBRE</v>
      </c>
      <c r="BI31" s="10"/>
      <c r="BJ31" s="131" t="str">
        <f t="shared" si="22"/>
        <v>100 M</v>
      </c>
      <c r="BK31" s="10"/>
      <c r="BL31" s="113" t="str">
        <f>BD31</f>
        <v>MASCULINO</v>
      </c>
      <c r="BM31" s="116" t="str">
        <f>BE31</f>
        <v>MASTER D</v>
      </c>
      <c r="BN31" s="10"/>
      <c r="BO31" s="113" t="str">
        <f>BG31</f>
        <v>100 M</v>
      </c>
      <c r="BP31" s="116" t="str">
        <f>BH31</f>
        <v>LIBRE</v>
      </c>
      <c r="BQ31" s="10"/>
      <c r="BS31" s="59"/>
      <c r="BT31" s="60" t="e">
        <f t="shared" si="23"/>
        <v>#VALUE!</v>
      </c>
      <c r="BU31" s="59">
        <f t="shared" si="26"/>
        <v>0</v>
      </c>
      <c r="BV31" s="60" t="e">
        <f t="shared" si="24"/>
        <v>#VALUE!</v>
      </c>
      <c r="BW31" s="59">
        <f t="shared" si="27"/>
        <v>0</v>
      </c>
      <c r="BX31" s="60" t="e">
        <f t="shared" si="25"/>
        <v>#VALUE!</v>
      </c>
      <c r="BZ31" s="63"/>
      <c r="CA31" s="64"/>
      <c r="CB31" s="64"/>
      <c r="CC31" s="65"/>
      <c r="CD31"/>
      <c r="CE31" s="63"/>
      <c r="CF31" s="64"/>
      <c r="CG31" s="64"/>
      <c r="CH31" s="65"/>
      <c r="CJ31" s="63"/>
      <c r="CK31" s="64"/>
      <c r="CL31" s="64"/>
      <c r="CM31" s="65"/>
      <c r="CN31"/>
      <c r="CO31" s="63"/>
      <c r="CP31" s="64"/>
      <c r="CQ31" s="64"/>
      <c r="CR31" s="65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33" customFormat="1" ht="18" x14ac:dyDescent="0.35">
      <c r="A32">
        <v>5</v>
      </c>
      <c r="B32" s="54" t="s">
        <v>178</v>
      </c>
      <c r="C32" s="3" t="str">
        <f>_xlfn.XLOOKUP(B32,Tabla1[NOMBRE Y APELLIDO],Tabla1[EQUIPO])</f>
        <v>NNG</v>
      </c>
      <c r="D32" s="3">
        <f>_xlfn.XLOOKUP(B32,Tabla1[NOMBRE Y APELLIDO],Tabla1[EDAD])</f>
        <v>35</v>
      </c>
      <c r="E32" s="3" t="str">
        <f>_xlfn.XLOOKUP(B32,Tabla1[NOMBRE Y APELLIDO],Tabla1[CAT.])</f>
        <v>MASTER B</v>
      </c>
      <c r="F32" s="81">
        <f>_xlfn.XLOOKUP(B32,Tabla1[NOMBRE Y APELLIDO],Tabla1[100m LIBRE])</f>
        <v>1.3766203703703703E-3</v>
      </c>
      <c r="G32" s="74"/>
      <c r="H32" t="str">
        <f t="shared" si="32"/>
        <v>SERIE 2-7</v>
      </c>
      <c r="I32" t="str">
        <f>N32&amp;COUNTIF($N$15:N32,N32)</f>
        <v>07</v>
      </c>
      <c r="J32" s="19">
        <v>7</v>
      </c>
      <c r="K32" s="121">
        <v>0</v>
      </c>
      <c r="L32" s="118">
        <v>0</v>
      </c>
      <c r="M32" s="118">
        <v>0</v>
      </c>
      <c r="N32" s="118">
        <v>0</v>
      </c>
      <c r="O32" s="122">
        <v>0</v>
      </c>
      <c r="P32" s="122" t="s">
        <v>89</v>
      </c>
      <c r="Q32" s="118">
        <f t="shared" si="30"/>
        <v>7</v>
      </c>
      <c r="R32" s="118">
        <v>2</v>
      </c>
      <c r="S32" s="125"/>
      <c r="T32" s="10">
        <v>5</v>
      </c>
      <c r="U32" s="10" t="s">
        <v>183</v>
      </c>
      <c r="V32" s="19" t="str">
        <f>_xlfn.XLOOKUP(U32,Tabla1[NOMBRE Y APELLIDO],Tabla1[EQUIPO])</f>
        <v>DELFINES</v>
      </c>
      <c r="W32" s="19">
        <f>_xlfn.XLOOKUP(U32,Tabla1[NOMBRE Y APELLIDO],Tabla1[EDAD])</f>
        <v>27</v>
      </c>
      <c r="X32" s="19" t="str">
        <f>_xlfn.XLOOKUP(U32,Tabla1[NOMBRE Y APELLIDO],Tabla1[CAT.])</f>
        <v>MAYORES</v>
      </c>
      <c r="Y32" s="123" t="str">
        <f>_xlfn.XLOOKUP(U32,Tabla1[NOMBRE Y APELLIDO],Tabla1[100m LIBRE])</f>
        <v>N/T</v>
      </c>
      <c r="Z32" s="124"/>
      <c r="AA32" s="10" t="str">
        <f t="shared" si="33"/>
        <v>SERIE 2-7</v>
      </c>
      <c r="AB32" s="10" t="str">
        <f>AG32&amp;COUNTIF($AG$15:AG32,AG32)</f>
        <v>08</v>
      </c>
      <c r="AC32" s="19">
        <v>7</v>
      </c>
      <c r="AD32" s="121">
        <v>0</v>
      </c>
      <c r="AE32" s="118">
        <v>0</v>
      </c>
      <c r="AF32" s="118">
        <v>0</v>
      </c>
      <c r="AG32" s="118">
        <v>0</v>
      </c>
      <c r="AH32" s="122">
        <v>0</v>
      </c>
      <c r="AI32" s="122" t="s">
        <v>89</v>
      </c>
      <c r="AJ32" s="50">
        <f t="shared" si="31"/>
        <v>8</v>
      </c>
      <c r="AK32" s="50">
        <v>2</v>
      </c>
      <c r="AM32" s="4"/>
      <c r="AN32" s="42" t="str">
        <f>AN23</f>
        <v xml:space="preserve">PRUEBA </v>
      </c>
      <c r="AO32" s="18">
        <f>AO23</f>
        <v>7</v>
      </c>
      <c r="AP32"/>
      <c r="AQ32"/>
      <c r="AR32"/>
      <c r="AS32"/>
      <c r="AT32" s="87" t="str">
        <f t="shared" si="20"/>
        <v/>
      </c>
      <c r="AU32" s="126"/>
      <c r="AV32" s="113" t="str">
        <f>AN32</f>
        <v xml:space="preserve">PRUEBA </v>
      </c>
      <c r="AW32" s="116">
        <f>AO32</f>
        <v>7</v>
      </c>
      <c r="AX32" s="126"/>
      <c r="AY32" s="10"/>
      <c r="AZ32" s="10"/>
      <c r="BA32" s="10"/>
      <c r="BB32" s="125"/>
      <c r="BC32" s="126"/>
      <c r="BD32" s="115" t="str">
        <f>BD23</f>
        <v xml:space="preserve">PRUEBA </v>
      </c>
      <c r="BE32" s="117">
        <f>BE23</f>
        <v>8</v>
      </c>
      <c r="BF32" s="10"/>
      <c r="BG32" s="10"/>
      <c r="BH32" s="10"/>
      <c r="BI32" s="10"/>
      <c r="BJ32" s="131" t="str">
        <f t="shared" si="22"/>
        <v/>
      </c>
      <c r="BK32" s="10"/>
      <c r="BL32" s="113" t="str">
        <f>BD32</f>
        <v xml:space="preserve">PRUEBA </v>
      </c>
      <c r="BM32" s="116">
        <f>BE32</f>
        <v>8</v>
      </c>
      <c r="BN32" s="10"/>
      <c r="BO32" s="10"/>
      <c r="BP32" s="10"/>
      <c r="BQ32" s="10"/>
      <c r="BS32" s="59"/>
      <c r="BT32" s="60"/>
      <c r="BU32" s="59"/>
      <c r="BV32" s="60"/>
      <c r="BW32" s="59"/>
      <c r="BX32" s="60"/>
      <c r="BZ32"/>
      <c r="CA32"/>
      <c r="CB32"/>
      <c r="CC32"/>
      <c r="CD32"/>
      <c r="CE32"/>
      <c r="CF32"/>
      <c r="CG32"/>
      <c r="CH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33" customFormat="1" ht="18" x14ac:dyDescent="0.35">
      <c r="A33">
        <v>4</v>
      </c>
      <c r="B33" t="s">
        <v>165</v>
      </c>
      <c r="C33" s="3" t="str">
        <f>_xlfn.XLOOKUP(B33,Tabla1[NOMBRE Y APELLIDO],Tabla1[EQUIPO])</f>
        <v>MNM</v>
      </c>
      <c r="D33" s="3">
        <f>_xlfn.XLOOKUP(B33,Tabla1[NOMBRE Y APELLIDO],Tabla1[EDAD])</f>
        <v>36</v>
      </c>
      <c r="E33" s="3" t="str">
        <f>_xlfn.XLOOKUP(B33,Tabla1[NOMBRE Y APELLIDO],Tabla1[CAT.])</f>
        <v>Master B</v>
      </c>
      <c r="F33" s="81">
        <f>_xlfn.XLOOKUP(B33,Tabla1[NOMBRE Y APELLIDO],Tabla1[100m LIBRE])</f>
        <v>1.2731481481481483E-3</v>
      </c>
      <c r="G33" s="69"/>
      <c r="H33" t="str">
        <f t="shared" si="32"/>
        <v>SERIE 2-8</v>
      </c>
      <c r="I33" t="str">
        <f>N33&amp;COUNTIF($N$15:N33,N33)</f>
        <v>08</v>
      </c>
      <c r="J33" s="19">
        <v>8</v>
      </c>
      <c r="K33" s="121">
        <v>0</v>
      </c>
      <c r="L33" s="118">
        <v>0</v>
      </c>
      <c r="M33" s="118">
        <v>0</v>
      </c>
      <c r="N33" s="118">
        <v>0</v>
      </c>
      <c r="O33" s="122">
        <v>0</v>
      </c>
      <c r="P33" s="122" t="s">
        <v>89</v>
      </c>
      <c r="Q33" s="118">
        <f t="shared" si="30"/>
        <v>7</v>
      </c>
      <c r="R33" s="118">
        <v>2</v>
      </c>
      <c r="S33" s="125"/>
      <c r="T33" s="10">
        <v>4</v>
      </c>
      <c r="U33" s="10" t="s">
        <v>170</v>
      </c>
      <c r="V33" s="19" t="str">
        <f>_xlfn.XLOOKUP(U33,Tabla1[NOMBRE Y APELLIDO],Tabla1[EQUIPO])</f>
        <v>MNM</v>
      </c>
      <c r="W33" s="19">
        <f>_xlfn.XLOOKUP(U33,Tabla1[NOMBRE Y APELLIDO],Tabla1[EDAD])</f>
        <v>31</v>
      </c>
      <c r="X33" s="19" t="str">
        <f>_xlfn.XLOOKUP(U33,Tabla1[NOMBRE Y APELLIDO],Tabla1[CAT.])</f>
        <v>Master A</v>
      </c>
      <c r="Y33" s="123">
        <f>_xlfn.XLOOKUP(U33,Tabla1[NOMBRE Y APELLIDO],Tabla1[100m LIBRE])</f>
        <v>1.3415509259259259E-3</v>
      </c>
      <c r="Z33" s="124"/>
      <c r="AA33" s="10" t="str">
        <f t="shared" si="33"/>
        <v>SERIE 2-8</v>
      </c>
      <c r="AB33" s="10" t="str">
        <f>AG33&amp;COUNTIF($AG$15:AG33,AG33)</f>
        <v>09</v>
      </c>
      <c r="AC33" s="19">
        <v>8</v>
      </c>
      <c r="AD33" s="121">
        <v>0</v>
      </c>
      <c r="AE33" s="118">
        <v>0</v>
      </c>
      <c r="AF33" s="118">
        <v>0</v>
      </c>
      <c r="AG33" s="118">
        <v>0</v>
      </c>
      <c r="AH33" s="122">
        <v>0</v>
      </c>
      <c r="AI33" s="122" t="s">
        <v>89</v>
      </c>
      <c r="AJ33" s="50">
        <f t="shared" si="31"/>
        <v>8</v>
      </c>
      <c r="AK33" s="50">
        <v>2</v>
      </c>
      <c r="AM33" s="49" t="s">
        <v>83</v>
      </c>
      <c r="AN33" s="49" t="s">
        <v>7</v>
      </c>
      <c r="AO33" s="49" t="s">
        <v>8</v>
      </c>
      <c r="AP33" s="49" t="s">
        <v>61</v>
      </c>
      <c r="AQ33" s="49" t="s">
        <v>10</v>
      </c>
      <c r="AR33" s="49" t="s">
        <v>81</v>
      </c>
      <c r="AS33" s="50" t="s">
        <v>15</v>
      </c>
      <c r="AT33" s="87" t="str">
        <f t="shared" si="20"/>
        <v>CAT.Lugar</v>
      </c>
      <c r="AU33" s="119" t="s">
        <v>83</v>
      </c>
      <c r="AV33" s="119" t="s">
        <v>7</v>
      </c>
      <c r="AW33" s="119" t="s">
        <v>8</v>
      </c>
      <c r="AX33" s="119" t="s">
        <v>61</v>
      </c>
      <c r="AY33" s="119" t="s">
        <v>10</v>
      </c>
      <c r="AZ33" s="119" t="s">
        <v>81</v>
      </c>
      <c r="BA33" s="126" t="s">
        <v>15</v>
      </c>
      <c r="BB33" s="125"/>
      <c r="BC33" s="119" t="s">
        <v>83</v>
      </c>
      <c r="BD33" s="119" t="s">
        <v>7</v>
      </c>
      <c r="BE33" s="119" t="s">
        <v>8</v>
      </c>
      <c r="BF33" s="119" t="s">
        <v>61</v>
      </c>
      <c r="BG33" s="119" t="s">
        <v>10</v>
      </c>
      <c r="BH33" s="119" t="s">
        <v>81</v>
      </c>
      <c r="BI33" s="118" t="s">
        <v>15</v>
      </c>
      <c r="BJ33" s="131" t="str">
        <f t="shared" si="22"/>
        <v>CAT.Lugar</v>
      </c>
      <c r="BK33" s="126" t="s">
        <v>83</v>
      </c>
      <c r="BL33" s="126" t="s">
        <v>7</v>
      </c>
      <c r="BM33" s="126" t="s">
        <v>8</v>
      </c>
      <c r="BN33" s="126" t="s">
        <v>61</v>
      </c>
      <c r="BO33" s="126" t="s">
        <v>10</v>
      </c>
      <c r="BP33" s="126" t="s">
        <v>81</v>
      </c>
      <c r="BQ33" s="126" t="s">
        <v>15</v>
      </c>
      <c r="BS33" s="66"/>
      <c r="BT33" s="66"/>
      <c r="BU33" s="66"/>
      <c r="BV33" s="66"/>
      <c r="BW33" s="66"/>
      <c r="BX33" s="66"/>
      <c r="BZ33" s="51"/>
      <c r="CA33" s="52"/>
      <c r="CB33" s="52"/>
      <c r="CC33" s="53"/>
      <c r="CD33"/>
      <c r="CE33" s="51"/>
      <c r="CF33" s="52"/>
      <c r="CG33" s="52"/>
      <c r="CH33" s="53"/>
      <c r="CJ33" s="51"/>
      <c r="CK33" s="52"/>
      <c r="CL33" s="52"/>
      <c r="CM33" s="53"/>
      <c r="CN33"/>
      <c r="CO33" s="51"/>
      <c r="CP33" s="52"/>
      <c r="CQ33" s="52"/>
      <c r="CR33" s="5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33" customFormat="1" ht="18" x14ac:dyDescent="0.35">
      <c r="A34"/>
      <c r="B34"/>
      <c r="C34"/>
      <c r="D34"/>
      <c r="E34"/>
      <c r="F34"/>
      <c r="G34" s="69"/>
      <c r="H34"/>
      <c r="I34" t="str">
        <f>N34&amp;COUNTIF($N$15:N34,N34)</f>
        <v>8</v>
      </c>
      <c r="J34" s="126"/>
      <c r="K34" s="127"/>
      <c r="L34" s="127"/>
      <c r="M34" s="127"/>
      <c r="N34" s="127"/>
      <c r="O34" s="127"/>
      <c r="P34" s="10"/>
      <c r="Q34" s="10"/>
      <c r="R34" s="10"/>
      <c r="S34" s="125"/>
      <c r="T34" s="10"/>
      <c r="U34" s="10"/>
      <c r="V34" s="10"/>
      <c r="W34" s="10"/>
      <c r="X34" s="10"/>
      <c r="Y34" s="10"/>
      <c r="Z34" s="114"/>
      <c r="AA34" s="10"/>
      <c r="AB34" s="10" t="str">
        <f>AG34&amp;COUNTIF($AG$15:AG34,AG34)</f>
        <v>9</v>
      </c>
      <c r="AC34" s="126"/>
      <c r="AD34" s="127"/>
      <c r="AE34" s="127"/>
      <c r="AF34" s="127"/>
      <c r="AG34" s="127"/>
      <c r="AH34" s="127"/>
      <c r="AI34" s="10"/>
      <c r="AJ34"/>
      <c r="AK34"/>
      <c r="AM34" s="4">
        <v>1</v>
      </c>
      <c r="AN34" t="str" cm="1">
        <f t="array" ref="AN34:AQ34">_xlfn.XLOOKUP($AO$31&amp;AM34,$I$15:$I$201,$K$15:$N$201,"")</f>
        <v>MARÍA BAYER</v>
      </c>
      <c r="AO34" s="55" t="str">
        <v>NNG</v>
      </c>
      <c r="AP34" s="50">
        <v>40</v>
      </c>
      <c r="AQ34" s="55" t="str">
        <v>MASTER C</v>
      </c>
      <c r="AR34" s="55">
        <f>_xlfn.XLOOKUP($AO$31&amp;AM34,$I$15:$I$201,$P$15:$P$201,"")</f>
        <v>1.6569444444444444E-3</v>
      </c>
      <c r="AS34" s="50" cm="1">
        <f t="array" ref="AS34">IFERROR(IF(AR34="N/P",0,_xlfn.IFS(AM34&gt;8,"0",AM34=1,"9",AM34=2,"7",AM34=3,"6",AM34=4,"5",AM34=5,"4",AM34=6,"3",AM34=7,"2",AM34=8,"1")),"")+0</f>
        <v>9</v>
      </c>
      <c r="AT34" s="87" t="str">
        <f t="shared" si="20"/>
        <v>Master C1</v>
      </c>
      <c r="AU34" s="126" cm="1">
        <f t="array" ref="AU34">_xlfn.IFS(AZ34="N/P",0,AV34="",0,AV34&gt;0,1)</f>
        <v>1</v>
      </c>
      <c r="AV34" s="116" t="str" cm="1">
        <f t="array" ref="AV34:AZ36">_xlfn._xlws.SORT(AN34:AR36,5,1,FALSE)</f>
        <v>Lorena Aguayo Ulloa</v>
      </c>
      <c r="AW34" s="126" t="str">
        <v>MNM</v>
      </c>
      <c r="AX34" s="126">
        <v>43</v>
      </c>
      <c r="AY34" s="126" t="str">
        <v>Master C</v>
      </c>
      <c r="AZ34" s="122">
        <v>1.2539351851851852E-3</v>
      </c>
      <c r="BA34" s="118" cm="1">
        <f t="array" ref="BA34">IFERROR(IF(AZ34="N/P",0,_xlfn.IFS(AU34&gt;8,"0",AU34=1,"9",AU34=2,"7",AU34=3,"6",AU34=4,"5",AU34=5,"4",AU34=6,"3",AU34=7,"2",AU34=8,"1")),"")+0</f>
        <v>9</v>
      </c>
      <c r="BB34" s="125"/>
      <c r="BC34" s="126">
        <v>1</v>
      </c>
      <c r="BD34" s="10" t="str" cm="1">
        <f t="array" ref="BD34:BG34">_xlfn.XLOOKUP($BE$31&amp;BC34,$AB$15:$AB$201,$AD$15:$AG$201,"")</f>
        <v>JAIRO MARTINEZ</v>
      </c>
      <c r="BE34" s="122" t="str">
        <v>NNG</v>
      </c>
      <c r="BF34" s="118">
        <v>45</v>
      </c>
      <c r="BG34" s="122" t="str">
        <v>MASTER D</v>
      </c>
      <c r="BH34" s="122" t="str">
        <f>_xlfn.XLOOKUP($BE$31&amp;BC34,$AB$15:$AB$201,$AI$15:$AI$201,"")</f>
        <v>N/P</v>
      </c>
      <c r="BI34" s="118" cm="1">
        <f t="array" ref="BI34">IFERROR(IF(BH34="N/P",0,_xlfn.IFS(BC34&gt;8,"0",BC34=1,"9",BC34=2,"7",BC34=3,"6",BC34=4,"5",BC34=5,"4",BC34=6,"3",BC34=7,"2",BC34=8,"1")),"")+0</f>
        <v>0</v>
      </c>
      <c r="BJ34" s="131" t="str">
        <f t="shared" si="22"/>
        <v>MASTER D1</v>
      </c>
      <c r="BK34" s="126" cm="1">
        <f t="array" ref="BK34">_xlfn.IFS(BP34="N/P",0,BL34="",0,BL34&gt;0,1)</f>
        <v>1</v>
      </c>
      <c r="BL34" s="10" t="str" cm="1">
        <f t="array" ref="BL34:BP35">_xlfn._xlws.SORT(BD34:BH35,5,1,FALSE)</f>
        <v>DANIEL MONTOYA</v>
      </c>
      <c r="BM34" s="126" t="str">
        <v>NNG</v>
      </c>
      <c r="BN34" s="126">
        <v>45</v>
      </c>
      <c r="BO34" s="126" t="str">
        <v>MASTER D</v>
      </c>
      <c r="BP34" s="122">
        <v>9.4039351851851847E-4</v>
      </c>
      <c r="BQ34" s="118" cm="1">
        <f t="array" ref="BQ34">IFERROR(IF(BP34="N/P",0,_xlfn.IFS(BK34&gt;8,"0",BK34=1,"9",BK34=2,"7",BK34=3,"6",BK34=4,"5",BK34=5,"4",BK34=6,"3",BK34=7,"2",BK34=8,"1")),"")+0</f>
        <v>9</v>
      </c>
      <c r="BS34" s="66"/>
      <c r="BT34" s="66"/>
      <c r="BU34" s="66"/>
      <c r="BV34" s="66"/>
      <c r="BW34" s="66"/>
      <c r="BX34" s="66"/>
      <c r="BZ34" s="56" t="s">
        <v>84</v>
      </c>
      <c r="CA34" s="17">
        <f>_xlfn.XLOOKUP($CC$3&amp;"-"&amp;$CA$8,$H$15:$H$201,$Q$15:$Q$201,"")</f>
        <v>7</v>
      </c>
      <c r="CB34" s="48" t="s">
        <v>85</v>
      </c>
      <c r="CC34" s="57">
        <f>_xlfn.XLOOKUP($CC$3&amp;"-"&amp;$CA$8,$H$15:$H$201,$R$15:$R$201,"")</f>
        <v>2</v>
      </c>
      <c r="CD34"/>
      <c r="CE34" s="56" t="s">
        <v>84</v>
      </c>
      <c r="CF34" s="17">
        <f>_xlfn.XLOOKUP($CC$3&amp;"-"&amp;$CA$9,$H$15:$H$201,$Q$15:$Q$201,"")</f>
        <v>7</v>
      </c>
      <c r="CG34" s="48" t="s">
        <v>85</v>
      </c>
      <c r="CH34" s="57">
        <f>_xlfn.XLOOKUP($CC$3&amp;"-"&amp;$CA$9,$H$15:$H$201,$R$15:$R$201,"")</f>
        <v>2</v>
      </c>
      <c r="CJ34" s="56" t="s">
        <v>84</v>
      </c>
      <c r="CK34" s="17">
        <f>_xlfn.XLOOKUP($CM$3&amp;"-"&amp;$CK$8,$AA$15:$AA$201,$AJ$15:$AJ$201,"")</f>
        <v>8</v>
      </c>
      <c r="CL34" s="48" t="s">
        <v>85</v>
      </c>
      <c r="CM34" s="57">
        <f>_xlfn.XLOOKUP($CM$3&amp;"-"&amp;$CK$8,$AA$15:$AA$201,$AK$15:$AK$201,"")</f>
        <v>2</v>
      </c>
      <c r="CN34"/>
      <c r="CO34" s="56" t="s">
        <v>84</v>
      </c>
      <c r="CP34" s="17">
        <f>_xlfn.XLOOKUP($CM$3&amp;"-"&amp;$CK$9,$AA$15:$AA$201,$AJ$15:$AJ$201,"")</f>
        <v>8</v>
      </c>
      <c r="CQ34" s="48" t="s">
        <v>85</v>
      </c>
      <c r="CR34" s="57">
        <f>_xlfn.XLOOKUP($CM$3&amp;"-"&amp;$CK$9,$AA$15:$AA$201,$AK$15:$AK$201,"")</f>
        <v>2</v>
      </c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33" customFormat="1" ht="18" x14ac:dyDescent="0.35">
      <c r="A35" s="3" t="s">
        <v>67</v>
      </c>
      <c r="B35" s="42" t="str">
        <f>$B$13</f>
        <v xml:space="preserve">PRUEBA </v>
      </c>
      <c r="C35" s="18">
        <f>$C$13</f>
        <v>7</v>
      </c>
      <c r="D35" s="18"/>
      <c r="E35" s="78" t="str">
        <f>$E$12</f>
        <v>100 M</v>
      </c>
      <c r="F35" s="79" t="str">
        <f>$F$12</f>
        <v>LIBRE</v>
      </c>
      <c r="G35" s="69"/>
      <c r="H35"/>
      <c r="I35" t="str">
        <f>N35&amp;COUNTIF($N$15:N35,N35)</f>
        <v>100 M2</v>
      </c>
      <c r="J35" s="19" t="s">
        <v>67</v>
      </c>
      <c r="K35" s="115" t="str">
        <f>$B$13</f>
        <v xml:space="preserve">PRUEBA </v>
      </c>
      <c r="L35" s="109">
        <f>$C$13</f>
        <v>7</v>
      </c>
      <c r="M35" s="109"/>
      <c r="N35" s="108" t="str">
        <f>$E$12</f>
        <v>100 M</v>
      </c>
      <c r="O35" s="109" t="str">
        <f>$F$12</f>
        <v>LIBRE</v>
      </c>
      <c r="P35" s="111"/>
      <c r="Q35" s="111"/>
      <c r="R35" s="111"/>
      <c r="S35" s="125"/>
      <c r="T35" s="19" t="s">
        <v>67</v>
      </c>
      <c r="U35" s="115" t="str">
        <f>$B$13</f>
        <v xml:space="preserve">PRUEBA </v>
      </c>
      <c r="V35" s="117">
        <f>$V$13</f>
        <v>8</v>
      </c>
      <c r="W35" s="117"/>
      <c r="X35" s="108" t="str">
        <f>$E$12</f>
        <v>100 M</v>
      </c>
      <c r="Y35" s="109" t="str">
        <f>$F$12</f>
        <v>LIBRE</v>
      </c>
      <c r="Z35" s="128"/>
      <c r="AA35" s="10"/>
      <c r="AB35" s="10" t="str">
        <f>AG35&amp;COUNTIF($AG$15:AG35,AG35)</f>
        <v>100 M2</v>
      </c>
      <c r="AC35" s="19" t="s">
        <v>67</v>
      </c>
      <c r="AD35" s="115" t="str">
        <f>$B$13</f>
        <v xml:space="preserve">PRUEBA </v>
      </c>
      <c r="AE35" s="117">
        <f>$V$13</f>
        <v>8</v>
      </c>
      <c r="AF35" s="109"/>
      <c r="AG35" s="108" t="str">
        <f>$E$12</f>
        <v>100 M</v>
      </c>
      <c r="AH35" s="109" t="str">
        <f>$F$12</f>
        <v>LIBRE</v>
      </c>
      <c r="AI35" s="111"/>
      <c r="AJ35" s="5"/>
      <c r="AK35" s="5"/>
      <c r="AM35" s="4">
        <v>2</v>
      </c>
      <c r="AN35" t="str" cm="1">
        <f t="array" ref="AN35:AQ35">_xlfn.XLOOKUP($AO$31&amp;AM35,$I$15:$I$201,$K$15:$N$201,"")</f>
        <v>Lorena Aguayo Ulloa</v>
      </c>
      <c r="AO35" s="55" t="str">
        <v>MNM</v>
      </c>
      <c r="AP35" s="50">
        <v>43</v>
      </c>
      <c r="AQ35" s="55" t="str">
        <v>Master C</v>
      </c>
      <c r="AR35" s="55">
        <f>_xlfn.XLOOKUP($AO$31&amp;AM35,$I$15:$I$201,$P$15:$P$201,"")</f>
        <v>1.2539351851851852E-3</v>
      </c>
      <c r="AS35" s="50" cm="1">
        <f t="array" ref="AS35">IFERROR(IF(AR35="N/P",0,_xlfn.IFS(AM35&gt;8,"0",AM35=1,"9",AM35=2,"7",AM35=3,"6",AM35=4,"5",AM35=5,"4",AM35=6,"3",AM35=7,"2",AM35=8,"1")),"")+0</f>
        <v>7</v>
      </c>
      <c r="AT35" s="87" t="str">
        <f t="shared" si="20"/>
        <v>Master C2</v>
      </c>
      <c r="AU35" s="126" cm="1">
        <f t="array" ref="AU35">_xlfn.IFS(AZ35="N/P",0,AV35="",0,AZ35&gt;0,AU34+1)</f>
        <v>2</v>
      </c>
      <c r="AV35" s="116" t="str">
        <v>Claudia Milena Serpa Imbett</v>
      </c>
      <c r="AW35" s="126" t="str">
        <v>MNM</v>
      </c>
      <c r="AX35" s="126">
        <v>44</v>
      </c>
      <c r="AY35" s="126" t="str">
        <v>Master C</v>
      </c>
      <c r="AZ35" s="122">
        <v>1.5664351851851852E-3</v>
      </c>
      <c r="BA35" s="118" cm="1">
        <f t="array" ref="BA35">IFERROR(IF(AZ35="N/P",0,_xlfn.IFS(AU35&gt;8,"0",AU35=1,"9",AU35=2,"7",AU35=3,"6",AU35=4,"5",AU35=5,"4",AU35=6,"3",AU35=7,"2",AU35=8,"1")),"")+0</f>
        <v>7</v>
      </c>
      <c r="BB35" s="125"/>
      <c r="BC35" s="126">
        <v>2</v>
      </c>
      <c r="BD35" s="10" t="str" cm="1">
        <f t="array" ref="BD35:BG35">_xlfn.XLOOKUP($BE$31&amp;BC35,$AB$15:$AB$201,$AD$15:$AG$201,"")</f>
        <v>DANIEL MONTOYA</v>
      </c>
      <c r="BE35" s="122" t="str">
        <v>NNG</v>
      </c>
      <c r="BF35" s="118">
        <v>45</v>
      </c>
      <c r="BG35" s="122" t="str">
        <v>MASTER D</v>
      </c>
      <c r="BH35" s="122">
        <f>_xlfn.XLOOKUP($BE$31&amp;BC35,$AB$15:$AB$201,$AI$15:$AI$201,"")</f>
        <v>9.4039351851851847E-4</v>
      </c>
      <c r="BI35" s="118" cm="1">
        <f t="array" ref="BI35">IFERROR(IF(BH35="N/P",0,_xlfn.IFS(BC35&gt;8,"0",BC35=1,"9",BC35=2,"7",BC35=3,"6",BC35=4,"5",BC35=5,"4",BC35=6,"3",BC35=7,"2",BC35=8,"1")),"")+0</f>
        <v>7</v>
      </c>
      <c r="BJ35" s="131" t="str">
        <f t="shared" si="22"/>
        <v>MASTER D0</v>
      </c>
      <c r="BK35" s="126" cm="1">
        <f t="array" ref="BK35">_xlfn.IFS(BP35="N/P",0,BL35="",0,BP35&gt;0,BK34+1)</f>
        <v>0</v>
      </c>
      <c r="BL35" s="10" t="str">
        <v>JAIRO MARTINEZ</v>
      </c>
      <c r="BM35" s="126" t="str">
        <v>NNG</v>
      </c>
      <c r="BN35" s="126">
        <v>45</v>
      </c>
      <c r="BO35" s="126" t="str">
        <v>MASTER D</v>
      </c>
      <c r="BP35" s="122" t="str">
        <v>N/P</v>
      </c>
      <c r="BQ35" s="118" cm="1">
        <f t="array" ref="BQ35">IFERROR(IF(BP35="N/P",0,_xlfn.IFS(BK35&gt;8,"0",BK35=1,"9",BK35=2,"7",BK35=3,"6",BK35=4,"5",BK35=5,"4",BK35=6,"3",BK35=7,"2",BK35=8,"1")),"")+0</f>
        <v>0</v>
      </c>
      <c r="BS35" s="66"/>
      <c r="BT35" s="66"/>
      <c r="BU35" s="66"/>
      <c r="BV35" s="66"/>
      <c r="BW35" s="66"/>
      <c r="BX35" s="66"/>
      <c r="BZ35" s="58"/>
      <c r="CA35" s="17"/>
      <c r="CB35"/>
      <c r="CC35" s="57"/>
      <c r="CD35"/>
      <c r="CE35" s="58"/>
      <c r="CF35" s="17"/>
      <c r="CG35"/>
      <c r="CH35" s="57"/>
      <c r="CJ35" s="58"/>
      <c r="CK35" s="17"/>
      <c r="CL35"/>
      <c r="CM35" s="57"/>
      <c r="CN35"/>
      <c r="CO35" s="58"/>
      <c r="CP35" s="17"/>
      <c r="CQ35"/>
      <c r="CR35" s="57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33" customFormat="1" ht="18" x14ac:dyDescent="0.35">
      <c r="A36" s="3" t="s">
        <v>79</v>
      </c>
      <c r="B36" s="49" t="s">
        <v>7</v>
      </c>
      <c r="C36" s="49" t="s">
        <v>8</v>
      </c>
      <c r="D36" s="49" t="s">
        <v>61</v>
      </c>
      <c r="E36" s="49" t="s">
        <v>10</v>
      </c>
      <c r="F36" s="49" t="s">
        <v>80</v>
      </c>
      <c r="G36" s="69"/>
      <c r="H36"/>
      <c r="I36" t="str">
        <f>N36&amp;COUNTIF($N$15:N36,N36)</f>
        <v>CAT.2</v>
      </c>
      <c r="J36" s="19" t="s">
        <v>79</v>
      </c>
      <c r="K36" s="118" t="s">
        <v>7</v>
      </c>
      <c r="L36" s="118" t="s">
        <v>8</v>
      </c>
      <c r="M36" s="118" t="s">
        <v>61</v>
      </c>
      <c r="N36" s="118" t="s">
        <v>10</v>
      </c>
      <c r="O36" s="118" t="s">
        <v>80</v>
      </c>
      <c r="P36" s="119" t="s">
        <v>81</v>
      </c>
      <c r="Q36" s="119" t="s">
        <v>82</v>
      </c>
      <c r="R36" s="119" t="s">
        <v>30</v>
      </c>
      <c r="S36" s="125"/>
      <c r="T36" s="19" t="s">
        <v>79</v>
      </c>
      <c r="U36" s="119" t="s">
        <v>7</v>
      </c>
      <c r="V36" s="119" t="s">
        <v>8</v>
      </c>
      <c r="W36" s="119" t="s">
        <v>61</v>
      </c>
      <c r="X36" s="119" t="s">
        <v>10</v>
      </c>
      <c r="Y36" s="119" t="s">
        <v>80</v>
      </c>
      <c r="Z36" s="120"/>
      <c r="AA36" s="10"/>
      <c r="AB36" s="10" t="str">
        <f>AG36&amp;COUNTIF($AG$15:AG36,AG36)</f>
        <v>CAT.2</v>
      </c>
      <c r="AC36" s="19" t="s">
        <v>79</v>
      </c>
      <c r="AD36" s="118" t="s">
        <v>7</v>
      </c>
      <c r="AE36" s="118" t="s">
        <v>8</v>
      </c>
      <c r="AF36" s="118" t="s">
        <v>61</v>
      </c>
      <c r="AG36" s="118" t="s">
        <v>10</v>
      </c>
      <c r="AH36" s="118" t="s">
        <v>80</v>
      </c>
      <c r="AI36" s="119" t="s">
        <v>81</v>
      </c>
      <c r="AJ36" s="49" t="s">
        <v>82</v>
      </c>
      <c r="AK36" s="49" t="s">
        <v>30</v>
      </c>
      <c r="AM36" s="4">
        <v>3</v>
      </c>
      <c r="AN36" t="str" cm="1">
        <f t="array" ref="AN36:AQ36">_xlfn.XLOOKUP($AO$31&amp;AM36,$I$15:$I$201,$K$15:$N$201,"")</f>
        <v>Claudia Milena Serpa Imbett</v>
      </c>
      <c r="AO36" s="55" t="str">
        <v>MNM</v>
      </c>
      <c r="AP36" s="50">
        <v>44</v>
      </c>
      <c r="AQ36" s="55" t="str">
        <v>Master C</v>
      </c>
      <c r="AR36" s="55">
        <f>_xlfn.XLOOKUP($AO$31&amp;AM36,$I$15:$I$201,$P$15:$P$201,"")</f>
        <v>1.5664351851851852E-3</v>
      </c>
      <c r="AS36" s="50" cm="1">
        <f t="array" ref="AS36">IFERROR(IF(AR36="N/P",0,_xlfn.IFS(AM36&gt;8,"0",AM36=1,"9",AM36=2,"7",AM36=3,"6",AM36=4,"5",AM36=5,"4",AM36=6,"3",AM36=7,"2",AM36=8,"1")),"")+0</f>
        <v>6</v>
      </c>
      <c r="AT36" s="87" t="str">
        <f t="shared" si="20"/>
        <v>MASTER C3</v>
      </c>
      <c r="AU36" s="126" cm="1">
        <f t="array" ref="AU36">_xlfn.IFS(AZ36="N/P",0,AV36="",0,AZ36&gt;0,AU35+1)</f>
        <v>3</v>
      </c>
      <c r="AV36" s="116" t="str">
        <v>MARÍA BAYER</v>
      </c>
      <c r="AW36" s="126" t="str">
        <v>NNG</v>
      </c>
      <c r="AX36" s="126">
        <v>40</v>
      </c>
      <c r="AY36" s="126" t="str">
        <v>MASTER C</v>
      </c>
      <c r="AZ36" s="122">
        <v>1.6569444444444444E-3</v>
      </c>
      <c r="BA36" s="118" cm="1">
        <f t="array" ref="BA36">IFERROR(IF(AZ36="N/P",0,_xlfn.IFS(AU36&gt;8,"0",AU36=1,"9",AU36=2,"7",AU36=3,"6",AU36=4,"5",AU36=5,"4",AU36=6,"3",AU36=7,"2",AU36=8,"1")),"")+0</f>
        <v>6</v>
      </c>
      <c r="BB36" s="125"/>
      <c r="BC36" s="126">
        <v>3</v>
      </c>
      <c r="BD36" s="10" t="str" cm="1">
        <f t="array" ref="BD36">_xlfn.XLOOKUP($BE$31&amp;BC36,$AB$15:$AB$201,$AD$15:$AG$201,"")</f>
        <v/>
      </c>
      <c r="BE36" s="122"/>
      <c r="BF36" s="118"/>
      <c r="BG36" s="122"/>
      <c r="BH36" s="122" t="str">
        <f>_xlfn.XLOOKUP($BE$31&amp;BC36,$AB$15:$AB$201,$AI$15:$AI$201,"")</f>
        <v/>
      </c>
      <c r="BI36" s="118" cm="1">
        <f t="array" ref="BI36">IFERROR(IF(BH36="N/P",0,_xlfn.IFS(BC36&gt;8,"0",BC36=1,"9",BC36=2,"7",BC36=3,"6",BC36=4,"5",BC36=5,"4",BC36=6,"3",BC36=7,"2",BC36=8,"1")),"")+0</f>
        <v>6</v>
      </c>
      <c r="BJ36" s="131" t="str">
        <f t="shared" si="22"/>
        <v>0</v>
      </c>
      <c r="BK36" s="126" cm="1">
        <f t="array" ref="BK36">_xlfn.IFS(BP36="N/P",0,BL36="",0,BP36&gt;0,BK35+1)</f>
        <v>0</v>
      </c>
      <c r="BL36" s="10"/>
      <c r="BM36" s="126"/>
      <c r="BN36" s="126"/>
      <c r="BO36" s="126"/>
      <c r="BP36" s="122"/>
      <c r="BQ36" s="118" t="e" cm="1">
        <f t="array" ref="BQ36">IFERROR(IF(BP36="N/P",0,_xlfn.IFS(BK36&gt;8,"0",BK36=1,"9",BK36=2,"7",BK36=3,"6",BK36=4,"5",BK36=5,"4",BK36=6,"3",BK36=7,"2",BK36=8,"1")),"")+0</f>
        <v>#VALUE!</v>
      </c>
      <c r="BS36" s="66"/>
      <c r="BT36" s="66"/>
      <c r="BU36" s="66"/>
      <c r="BV36" s="66"/>
      <c r="BW36" s="66"/>
      <c r="BX36" s="66"/>
      <c r="BZ36" s="56" t="s">
        <v>86</v>
      </c>
      <c r="CA36" s="17">
        <f>_xlfn.XLOOKUP($CC$3&amp;"-"&amp;$CA$8,$H$15:$H$201,$J$15:$J$201,"")</f>
        <v>5</v>
      </c>
      <c r="CB36" s="48" t="s">
        <v>87</v>
      </c>
      <c r="CC36" s="57"/>
      <c r="CD36"/>
      <c r="CE36" s="56" t="s">
        <v>86</v>
      </c>
      <c r="CF36" s="17">
        <f>_xlfn.XLOOKUP($CC$3&amp;"-"&amp;$CA$9,$H$15:$H$201,$J$15:$J$201,"")</f>
        <v>6</v>
      </c>
      <c r="CG36" s="48" t="s">
        <v>87</v>
      </c>
      <c r="CH36" s="57"/>
      <c r="CJ36" s="56" t="s">
        <v>86</v>
      </c>
      <c r="CK36" s="17">
        <f>_xlfn.XLOOKUP($CM$3&amp;"-"&amp;$CK$8,$AA$15:$AA$201,$AC$15:$AC$201,"")</f>
        <v>5</v>
      </c>
      <c r="CL36" s="48" t="s">
        <v>87</v>
      </c>
      <c r="CM36" s="57"/>
      <c r="CN36"/>
      <c r="CO36" s="56" t="s">
        <v>86</v>
      </c>
      <c r="CP36" s="17">
        <f>_xlfn.XLOOKUP($CM$3&amp;"-"&amp;$CK$9,$AA$15:$AA$201,$AC$15:$AC$201,"")</f>
        <v>6</v>
      </c>
      <c r="CQ36" s="48" t="s">
        <v>87</v>
      </c>
      <c r="CR36" s="57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3" customFormat="1" ht="18" x14ac:dyDescent="0.35">
      <c r="A37">
        <v>8</v>
      </c>
      <c r="B37"/>
      <c r="C37" s="3">
        <f>_xlfn.XLOOKUP(B37,Tabla1[NOMBRE Y APELLIDO],Tabla1[EQUIPO])</f>
        <v>0</v>
      </c>
      <c r="D37" s="3">
        <f>_xlfn.XLOOKUP(B37,Tabla1[NOMBRE Y APELLIDO],Tabla1[EDAD])</f>
        <v>0</v>
      </c>
      <c r="E37" s="3">
        <f>_xlfn.XLOOKUP(B37,Tabla1[NOMBRE Y APELLIDO],Tabla1[CAT.])</f>
        <v>0</v>
      </c>
      <c r="F37" s="81">
        <f>_xlfn.XLOOKUP(B37,Tabla1[NOMBRE Y APELLIDO],Tabla1[100m LIBRE])</f>
        <v>0</v>
      </c>
      <c r="G37" s="69"/>
      <c r="H37" t="str">
        <f>$J$35&amp;"-"&amp;J37</f>
        <v>SERIE 3-1</v>
      </c>
      <c r="I37" t="str">
        <f>N37&amp;COUNTIF($N$15:N37,N37)</f>
        <v>09</v>
      </c>
      <c r="J37" s="19" cm="1">
        <f t="array" ref="J37:O44">_xlfn._xlws.SORT(A37:F44,1,1,FALSE)</f>
        <v>1</v>
      </c>
      <c r="K37" s="121">
        <v>0</v>
      </c>
      <c r="L37" s="118">
        <v>0</v>
      </c>
      <c r="M37" s="118">
        <v>0</v>
      </c>
      <c r="N37" s="118">
        <v>0</v>
      </c>
      <c r="O37" s="122">
        <v>0</v>
      </c>
      <c r="P37" s="122" t="s">
        <v>89</v>
      </c>
      <c r="Q37" s="118">
        <f t="shared" ref="Q37:Q44" si="34">$L$13</f>
        <v>7</v>
      </c>
      <c r="R37" s="118">
        <v>3</v>
      </c>
      <c r="S37" s="125"/>
      <c r="T37" s="10">
        <v>8</v>
      </c>
      <c r="U37" s="10"/>
      <c r="V37" s="19">
        <f>_xlfn.XLOOKUP(U37,Tabla1[NOMBRE Y APELLIDO],Tabla1[EQUIPO])</f>
        <v>0</v>
      </c>
      <c r="W37" s="19">
        <f>_xlfn.XLOOKUP(U37,Tabla1[NOMBRE Y APELLIDO],Tabla1[EDAD])</f>
        <v>0</v>
      </c>
      <c r="X37" s="19">
        <f>_xlfn.XLOOKUP(U37,Tabla1[NOMBRE Y APELLIDO],Tabla1[CAT.])</f>
        <v>0</v>
      </c>
      <c r="Y37" s="123">
        <f>_xlfn.XLOOKUP(U37,Tabla1[NOMBRE Y APELLIDO],Tabla1[100m LIBRE])</f>
        <v>0</v>
      </c>
      <c r="Z37" s="124"/>
      <c r="AA37" s="10" t="str">
        <f>$AC$35&amp;"-"&amp;AC37</f>
        <v>SERIE 3-1</v>
      </c>
      <c r="AB37" s="10" t="str">
        <f>AG37&amp;COUNTIF($AG$15:AG37,AG37)</f>
        <v>010</v>
      </c>
      <c r="AC37" s="19" cm="1">
        <f t="array" ref="AC37:AH44">_xlfn._xlws.SORT(T37:Y44,1,1,FALSE)</f>
        <v>1</v>
      </c>
      <c r="AD37" s="121">
        <v>0</v>
      </c>
      <c r="AE37" s="118">
        <v>0</v>
      </c>
      <c r="AF37" s="118">
        <v>0</v>
      </c>
      <c r="AG37" s="118">
        <v>0</v>
      </c>
      <c r="AH37" s="122">
        <v>0</v>
      </c>
      <c r="AI37" s="122" t="s">
        <v>89</v>
      </c>
      <c r="AJ37" s="50">
        <f t="shared" ref="AJ37:AJ44" si="35">$AE$13</f>
        <v>8</v>
      </c>
      <c r="AK37" s="50">
        <v>3</v>
      </c>
      <c r="AM37" s="4">
        <v>4</v>
      </c>
      <c r="AN37" t="str" cm="1">
        <f t="array" ref="AN37">_xlfn.XLOOKUP($AO$31&amp;AM37,$I$15:$I$201,$K$15:$N$201,"")</f>
        <v/>
      </c>
      <c r="AO37" s="55"/>
      <c r="AP37" s="50"/>
      <c r="AQ37" s="55"/>
      <c r="AR37" s="55" t="str">
        <f>_xlfn.XLOOKUP($AO$31&amp;AM37,$I$15:$I$201,$P$15:$P$201,"")</f>
        <v/>
      </c>
      <c r="AS37" s="50" cm="1">
        <f t="array" ref="AS37">IFERROR(IF(AR37="N/P",0,_xlfn.IFS(AM37&gt;8,"0",AM37=1,"9",AM37=2,"7",AM37=3,"6",AM37=4,"5",AM37=5,"4",AM37=6,"3",AM37=7,"2",AM37=8,"1")),"")+0</f>
        <v>5</v>
      </c>
      <c r="AT37" s="87" t="str">
        <f t="shared" si="20"/>
        <v>0</v>
      </c>
      <c r="AU37" s="126" cm="1">
        <f t="array" ref="AU37">_xlfn.IFS(AZ37="N/P",0,AV37="",0,AZ37&gt;0,AU36+1)</f>
        <v>0</v>
      </c>
      <c r="AV37" s="116"/>
      <c r="AW37" s="126"/>
      <c r="AX37" s="126"/>
      <c r="AY37" s="126"/>
      <c r="AZ37" s="122"/>
      <c r="BA37" s="118" t="e" cm="1">
        <f t="array" ref="BA37">IFERROR(IF(AZ37="N/P",0,_xlfn.IFS(AU37&gt;8,"0",AU37=1,"9",AU37=2,"7",AU37=3,"6",AU37=4,"5",AU37=5,"4",AU37=6,"3",AU37=7,"2",AU37=8,"1")),"")+0</f>
        <v>#VALUE!</v>
      </c>
      <c r="BB37" s="125"/>
      <c r="BC37" s="126">
        <v>4</v>
      </c>
      <c r="BD37" s="10" t="str" cm="1">
        <f t="array" ref="BD37">_xlfn.XLOOKUP($BE$31&amp;BC37,$AB$15:$AB$201,$AD$15:$AG$201,"")</f>
        <v/>
      </c>
      <c r="BE37" s="122"/>
      <c r="BF37" s="118"/>
      <c r="BG37" s="122"/>
      <c r="BH37" s="122" t="str">
        <f>_xlfn.XLOOKUP($BE$31&amp;BC37,$AB$15:$AB$201,$AI$15:$AI$201,"")</f>
        <v/>
      </c>
      <c r="BI37" s="118" cm="1">
        <f t="array" ref="BI37">IFERROR(IF(BH37="N/P",0,_xlfn.IFS(BC37&gt;8,"0",BC37=1,"9",BC37=2,"7",BC37=3,"6",BC37=4,"5",BC37=5,"4",BC37=6,"3",BC37=7,"2",BC37=8,"1")),"")+0</f>
        <v>5</v>
      </c>
      <c r="BJ37" s="131" t="str">
        <f t="shared" si="22"/>
        <v>0</v>
      </c>
      <c r="BK37" s="126" cm="1">
        <f t="array" ref="BK37">_xlfn.IFS(BP37="N/P",0,BL37="",0,BP37&gt;0,BK36+1)</f>
        <v>0</v>
      </c>
      <c r="BL37" s="10"/>
      <c r="BM37" s="126"/>
      <c r="BN37" s="126"/>
      <c r="BO37" s="126"/>
      <c r="BP37" s="122"/>
      <c r="BQ37" s="118" t="e" cm="1">
        <f t="array" ref="BQ37">IFERROR(IF(BP37="N/P",0,_xlfn.IFS(BK37&gt;8,"0",BK37=1,"9",BK37=2,"7",BK37=3,"6",BK37=4,"5",BK37=5,"4",BK37=6,"3",BK37=7,"2",BK37=8,"1")),"")+0</f>
        <v>#VALUE!</v>
      </c>
      <c r="BS37" s="66"/>
      <c r="BT37" s="66"/>
      <c r="BU37" s="66"/>
      <c r="BV37" s="66"/>
      <c r="BW37" s="66"/>
      <c r="BX37" s="66"/>
      <c r="BZ37" s="58"/>
      <c r="CA37"/>
      <c r="CB37"/>
      <c r="CC37" s="61"/>
      <c r="CD37"/>
      <c r="CE37" s="58"/>
      <c r="CF37"/>
      <c r="CG37"/>
      <c r="CH37" s="61"/>
      <c r="CJ37" s="58"/>
      <c r="CK37"/>
      <c r="CL37"/>
      <c r="CM37" s="61"/>
      <c r="CN37"/>
      <c r="CO37" s="58"/>
      <c r="CP37"/>
      <c r="CQ37"/>
      <c r="CR37" s="61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3" customFormat="1" ht="18" x14ac:dyDescent="0.35">
      <c r="A38">
        <v>1</v>
      </c>
      <c r="B38"/>
      <c r="C38" s="3">
        <f>_xlfn.XLOOKUP(B38,Tabla1[NOMBRE Y APELLIDO],Tabla1[EQUIPO])</f>
        <v>0</v>
      </c>
      <c r="D38" s="3">
        <f>_xlfn.XLOOKUP(B38,Tabla1[NOMBRE Y APELLIDO],Tabla1[EDAD])</f>
        <v>0</v>
      </c>
      <c r="E38" s="3">
        <f>_xlfn.XLOOKUP(B38,Tabla1[NOMBRE Y APELLIDO],Tabla1[CAT.])</f>
        <v>0</v>
      </c>
      <c r="F38" s="81">
        <f>_xlfn.XLOOKUP(B38,Tabla1[NOMBRE Y APELLIDO],Tabla1[100m LIBRE])</f>
        <v>0</v>
      </c>
      <c r="G38" s="69"/>
      <c r="H38" t="str">
        <f t="shared" ref="H38:H44" si="36">$J$35&amp;"-"&amp;J38</f>
        <v>SERIE 3-2</v>
      </c>
      <c r="I38" t="str">
        <f>N38&amp;COUNTIF($N$15:N38,N38)</f>
        <v>010</v>
      </c>
      <c r="J38" s="19">
        <v>2</v>
      </c>
      <c r="K38" s="121">
        <v>0</v>
      </c>
      <c r="L38" s="118">
        <v>0</v>
      </c>
      <c r="M38" s="118">
        <v>0</v>
      </c>
      <c r="N38" s="118">
        <v>0</v>
      </c>
      <c r="O38" s="122">
        <v>0</v>
      </c>
      <c r="P38" s="122" t="s">
        <v>89</v>
      </c>
      <c r="Q38" s="118">
        <f t="shared" si="34"/>
        <v>7</v>
      </c>
      <c r="R38" s="118">
        <v>3</v>
      </c>
      <c r="S38" s="125"/>
      <c r="T38" s="10">
        <v>1</v>
      </c>
      <c r="U38" s="10"/>
      <c r="V38" s="19">
        <f>_xlfn.XLOOKUP(U38,Tabla1[NOMBRE Y APELLIDO],Tabla1[EQUIPO])</f>
        <v>0</v>
      </c>
      <c r="W38" s="19">
        <f>_xlfn.XLOOKUP(U38,Tabla1[NOMBRE Y APELLIDO],Tabla1[EDAD])</f>
        <v>0</v>
      </c>
      <c r="X38" s="19">
        <f>_xlfn.XLOOKUP(U38,Tabla1[NOMBRE Y APELLIDO],Tabla1[CAT.])</f>
        <v>0</v>
      </c>
      <c r="Y38" s="123">
        <f>_xlfn.XLOOKUP(U38,Tabla1[NOMBRE Y APELLIDO],Tabla1[100m LIBRE])</f>
        <v>0</v>
      </c>
      <c r="Z38" s="124"/>
      <c r="AA38" s="10" t="str">
        <f t="shared" ref="AA38:AA44" si="37">$AC$35&amp;"-"&amp;AC38</f>
        <v>SERIE 3-2</v>
      </c>
      <c r="AB38" s="10" t="str">
        <f>AG38&amp;COUNTIF($AG$15:AG38,AG38)</f>
        <v>011</v>
      </c>
      <c r="AC38" s="19">
        <v>2</v>
      </c>
      <c r="AD38" s="121">
        <v>0</v>
      </c>
      <c r="AE38" s="118">
        <v>0</v>
      </c>
      <c r="AF38" s="118">
        <v>0</v>
      </c>
      <c r="AG38" s="118">
        <v>0</v>
      </c>
      <c r="AH38" s="122">
        <v>0</v>
      </c>
      <c r="AI38" s="122" t="s">
        <v>89</v>
      </c>
      <c r="AJ38" s="50">
        <f t="shared" si="35"/>
        <v>8</v>
      </c>
      <c r="AK38" s="50">
        <v>3</v>
      </c>
      <c r="AM38" s="4"/>
      <c r="AN38" s="42" t="str">
        <f>AN22</f>
        <v>FEMENINO</v>
      </c>
      <c r="AO38" s="18" t="s">
        <v>141</v>
      </c>
      <c r="AP38"/>
      <c r="AQ38" s="42" t="str">
        <f>AQ22</f>
        <v>100 M</v>
      </c>
      <c r="AR38" s="18" t="str">
        <f>AR22</f>
        <v>LIBRE</v>
      </c>
      <c r="AS38"/>
      <c r="AT38" s="87" t="str">
        <f t="shared" si="20"/>
        <v>100 M</v>
      </c>
      <c r="AU38" s="126"/>
      <c r="AV38" s="113" t="str">
        <f>AN38</f>
        <v>FEMENINO</v>
      </c>
      <c r="AW38" s="116" t="str">
        <f>AO38</f>
        <v>MASTER D</v>
      </c>
      <c r="AX38" s="126"/>
      <c r="AY38" s="113" t="str">
        <f>AQ38</f>
        <v>100 M</v>
      </c>
      <c r="AZ38" s="116" t="str">
        <f>AR38</f>
        <v>LIBRE</v>
      </c>
      <c r="BA38" s="10"/>
      <c r="BB38" s="125"/>
      <c r="BC38" s="126"/>
      <c r="BD38" s="115" t="str">
        <f>BD31</f>
        <v>MASCULINO</v>
      </c>
      <c r="BE38" s="117" t="s">
        <v>142</v>
      </c>
      <c r="BF38" s="10"/>
      <c r="BG38" s="115" t="str">
        <f>BG22</f>
        <v>100 M</v>
      </c>
      <c r="BH38" s="115" t="str">
        <f>BH31</f>
        <v>LIBRE</v>
      </c>
      <c r="BI38" s="10"/>
      <c r="BJ38" s="131" t="str">
        <f t="shared" si="22"/>
        <v>100 M</v>
      </c>
      <c r="BK38" s="10"/>
      <c r="BL38" s="113" t="str">
        <f>BD38</f>
        <v>MASCULINO</v>
      </c>
      <c r="BM38" s="116" t="str">
        <f>BE38</f>
        <v>MASTER E</v>
      </c>
      <c r="BN38" s="10"/>
      <c r="BO38" s="113" t="str">
        <f>BG38</f>
        <v>100 M</v>
      </c>
      <c r="BP38" s="116" t="str">
        <f>BH38</f>
        <v>LIBRE</v>
      </c>
      <c r="BQ38" s="10"/>
      <c r="BS38" s="66"/>
      <c r="BT38" s="66"/>
      <c r="BU38" s="66"/>
      <c r="BV38" s="66"/>
      <c r="BW38" s="66"/>
      <c r="BX38" s="66"/>
      <c r="BZ38" s="56" t="s">
        <v>88</v>
      </c>
      <c r="CA38" s="138" t="str">
        <f>_xlfn.XLOOKUP($CC$3&amp;"-"&amp;$CA$8,$H$15:$H$201,$K$15:$K$201,"")</f>
        <v>TATIANA MONTES</v>
      </c>
      <c r="CB38" s="138" t="str">
        <f>_xlfn.XLOOKUP($CC$3&amp;"-"&amp;CB26,$H$15:$H$201,$J$15:$J$201,"")</f>
        <v/>
      </c>
      <c r="CC38" s="139" t="str">
        <f>_xlfn.XLOOKUP($CC$3&amp;"-"&amp;CC26,$H$15:$H$201,$J$15:$J$201,"")</f>
        <v/>
      </c>
      <c r="CD38"/>
      <c r="CE38" s="56" t="s">
        <v>88</v>
      </c>
      <c r="CF38" s="138" t="str">
        <f>_xlfn.XLOOKUP($CC$3&amp;"-"&amp;$CA$9,$H$15:$H$201,$K$15:$K$201,"")</f>
        <v>Leydis de Jesús Lugo</v>
      </c>
      <c r="CG38" s="138" t="str">
        <f>_xlfn.XLOOKUP($CC$3&amp;"-"&amp;CG26,$H$15:$H$201,$J$15:$J$201,"")</f>
        <v/>
      </c>
      <c r="CH38" s="139" t="str">
        <f>_xlfn.XLOOKUP($CC$3&amp;"-"&amp;CH26,$H$15:$H$201,$J$15:$J$201,"")</f>
        <v/>
      </c>
      <c r="CJ38" s="56" t="s">
        <v>88</v>
      </c>
      <c r="CK38" s="138" t="str">
        <f>_xlfn.XLOOKUP($CM$3&amp;"-"&amp;$CK$8,$AA$15:$AA$201,$AD$15:$AD$201,"")</f>
        <v>Hugo Barrera Guzman</v>
      </c>
      <c r="CL38" s="138" t="str">
        <f>_xlfn.XLOOKUP($CC$3&amp;"-"&amp;CL26,$H$15:$H$201,$J$15:$J$201,"")</f>
        <v/>
      </c>
      <c r="CM38" s="139" t="str">
        <f>_xlfn.XLOOKUP($CC$3&amp;"-"&amp;CM26,$H$15:$H$201,$J$15:$J$201,"")</f>
        <v/>
      </c>
      <c r="CN38"/>
      <c r="CO38" s="56" t="s">
        <v>88</v>
      </c>
      <c r="CP38" s="138">
        <f>_xlfn.XLOOKUP($CM$3&amp;"-"&amp;$CK$9,$AA$15:$AA$201,$AD$15:$AD$201,"")</f>
        <v>0</v>
      </c>
      <c r="CQ38" s="138" t="str">
        <f>_xlfn.XLOOKUP($CC$3&amp;"-"&amp;CQ26,$H$15:$H$201,$J$15:$J$201,"")</f>
        <v/>
      </c>
      <c r="CR38" s="139" t="str">
        <f>_xlfn.XLOOKUP($CC$3&amp;"-"&amp;CR26,$H$15:$H$201,$J$15:$J$201,"")</f>
        <v/>
      </c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33" customFormat="1" ht="18" x14ac:dyDescent="0.35">
      <c r="A39">
        <v>7</v>
      </c>
      <c r="B39"/>
      <c r="C39" s="3">
        <f>_xlfn.XLOOKUP(B39,Tabla1[NOMBRE Y APELLIDO],Tabla1[EQUIPO])</f>
        <v>0</v>
      </c>
      <c r="D39" s="3">
        <f>_xlfn.XLOOKUP(B39,Tabla1[NOMBRE Y APELLIDO],Tabla1[EDAD])</f>
        <v>0</v>
      </c>
      <c r="E39" s="3">
        <f>_xlfn.XLOOKUP(B39,Tabla1[NOMBRE Y APELLIDO],Tabla1[CAT.])</f>
        <v>0</v>
      </c>
      <c r="F39" s="81">
        <f>_xlfn.XLOOKUP(B39,Tabla1[NOMBRE Y APELLIDO],Tabla1[100m LIBRE])</f>
        <v>0</v>
      </c>
      <c r="G39" s="69"/>
      <c r="H39" t="str">
        <f t="shared" si="36"/>
        <v>SERIE 3-3</v>
      </c>
      <c r="I39" t="str">
        <f>N39&amp;COUNTIF($N$15:N39,N39)</f>
        <v>MAYORES1</v>
      </c>
      <c r="J39" s="19">
        <v>3</v>
      </c>
      <c r="K39" s="121" t="str">
        <v>Maria Camila Bravo Acevedo</v>
      </c>
      <c r="L39" s="118" t="str">
        <v>DELFINES</v>
      </c>
      <c r="M39" s="118">
        <v>26</v>
      </c>
      <c r="N39" s="118" t="str">
        <v>MAYORES</v>
      </c>
      <c r="O39" s="122" t="str">
        <v>N/T</v>
      </c>
      <c r="P39" s="122">
        <v>1.179976851851852E-3</v>
      </c>
      <c r="Q39" s="118">
        <f t="shared" si="34"/>
        <v>7</v>
      </c>
      <c r="R39" s="118">
        <v>3</v>
      </c>
      <c r="S39" s="125"/>
      <c r="T39" s="10">
        <v>7</v>
      </c>
      <c r="U39" s="10"/>
      <c r="V39" s="19">
        <f>_xlfn.XLOOKUP(U39,Tabla1[NOMBRE Y APELLIDO],Tabla1[EQUIPO])</f>
        <v>0</v>
      </c>
      <c r="W39" s="19">
        <f>_xlfn.XLOOKUP(U39,Tabla1[NOMBRE Y APELLIDO],Tabla1[EDAD])</f>
        <v>0</v>
      </c>
      <c r="X39" s="19">
        <f>_xlfn.XLOOKUP(U39,Tabla1[NOMBRE Y APELLIDO],Tabla1[CAT.])</f>
        <v>0</v>
      </c>
      <c r="Y39" s="123">
        <f>_xlfn.XLOOKUP(U39,Tabla1[NOMBRE Y APELLIDO],Tabla1[100m LIBRE])</f>
        <v>0</v>
      </c>
      <c r="Z39" s="124"/>
      <c r="AA39" s="10" t="str">
        <f t="shared" si="37"/>
        <v>SERIE 3-3</v>
      </c>
      <c r="AB39" s="10" t="str">
        <f>AG39&amp;COUNTIF($AG$15:AG39,AG39)</f>
        <v>MASTER B2</v>
      </c>
      <c r="AC39" s="19">
        <v>3</v>
      </c>
      <c r="AD39" s="121" t="str">
        <v>Esteban Sossa Uparela</v>
      </c>
      <c r="AE39" s="118" t="str">
        <v>MNM</v>
      </c>
      <c r="AF39" s="118">
        <v>35</v>
      </c>
      <c r="AG39" s="118" t="str">
        <v>MASTER B</v>
      </c>
      <c r="AH39" s="122">
        <v>1.0416666666666667E-3</v>
      </c>
      <c r="AI39" s="122">
        <v>8.6018518518518508E-4</v>
      </c>
      <c r="AJ39" s="50">
        <f t="shared" si="35"/>
        <v>8</v>
      </c>
      <c r="AK39" s="50">
        <v>3</v>
      </c>
      <c r="AM39" s="4"/>
      <c r="AN39" s="42" t="str">
        <f>AN23</f>
        <v xml:space="preserve">PRUEBA </v>
      </c>
      <c r="AO39" s="18">
        <f>AO23</f>
        <v>7</v>
      </c>
      <c r="AP39"/>
      <c r="AQ39"/>
      <c r="AR39"/>
      <c r="AS39"/>
      <c r="AT39" s="87" t="str">
        <f t="shared" si="20"/>
        <v/>
      </c>
      <c r="AU39" s="126"/>
      <c r="AV39" s="113" t="str">
        <f>AN39</f>
        <v xml:space="preserve">PRUEBA </v>
      </c>
      <c r="AW39" s="116">
        <f>AO39</f>
        <v>7</v>
      </c>
      <c r="AX39" s="126"/>
      <c r="AY39" s="10"/>
      <c r="AZ39" s="10"/>
      <c r="BA39" s="10"/>
      <c r="BB39" s="125"/>
      <c r="BC39" s="126"/>
      <c r="BD39" s="115" t="str">
        <f>BD32</f>
        <v xml:space="preserve">PRUEBA </v>
      </c>
      <c r="BE39" s="117">
        <f>BE23</f>
        <v>8</v>
      </c>
      <c r="BF39" s="10"/>
      <c r="BG39" s="10"/>
      <c r="BH39" s="10"/>
      <c r="BI39" s="10"/>
      <c r="BJ39" s="131" t="str">
        <f t="shared" si="22"/>
        <v/>
      </c>
      <c r="BK39" s="10"/>
      <c r="BL39" s="113" t="str">
        <f>AV39</f>
        <v xml:space="preserve">PRUEBA </v>
      </c>
      <c r="BM39" s="116">
        <f>BE39</f>
        <v>8</v>
      </c>
      <c r="BN39" s="10"/>
      <c r="BO39" s="10"/>
      <c r="BP39" s="10"/>
      <c r="BQ39" s="10"/>
      <c r="BS39" s="66"/>
      <c r="BT39" s="66"/>
      <c r="BU39" s="66"/>
      <c r="BV39" s="66"/>
      <c r="BW39" s="66"/>
      <c r="BX39" s="66"/>
      <c r="BZ39" s="58"/>
      <c r="CA39"/>
      <c r="CB39"/>
      <c r="CC39" s="61"/>
      <c r="CD39"/>
      <c r="CE39" s="58"/>
      <c r="CF39"/>
      <c r="CG39"/>
      <c r="CH39" s="61"/>
      <c r="CJ39" s="58"/>
      <c r="CK39"/>
      <c r="CL39"/>
      <c r="CM39" s="61"/>
      <c r="CN39"/>
      <c r="CO39" s="58"/>
      <c r="CP39"/>
      <c r="CQ39"/>
      <c r="CR39" s="61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</row>
    <row r="40" spans="1:160" s="33" customFormat="1" ht="18" x14ac:dyDescent="0.35">
      <c r="A40">
        <v>2</v>
      </c>
      <c r="B40"/>
      <c r="C40" s="3">
        <f>_xlfn.XLOOKUP(B40,Tabla1[NOMBRE Y APELLIDO],Tabla1[EQUIPO])</f>
        <v>0</v>
      </c>
      <c r="D40" s="3">
        <f>_xlfn.XLOOKUP(B40,Tabla1[NOMBRE Y APELLIDO],Tabla1[EDAD])</f>
        <v>0</v>
      </c>
      <c r="E40" s="3">
        <f>_xlfn.XLOOKUP(B40,Tabla1[NOMBRE Y APELLIDO],Tabla1[CAT.])</f>
        <v>0</v>
      </c>
      <c r="F40" s="81">
        <f>_xlfn.XLOOKUP(B40,Tabla1[NOMBRE Y APELLIDO],Tabla1[100m LIBRE])</f>
        <v>0</v>
      </c>
      <c r="G40" s="69"/>
      <c r="H40" t="str">
        <f t="shared" si="36"/>
        <v>SERIE 3-4</v>
      </c>
      <c r="I40" t="str">
        <f>N40&amp;COUNTIF($N$15:N40,N40)</f>
        <v>Master C2</v>
      </c>
      <c r="J40" s="19">
        <v>4</v>
      </c>
      <c r="K40" s="121" t="str">
        <v>Lorena Aguayo Ulloa</v>
      </c>
      <c r="L40" s="118" t="str">
        <v>MNM</v>
      </c>
      <c r="M40" s="118">
        <v>43</v>
      </c>
      <c r="N40" s="118" t="str">
        <v>Master C</v>
      </c>
      <c r="O40" s="122">
        <v>1.1769675925925925E-3</v>
      </c>
      <c r="P40" s="122">
        <v>1.2539351851851852E-3</v>
      </c>
      <c r="Q40" s="118">
        <f t="shared" si="34"/>
        <v>7</v>
      </c>
      <c r="R40" s="118">
        <v>3</v>
      </c>
      <c r="S40" s="125"/>
      <c r="T40" s="10">
        <v>2</v>
      </c>
      <c r="U40" s="10"/>
      <c r="V40" s="19">
        <f>_xlfn.XLOOKUP(U40,Tabla1[NOMBRE Y APELLIDO],Tabla1[EQUIPO])</f>
        <v>0</v>
      </c>
      <c r="W40" s="19">
        <f>_xlfn.XLOOKUP(U40,Tabla1[NOMBRE Y APELLIDO],Tabla1[EDAD])</f>
        <v>0</v>
      </c>
      <c r="X40" s="19">
        <f>_xlfn.XLOOKUP(U40,Tabla1[NOMBRE Y APELLIDO],Tabla1[CAT.])</f>
        <v>0</v>
      </c>
      <c r="Y40" s="123">
        <f>_xlfn.XLOOKUP(U40,Tabla1[NOMBRE Y APELLIDO],Tabla1[100m LIBRE])</f>
        <v>0</v>
      </c>
      <c r="Z40" s="124"/>
      <c r="AA40" s="10" t="str">
        <f t="shared" si="37"/>
        <v>SERIE 3-4</v>
      </c>
      <c r="AB40" s="10" t="str">
        <f>AG40&amp;COUNTIF($AG$15:AG40,AG40)</f>
        <v>MASTER B3</v>
      </c>
      <c r="AC40" s="19">
        <v>4</v>
      </c>
      <c r="AD40" s="121" t="str">
        <v>ALEX EPAMINONDAS ZARATE BUELVAS</v>
      </c>
      <c r="AE40" s="118" t="str">
        <v>MNM</v>
      </c>
      <c r="AF40" s="118">
        <v>35</v>
      </c>
      <c r="AG40" s="118" t="str">
        <v>MASTER B</v>
      </c>
      <c r="AH40" s="122">
        <v>9.2592592592592596E-4</v>
      </c>
      <c r="AI40" s="122">
        <v>9.8854166666666665E-4</v>
      </c>
      <c r="AJ40" s="50">
        <f t="shared" si="35"/>
        <v>8</v>
      </c>
      <c r="AK40" s="50">
        <v>3</v>
      </c>
      <c r="AM40" s="49" t="s">
        <v>83</v>
      </c>
      <c r="AN40" s="49" t="s">
        <v>7</v>
      </c>
      <c r="AO40" s="49" t="s">
        <v>8</v>
      </c>
      <c r="AP40" s="49" t="s">
        <v>61</v>
      </c>
      <c r="AQ40" s="49" t="s">
        <v>10</v>
      </c>
      <c r="AR40" s="49" t="s">
        <v>81</v>
      </c>
      <c r="AS40" s="50" t="s">
        <v>15</v>
      </c>
      <c r="AT40" s="87" t="str">
        <f t="shared" si="20"/>
        <v>CAT.Lugar</v>
      </c>
      <c r="AU40" s="119" t="s">
        <v>83</v>
      </c>
      <c r="AV40" s="119" t="s">
        <v>7</v>
      </c>
      <c r="AW40" s="119" t="s">
        <v>8</v>
      </c>
      <c r="AX40" s="119" t="s">
        <v>61</v>
      </c>
      <c r="AY40" s="119" t="s">
        <v>10</v>
      </c>
      <c r="AZ40" s="119" t="s">
        <v>81</v>
      </c>
      <c r="BA40" s="126" t="s">
        <v>15</v>
      </c>
      <c r="BB40" s="125"/>
      <c r="BC40" s="119" t="s">
        <v>83</v>
      </c>
      <c r="BD40" s="119" t="s">
        <v>7</v>
      </c>
      <c r="BE40" s="119" t="s">
        <v>8</v>
      </c>
      <c r="BF40" s="119" t="s">
        <v>61</v>
      </c>
      <c r="BG40" s="119" t="s">
        <v>10</v>
      </c>
      <c r="BH40" s="119" t="s">
        <v>81</v>
      </c>
      <c r="BI40" s="118" t="s">
        <v>15</v>
      </c>
      <c r="BJ40" s="131" t="str">
        <f t="shared" si="22"/>
        <v>CAT.Lugar</v>
      </c>
      <c r="BK40" s="126" t="s">
        <v>83</v>
      </c>
      <c r="BL40" s="126" t="s">
        <v>7</v>
      </c>
      <c r="BM40" s="126" t="s">
        <v>8</v>
      </c>
      <c r="BN40" s="126" t="s">
        <v>61</v>
      </c>
      <c r="BO40" s="126" t="s">
        <v>10</v>
      </c>
      <c r="BP40" s="126" t="s">
        <v>81</v>
      </c>
      <c r="BQ40" s="126" t="s">
        <v>15</v>
      </c>
      <c r="BS40" s="67"/>
      <c r="BT40" s="67"/>
      <c r="BU40" s="67"/>
      <c r="BV40" s="67"/>
      <c r="BW40" s="67"/>
      <c r="BX40" s="67"/>
      <c r="BZ40" s="56" t="s">
        <v>90</v>
      </c>
      <c r="CA40" s="140" t="s">
        <v>91</v>
      </c>
      <c r="CB40" s="140"/>
      <c r="CC40" s="141"/>
      <c r="CD40"/>
      <c r="CE40" s="56" t="s">
        <v>90</v>
      </c>
      <c r="CF40" s="140" t="s">
        <v>91</v>
      </c>
      <c r="CG40" s="140"/>
      <c r="CH40" s="141"/>
      <c r="CJ40" s="56" t="s">
        <v>90</v>
      </c>
      <c r="CK40" s="140" t="s">
        <v>91</v>
      </c>
      <c r="CL40" s="140"/>
      <c r="CM40" s="141"/>
      <c r="CN40"/>
      <c r="CO40" s="56" t="s">
        <v>90</v>
      </c>
      <c r="CP40" s="140" t="s">
        <v>91</v>
      </c>
      <c r="CQ40" s="140"/>
      <c r="CR40" s="141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</row>
    <row r="41" spans="1:160" s="33" customFormat="1" ht="18" x14ac:dyDescent="0.35">
      <c r="A41">
        <v>6</v>
      </c>
      <c r="B41"/>
      <c r="C41" s="3">
        <f>_xlfn.XLOOKUP(B41,Tabla1[NOMBRE Y APELLIDO],Tabla1[EQUIPO])</f>
        <v>0</v>
      </c>
      <c r="D41" s="3">
        <f>_xlfn.XLOOKUP(B41,Tabla1[NOMBRE Y APELLIDO],Tabla1[EDAD])</f>
        <v>0</v>
      </c>
      <c r="E41" s="3">
        <f>_xlfn.XLOOKUP(B41,Tabla1[NOMBRE Y APELLIDO],Tabla1[CAT.])</f>
        <v>0</v>
      </c>
      <c r="F41" s="81">
        <f>_xlfn.XLOOKUP(B41,Tabla1[NOMBRE Y APELLIDO],Tabla1[100m LIBRE])</f>
        <v>0</v>
      </c>
      <c r="G41" s="69"/>
      <c r="H41" t="str">
        <f t="shared" si="36"/>
        <v>SERIE 3-5</v>
      </c>
      <c r="I41" t="str">
        <f>N41&amp;COUNTIF($N$15:N41,N41)</f>
        <v>Master C3</v>
      </c>
      <c r="J41" s="19">
        <v>5</v>
      </c>
      <c r="K41" s="121" t="str">
        <v>Claudia Milena Serpa Imbett</v>
      </c>
      <c r="L41" s="118" t="str">
        <v>MNM</v>
      </c>
      <c r="M41" s="118">
        <v>44</v>
      </c>
      <c r="N41" s="118" t="str">
        <v>Master C</v>
      </c>
      <c r="O41" s="122">
        <v>1.3769675925925926E-3</v>
      </c>
      <c r="P41" s="122">
        <v>1.5664351851851852E-3</v>
      </c>
      <c r="Q41" s="118">
        <f t="shared" si="34"/>
        <v>7</v>
      </c>
      <c r="R41" s="118">
        <v>3</v>
      </c>
      <c r="S41" s="125"/>
      <c r="T41" s="10">
        <v>6</v>
      </c>
      <c r="U41" s="10" t="s">
        <v>187</v>
      </c>
      <c r="V41" s="19" t="str">
        <f>_xlfn.XLOOKUP(U41,Tabla1[NOMBRE Y APELLIDO],Tabla1[EQUIPO])</f>
        <v>P.LIBRE</v>
      </c>
      <c r="W41" s="19">
        <f>_xlfn.XLOOKUP(U41,Tabla1[NOMBRE Y APELLIDO],Tabla1[EDAD])</f>
        <v>37</v>
      </c>
      <c r="X41" s="19" t="str">
        <f>_xlfn.XLOOKUP(U41,Tabla1[NOMBRE Y APELLIDO],Tabla1[CAT.])</f>
        <v>MASTER B</v>
      </c>
      <c r="Y41" s="123" t="str">
        <f>_xlfn.XLOOKUP(U41,Tabla1[NOMBRE Y APELLIDO],Tabla1[100m LIBRE])</f>
        <v>N/T</v>
      </c>
      <c r="Z41" s="124"/>
      <c r="AA41" s="10" t="str">
        <f t="shared" si="37"/>
        <v>SERIE 3-5</v>
      </c>
      <c r="AB41" s="10" t="str">
        <f>AG41&amp;COUNTIF($AG$15:AG41,AG41)</f>
        <v>MASTER B4</v>
      </c>
      <c r="AC41" s="19">
        <v>5</v>
      </c>
      <c r="AD41" s="121" t="str">
        <v>Jhonatan Steven Cortez Bolivar</v>
      </c>
      <c r="AE41" s="118" t="str">
        <v>MNM</v>
      </c>
      <c r="AF41" s="118">
        <v>35</v>
      </c>
      <c r="AG41" s="118" t="str">
        <v>MASTER B</v>
      </c>
      <c r="AH41" s="122">
        <v>1.0072916666666668E-3</v>
      </c>
      <c r="AI41" s="122">
        <v>9.6030092592592586E-4</v>
      </c>
      <c r="AJ41" s="50">
        <f t="shared" si="35"/>
        <v>8</v>
      </c>
      <c r="AK41" s="50">
        <v>3</v>
      </c>
      <c r="AM41" s="4">
        <v>1</v>
      </c>
      <c r="AN41" t="str" cm="1">
        <f t="array" ref="AN41:AQ41">_xlfn.XLOOKUP($AO$38&amp;AM41,$I$15:$I$201,$K$15:$N$201,"")</f>
        <v>ELEONORA RIVAS</v>
      </c>
      <c r="AO41" s="55" t="str">
        <v>P.LIBRE</v>
      </c>
      <c r="AP41" s="50">
        <v>49</v>
      </c>
      <c r="AQ41" s="55" t="str">
        <v>MASTER D</v>
      </c>
      <c r="AR41" s="55">
        <f>_xlfn.XLOOKUP($AO$38&amp;AM41,$I$15:$I$201,$P$15:$P$201,"")</f>
        <v>1.5172453703703704E-3</v>
      </c>
      <c r="AS41" s="50" cm="1">
        <f t="array" ref="AS41">IFERROR(IF(AR41="N/P",0,_xlfn.IFS(AM41&gt;8,"0",AM41=1,"9",AM41=2,"7",AM41=3,"6",AM41=4,"5",AM41=5,"4",AM41=6,"3",AM41=7,"2",AM41=8,"1")),"")+0</f>
        <v>9</v>
      </c>
      <c r="AT41" s="87" t="str">
        <f t="shared" si="20"/>
        <v>MASTER D1</v>
      </c>
      <c r="AU41" s="126" cm="1">
        <f t="array" ref="AU41">_xlfn.IFS(AZ41="N/P",0,AV41="",0,AV41&gt;0,1)</f>
        <v>1</v>
      </c>
      <c r="AV41" s="10" t="str" cm="1">
        <f t="array" ref="AV41:AZ41">_xlfn._xlws.SORT(AN41:AR41,5,1,FALSE)</f>
        <v>ELEONORA RIVAS</v>
      </c>
      <c r="AW41" s="126" t="str">
        <v>P.LIBRE</v>
      </c>
      <c r="AX41" s="126">
        <v>49</v>
      </c>
      <c r="AY41" s="126" t="str">
        <v>MASTER D</v>
      </c>
      <c r="AZ41" s="122">
        <v>1.5172453703703704E-3</v>
      </c>
      <c r="BA41" s="118" cm="1">
        <f t="array" ref="BA41">IFERROR(IF(AZ41="N/P",0,_xlfn.IFS(AU41&gt;8,"0",AU41=1,"9",AU41=2,"7",AU41=3,"6",AU41=4,"5",AU41=5,"4",AU41=6,"3",AU41=7,"2",AU41=8,"1")),"")+0</f>
        <v>9</v>
      </c>
      <c r="BB41" s="125"/>
      <c r="BC41" s="126">
        <v>1</v>
      </c>
      <c r="BD41" s="10" t="str" cm="1">
        <f t="array" ref="BD41:BG41">_xlfn.XLOOKUP($BE$38&amp;BC41,$AB$15:$AB$201,$AD$15:$AG$201,"")</f>
        <v>Libardo Pinzón Vivas</v>
      </c>
      <c r="BE41" s="122" t="str">
        <v>MNM</v>
      </c>
      <c r="BF41" s="118">
        <v>51</v>
      </c>
      <c r="BG41" s="122" t="str">
        <v>Master E</v>
      </c>
      <c r="BH41" s="122">
        <f>_xlfn.XLOOKUP($BE$38&amp;BC41,$AB$15:$AB$201,$AI$15:$AI$201,"")</f>
        <v>8.815972222222222E-4</v>
      </c>
      <c r="BI41" s="118" cm="1">
        <f t="array" ref="BI41">IFERROR(IF(BH41="N/P",0,_xlfn.IFS(BC41&gt;8,"0",BC41=1,"9",BC41=2,"7",BC41=3,"6",BC41=4,"5",BC41=5,"4",BC41=6,"3",BC41=7,"2",BC41=8,"1")),"")+0</f>
        <v>9</v>
      </c>
      <c r="BJ41" s="131" t="str">
        <f t="shared" si="22"/>
        <v>Master E1</v>
      </c>
      <c r="BK41" s="126" cm="1">
        <f t="array" ref="BK41">_xlfn.IFS(BP41="N/P",0,BL41="",0,BL41&gt;0,1)</f>
        <v>1</v>
      </c>
      <c r="BL41" s="10" t="str" cm="1">
        <f t="array" ref="BL41:BP41">_xlfn._xlws.SORT(BD41:BH41,5,1,FALSE)</f>
        <v>Libardo Pinzón Vivas</v>
      </c>
      <c r="BM41" s="126" t="str">
        <v>MNM</v>
      </c>
      <c r="BN41" s="126">
        <v>51</v>
      </c>
      <c r="BO41" s="126" t="str">
        <v>Master E</v>
      </c>
      <c r="BP41" s="122">
        <v>8.815972222222222E-4</v>
      </c>
      <c r="BQ41" s="118" cm="1">
        <f t="array" ref="BQ41">IFERROR(IF(BP41="N/P",0,_xlfn.IFS(BK41&gt;8,"0",BK41=1,"9",BK41=2,"7",BK41=3,"6",BK41=4,"5",BK41=5,"4",BK41=6,"3",BK41=7,"2",BK41=8,"1")),"")+0</f>
        <v>9</v>
      </c>
      <c r="BS41" s="67"/>
      <c r="BT41" s="67"/>
      <c r="BU41" s="67"/>
      <c r="BV41" s="67"/>
      <c r="BW41" s="67"/>
      <c r="BX41" s="67"/>
      <c r="BZ41" s="63"/>
      <c r="CA41" s="64"/>
      <c r="CB41" s="64"/>
      <c r="CC41" s="65"/>
      <c r="CD41"/>
      <c r="CE41" s="63"/>
      <c r="CF41" s="64"/>
      <c r="CG41" s="64"/>
      <c r="CH41" s="65"/>
      <c r="CJ41" s="63"/>
      <c r="CK41" s="64"/>
      <c r="CL41" s="64"/>
      <c r="CM41" s="65"/>
      <c r="CN41"/>
      <c r="CO41" s="63"/>
      <c r="CP41" s="64"/>
      <c r="CQ41" s="64"/>
      <c r="CR41" s="65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</row>
    <row r="42" spans="1:160" s="33" customFormat="1" ht="18" x14ac:dyDescent="0.35">
      <c r="A42">
        <v>3</v>
      </c>
      <c r="B42" t="s">
        <v>185</v>
      </c>
      <c r="C42" s="3" t="str">
        <f>_xlfn.XLOOKUP(B42,Tabla1[NOMBRE Y APELLIDO],Tabla1[EQUIPO])</f>
        <v>DELFINES</v>
      </c>
      <c r="D42" s="3">
        <f>_xlfn.XLOOKUP(B42,Tabla1[NOMBRE Y APELLIDO],Tabla1[EDAD])</f>
        <v>26</v>
      </c>
      <c r="E42" s="3" t="str">
        <f>_xlfn.XLOOKUP(B42,Tabla1[NOMBRE Y APELLIDO],Tabla1[CAT.])</f>
        <v>MAYORES</v>
      </c>
      <c r="F42" s="81" t="str">
        <f>_xlfn.XLOOKUP(B42,Tabla1[NOMBRE Y APELLIDO],Tabla1[100m LIBRE])</f>
        <v>N/T</v>
      </c>
      <c r="G42" s="69"/>
      <c r="H42" t="str">
        <f t="shared" si="36"/>
        <v>SERIE 3-6</v>
      </c>
      <c r="I42" t="str">
        <f>N42&amp;COUNTIF($N$15:N42,N42)</f>
        <v>011</v>
      </c>
      <c r="J42" s="19">
        <v>6</v>
      </c>
      <c r="K42" s="121">
        <v>0</v>
      </c>
      <c r="L42" s="118">
        <v>0</v>
      </c>
      <c r="M42" s="118">
        <v>0</v>
      </c>
      <c r="N42" s="118">
        <v>0</v>
      </c>
      <c r="O42" s="122">
        <v>0</v>
      </c>
      <c r="P42" s="122" t="s">
        <v>89</v>
      </c>
      <c r="Q42" s="118">
        <f t="shared" si="34"/>
        <v>7</v>
      </c>
      <c r="R42" s="118">
        <v>3</v>
      </c>
      <c r="S42" s="125"/>
      <c r="T42" s="10">
        <v>3</v>
      </c>
      <c r="U42" s="10" t="s">
        <v>172</v>
      </c>
      <c r="V42" s="19" t="str">
        <f>_xlfn.XLOOKUP(U42,Tabla1[NOMBRE Y APELLIDO],Tabla1[EQUIPO])</f>
        <v>MNM</v>
      </c>
      <c r="W42" s="19">
        <f>_xlfn.XLOOKUP(U42,Tabla1[NOMBRE Y APELLIDO],Tabla1[EDAD])</f>
        <v>35</v>
      </c>
      <c r="X42" s="19" t="str">
        <f>_xlfn.XLOOKUP(U42,Tabla1[NOMBRE Y APELLIDO],Tabla1[CAT.])</f>
        <v>MASTER B</v>
      </c>
      <c r="Y42" s="123">
        <f>_xlfn.XLOOKUP(U42,Tabla1[NOMBRE Y APELLIDO],Tabla1[100m LIBRE])</f>
        <v>1.0416666666666667E-3</v>
      </c>
      <c r="Z42" s="124"/>
      <c r="AA42" s="10" t="str">
        <f t="shared" si="37"/>
        <v>SERIE 3-6</v>
      </c>
      <c r="AB42" s="10" t="str">
        <f>AG42&amp;COUNTIF($AG$15:AG42,AG42)</f>
        <v>MASTER B5</v>
      </c>
      <c r="AC42" s="19">
        <v>6</v>
      </c>
      <c r="AD42" s="121" t="str">
        <v>Marcos David Yepes Julio</v>
      </c>
      <c r="AE42" s="118" t="str">
        <v>P.LIBRE</v>
      </c>
      <c r="AF42" s="118">
        <v>37</v>
      </c>
      <c r="AG42" s="118" t="str">
        <v>MASTER B</v>
      </c>
      <c r="AH42" s="122" t="str">
        <v>N/T</v>
      </c>
      <c r="AI42" s="122">
        <v>1.0539351851851853E-3</v>
      </c>
      <c r="AJ42" s="50">
        <f t="shared" si="35"/>
        <v>8</v>
      </c>
      <c r="AK42" s="50">
        <v>3</v>
      </c>
      <c r="AM42" s="4">
        <v>2</v>
      </c>
      <c r="AN42" t="str" cm="1">
        <f t="array" ref="AN42">_xlfn.XLOOKUP($AO$38&amp;AM42,$I$15:$I$201,$K$15:$N$201,"")</f>
        <v/>
      </c>
      <c r="AO42" s="55"/>
      <c r="AP42" s="50"/>
      <c r="AQ42" s="55"/>
      <c r="AR42" s="55" t="str">
        <f>_xlfn.XLOOKUP($AO$38&amp;AM42,$I$15:$I$201,$P$15:$P$201,"")</f>
        <v/>
      </c>
      <c r="AS42" s="50" cm="1">
        <f t="array" ref="AS42">IFERROR(IF(AR42="N/P",0,_xlfn.IFS(AM42&gt;8,"0",AM42=1,"9",AM42=2,"7",AM42=3,"6",AM42=4,"5",AM42=5,"4",AM42=6,"3",AM42=7,"2",AM42=8,"1")),"")+0</f>
        <v>7</v>
      </c>
      <c r="AT42" s="87" t="str">
        <f t="shared" si="20"/>
        <v>0</v>
      </c>
      <c r="AU42" s="126" cm="1">
        <f t="array" ref="AU42">_xlfn.IFS(AZ42="N/P",0,AV42="",0,AZ42&gt;0,AU41+1)</f>
        <v>0</v>
      </c>
      <c r="AV42" s="10"/>
      <c r="AW42" s="126"/>
      <c r="AX42" s="126"/>
      <c r="AY42" s="126"/>
      <c r="AZ42" s="122"/>
      <c r="BA42" s="118" t="e" cm="1">
        <f t="array" ref="BA42">IFERROR(IF(AZ42="N/P",0,_xlfn.IFS(AU42&gt;8,"0",AU42=1,"9",AU42=2,"7",AU42=3,"6",AU42=4,"5",AU42=5,"4",AU42=6,"3",AU42=7,"2",AU42=8,"1")),"")+0</f>
        <v>#VALUE!</v>
      </c>
      <c r="BB42" s="125"/>
      <c r="BC42" s="126">
        <v>2</v>
      </c>
      <c r="BD42" s="10" t="str" cm="1">
        <f t="array" ref="BD42">_xlfn.XLOOKUP($BE$38&amp;BC42,$AB$15:$AB$201,$AD$15:$AG$201,"")</f>
        <v/>
      </c>
      <c r="BE42" s="122"/>
      <c r="BF42" s="118"/>
      <c r="BG42" s="122"/>
      <c r="BH42" s="122" t="str">
        <f>_xlfn.XLOOKUP($BE$38&amp;BC42,$AB$15:$AB$201,$AI$15:$AI$201,"")</f>
        <v/>
      </c>
      <c r="BI42" s="118" cm="1">
        <f t="array" ref="BI42">IFERROR(IF(BH42="N/P",0,_xlfn.IFS(BC42&gt;8,"0",BC42=1,"9",BC42=2,"7",BC42=3,"6",BC42=4,"5",BC42=5,"4",BC42=6,"3",BC42=7,"2",BC42=8,"1")),"")+0</f>
        <v>7</v>
      </c>
      <c r="BJ42" s="131" t="str">
        <f t="shared" si="22"/>
        <v>0</v>
      </c>
      <c r="BK42" s="126" cm="1">
        <f t="array" ref="BK42">_xlfn.IFS(BP42="N/P",0,BL42="",0,BP42&gt;0,BK41+1)</f>
        <v>0</v>
      </c>
      <c r="BL42" s="10"/>
      <c r="BM42" s="126"/>
      <c r="BN42" s="126"/>
      <c r="BO42" s="126"/>
      <c r="BP42" s="122"/>
      <c r="BQ42" s="118" t="e" cm="1">
        <f t="array" ref="BQ42">IFERROR(IF(BP42="N/P",0,_xlfn.IFS(BK42&gt;8,"0",BK42=1,"9",BK42=2,"7",BK42=3,"6",BK42=4,"5",BK42=5,"4",BK42=6,"3",BK42=7,"2",BK42=8,"1")),"")+0</f>
        <v>#VALUE!</v>
      </c>
      <c r="BS42" s="67"/>
      <c r="BT42" s="67"/>
      <c r="BU42" s="67"/>
      <c r="BV42" s="67"/>
      <c r="BW42" s="67"/>
      <c r="BX42" s="67"/>
      <c r="BZ42"/>
      <c r="CA42"/>
      <c r="CB42"/>
      <c r="CC42"/>
      <c r="CD42"/>
      <c r="CE42"/>
      <c r="CF42"/>
      <c r="CG42"/>
      <c r="CH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</row>
    <row r="43" spans="1:160" s="33" customFormat="1" ht="18" x14ac:dyDescent="0.35">
      <c r="A43">
        <v>5</v>
      </c>
      <c r="B43" t="s">
        <v>169</v>
      </c>
      <c r="C43" s="3" t="str">
        <f>_xlfn.XLOOKUP(B43,Tabla1[NOMBRE Y APELLIDO],Tabla1[EQUIPO])</f>
        <v>MNM</v>
      </c>
      <c r="D43" s="3">
        <f>_xlfn.XLOOKUP(B43,Tabla1[NOMBRE Y APELLIDO],Tabla1[EDAD])</f>
        <v>44</v>
      </c>
      <c r="E43" s="3" t="str">
        <f>_xlfn.XLOOKUP(B43,Tabla1[NOMBRE Y APELLIDO],Tabla1[CAT.])</f>
        <v>Master C</v>
      </c>
      <c r="F43" s="81">
        <f>_xlfn.XLOOKUP(B43,Tabla1[NOMBRE Y APELLIDO],Tabla1[100m LIBRE])</f>
        <v>1.3769675925925926E-3</v>
      </c>
      <c r="G43" s="69"/>
      <c r="H43" t="str">
        <f t="shared" si="36"/>
        <v>SERIE 3-7</v>
      </c>
      <c r="I43" t="str">
        <f>N43&amp;COUNTIF($N$15:N43,N43)</f>
        <v>012</v>
      </c>
      <c r="J43" s="19">
        <v>7</v>
      </c>
      <c r="K43" s="121">
        <v>0</v>
      </c>
      <c r="L43" s="118">
        <v>0</v>
      </c>
      <c r="M43" s="118">
        <v>0</v>
      </c>
      <c r="N43" s="118">
        <v>0</v>
      </c>
      <c r="O43" s="122">
        <v>0</v>
      </c>
      <c r="P43" s="122" t="s">
        <v>89</v>
      </c>
      <c r="Q43" s="118">
        <f t="shared" si="34"/>
        <v>7</v>
      </c>
      <c r="R43" s="118">
        <v>3</v>
      </c>
      <c r="S43" s="125"/>
      <c r="T43" s="10">
        <v>5</v>
      </c>
      <c r="U43" s="10" t="s">
        <v>173</v>
      </c>
      <c r="V43" s="19" t="str">
        <f>_xlfn.XLOOKUP(U43,Tabla1[NOMBRE Y APELLIDO],Tabla1[EQUIPO])</f>
        <v>MNM</v>
      </c>
      <c r="W43" s="19">
        <f>_xlfn.XLOOKUP(U43,Tabla1[NOMBRE Y APELLIDO],Tabla1[EDAD])</f>
        <v>35</v>
      </c>
      <c r="X43" s="19" t="str">
        <f>_xlfn.XLOOKUP(U43,Tabla1[NOMBRE Y APELLIDO],Tabla1[CAT.])</f>
        <v>MASTER B</v>
      </c>
      <c r="Y43" s="123">
        <f>_xlfn.XLOOKUP(U43,Tabla1[NOMBRE Y APELLIDO],Tabla1[100m LIBRE])</f>
        <v>1.0072916666666668E-3</v>
      </c>
      <c r="Z43" s="124"/>
      <c r="AA43" s="10" t="str">
        <f t="shared" si="37"/>
        <v>SERIE 3-7</v>
      </c>
      <c r="AB43" s="10" t="str">
        <f>AG43&amp;COUNTIF($AG$15:AG43,AG43)</f>
        <v>012</v>
      </c>
      <c r="AC43" s="19">
        <v>7</v>
      </c>
      <c r="AD43" s="121">
        <v>0</v>
      </c>
      <c r="AE43" s="118">
        <v>0</v>
      </c>
      <c r="AF43" s="118">
        <v>0</v>
      </c>
      <c r="AG43" s="118">
        <v>0</v>
      </c>
      <c r="AH43" s="122">
        <v>0</v>
      </c>
      <c r="AI43" s="122" t="s">
        <v>89</v>
      </c>
      <c r="AJ43" s="50">
        <f t="shared" si="35"/>
        <v>8</v>
      </c>
      <c r="AK43" s="50">
        <v>3</v>
      </c>
      <c r="AM43" s="4"/>
      <c r="AN43" s="42" t="str">
        <f>AN38</f>
        <v>FEMENINO</v>
      </c>
      <c r="AO43" s="18" t="s">
        <v>143</v>
      </c>
      <c r="AP43"/>
      <c r="AQ43" s="42" t="str">
        <f>AQ38</f>
        <v>100 M</v>
      </c>
      <c r="AR43" s="18" t="str">
        <f>AR38</f>
        <v>LIBRE</v>
      </c>
      <c r="AS43"/>
      <c r="AT43" s="87" t="str">
        <f t="shared" si="20"/>
        <v>100 M</v>
      </c>
      <c r="AU43" s="126"/>
      <c r="AV43" s="113" t="str">
        <f>AN43</f>
        <v>FEMENINO</v>
      </c>
      <c r="AW43" s="116" t="str">
        <f>AO43</f>
        <v>MASTER F</v>
      </c>
      <c r="AX43" s="126"/>
      <c r="AY43" s="113" t="str">
        <f>AQ43</f>
        <v>100 M</v>
      </c>
      <c r="AZ43" s="116" t="str">
        <f>AR43</f>
        <v>LIBRE</v>
      </c>
      <c r="BA43" s="10"/>
      <c r="BB43" s="125"/>
      <c r="BC43" s="126"/>
      <c r="BD43" s="115" t="str">
        <f>BD38</f>
        <v>MASCULINO</v>
      </c>
      <c r="BE43" s="117" t="s">
        <v>144</v>
      </c>
      <c r="BF43" s="10"/>
      <c r="BG43" s="115" t="str">
        <f>BG38</f>
        <v>100 M</v>
      </c>
      <c r="BH43" s="117" t="str">
        <f>BH38</f>
        <v>LIBRE</v>
      </c>
      <c r="BI43" s="10"/>
      <c r="BJ43" s="131" t="str">
        <f t="shared" si="22"/>
        <v>100 M</v>
      </c>
      <c r="BK43" s="10"/>
      <c r="BL43" s="113" t="str">
        <f>BD43</f>
        <v>MASCULINO</v>
      </c>
      <c r="BM43" s="116" t="str">
        <f>BE43</f>
        <v>MASTER G</v>
      </c>
      <c r="BN43" s="10"/>
      <c r="BO43" s="113" t="str">
        <f>BG43</f>
        <v>100 M</v>
      </c>
      <c r="BP43" s="116" t="str">
        <f>BH43</f>
        <v>LIBRE</v>
      </c>
      <c r="BQ43" s="10"/>
      <c r="BS43"/>
      <c r="BT43"/>
      <c r="BU43"/>
      <c r="BV43"/>
      <c r="BW43"/>
      <c r="BX43"/>
      <c r="BZ43" s="51"/>
      <c r="CA43" s="52"/>
      <c r="CB43" s="52"/>
      <c r="CC43" s="53"/>
      <c r="CD43"/>
      <c r="CE43" s="51"/>
      <c r="CF43" s="52"/>
      <c r="CG43" s="52"/>
      <c r="CH43" s="53"/>
      <c r="CJ43" s="51"/>
      <c r="CK43" s="52"/>
      <c r="CL43" s="52"/>
      <c r="CM43" s="53"/>
      <c r="CN43"/>
      <c r="CO43" s="51"/>
      <c r="CP43" s="52"/>
      <c r="CQ43" s="52"/>
      <c r="CR43" s="5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</row>
    <row r="44" spans="1:160" s="33" customFormat="1" ht="18" x14ac:dyDescent="0.35">
      <c r="A44">
        <v>4</v>
      </c>
      <c r="B44" t="s">
        <v>167</v>
      </c>
      <c r="C44" s="3" t="str">
        <f>_xlfn.XLOOKUP(B44,Tabla1[NOMBRE Y APELLIDO],Tabla1[EQUIPO])</f>
        <v>MNM</v>
      </c>
      <c r="D44" s="3">
        <f>_xlfn.XLOOKUP(B44,Tabla1[NOMBRE Y APELLIDO],Tabla1[EDAD])</f>
        <v>43</v>
      </c>
      <c r="E44" s="3" t="str">
        <f>_xlfn.XLOOKUP(B44,Tabla1[NOMBRE Y APELLIDO],Tabla1[CAT.])</f>
        <v>Master C</v>
      </c>
      <c r="F44" s="81">
        <f>_xlfn.XLOOKUP(B44,Tabla1[NOMBRE Y APELLIDO],Tabla1[100m LIBRE])</f>
        <v>1.1769675925925925E-3</v>
      </c>
      <c r="G44" s="69"/>
      <c r="H44" t="str">
        <f t="shared" si="36"/>
        <v>SERIE 3-8</v>
      </c>
      <c r="I44" t="str">
        <f>N44&amp;COUNTIF($N$15:N44,N44)</f>
        <v>013</v>
      </c>
      <c r="J44" s="19">
        <v>8</v>
      </c>
      <c r="K44" s="121">
        <v>0</v>
      </c>
      <c r="L44" s="118">
        <v>0</v>
      </c>
      <c r="M44" s="118">
        <v>0</v>
      </c>
      <c r="N44" s="118">
        <v>0</v>
      </c>
      <c r="O44" s="122">
        <v>0</v>
      </c>
      <c r="P44" s="122" t="s">
        <v>89</v>
      </c>
      <c r="Q44" s="118">
        <f t="shared" si="34"/>
        <v>7</v>
      </c>
      <c r="R44" s="118">
        <v>3</v>
      </c>
      <c r="S44" s="125"/>
      <c r="T44" s="10">
        <v>4</v>
      </c>
      <c r="U44" s="10" t="s">
        <v>171</v>
      </c>
      <c r="V44" s="19" t="str">
        <f>_xlfn.XLOOKUP(U44,Tabla1[NOMBRE Y APELLIDO],Tabla1[EQUIPO])</f>
        <v>MNM</v>
      </c>
      <c r="W44" s="19">
        <f>_xlfn.XLOOKUP(U44,Tabla1[NOMBRE Y APELLIDO],Tabla1[EDAD])</f>
        <v>35</v>
      </c>
      <c r="X44" s="19" t="str">
        <f>_xlfn.XLOOKUP(U44,Tabla1[NOMBRE Y APELLIDO],Tabla1[CAT.])</f>
        <v>MASTER B</v>
      </c>
      <c r="Y44" s="123">
        <f>_xlfn.XLOOKUP(U44,Tabla1[NOMBRE Y APELLIDO],Tabla1[100m LIBRE])</f>
        <v>9.2592592592592596E-4</v>
      </c>
      <c r="Z44" s="124"/>
      <c r="AA44" s="10" t="str">
        <f t="shared" si="37"/>
        <v>SERIE 3-8</v>
      </c>
      <c r="AB44" s="10" t="str">
        <f>AG44&amp;COUNTIF($AG$15:AG44,AG44)</f>
        <v>013</v>
      </c>
      <c r="AC44" s="19">
        <v>8</v>
      </c>
      <c r="AD44" s="121">
        <v>0</v>
      </c>
      <c r="AE44" s="118">
        <v>0</v>
      </c>
      <c r="AF44" s="118">
        <v>0</v>
      </c>
      <c r="AG44" s="118">
        <v>0</v>
      </c>
      <c r="AH44" s="122">
        <v>0</v>
      </c>
      <c r="AI44" s="122" t="s">
        <v>89</v>
      </c>
      <c r="AJ44" s="50">
        <f t="shared" si="35"/>
        <v>8</v>
      </c>
      <c r="AK44" s="50">
        <v>3</v>
      </c>
      <c r="AM44" s="4"/>
      <c r="AN44" s="42" t="str">
        <f>AN39</f>
        <v xml:space="preserve">PRUEBA </v>
      </c>
      <c r="AO44" s="18">
        <f>AO39</f>
        <v>7</v>
      </c>
      <c r="AP44"/>
      <c r="AQ44"/>
      <c r="AR44"/>
      <c r="AS44"/>
      <c r="AT44" s="87" t="str">
        <f t="shared" si="20"/>
        <v/>
      </c>
      <c r="AU44" s="126"/>
      <c r="AV44" s="113" t="str">
        <f>AN44</f>
        <v xml:space="preserve">PRUEBA </v>
      </c>
      <c r="AW44" s="116">
        <f>AO44</f>
        <v>7</v>
      </c>
      <c r="AX44" s="126"/>
      <c r="AY44" s="10"/>
      <c r="AZ44" s="10"/>
      <c r="BA44" s="10"/>
      <c r="BB44" s="125"/>
      <c r="BC44" s="126"/>
      <c r="BD44" s="115" t="str">
        <f>BD39</f>
        <v xml:space="preserve">PRUEBA </v>
      </c>
      <c r="BE44" s="117">
        <f>BE39</f>
        <v>8</v>
      </c>
      <c r="BF44" s="10"/>
      <c r="BG44" s="10"/>
      <c r="BH44" s="10"/>
      <c r="BI44" s="10"/>
      <c r="BJ44" s="131" t="str">
        <f t="shared" si="22"/>
        <v/>
      </c>
      <c r="BK44" s="10"/>
      <c r="BL44" s="113" t="str">
        <f>AV44</f>
        <v xml:space="preserve">PRUEBA </v>
      </c>
      <c r="BM44" s="116">
        <f>BE44</f>
        <v>8</v>
      </c>
      <c r="BN44" s="10"/>
      <c r="BO44" s="10"/>
      <c r="BP44" s="10"/>
      <c r="BQ44" s="10"/>
      <c r="BS44" s="68"/>
      <c r="BT44" s="68"/>
      <c r="BU44" s="68"/>
      <c r="BV44" s="68"/>
      <c r="BW44" s="68"/>
      <c r="BX44" s="68"/>
      <c r="BZ44" s="56" t="s">
        <v>84</v>
      </c>
      <c r="CA44" s="17">
        <f>_xlfn.XLOOKUP($CC$3&amp;"-"&amp;$CA$10,$H$15:$H$201,$Q$15:$Q$201,"")</f>
        <v>7</v>
      </c>
      <c r="CB44" s="48" t="s">
        <v>85</v>
      </c>
      <c r="CC44" s="57">
        <f>_xlfn.XLOOKUP($CC$3&amp;"-"&amp;$CA$10,$H$15:$H$201,$R$15:$R$201,"")</f>
        <v>2</v>
      </c>
      <c r="CD44"/>
      <c r="CE44" s="56" t="s">
        <v>84</v>
      </c>
      <c r="CF44" s="17">
        <f>_xlfn.XLOOKUP($CC$3&amp;"-"&amp;$CA$11,$H$15:$H$201,$Q$15:$Q$201,"")</f>
        <v>7</v>
      </c>
      <c r="CG44" s="48" t="s">
        <v>85</v>
      </c>
      <c r="CH44" s="57">
        <f>_xlfn.XLOOKUP($CC$3&amp;"-"&amp;$CA$11,$H$15:$H$201,$R$15:$R$201,"")</f>
        <v>2</v>
      </c>
      <c r="CJ44" s="56" t="s">
        <v>84</v>
      </c>
      <c r="CK44" s="17">
        <f>_xlfn.XLOOKUP($CM$3&amp;"-"&amp;$CK$10,$AA$15:$AA$201,$AJ$15:$AJ$201,"")</f>
        <v>8</v>
      </c>
      <c r="CL44" s="48" t="s">
        <v>85</v>
      </c>
      <c r="CM44" s="57">
        <f>_xlfn.XLOOKUP($CM$3&amp;"-"&amp;$CK$10,$AA$15:$AA$201,$AK$15:$AK$201,"")</f>
        <v>2</v>
      </c>
      <c r="CN44"/>
      <c r="CO44" s="56" t="s">
        <v>84</v>
      </c>
      <c r="CP44" s="17">
        <f>_xlfn.XLOOKUP($CM$3&amp;"-"&amp;$CK$11,$AA$15:$AA$201,$AJ$15:$AJ$201,"")</f>
        <v>8</v>
      </c>
      <c r="CQ44" s="48" t="s">
        <v>85</v>
      </c>
      <c r="CR44" s="57">
        <f>_xlfn.XLOOKUP($CM$3&amp;"-"&amp;$CK$11,$AA$15:$AA$201,$AK$15:$AK$201,"")</f>
        <v>2</v>
      </c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</row>
    <row r="45" spans="1:160" s="33" customFormat="1" ht="18" x14ac:dyDescent="0.35">
      <c r="A45"/>
      <c r="B45"/>
      <c r="C45"/>
      <c r="D45"/>
      <c r="E45"/>
      <c r="F45"/>
      <c r="G45" s="69"/>
      <c r="H45"/>
      <c r="I45" t="str">
        <f>N45&amp;COUNTIF($N$15:N45,N45)</f>
        <v>13</v>
      </c>
      <c r="J45" s="4"/>
      <c r="K45" s="80"/>
      <c r="L45" s="77"/>
      <c r="M45" s="77"/>
      <c r="N45" s="77"/>
      <c r="O45" s="77"/>
      <c r="P45"/>
      <c r="Q45"/>
      <c r="R45"/>
      <c r="S45" s="34"/>
      <c r="T45"/>
      <c r="U45"/>
      <c r="V45"/>
      <c r="W45"/>
      <c r="X45"/>
      <c r="Y45"/>
      <c r="Z45" s="82"/>
      <c r="AA45"/>
      <c r="AB45" t="str">
        <f>AG45&amp;COUNTIF($AG$15:AG45,AG45)</f>
        <v>13</v>
      </c>
      <c r="AC45" s="4"/>
      <c r="AD45" s="80"/>
      <c r="AE45" s="77"/>
      <c r="AF45" s="77"/>
      <c r="AG45" s="77"/>
      <c r="AH45" s="77"/>
      <c r="AI45"/>
      <c r="AJ45"/>
      <c r="AK45"/>
      <c r="AM45" s="49" t="s">
        <v>83</v>
      </c>
      <c r="AN45" s="49" t="s">
        <v>7</v>
      </c>
      <c r="AO45" s="49" t="s">
        <v>8</v>
      </c>
      <c r="AP45" s="49" t="s">
        <v>61</v>
      </c>
      <c r="AQ45" s="49" t="s">
        <v>10</v>
      </c>
      <c r="AR45" s="49" t="s">
        <v>81</v>
      </c>
      <c r="AS45" s="50" t="s">
        <v>15</v>
      </c>
      <c r="AT45" s="87" t="str">
        <f t="shared" si="20"/>
        <v>CAT.Lugar</v>
      </c>
      <c r="AU45" s="119" t="s">
        <v>83</v>
      </c>
      <c r="AV45" s="119" t="s">
        <v>7</v>
      </c>
      <c r="AW45" s="119" t="s">
        <v>8</v>
      </c>
      <c r="AX45" s="119" t="s">
        <v>61</v>
      </c>
      <c r="AY45" s="119" t="s">
        <v>10</v>
      </c>
      <c r="AZ45" s="119" t="s">
        <v>81</v>
      </c>
      <c r="BA45" s="126" t="s">
        <v>15</v>
      </c>
      <c r="BB45" s="125"/>
      <c r="BC45" s="119" t="s">
        <v>83</v>
      </c>
      <c r="BD45" s="119" t="s">
        <v>7</v>
      </c>
      <c r="BE45" s="119" t="s">
        <v>8</v>
      </c>
      <c r="BF45" s="119" t="s">
        <v>61</v>
      </c>
      <c r="BG45" s="119" t="s">
        <v>10</v>
      </c>
      <c r="BH45" s="119" t="s">
        <v>81</v>
      </c>
      <c r="BI45" s="118" t="s">
        <v>15</v>
      </c>
      <c r="BJ45" s="131" t="str">
        <f t="shared" si="22"/>
        <v>CAT.Lugar</v>
      </c>
      <c r="BK45" s="126" t="s">
        <v>83</v>
      </c>
      <c r="BL45" s="126" t="s">
        <v>7</v>
      </c>
      <c r="BM45" s="126" t="s">
        <v>8</v>
      </c>
      <c r="BN45" s="126" t="s">
        <v>61</v>
      </c>
      <c r="BO45" s="126" t="s">
        <v>10</v>
      </c>
      <c r="BP45" s="126" t="s">
        <v>81</v>
      </c>
      <c r="BQ45" s="126" t="s">
        <v>15</v>
      </c>
      <c r="BS45"/>
      <c r="BT45"/>
      <c r="BU45"/>
      <c r="BV45"/>
      <c r="BW45"/>
      <c r="BX45"/>
      <c r="BZ45" s="58"/>
      <c r="CA45" s="17"/>
      <c r="CB45"/>
      <c r="CC45" s="57"/>
      <c r="CD45"/>
      <c r="CE45" s="58"/>
      <c r="CF45" s="17"/>
      <c r="CG45"/>
      <c r="CH45" s="57"/>
      <c r="CJ45" s="58"/>
      <c r="CK45" s="17"/>
      <c r="CL45"/>
      <c r="CM45" s="57"/>
      <c r="CN45"/>
      <c r="CO45" s="58"/>
      <c r="CP45" s="17"/>
      <c r="CQ45"/>
      <c r="CR45" s="57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</row>
    <row r="46" spans="1:160" s="33" customFormat="1" ht="18" x14ac:dyDescent="0.35">
      <c r="A46" s="3" t="s">
        <v>94</v>
      </c>
      <c r="B46" s="42" t="str">
        <f>$B$13</f>
        <v xml:space="preserve">PRUEBA </v>
      </c>
      <c r="C46" s="18">
        <f>$C$13</f>
        <v>7</v>
      </c>
      <c r="D46" s="18"/>
      <c r="E46" s="78" t="str">
        <f>$E$12</f>
        <v>100 M</v>
      </c>
      <c r="F46" s="79" t="str">
        <f>$F$12</f>
        <v>LIBRE</v>
      </c>
      <c r="G46" s="69"/>
      <c r="H46"/>
      <c r="I46" t="str">
        <f>N46&amp;COUNTIF($N$15:N46,N46)</f>
        <v>100 M3</v>
      </c>
      <c r="J46" s="3" t="s">
        <v>94</v>
      </c>
      <c r="K46" s="42" t="str">
        <f>$B$13</f>
        <v xml:space="preserve">PRUEBA </v>
      </c>
      <c r="L46" s="79">
        <f>$C$13</f>
        <v>7</v>
      </c>
      <c r="M46" s="79"/>
      <c r="N46" s="78" t="str">
        <f>$E$12</f>
        <v>100 M</v>
      </c>
      <c r="O46" s="79" t="str">
        <f>$F$12</f>
        <v>LIBRE</v>
      </c>
      <c r="P46" s="5"/>
      <c r="Q46" s="5"/>
      <c r="R46" s="5"/>
      <c r="S46" s="34"/>
      <c r="T46" s="3" t="s">
        <v>94</v>
      </c>
      <c r="U46" s="42" t="str">
        <f>$B$13</f>
        <v xml:space="preserve">PRUEBA </v>
      </c>
      <c r="V46" s="18">
        <f>$V$13</f>
        <v>8</v>
      </c>
      <c r="W46" s="18"/>
      <c r="X46" s="78" t="str">
        <f>$E$12</f>
        <v>100 M</v>
      </c>
      <c r="Y46" s="79" t="str">
        <f>$F$12</f>
        <v>LIBRE</v>
      </c>
      <c r="Z46" s="85"/>
      <c r="AA46"/>
      <c r="AB46" t="str">
        <f>AG46&amp;COUNTIF($AG$15:AG46,AG46)</f>
        <v>100 M3</v>
      </c>
      <c r="AC46" s="3" t="s">
        <v>94</v>
      </c>
      <c r="AD46" s="42" t="str">
        <f>$B$13</f>
        <v xml:space="preserve">PRUEBA </v>
      </c>
      <c r="AE46" s="18">
        <f>$V$13</f>
        <v>8</v>
      </c>
      <c r="AF46" s="79"/>
      <c r="AG46" s="78" t="str">
        <f>$E$12</f>
        <v>100 M</v>
      </c>
      <c r="AH46" s="79" t="str">
        <f>$F$12</f>
        <v>LIBRE</v>
      </c>
      <c r="AI46" s="5"/>
      <c r="AJ46" s="5"/>
      <c r="AK46" s="5"/>
      <c r="AM46" s="4">
        <v>1</v>
      </c>
      <c r="AN46" t="str" cm="1">
        <f t="array" ref="AN46:AQ46">_xlfn.XLOOKUP($AO$43&amp;AM46,$I$15:$I$201,$K$15:$N$201,"")</f>
        <v>MARTHA SAENZ</v>
      </c>
      <c r="AO46" s="55" t="str">
        <v>NNG</v>
      </c>
      <c r="AP46" s="50">
        <v>59</v>
      </c>
      <c r="AQ46" s="55" t="str">
        <v>MASTER F</v>
      </c>
      <c r="AR46" s="55">
        <f>_xlfn.XLOOKUP($AO$43&amp;AM46,$I$15:$I$201,$P$15:$P$201,"")</f>
        <v>1.8434027777777778E-3</v>
      </c>
      <c r="AS46" s="50" cm="1">
        <f t="array" ref="AS46">IFERROR(IF(AR46="N/P",0,_xlfn.IFS(AM46&gt;8,"0",AM46=1,"9",AM46=2,"7",AM46=3,"6",AM46=4,"5",AM46=5,"4",AM46=6,"3",AM46=7,"2",AM46=8,"1")),"")+0</f>
        <v>9</v>
      </c>
      <c r="AT46" s="87" t="str">
        <f t="shared" si="20"/>
        <v>MASTER F1</v>
      </c>
      <c r="AU46" s="126" cm="1">
        <f t="array" ref="AU46">_xlfn.IFS(AZ46="N/P",0,AV46="",0,AV46&gt;0,1)</f>
        <v>1</v>
      </c>
      <c r="AV46" s="10" t="str" cm="1">
        <f t="array" ref="AV46:AZ46">_xlfn._xlws.SORT(AN46:AR46,5,1,FALSE)</f>
        <v>MARTHA SAENZ</v>
      </c>
      <c r="AW46" s="126" t="str">
        <v>NNG</v>
      </c>
      <c r="AX46" s="126">
        <v>59</v>
      </c>
      <c r="AY46" s="126" t="str">
        <v>MASTER F</v>
      </c>
      <c r="AZ46" s="122">
        <v>1.8434027777777778E-3</v>
      </c>
      <c r="BA46" s="118" cm="1">
        <f t="array" ref="BA46">IFERROR(IF(AZ46="N/P",0,_xlfn.IFS(AU46&gt;8,"0",AU46=1,"9",AU46=2,"7",AU46=3,"6",AU46=4,"5",AU46=5,"4",AU46=6,"3",AU46=7,"2",AU46=8,"1")),"")+0</f>
        <v>9</v>
      </c>
      <c r="BB46" s="125"/>
      <c r="BC46" s="126">
        <v>1</v>
      </c>
      <c r="BD46" s="10" t="str" cm="1">
        <f t="array" ref="BD46:BG46">_xlfn.XLOOKUP($BE$43&amp;BC46,$AB$15:$AB$201,$AD$15:$AG$201,"")</f>
        <v>Fernando Suarez</v>
      </c>
      <c r="BE46" s="122" t="str">
        <v>NNG</v>
      </c>
      <c r="BF46" s="118">
        <v>64</v>
      </c>
      <c r="BG46" s="122" t="str">
        <v>MASTER G</v>
      </c>
      <c r="BH46" s="122">
        <f>_xlfn.XLOOKUP($BE$43&amp;BC46,$AB$15:$AB$201,$AI$15:$AI$201,"")</f>
        <v>1.8282407407407407E-3</v>
      </c>
      <c r="BI46" s="118" cm="1">
        <f t="array" ref="BI46">IFERROR(IF(BH46="N/P",0,_xlfn.IFS(BC46&gt;8,"0",BC46=1,"9",BC46=2,"7",BC46=3,"6",BC46=4,"5",BC46=5,"4",BC46=6,"3",BC46=7,"2",BC46=8,"1")),"")+0</f>
        <v>9</v>
      </c>
      <c r="BJ46" s="131" t="str">
        <f t="shared" si="22"/>
        <v>MASTER G1</v>
      </c>
      <c r="BK46" s="126" cm="1">
        <f t="array" ref="BK46">_xlfn.IFS(BP46="N/P",0,BL46="",0,BL46&gt;0,1)</f>
        <v>1</v>
      </c>
      <c r="BL46" s="10" t="str" cm="1">
        <f t="array" ref="BL46:BP46">_xlfn._xlws.SORT(BD46:BH46,5,1,FALSE)</f>
        <v>Fernando Suarez</v>
      </c>
      <c r="BM46" s="126" t="str">
        <v>NNG</v>
      </c>
      <c r="BN46" s="126">
        <v>64</v>
      </c>
      <c r="BO46" s="126" t="str">
        <v>MASTER G</v>
      </c>
      <c r="BP46" s="122">
        <v>1.8282407407407407E-3</v>
      </c>
      <c r="BQ46" s="118" cm="1">
        <f t="array" ref="BQ46">IFERROR(IF(BP46="N/P",0,_xlfn.IFS(BK46&gt;8,"0",BK46=1,"9",BK46=2,"7",BK46=3,"6",BK46=4,"5",BK46=5,"4",BK46=6,"3",BK46=7,"2",BK46=8,"1")),"")+0</f>
        <v>9</v>
      </c>
      <c r="BS46"/>
      <c r="BT46"/>
      <c r="BU46"/>
      <c r="BV46"/>
      <c r="BW46"/>
      <c r="BX46"/>
      <c r="BZ46" s="56" t="s">
        <v>86</v>
      </c>
      <c r="CA46" s="17">
        <f>_xlfn.XLOOKUP($CC$3&amp;"-"&amp;$CA$10,$H$15:$H$201,$J$15:$J$201,"")</f>
        <v>7</v>
      </c>
      <c r="CB46" s="48" t="s">
        <v>87</v>
      </c>
      <c r="CC46" s="57"/>
      <c r="CD46"/>
      <c r="CE46" s="56" t="s">
        <v>86</v>
      </c>
      <c r="CF46" s="17">
        <f>_xlfn.XLOOKUP($CC$3&amp;"-"&amp;$CA$11,$H$15:$H$201,$J$15:$J$201,"")</f>
        <v>8</v>
      </c>
      <c r="CG46" s="48" t="s">
        <v>87</v>
      </c>
      <c r="CH46" s="57"/>
      <c r="CJ46" s="56" t="s">
        <v>86</v>
      </c>
      <c r="CK46" s="17">
        <f>_xlfn.XLOOKUP($CM$3&amp;"-"&amp;$CK$10,$AA$15:$AA$201,$AC$15:$AC$201,"")</f>
        <v>7</v>
      </c>
      <c r="CL46" s="48" t="s">
        <v>87</v>
      </c>
      <c r="CM46" s="57"/>
      <c r="CN46"/>
      <c r="CO46" s="56" t="s">
        <v>86</v>
      </c>
      <c r="CP46" s="17">
        <f>_xlfn.XLOOKUP($CM$3&amp;"-"&amp;$CK$11,$AA$15:$AA$201,$AC$15:$AC$201,"")</f>
        <v>8</v>
      </c>
      <c r="CQ46" s="48" t="s">
        <v>87</v>
      </c>
      <c r="CR46" s="57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</row>
    <row r="47" spans="1:160" s="33" customFormat="1" x14ac:dyDescent="0.3">
      <c r="A47" s="3" t="s">
        <v>79</v>
      </c>
      <c r="B47" s="49" t="s">
        <v>7</v>
      </c>
      <c r="C47" s="49" t="s">
        <v>8</v>
      </c>
      <c r="D47" s="49" t="s">
        <v>61</v>
      </c>
      <c r="E47" s="49" t="s">
        <v>10</v>
      </c>
      <c r="F47" s="49" t="s">
        <v>80</v>
      </c>
      <c r="G47" s="69"/>
      <c r="H47"/>
      <c r="I47" t="str">
        <f>N47&amp;COUNTIF($N$15:N47,N47)</f>
        <v>CAT.3</v>
      </c>
      <c r="J47" s="3" t="s">
        <v>79</v>
      </c>
      <c r="K47" s="50" t="s">
        <v>7</v>
      </c>
      <c r="L47" s="50" t="s">
        <v>8</v>
      </c>
      <c r="M47" s="50" t="s">
        <v>61</v>
      </c>
      <c r="N47" s="50" t="s">
        <v>10</v>
      </c>
      <c r="O47" s="50" t="s">
        <v>80</v>
      </c>
      <c r="P47" s="49" t="s">
        <v>81</v>
      </c>
      <c r="Q47" s="49" t="s">
        <v>82</v>
      </c>
      <c r="R47" s="49" t="s">
        <v>30</v>
      </c>
      <c r="S47" s="34"/>
      <c r="T47" s="3" t="s">
        <v>79</v>
      </c>
      <c r="U47" s="49" t="s">
        <v>7</v>
      </c>
      <c r="V47" s="49" t="s">
        <v>8</v>
      </c>
      <c r="W47" s="49" t="s">
        <v>61</v>
      </c>
      <c r="X47" s="49" t="s">
        <v>10</v>
      </c>
      <c r="Y47" s="49" t="s">
        <v>80</v>
      </c>
      <c r="Z47" s="83"/>
      <c r="AA47"/>
      <c r="AB47" t="str">
        <f>AG47&amp;COUNTIF($AG$15:AG47,AG47)</f>
        <v>CAT.3</v>
      </c>
      <c r="AC47" s="3" t="s">
        <v>79</v>
      </c>
      <c r="AD47" s="50" t="s">
        <v>7</v>
      </c>
      <c r="AE47" s="50" t="s">
        <v>8</v>
      </c>
      <c r="AF47" s="50" t="s">
        <v>61</v>
      </c>
      <c r="AG47" s="50" t="s">
        <v>10</v>
      </c>
      <c r="AH47" s="50" t="s">
        <v>80</v>
      </c>
      <c r="AI47" s="49" t="s">
        <v>81</v>
      </c>
      <c r="AJ47" s="49" t="s">
        <v>82</v>
      </c>
      <c r="AK47" s="49" t="s">
        <v>30</v>
      </c>
      <c r="AM47" s="4">
        <v>2</v>
      </c>
      <c r="AN47" t="str" cm="1">
        <f t="array" ref="AN47">_xlfn.XLOOKUP($AO$43&amp;AM47,$I$15:$I$201,$K$15:$N$201,"")</f>
        <v/>
      </c>
      <c r="AO47" s="55"/>
      <c r="AP47" s="50"/>
      <c r="AQ47" s="55"/>
      <c r="AR47" s="55" t="str">
        <f>_xlfn.XLOOKUP($AO$43&amp;AM47,$I$15:$I$201,$P$15:$P$201,"")</f>
        <v/>
      </c>
      <c r="AS47" s="50" cm="1">
        <f t="array" ref="AS47">IFERROR(IF(AR47="N/P",0,_xlfn.IFS(AM47&gt;8,"0",AM47=1,"9",AM47=2,"7",AM47=3,"6",AM47=4,"5",AM47=5,"4",AM47=6,"3",AM47=7,"2",AM47=8,"1")),"")+0</f>
        <v>7</v>
      </c>
      <c r="AT47" s="87" t="str">
        <f t="shared" si="20"/>
        <v>0</v>
      </c>
      <c r="AU47" s="4" cm="1">
        <f t="array" ref="AU47">_xlfn.IFS(AZ47="N/P",0,AV47="",0,AZ47&gt;0,AU46+1)</f>
        <v>0</v>
      </c>
      <c r="AV47"/>
      <c r="AW47" s="4"/>
      <c r="AX47" s="4"/>
      <c r="AY47" s="4"/>
      <c r="AZ47" s="55"/>
      <c r="BA47" s="50" t="e" cm="1">
        <f t="array" ref="BA47">IFERROR(IF(AZ47="N/P",0,_xlfn.IFS(AU47&gt;8,"0",AU47=1,"9",AU47=2,"7",AU47=3,"6",AU47=4,"5",AU47=5,"4",AU47=6,"3",AU47=7,"2",AU47=8,"1")),"")+0</f>
        <v>#VALUE!</v>
      </c>
      <c r="BB47" s="34"/>
      <c r="BC47" s="4">
        <v>2</v>
      </c>
      <c r="BD47" t="str" cm="1">
        <f t="array" ref="BD47">_xlfn.XLOOKUP($BE$43&amp;BC47,$AB$15:$AB$201,$AD$15:$AG$201,"")</f>
        <v/>
      </c>
      <c r="BE47" s="55"/>
      <c r="BF47" s="50"/>
      <c r="BG47" s="55"/>
      <c r="BH47" s="55" t="str">
        <f>_xlfn.XLOOKUP($BE$43&amp;BC47,$AB$15:$AB$201,$AI$15:$AI$201,"")</f>
        <v/>
      </c>
      <c r="BI47" s="50" cm="1">
        <f t="array" ref="BI47">IFERROR(IF(BH47="N/P",0,_xlfn.IFS(BC47&gt;8,"0",BC47=1,"9",BC47=2,"7",BC47=3,"6",BC47=4,"5",BC47=5,"4",BC47=6,"3",BC47=7,"2",BC47=8,"1")),"")+0</f>
        <v>7</v>
      </c>
      <c r="BJ47" s="90" t="str">
        <f t="shared" si="22"/>
        <v>0</v>
      </c>
      <c r="BK47" s="4" cm="1">
        <f t="array" ref="BK47">_xlfn.IFS(BP47="N/P",0,BL47="",0,BP47&gt;0,BK46+1)</f>
        <v>0</v>
      </c>
      <c r="BL47"/>
      <c r="BM47" s="4"/>
      <c r="BN47" s="4"/>
      <c r="BO47" s="4"/>
      <c r="BP47" s="55"/>
      <c r="BQ47" s="50" t="e" cm="1">
        <f t="array" ref="BQ47">IFERROR(IF(BP47="N/P",0,_xlfn.IFS(BK47&gt;8,"0",BK47=1,"9",BK47=2,"7",BK47=3,"6",BK47=4,"5",BK47=5,"4",BK47=6,"3",BK47=7,"2",BK47=8,"1")),"")+0</f>
        <v>#VALUE!</v>
      </c>
      <c r="BS47"/>
      <c r="BT47"/>
      <c r="BU47"/>
      <c r="BV47"/>
      <c r="BW47"/>
      <c r="BX47"/>
      <c r="BZ47" s="58"/>
      <c r="CA47"/>
      <c r="CB47"/>
      <c r="CC47" s="61"/>
      <c r="CD47"/>
      <c r="CE47" s="58"/>
      <c r="CF47"/>
      <c r="CG47"/>
      <c r="CH47" s="61"/>
      <c r="CJ47" s="58"/>
      <c r="CK47"/>
      <c r="CL47"/>
      <c r="CM47" s="61"/>
      <c r="CN47"/>
      <c r="CO47" s="58"/>
      <c r="CP47"/>
      <c r="CQ47"/>
      <c r="CR47" s="61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</row>
    <row r="48" spans="1:160" s="33" customFormat="1" x14ac:dyDescent="0.3">
      <c r="A48">
        <v>8</v>
      </c>
      <c r="B48"/>
      <c r="C48" s="3">
        <f>_xlfn.XLOOKUP(B48,Tabla1[NOMBRE Y APELLIDO],Tabla1[EQUIPO])</f>
        <v>0</v>
      </c>
      <c r="D48" s="3">
        <f>_xlfn.XLOOKUP(B48,Tabla1[NOMBRE Y APELLIDO],Tabla1[EDAD])</f>
        <v>0</v>
      </c>
      <c r="E48" s="3">
        <f>_xlfn.XLOOKUP(B48,Tabla1[NOMBRE Y APELLIDO],Tabla1[CAT.])</f>
        <v>0</v>
      </c>
      <c r="F48" s="81">
        <f>_xlfn.XLOOKUP(B48,Tabla1[NOMBRE Y APELLIDO],Tabla1[100m LIBRE])</f>
        <v>0</v>
      </c>
      <c r="G48" s="69"/>
      <c r="H48" t="str">
        <f>$J$46&amp;"-"&amp;J48</f>
        <v>SERIE 4-1</v>
      </c>
      <c r="I48" t="str">
        <f>N48&amp;COUNTIF($N$15:N48,N48)</f>
        <v>014</v>
      </c>
      <c r="J48" s="3" cm="1">
        <f t="array" ref="J48:O55">_xlfn._xlws.SORT(A48:F55,1,1,FALSE)</f>
        <v>1</v>
      </c>
      <c r="K48" s="80">
        <v>0</v>
      </c>
      <c r="L48" s="50">
        <v>0</v>
      </c>
      <c r="M48" s="50">
        <v>0</v>
      </c>
      <c r="N48" s="50">
        <v>0</v>
      </c>
      <c r="O48" s="55">
        <v>0</v>
      </c>
      <c r="P48" s="55" t="s">
        <v>89</v>
      </c>
      <c r="Q48" s="50">
        <f t="shared" ref="Q48:Q55" si="38">$L$13</f>
        <v>7</v>
      </c>
      <c r="R48" s="50">
        <v>4</v>
      </c>
      <c r="S48" s="34"/>
      <c r="T48">
        <v>8</v>
      </c>
      <c r="U48"/>
      <c r="V48" s="3">
        <f>_xlfn.XLOOKUP(U48,Tabla1[NOMBRE Y APELLIDO],Tabla1[EQUIPO])</f>
        <v>0</v>
      </c>
      <c r="W48" s="3">
        <f>_xlfn.XLOOKUP(U48,Tabla1[NOMBRE Y APELLIDO],Tabla1[EDAD])</f>
        <v>0</v>
      </c>
      <c r="X48" s="3">
        <f>_xlfn.XLOOKUP(U48,Tabla1[NOMBRE Y APELLIDO],Tabla1[CAT.])</f>
        <v>0</v>
      </c>
      <c r="Y48" s="81">
        <f>_xlfn.XLOOKUP(U48,Tabla1[NOMBRE Y APELLIDO],Tabla1[100m LIBRE])</f>
        <v>0</v>
      </c>
      <c r="Z48" s="84"/>
      <c r="AA48" t="str">
        <f>$AC$46&amp;"-"&amp;AC48</f>
        <v>SERIE 4-1</v>
      </c>
      <c r="AB48" t="str">
        <f>AG48&amp;COUNTIF($AG$15:AG48,AG48)</f>
        <v>014</v>
      </c>
      <c r="AC48" s="3" cm="1">
        <f t="array" ref="AC48:AH55">_xlfn._xlws.SORT(T48:Y55,1,1,FALSE)</f>
        <v>1</v>
      </c>
      <c r="AD48" s="80">
        <v>0</v>
      </c>
      <c r="AE48" s="50">
        <v>0</v>
      </c>
      <c r="AF48" s="50">
        <v>0</v>
      </c>
      <c r="AG48" s="50">
        <v>0</v>
      </c>
      <c r="AH48" s="55">
        <v>0</v>
      </c>
      <c r="AI48" s="55" t="s">
        <v>89</v>
      </c>
      <c r="AJ48" s="50">
        <f t="shared" ref="AJ48:AJ55" si="39">$AE$13</f>
        <v>8</v>
      </c>
      <c r="AK48" s="50">
        <v>4</v>
      </c>
      <c r="AM48" s="4"/>
      <c r="AN48" s="42" t="str">
        <f>AN43</f>
        <v>FEMENINO</v>
      </c>
      <c r="AO48" s="18"/>
      <c r="AP48"/>
      <c r="AQ48" s="42" t="str">
        <f>AQ43</f>
        <v>100 M</v>
      </c>
      <c r="AR48" s="18" t="str">
        <f>AR43</f>
        <v>LIBRE</v>
      </c>
      <c r="AS48"/>
      <c r="AT48" s="87" t="str">
        <f t="shared" ref="AT48:AT103" si="40">AY48&amp;AU48</f>
        <v>100 M</v>
      </c>
      <c r="AU48" s="4"/>
      <c r="AV48" s="48" t="str">
        <f>AN48</f>
        <v>FEMENINO</v>
      </c>
      <c r="AW48" s="17">
        <f>AO48</f>
        <v>0</v>
      </c>
      <c r="AX48" s="4"/>
      <c r="AY48" s="48" t="str">
        <f>AQ48</f>
        <v>100 M</v>
      </c>
      <c r="AZ48" s="17" t="str">
        <f>AR48</f>
        <v>LIBRE</v>
      </c>
      <c r="BA48"/>
      <c r="BB48" s="34"/>
      <c r="BC48" s="4"/>
      <c r="BD48" s="42" t="str">
        <f>BD43</f>
        <v>MASCULINO</v>
      </c>
      <c r="BE48" s="18">
        <f>AO48</f>
        <v>0</v>
      </c>
      <c r="BF48"/>
      <c r="BG48" s="42" t="str">
        <f>BG43</f>
        <v>100 M</v>
      </c>
      <c r="BH48" s="18" t="str">
        <f>BH43</f>
        <v>LIBRE</v>
      </c>
      <c r="BI48"/>
      <c r="BJ48" s="90" t="str">
        <f t="shared" ref="BJ48:BJ103" si="41">BO48&amp;BK48</f>
        <v>100 M</v>
      </c>
      <c r="BK48"/>
      <c r="BL48" s="48" t="str">
        <f>BD48</f>
        <v>MASCULINO</v>
      </c>
      <c r="BM48" s="17">
        <f>BE48</f>
        <v>0</v>
      </c>
      <c r="BN48"/>
      <c r="BO48" s="48" t="str">
        <f>BG48</f>
        <v>100 M</v>
      </c>
      <c r="BP48" s="17" t="str">
        <f>BH48</f>
        <v>LIBRE</v>
      </c>
      <c r="BQ48"/>
      <c r="BS48"/>
      <c r="BT48"/>
      <c r="BU48"/>
      <c r="BV48"/>
      <c r="BW48"/>
      <c r="BX48"/>
      <c r="BZ48" s="56" t="s">
        <v>88</v>
      </c>
      <c r="CA48" s="138">
        <f>_xlfn.XLOOKUP($CC$3&amp;"-"&amp;$CA$10,$H$15:$H$201,$K$15:$K$201,"")</f>
        <v>0</v>
      </c>
      <c r="CB48" s="138" t="str">
        <f>_xlfn.XLOOKUP($CC$3&amp;"-"&amp;CB36,$H$15:$H$201,$J$15:$J$201,"")</f>
        <v/>
      </c>
      <c r="CC48" s="139" t="str">
        <f>_xlfn.XLOOKUP($CC$3&amp;"-"&amp;CC36,$H$15:$H$201,$J$15:$J$201,"")</f>
        <v/>
      </c>
      <c r="CD48"/>
      <c r="CE48" s="56" t="s">
        <v>88</v>
      </c>
      <c r="CF48" s="138">
        <f>_xlfn.XLOOKUP($CC$3&amp;"-"&amp;$CA$11,$H$15:$H$201,$K$15:$K$201,"")</f>
        <v>0</v>
      </c>
      <c r="CG48" s="138" t="str">
        <f>_xlfn.XLOOKUP($CC$3&amp;"-"&amp;CG36,$H$15:$H$201,$J$15:$J$201,"")</f>
        <v/>
      </c>
      <c r="CH48" s="139" t="str">
        <f>_xlfn.XLOOKUP($CC$3&amp;"-"&amp;CH36,$H$15:$H$201,$J$15:$J$201,"")</f>
        <v/>
      </c>
      <c r="CJ48" s="56" t="s">
        <v>88</v>
      </c>
      <c r="CK48" s="138">
        <f>_xlfn.XLOOKUP($CM$3&amp;"-"&amp;$CK$10,$AA$15:$AA$201,$AD$15:$AD$201,"")</f>
        <v>0</v>
      </c>
      <c r="CL48" s="138" t="str">
        <f>_xlfn.XLOOKUP($CC$3&amp;"-"&amp;CL36,$H$15:$H$201,$J$15:$J$201,"")</f>
        <v/>
      </c>
      <c r="CM48" s="139" t="str">
        <f>_xlfn.XLOOKUP($CC$3&amp;"-"&amp;CM36,$H$15:$H$201,$J$15:$J$201,"")</f>
        <v/>
      </c>
      <c r="CN48"/>
      <c r="CO48" s="56" t="s">
        <v>88</v>
      </c>
      <c r="CP48" s="138">
        <f>_xlfn.XLOOKUP($CM$3&amp;"-"&amp;$CK$11,$AA$15:$AA$201,$AD$15:$AD$201,"")</f>
        <v>0</v>
      </c>
      <c r="CQ48" s="138" t="str">
        <f>_xlfn.XLOOKUP($CC$3&amp;"-"&amp;CQ36,$H$15:$H$201,$J$15:$J$201,"")</f>
        <v/>
      </c>
      <c r="CR48" s="139" t="str">
        <f>_xlfn.XLOOKUP($CC$3&amp;"-"&amp;CR36,$H$15:$H$201,$J$15:$J$201,"")</f>
        <v/>
      </c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</row>
    <row r="49" spans="1:130" s="33" customFormat="1" x14ac:dyDescent="0.3">
      <c r="A49">
        <v>1</v>
      </c>
      <c r="B49"/>
      <c r="C49" s="3">
        <f>_xlfn.XLOOKUP(B49,Tabla1[NOMBRE Y APELLIDO],Tabla1[EQUIPO])</f>
        <v>0</v>
      </c>
      <c r="D49" s="3">
        <f>_xlfn.XLOOKUP(B49,Tabla1[NOMBRE Y APELLIDO],Tabla1[EDAD])</f>
        <v>0</v>
      </c>
      <c r="E49" s="3">
        <f>_xlfn.XLOOKUP(B49,Tabla1[NOMBRE Y APELLIDO],Tabla1[CAT.])</f>
        <v>0</v>
      </c>
      <c r="F49" s="81">
        <f>_xlfn.XLOOKUP(B49,Tabla1[NOMBRE Y APELLIDO],Tabla1[100m LIBRE])</f>
        <v>0</v>
      </c>
      <c r="G49" s="69"/>
      <c r="H49" t="str">
        <f t="shared" ref="H49:H55" si="42">$J$46&amp;"-"&amp;J49</f>
        <v>SERIE 4-2</v>
      </c>
      <c r="I49" t="str">
        <f>N49&amp;COUNTIF($N$15:N49,N49)</f>
        <v>015</v>
      </c>
      <c r="J49" s="3">
        <v>2</v>
      </c>
      <c r="K49" s="80">
        <v>0</v>
      </c>
      <c r="L49" s="50">
        <v>0</v>
      </c>
      <c r="M49" s="50">
        <v>0</v>
      </c>
      <c r="N49" s="50">
        <v>0</v>
      </c>
      <c r="O49" s="55">
        <v>0</v>
      </c>
      <c r="P49" s="55" t="s">
        <v>89</v>
      </c>
      <c r="Q49" s="50">
        <f t="shared" si="38"/>
        <v>7</v>
      </c>
      <c r="R49" s="50">
        <v>4</v>
      </c>
      <c r="S49" s="34"/>
      <c r="T49">
        <v>1</v>
      </c>
      <c r="U49"/>
      <c r="V49" s="3">
        <f>_xlfn.XLOOKUP(U49,Tabla1[NOMBRE Y APELLIDO],Tabla1[EQUIPO])</f>
        <v>0</v>
      </c>
      <c r="W49" s="3">
        <f>_xlfn.XLOOKUP(U49,Tabla1[NOMBRE Y APELLIDO],Tabla1[EDAD])</f>
        <v>0</v>
      </c>
      <c r="X49" s="3">
        <f>_xlfn.XLOOKUP(U49,Tabla1[NOMBRE Y APELLIDO],Tabla1[CAT.])</f>
        <v>0</v>
      </c>
      <c r="Y49" s="81">
        <f>_xlfn.XLOOKUP(U49,Tabla1[NOMBRE Y APELLIDO],Tabla1[100m LIBRE])</f>
        <v>0</v>
      </c>
      <c r="Z49" s="84"/>
      <c r="AA49" t="str">
        <f t="shared" ref="AA49:AA55" si="43">$AC$46&amp;"-"&amp;AC49</f>
        <v>SERIE 4-2</v>
      </c>
      <c r="AB49" t="str">
        <f>AG49&amp;COUNTIF($AG$15:AG49,AG49)</f>
        <v>015</v>
      </c>
      <c r="AC49" s="3">
        <v>2</v>
      </c>
      <c r="AD49" s="80">
        <v>0</v>
      </c>
      <c r="AE49" s="50">
        <v>0</v>
      </c>
      <c r="AF49" s="50">
        <v>0</v>
      </c>
      <c r="AG49" s="50">
        <v>0</v>
      </c>
      <c r="AH49" s="55">
        <v>0</v>
      </c>
      <c r="AI49" s="55" t="s">
        <v>89</v>
      </c>
      <c r="AJ49" s="50">
        <f t="shared" si="39"/>
        <v>8</v>
      </c>
      <c r="AK49" s="50">
        <v>4</v>
      </c>
      <c r="AM49" s="4"/>
      <c r="AN49" s="42" t="str">
        <f>AN44</f>
        <v xml:space="preserve">PRUEBA </v>
      </c>
      <c r="AO49" s="18">
        <f>AO44</f>
        <v>7</v>
      </c>
      <c r="AP49"/>
      <c r="AQ49"/>
      <c r="AR49"/>
      <c r="AS49"/>
      <c r="AT49" s="87" t="str">
        <f t="shared" si="40"/>
        <v/>
      </c>
      <c r="AU49" s="4"/>
      <c r="AV49" s="48" t="str">
        <f>AN49</f>
        <v xml:space="preserve">PRUEBA </v>
      </c>
      <c r="AW49" s="17">
        <f>AO49</f>
        <v>7</v>
      </c>
      <c r="AX49" s="4"/>
      <c r="AY49"/>
      <c r="AZ49"/>
      <c r="BA49"/>
      <c r="BB49" s="34"/>
      <c r="BC49" s="4"/>
      <c r="BD49" s="42" t="str">
        <f>BD44</f>
        <v xml:space="preserve">PRUEBA </v>
      </c>
      <c r="BE49" s="18">
        <f>BE44</f>
        <v>8</v>
      </c>
      <c r="BF49"/>
      <c r="BG49"/>
      <c r="BH49"/>
      <c r="BI49"/>
      <c r="BJ49" s="90" t="str">
        <f t="shared" si="41"/>
        <v/>
      </c>
      <c r="BK49"/>
      <c r="BL49" s="48" t="str">
        <f>AV49</f>
        <v xml:space="preserve">PRUEBA </v>
      </c>
      <c r="BM49" s="17">
        <f>BE49</f>
        <v>8</v>
      </c>
      <c r="BN49"/>
      <c r="BO49"/>
      <c r="BP49"/>
      <c r="BQ49"/>
      <c r="BS49"/>
      <c r="BT49"/>
      <c r="BU49"/>
      <c r="BV49"/>
      <c r="BW49"/>
      <c r="BX49"/>
      <c r="BZ49" s="58"/>
      <c r="CA49"/>
      <c r="CB49"/>
      <c r="CC49" s="61"/>
      <c r="CD49"/>
      <c r="CE49" s="58"/>
      <c r="CF49"/>
      <c r="CG49"/>
      <c r="CH49" s="61"/>
      <c r="CJ49" s="58"/>
      <c r="CK49"/>
      <c r="CL49"/>
      <c r="CM49" s="61"/>
      <c r="CN49"/>
      <c r="CO49" s="58"/>
      <c r="CP49"/>
      <c r="CQ49"/>
      <c r="CR49" s="61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</row>
    <row r="50" spans="1:130" s="33" customFormat="1" x14ac:dyDescent="0.3">
      <c r="A50">
        <v>7</v>
      </c>
      <c r="B50"/>
      <c r="C50" s="3">
        <f>_xlfn.XLOOKUP(B50,Tabla1[NOMBRE Y APELLIDO],Tabla1[EQUIPO])</f>
        <v>0</v>
      </c>
      <c r="D50" s="3">
        <f>_xlfn.XLOOKUP(B50,Tabla1[NOMBRE Y APELLIDO],Tabla1[EDAD])</f>
        <v>0</v>
      </c>
      <c r="E50" s="3">
        <f>_xlfn.XLOOKUP(B50,Tabla1[NOMBRE Y APELLIDO],Tabla1[CAT.])</f>
        <v>0</v>
      </c>
      <c r="F50" s="81">
        <f>_xlfn.XLOOKUP(B50,Tabla1[NOMBRE Y APELLIDO],Tabla1[100m LIBRE])</f>
        <v>0</v>
      </c>
      <c r="G50" s="69"/>
      <c r="H50" t="str">
        <f t="shared" si="42"/>
        <v>SERIE 4-3</v>
      </c>
      <c r="I50" t="str">
        <f>N50&amp;COUNTIF($N$15:N50,N50)</f>
        <v>016</v>
      </c>
      <c r="J50" s="3">
        <v>3</v>
      </c>
      <c r="K50" s="80">
        <v>0</v>
      </c>
      <c r="L50" s="50">
        <v>0</v>
      </c>
      <c r="M50" s="50">
        <v>0</v>
      </c>
      <c r="N50" s="50">
        <v>0</v>
      </c>
      <c r="O50" s="55">
        <v>0</v>
      </c>
      <c r="P50" s="55" t="s">
        <v>89</v>
      </c>
      <c r="Q50" s="50">
        <f t="shared" si="38"/>
        <v>7</v>
      </c>
      <c r="R50" s="50">
        <v>4</v>
      </c>
      <c r="S50" s="34"/>
      <c r="T50">
        <v>7</v>
      </c>
      <c r="U50"/>
      <c r="V50" s="3">
        <f>_xlfn.XLOOKUP(U50,Tabla1[NOMBRE Y APELLIDO],Tabla1[EQUIPO])</f>
        <v>0</v>
      </c>
      <c r="W50" s="3">
        <f>_xlfn.XLOOKUP(U50,Tabla1[NOMBRE Y APELLIDO],Tabla1[EDAD])</f>
        <v>0</v>
      </c>
      <c r="X50" s="3">
        <f>_xlfn.XLOOKUP(U50,Tabla1[NOMBRE Y APELLIDO],Tabla1[CAT.])</f>
        <v>0</v>
      </c>
      <c r="Y50" s="81">
        <f>_xlfn.XLOOKUP(U50,Tabla1[NOMBRE Y APELLIDO],Tabla1[100m LIBRE])</f>
        <v>0</v>
      </c>
      <c r="Z50" s="84"/>
      <c r="AA50" t="str">
        <f t="shared" si="43"/>
        <v>SERIE 4-3</v>
      </c>
      <c r="AB50" t="str">
        <f>AG50&amp;COUNTIF($AG$15:AG50,AG50)</f>
        <v>016</v>
      </c>
      <c r="AC50" s="3">
        <v>3</v>
      </c>
      <c r="AD50" s="80">
        <v>0</v>
      </c>
      <c r="AE50" s="50">
        <v>0</v>
      </c>
      <c r="AF50" s="50">
        <v>0</v>
      </c>
      <c r="AG50" s="50">
        <v>0</v>
      </c>
      <c r="AH50" s="55">
        <v>0</v>
      </c>
      <c r="AI50" s="55" t="s">
        <v>89</v>
      </c>
      <c r="AJ50" s="50">
        <f t="shared" si="39"/>
        <v>8</v>
      </c>
      <c r="AK50" s="50">
        <v>4</v>
      </c>
      <c r="AM50" s="49" t="s">
        <v>83</v>
      </c>
      <c r="AN50" s="49" t="s">
        <v>7</v>
      </c>
      <c r="AO50" s="49" t="s">
        <v>8</v>
      </c>
      <c r="AP50" s="49" t="s">
        <v>61</v>
      </c>
      <c r="AQ50" s="49" t="s">
        <v>10</v>
      </c>
      <c r="AR50" s="49" t="s">
        <v>81</v>
      </c>
      <c r="AS50" s="50" t="s">
        <v>15</v>
      </c>
      <c r="AT50" s="87" t="str">
        <f t="shared" si="40"/>
        <v>CAT.Lugar</v>
      </c>
      <c r="AU50" s="49" t="s">
        <v>83</v>
      </c>
      <c r="AV50" s="49" t="s">
        <v>7</v>
      </c>
      <c r="AW50" s="49" t="s">
        <v>8</v>
      </c>
      <c r="AX50" s="49" t="s">
        <v>61</v>
      </c>
      <c r="AY50" s="49" t="s">
        <v>10</v>
      </c>
      <c r="AZ50" s="49" t="s">
        <v>81</v>
      </c>
      <c r="BA50" s="4" t="s">
        <v>15</v>
      </c>
      <c r="BB50" s="34"/>
      <c r="BC50" s="49" t="s">
        <v>83</v>
      </c>
      <c r="BD50" s="49" t="s">
        <v>7</v>
      </c>
      <c r="BE50" s="49" t="s">
        <v>8</v>
      </c>
      <c r="BF50" s="49" t="s">
        <v>61</v>
      </c>
      <c r="BG50" s="49" t="s">
        <v>10</v>
      </c>
      <c r="BH50" s="49" t="s">
        <v>81</v>
      </c>
      <c r="BI50" s="50" t="s">
        <v>15</v>
      </c>
      <c r="BJ50" s="90" t="str">
        <f t="shared" si="41"/>
        <v>CAT.Lugar</v>
      </c>
      <c r="BK50" s="4" t="s">
        <v>83</v>
      </c>
      <c r="BL50" s="4" t="s">
        <v>7</v>
      </c>
      <c r="BM50" s="4" t="s">
        <v>8</v>
      </c>
      <c r="BN50" s="4" t="s">
        <v>61</v>
      </c>
      <c r="BO50" s="4" t="s">
        <v>10</v>
      </c>
      <c r="BP50" s="4" t="s">
        <v>81</v>
      </c>
      <c r="BQ50" s="4" t="s">
        <v>15</v>
      </c>
      <c r="BS50"/>
      <c r="BT50"/>
      <c r="BU50"/>
      <c r="BV50"/>
      <c r="BW50"/>
      <c r="BX50"/>
      <c r="BZ50" s="56" t="s">
        <v>90</v>
      </c>
      <c r="CA50" s="140" t="s">
        <v>91</v>
      </c>
      <c r="CB50" s="140"/>
      <c r="CC50" s="141"/>
      <c r="CD50"/>
      <c r="CE50" s="56" t="s">
        <v>90</v>
      </c>
      <c r="CF50" s="140" t="s">
        <v>91</v>
      </c>
      <c r="CG50" s="140"/>
      <c r="CH50" s="141"/>
      <c r="CJ50" s="56" t="s">
        <v>90</v>
      </c>
      <c r="CK50" s="140" t="s">
        <v>91</v>
      </c>
      <c r="CL50" s="140"/>
      <c r="CM50" s="141"/>
      <c r="CN50"/>
      <c r="CO50" s="56" t="s">
        <v>90</v>
      </c>
      <c r="CP50" s="140" t="s">
        <v>91</v>
      </c>
      <c r="CQ50" s="140"/>
      <c r="CR50" s="141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</row>
    <row r="51" spans="1:130" s="33" customFormat="1" x14ac:dyDescent="0.3">
      <c r="A51">
        <v>2</v>
      </c>
      <c r="B51"/>
      <c r="C51" s="3">
        <f>_xlfn.XLOOKUP(B51,Tabla1[NOMBRE Y APELLIDO],Tabla1[EQUIPO])</f>
        <v>0</v>
      </c>
      <c r="D51" s="3">
        <f>_xlfn.XLOOKUP(B51,Tabla1[NOMBRE Y APELLIDO],Tabla1[EDAD])</f>
        <v>0</v>
      </c>
      <c r="E51" s="3">
        <f>_xlfn.XLOOKUP(B51,Tabla1[NOMBRE Y APELLIDO],Tabla1[CAT.])</f>
        <v>0</v>
      </c>
      <c r="F51" s="81">
        <f>_xlfn.XLOOKUP(B51,Tabla1[NOMBRE Y APELLIDO],Tabla1[100m LIBRE])</f>
        <v>0</v>
      </c>
      <c r="G51" s="69"/>
      <c r="H51" t="str">
        <f t="shared" si="42"/>
        <v>SERIE 4-4</v>
      </c>
      <c r="I51" t="str">
        <f>N51&amp;COUNTIF($N$15:N51,N51)</f>
        <v>017</v>
      </c>
      <c r="J51" s="3">
        <v>4</v>
      </c>
      <c r="K51" s="80">
        <v>0</v>
      </c>
      <c r="L51" s="50">
        <v>0</v>
      </c>
      <c r="M51" s="50">
        <v>0</v>
      </c>
      <c r="N51" s="50">
        <v>0</v>
      </c>
      <c r="O51" s="55">
        <v>0</v>
      </c>
      <c r="P51" s="55" t="s">
        <v>89</v>
      </c>
      <c r="Q51" s="50">
        <f t="shared" si="38"/>
        <v>7</v>
      </c>
      <c r="R51" s="50">
        <v>4</v>
      </c>
      <c r="S51" s="34"/>
      <c r="T51">
        <v>2</v>
      </c>
      <c r="U51"/>
      <c r="V51" s="3">
        <f>_xlfn.XLOOKUP(U51,Tabla1[NOMBRE Y APELLIDO],Tabla1[EQUIPO])</f>
        <v>0</v>
      </c>
      <c r="W51" s="3">
        <f>_xlfn.XLOOKUP(U51,Tabla1[NOMBRE Y APELLIDO],Tabla1[EDAD])</f>
        <v>0</v>
      </c>
      <c r="X51" s="3">
        <f>_xlfn.XLOOKUP(U51,Tabla1[NOMBRE Y APELLIDO],Tabla1[CAT.])</f>
        <v>0</v>
      </c>
      <c r="Y51" s="81">
        <f>_xlfn.XLOOKUP(U51,Tabla1[NOMBRE Y APELLIDO],Tabla1[100m LIBRE])</f>
        <v>0</v>
      </c>
      <c r="Z51" s="84"/>
      <c r="AA51" t="str">
        <f t="shared" si="43"/>
        <v>SERIE 4-4</v>
      </c>
      <c r="AB51" t="str">
        <f>AG51&amp;COUNTIF($AG$15:AG51,AG51)</f>
        <v>017</v>
      </c>
      <c r="AC51" s="3">
        <v>4</v>
      </c>
      <c r="AD51" s="80">
        <v>0</v>
      </c>
      <c r="AE51" s="50">
        <v>0</v>
      </c>
      <c r="AF51" s="50">
        <v>0</v>
      </c>
      <c r="AG51" s="50">
        <v>0</v>
      </c>
      <c r="AH51" s="55">
        <v>0</v>
      </c>
      <c r="AI51" s="55" t="s">
        <v>89</v>
      </c>
      <c r="AJ51" s="50">
        <f t="shared" si="39"/>
        <v>8</v>
      </c>
      <c r="AK51" s="50">
        <v>4</v>
      </c>
      <c r="AM51" s="4">
        <v>1</v>
      </c>
      <c r="AN51" t="str" cm="1">
        <f t="array" ref="AN51">_xlfn.XLOOKUP($AO$48&amp;AM51,$I$15:$I$201,$K$15:$N$201,"")</f>
        <v/>
      </c>
      <c r="AO51" s="55"/>
      <c r="AP51" s="50"/>
      <c r="AQ51" s="55"/>
      <c r="AR51" s="55" t="str">
        <f t="shared" ref="AR51:AR62" si="44">_xlfn.XLOOKUP($AO$48&amp;AM51,$I$15:$I$201,$P$15:$P$201,"")</f>
        <v/>
      </c>
      <c r="AS51" s="50" cm="1">
        <f t="array" ref="AS51">IFERROR(IF(AR51="N/P",0,_xlfn.IFS(AM51&gt;8,"0",AM51=1,"9",AM51=2,"7",AM51=3,"6",AM51=4,"5",AM51=5,"4",AM51=6,"3",AM51=7,"2",AM51=8,"1")),"")+0</f>
        <v>9</v>
      </c>
      <c r="AT51" s="87" t="e">
        <f t="shared" si="40"/>
        <v>#N/A</v>
      </c>
      <c r="AU51" s="4" t="e" cm="1">
        <f t="array" ref="AU51">_xlfn.IFS(AZ51="N/P",0,AV51="",0,AV51&gt;0,1)</f>
        <v>#N/A</v>
      </c>
      <c r="AV51" cm="1">
        <f t="array" ref="AV51:AZ62">_xlfn._xlws.SORT(AN51:AR62,5,1,FALSE)</f>
        <v>0</v>
      </c>
      <c r="AW51" s="4">
        <v>0</v>
      </c>
      <c r="AX51" s="4">
        <v>0</v>
      </c>
      <c r="AY51" s="4">
        <v>0</v>
      </c>
      <c r="AZ51" s="55">
        <v>0</v>
      </c>
      <c r="BA51" s="50" t="e" cm="1">
        <f t="array" ref="BA51">IFERROR(IF(AZ51="N/P",0,_xlfn.IFS(AU51&gt;8,"0",AU51=1,"9",AU51=2,"7",AU51=3,"6",AU51=4,"5",AU51=5,"4",AU51=6,"3",AU51=7,"2",AU51=8,"1")),"")+0</f>
        <v>#VALUE!</v>
      </c>
      <c r="BB51" s="34"/>
      <c r="BC51" s="4">
        <v>1</v>
      </c>
      <c r="BD51" cm="1">
        <f t="array" ref="BD51:BG51">_xlfn.XLOOKUP($BE$48&amp;BC51,$AB$15:$AB$201,$AD$15:$AG$201,"")</f>
        <v>0</v>
      </c>
      <c r="BE51" s="55">
        <v>0</v>
      </c>
      <c r="BF51" s="50">
        <v>0</v>
      </c>
      <c r="BG51" s="55">
        <v>0</v>
      </c>
      <c r="BH51" s="55" t="str">
        <f t="shared" ref="BH51:BH62" si="45">_xlfn.XLOOKUP($BE$48&amp;BC51,$AB$15:$AB$201,$AI$15:$AI$201,"")</f>
        <v>:        :</v>
      </c>
      <c r="BI51" s="50" cm="1">
        <f t="array" ref="BI51">IFERROR(IF(BH51="N/P",0,_xlfn.IFS(BC51&gt;8,"0",BC51=1,"9",BC51=2,"7",BC51=3,"6",BC51=4,"5",BC51=5,"4",BC51=6,"3",BC51=7,"2",BC51=8,"1")),"")+0</f>
        <v>9</v>
      </c>
      <c r="BJ51" s="90" t="e">
        <f t="shared" si="41"/>
        <v>#N/A</v>
      </c>
      <c r="BK51" s="4" t="e" cm="1">
        <f t="array" ref="BK51">_xlfn.IFS(BP51="N/P",0,BL51="",0,BL51&gt;0,1)</f>
        <v>#N/A</v>
      </c>
      <c r="BL51" cm="1">
        <f t="array" ref="BL51:BP62">_xlfn._xlws.SORT(BD51:BH62,5,1,FALSE)</f>
        <v>0</v>
      </c>
      <c r="BM51" s="4">
        <v>0</v>
      </c>
      <c r="BN51" s="4">
        <v>0</v>
      </c>
      <c r="BO51" s="4">
        <v>0</v>
      </c>
      <c r="BP51" s="55" t="str">
        <v>:        :</v>
      </c>
      <c r="BQ51" s="50" t="e" cm="1">
        <f t="array" ref="BQ51">IFERROR(IF(BP51="N/P",0,_xlfn.IFS(BK51&gt;8,"0",BK51=1,"9",BK51=2,"7",BK51=3,"6",BK51=4,"5",BK51=5,"4",BK51=6,"3",BK51=7,"2",BK51=8,"1")),"")+0</f>
        <v>#VALUE!</v>
      </c>
      <c r="BS51"/>
      <c r="BT51"/>
      <c r="BU51"/>
      <c r="BV51"/>
      <c r="BW51"/>
      <c r="BX51"/>
      <c r="BZ51" s="63"/>
      <c r="CA51" s="64"/>
      <c r="CB51" s="64"/>
      <c r="CC51" s="65"/>
      <c r="CD51"/>
      <c r="CE51" s="63"/>
      <c r="CF51" s="64"/>
      <c r="CG51" s="64"/>
      <c r="CH51" s="65"/>
      <c r="CJ51" s="63"/>
      <c r="CK51" s="64"/>
      <c r="CL51" s="64"/>
      <c r="CM51" s="65"/>
      <c r="CN51"/>
      <c r="CO51" s="63"/>
      <c r="CP51" s="64"/>
      <c r="CQ51" s="64"/>
      <c r="CR51" s="65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</row>
    <row r="52" spans="1:130" s="33" customFormat="1" x14ac:dyDescent="0.3">
      <c r="A52">
        <v>6</v>
      </c>
      <c r="B52"/>
      <c r="C52" s="3">
        <f>_xlfn.XLOOKUP(B52,Tabla1[NOMBRE Y APELLIDO],Tabla1[EQUIPO])</f>
        <v>0</v>
      </c>
      <c r="D52" s="3">
        <f>_xlfn.XLOOKUP(B52,Tabla1[NOMBRE Y APELLIDO],Tabla1[EDAD])</f>
        <v>0</v>
      </c>
      <c r="E52" s="3">
        <f>_xlfn.XLOOKUP(B52,Tabla1[NOMBRE Y APELLIDO],Tabla1[CAT.])</f>
        <v>0</v>
      </c>
      <c r="F52" s="81">
        <f>_xlfn.XLOOKUP(B52,Tabla1[NOMBRE Y APELLIDO],Tabla1[100m LIBRE])</f>
        <v>0</v>
      </c>
      <c r="G52" s="69"/>
      <c r="H52" t="str">
        <f t="shared" si="42"/>
        <v>SERIE 4-5</v>
      </c>
      <c r="I52" t="str">
        <f>N52&amp;COUNTIF($N$15:N52,N52)</f>
        <v>018</v>
      </c>
      <c r="J52" s="3">
        <v>5</v>
      </c>
      <c r="K52" s="80">
        <v>0</v>
      </c>
      <c r="L52" s="50">
        <v>0</v>
      </c>
      <c r="M52" s="50">
        <v>0</v>
      </c>
      <c r="N52" s="50">
        <v>0</v>
      </c>
      <c r="O52" s="55">
        <v>0</v>
      </c>
      <c r="P52" s="55" t="s">
        <v>89</v>
      </c>
      <c r="Q52" s="50">
        <f t="shared" si="38"/>
        <v>7</v>
      </c>
      <c r="R52" s="50">
        <v>4</v>
      </c>
      <c r="S52" s="34"/>
      <c r="T52">
        <v>6</v>
      </c>
      <c r="U52"/>
      <c r="V52" s="3">
        <f>_xlfn.XLOOKUP(U52,Tabla1[NOMBRE Y APELLIDO],Tabla1[EQUIPO])</f>
        <v>0</v>
      </c>
      <c r="W52" s="3">
        <f>_xlfn.XLOOKUP(U52,Tabla1[NOMBRE Y APELLIDO],Tabla1[EDAD])</f>
        <v>0</v>
      </c>
      <c r="X52" s="3">
        <f>_xlfn.XLOOKUP(U52,Tabla1[NOMBRE Y APELLIDO],Tabla1[CAT.])</f>
        <v>0</v>
      </c>
      <c r="Y52" s="81">
        <f>_xlfn.XLOOKUP(U52,Tabla1[NOMBRE Y APELLIDO],Tabla1[100m LIBRE])</f>
        <v>0</v>
      </c>
      <c r="Z52" s="84"/>
      <c r="AA52" t="str">
        <f t="shared" si="43"/>
        <v>SERIE 4-5</v>
      </c>
      <c r="AB52" t="str">
        <f>AG52&amp;COUNTIF($AG$15:AG52,AG52)</f>
        <v>018</v>
      </c>
      <c r="AC52" s="3">
        <v>5</v>
      </c>
      <c r="AD52" s="80">
        <v>0</v>
      </c>
      <c r="AE52" s="50">
        <v>0</v>
      </c>
      <c r="AF52" s="50">
        <v>0</v>
      </c>
      <c r="AG52" s="50">
        <v>0</v>
      </c>
      <c r="AH52" s="55">
        <v>0</v>
      </c>
      <c r="AI52" s="55" t="s">
        <v>89</v>
      </c>
      <c r="AJ52" s="50">
        <f t="shared" si="39"/>
        <v>8</v>
      </c>
      <c r="AK52" s="50">
        <v>4</v>
      </c>
      <c r="AM52" s="4">
        <v>2</v>
      </c>
      <c r="AN52" t="str" cm="1">
        <f t="array" ref="AN52">_xlfn.XLOOKUP($AO$48&amp;AM52,$I$15:$I$201,$K$15:$N$201,"")</f>
        <v/>
      </c>
      <c r="AO52" s="55"/>
      <c r="AP52" s="50"/>
      <c r="AQ52" s="55"/>
      <c r="AR52" s="55" t="str">
        <f t="shared" si="44"/>
        <v/>
      </c>
      <c r="AS52" s="50" cm="1">
        <f t="array" ref="AS52">IFERROR(IF(AR52="N/P",0,_xlfn.IFS(AM52&gt;8,"0",AM52=1,"9",AM52=2,"7",AM52=3,"6",AM52=4,"5",AM52=5,"4",AM52=6,"3",AM52=7,"2",AM52=8,"1")),"")+0</f>
        <v>7</v>
      </c>
      <c r="AT52" s="87" t="e">
        <f t="shared" si="40"/>
        <v>#N/A</v>
      </c>
      <c r="AU52" s="4" t="e" cm="1">
        <f t="array" ref="AU52">_xlfn.IFS(AZ52="N/P",0,AV52="",0,AZ52&gt;0,AU51+1)</f>
        <v>#N/A</v>
      </c>
      <c r="AV52">
        <v>0</v>
      </c>
      <c r="AW52" s="4">
        <v>0</v>
      </c>
      <c r="AX52" s="4">
        <v>0</v>
      </c>
      <c r="AY52" s="4">
        <v>0</v>
      </c>
      <c r="AZ52" s="55">
        <v>0</v>
      </c>
      <c r="BA52" s="50" t="e" cm="1">
        <f t="array" ref="BA52">IFERROR(IF(AZ52="N/P",0,_xlfn.IFS(AU52&gt;8,"0",AU52=1,"9",AU52=2,"7",AU52=3,"6",AU52=4,"5",AU52=5,"4",AU52=6,"3",AU52=7,"2",AU52=8,"1")),"")+0</f>
        <v>#VALUE!</v>
      </c>
      <c r="BB52" s="34"/>
      <c r="BC52" s="4">
        <v>2</v>
      </c>
      <c r="BD52" cm="1">
        <f t="array" ref="BD52:BG52">_xlfn.XLOOKUP($BE$48&amp;BC52,$AB$15:$AB$201,$AD$15:$AG$201,"")</f>
        <v>0</v>
      </c>
      <c r="BE52" s="55">
        <v>0</v>
      </c>
      <c r="BF52" s="50">
        <v>0</v>
      </c>
      <c r="BG52" s="55">
        <v>0</v>
      </c>
      <c r="BH52" s="55" t="str">
        <f t="shared" si="45"/>
        <v>:        :</v>
      </c>
      <c r="BI52" s="50" cm="1">
        <f t="array" ref="BI52">IFERROR(IF(BH52="N/P",0,_xlfn.IFS(BC52&gt;8,"0",BC52=1,"9",BC52=2,"7",BC52=3,"6",BC52=4,"5",BC52=5,"4",BC52=6,"3",BC52=7,"2",BC52=8,"1")),"")+0</f>
        <v>7</v>
      </c>
      <c r="BJ52" s="90" t="e">
        <f t="shared" si="41"/>
        <v>#N/A</v>
      </c>
      <c r="BK52" s="4" t="e" cm="1">
        <f t="array" ref="BK52">_xlfn.IFS(BP52="N/P",0,BL52="",0,BP52&gt;0,BK51+1)</f>
        <v>#N/A</v>
      </c>
      <c r="BL52">
        <v>0</v>
      </c>
      <c r="BM52" s="4">
        <v>0</v>
      </c>
      <c r="BN52" s="4">
        <v>0</v>
      </c>
      <c r="BO52" s="4">
        <v>0</v>
      </c>
      <c r="BP52" s="55" t="str">
        <v>:        :</v>
      </c>
      <c r="BQ52" s="50" t="e" cm="1">
        <f t="array" ref="BQ52">IFERROR(IF(BP52="N/P",0,_xlfn.IFS(BK52&gt;8,"0",BK52=1,"9",BK52=2,"7",BK52=3,"6",BK52=4,"5",BK52=5,"4",BK52=6,"3",BK52=7,"2",BK52=8,"1")),"")+0</f>
        <v>#VALUE!</v>
      </c>
      <c r="BS52"/>
      <c r="BT52"/>
      <c r="BU52"/>
      <c r="BV52"/>
      <c r="BW52"/>
      <c r="BX52"/>
      <c r="BZ52"/>
      <c r="CA52"/>
      <c r="CB52"/>
      <c r="CC52"/>
      <c r="CD52"/>
      <c r="CE52"/>
      <c r="CF52"/>
      <c r="CG52"/>
      <c r="CH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</row>
    <row r="53" spans="1:130" s="33" customFormat="1" x14ac:dyDescent="0.3">
      <c r="A53">
        <v>3</v>
      </c>
      <c r="B53"/>
      <c r="C53" s="3">
        <f>_xlfn.XLOOKUP(B53,Tabla1[NOMBRE Y APELLIDO],Tabla1[EQUIPO])</f>
        <v>0</v>
      </c>
      <c r="D53" s="3">
        <f>_xlfn.XLOOKUP(B53,Tabla1[NOMBRE Y APELLIDO],Tabla1[EDAD])</f>
        <v>0</v>
      </c>
      <c r="E53" s="3">
        <f>_xlfn.XLOOKUP(B53,Tabla1[NOMBRE Y APELLIDO],Tabla1[CAT.])</f>
        <v>0</v>
      </c>
      <c r="F53" s="81">
        <f>_xlfn.XLOOKUP(B53,Tabla1[NOMBRE Y APELLIDO],Tabla1[100m LIBRE])</f>
        <v>0</v>
      </c>
      <c r="G53" s="69"/>
      <c r="H53" t="str">
        <f t="shared" si="42"/>
        <v>SERIE 4-6</v>
      </c>
      <c r="I53" t="str">
        <f>N53&amp;COUNTIF($N$15:N53,N53)</f>
        <v>019</v>
      </c>
      <c r="J53" s="3">
        <v>6</v>
      </c>
      <c r="K53" s="80">
        <v>0</v>
      </c>
      <c r="L53" s="50">
        <v>0</v>
      </c>
      <c r="M53" s="50">
        <v>0</v>
      </c>
      <c r="N53" s="50">
        <v>0</v>
      </c>
      <c r="O53" s="55">
        <v>0</v>
      </c>
      <c r="P53" s="55" t="s">
        <v>89</v>
      </c>
      <c r="Q53" s="50">
        <f t="shared" si="38"/>
        <v>7</v>
      </c>
      <c r="R53" s="50">
        <v>4</v>
      </c>
      <c r="S53" s="34"/>
      <c r="T53">
        <v>3</v>
      </c>
      <c r="U53"/>
      <c r="V53" s="3">
        <f>_xlfn.XLOOKUP(U53,Tabla1[NOMBRE Y APELLIDO],Tabla1[EQUIPO])</f>
        <v>0</v>
      </c>
      <c r="W53" s="3">
        <f>_xlfn.XLOOKUP(U53,Tabla1[NOMBRE Y APELLIDO],Tabla1[EDAD])</f>
        <v>0</v>
      </c>
      <c r="X53" s="3">
        <f>_xlfn.XLOOKUP(U53,Tabla1[NOMBRE Y APELLIDO],Tabla1[CAT.])</f>
        <v>0</v>
      </c>
      <c r="Y53" s="81">
        <f>_xlfn.XLOOKUP(U53,Tabla1[NOMBRE Y APELLIDO],Tabla1[100m LIBRE])</f>
        <v>0</v>
      </c>
      <c r="Z53" s="84"/>
      <c r="AA53" t="str">
        <f t="shared" si="43"/>
        <v>SERIE 4-6</v>
      </c>
      <c r="AB53" t="str">
        <f>AG53&amp;COUNTIF($AG$15:AG53,AG53)</f>
        <v>019</v>
      </c>
      <c r="AC53" s="3">
        <v>6</v>
      </c>
      <c r="AD53" s="80">
        <v>0</v>
      </c>
      <c r="AE53" s="50">
        <v>0</v>
      </c>
      <c r="AF53" s="50">
        <v>0</v>
      </c>
      <c r="AG53" s="50">
        <v>0</v>
      </c>
      <c r="AH53" s="55">
        <v>0</v>
      </c>
      <c r="AI53" s="55" t="s">
        <v>89</v>
      </c>
      <c r="AJ53" s="50">
        <f t="shared" si="39"/>
        <v>8</v>
      </c>
      <c r="AK53" s="50">
        <v>4</v>
      </c>
      <c r="AM53" s="4">
        <v>3</v>
      </c>
      <c r="AN53" t="str" cm="1">
        <f t="array" ref="AN53">_xlfn.XLOOKUP($AO$48&amp;AM53,$I$15:$I$201,$K$15:$N$201,"")</f>
        <v/>
      </c>
      <c r="AO53" s="55"/>
      <c r="AP53" s="50"/>
      <c r="AQ53" s="55"/>
      <c r="AR53" s="55" t="str">
        <f t="shared" si="44"/>
        <v/>
      </c>
      <c r="AS53" s="50" cm="1">
        <f t="array" ref="AS53">IFERROR(IF(AR53="N/P",0,_xlfn.IFS(AM53&gt;8,"0",AM53=1,"9",AM53=2,"7",AM53=3,"6",AM53=4,"5",AM53=5,"4",AM53=6,"3",AM53=7,"2",AM53=8,"1")),"")+0</f>
        <v>6</v>
      </c>
      <c r="AT53" s="87" t="str">
        <f t="shared" si="40"/>
        <v>00</v>
      </c>
      <c r="AU53" s="4" cm="1">
        <f t="array" ref="AU53">_xlfn.IFS(AZ53="N/P",0,AV53="",0,AZ53&gt;0,AU52+1)</f>
        <v>0</v>
      </c>
      <c r="AV53" t="str">
        <v/>
      </c>
      <c r="AW53" s="4">
        <v>0</v>
      </c>
      <c r="AX53" s="4">
        <v>0</v>
      </c>
      <c r="AY53" s="4">
        <v>0</v>
      </c>
      <c r="AZ53" s="55" t="str">
        <v/>
      </c>
      <c r="BA53" s="50" t="e" cm="1">
        <f t="array" ref="BA53">IFERROR(IF(AZ53="N/P",0,_xlfn.IFS(AU53&gt;8,"0",AU53=1,"9",AU53=2,"7",AU53=3,"6",AU53=4,"5",AU53=5,"4",AU53=6,"3",AU53=7,"2",AU53=8,"1")),"")+0</f>
        <v>#VALUE!</v>
      </c>
      <c r="BB53" s="34"/>
      <c r="BC53" s="4">
        <v>3</v>
      </c>
      <c r="BD53" cm="1">
        <f t="array" ref="BD53:BG53">_xlfn.XLOOKUP($BE$48&amp;BC53,$AB$15:$AB$201,$AD$15:$AG$201,"")</f>
        <v>0</v>
      </c>
      <c r="BE53" s="55">
        <v>0</v>
      </c>
      <c r="BF53" s="50">
        <v>0</v>
      </c>
      <c r="BG53" s="55">
        <v>0</v>
      </c>
      <c r="BH53" s="55" t="str">
        <f t="shared" si="45"/>
        <v>:        :</v>
      </c>
      <c r="BI53" s="50" cm="1">
        <f t="array" ref="BI53">IFERROR(IF(BH53="N/P",0,_xlfn.IFS(BC53&gt;8,"0",BC53=1,"9",BC53=2,"7",BC53=3,"6",BC53=4,"5",BC53=5,"4",BC53=6,"3",BC53=7,"2",BC53=8,"1")),"")+0</f>
        <v>6</v>
      </c>
      <c r="BJ53" s="90" t="e">
        <f t="shared" si="41"/>
        <v>#N/A</v>
      </c>
      <c r="BK53" s="4" t="e" cm="1">
        <f t="array" ref="BK53">_xlfn.IFS(BP53="N/P",0,BL53="",0,BP53&gt;0,BK52+1)</f>
        <v>#N/A</v>
      </c>
      <c r="BL53">
        <v>0</v>
      </c>
      <c r="BM53" s="4">
        <v>0</v>
      </c>
      <c r="BN53" s="4">
        <v>0</v>
      </c>
      <c r="BO53" s="4">
        <v>0</v>
      </c>
      <c r="BP53" s="55" t="str">
        <v>:        :</v>
      </c>
      <c r="BQ53" s="50" t="e" cm="1">
        <f t="array" ref="BQ53">IFERROR(IF(BP53="N/P",0,_xlfn.IFS(BK53&gt;8,"0",BK53=1,"9",BK53=2,"7",BK53=3,"6",BK53=4,"5",BK53=5,"4",BK53=6,"3",BK53=7,"2",BK53=8,"1")),"")+0</f>
        <v>#VALUE!</v>
      </c>
      <c r="BS53"/>
      <c r="BT53"/>
      <c r="BU53"/>
      <c r="BV53"/>
      <c r="BW53"/>
      <c r="BX53"/>
      <c r="BZ53"/>
      <c r="CA53"/>
      <c r="CB53"/>
      <c r="CC53"/>
      <c r="CD53"/>
      <c r="CE53"/>
      <c r="CF53"/>
      <c r="CG53"/>
      <c r="CH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</row>
    <row r="54" spans="1:130" s="33" customFormat="1" x14ac:dyDescent="0.3">
      <c r="A54">
        <v>5</v>
      </c>
      <c r="B54"/>
      <c r="C54" s="3">
        <f>_xlfn.XLOOKUP(B54,Tabla1[NOMBRE Y APELLIDO],Tabla1[EQUIPO])</f>
        <v>0</v>
      </c>
      <c r="D54" s="3">
        <f>_xlfn.XLOOKUP(B54,Tabla1[NOMBRE Y APELLIDO],Tabla1[EDAD])</f>
        <v>0</v>
      </c>
      <c r="E54" s="3">
        <f>_xlfn.XLOOKUP(B54,Tabla1[NOMBRE Y APELLIDO],Tabla1[CAT.])</f>
        <v>0</v>
      </c>
      <c r="F54" s="81">
        <f>_xlfn.XLOOKUP(B54,Tabla1[NOMBRE Y APELLIDO],Tabla1[100m LIBRE])</f>
        <v>0</v>
      </c>
      <c r="G54" s="69"/>
      <c r="H54" t="str">
        <f t="shared" si="42"/>
        <v>SERIE 4-7</v>
      </c>
      <c r="I54" t="str">
        <f>N54&amp;COUNTIF($N$15:N54,N54)</f>
        <v>020</v>
      </c>
      <c r="J54" s="3">
        <v>7</v>
      </c>
      <c r="K54" s="80">
        <v>0</v>
      </c>
      <c r="L54" s="50">
        <v>0</v>
      </c>
      <c r="M54" s="50">
        <v>0</v>
      </c>
      <c r="N54" s="50">
        <v>0</v>
      </c>
      <c r="O54" s="55">
        <v>0</v>
      </c>
      <c r="P54" s="55" t="s">
        <v>89</v>
      </c>
      <c r="Q54" s="50">
        <f t="shared" si="38"/>
        <v>7</v>
      </c>
      <c r="R54" s="50">
        <v>4</v>
      </c>
      <c r="S54" s="34"/>
      <c r="T54">
        <v>5</v>
      </c>
      <c r="U54"/>
      <c r="V54" s="3">
        <f>_xlfn.XLOOKUP(U54,Tabla1[NOMBRE Y APELLIDO],Tabla1[EQUIPO])</f>
        <v>0</v>
      </c>
      <c r="W54" s="3">
        <f>_xlfn.XLOOKUP(U54,Tabla1[NOMBRE Y APELLIDO],Tabla1[EDAD])</f>
        <v>0</v>
      </c>
      <c r="X54" s="3">
        <f>_xlfn.XLOOKUP(U54,Tabla1[NOMBRE Y APELLIDO],Tabla1[CAT.])</f>
        <v>0</v>
      </c>
      <c r="Y54" s="81">
        <f>_xlfn.XLOOKUP(U54,Tabla1[NOMBRE Y APELLIDO],Tabla1[100m LIBRE])</f>
        <v>0</v>
      </c>
      <c r="Z54" s="84"/>
      <c r="AA54" t="str">
        <f t="shared" si="43"/>
        <v>SERIE 4-7</v>
      </c>
      <c r="AB54" t="str">
        <f>AG54&amp;COUNTIF($AG$15:AG54,AG54)</f>
        <v>020</v>
      </c>
      <c r="AC54" s="3">
        <v>7</v>
      </c>
      <c r="AD54" s="80">
        <v>0</v>
      </c>
      <c r="AE54" s="50">
        <v>0</v>
      </c>
      <c r="AF54" s="50">
        <v>0</v>
      </c>
      <c r="AG54" s="50">
        <v>0</v>
      </c>
      <c r="AH54" s="55">
        <v>0</v>
      </c>
      <c r="AI54" s="55" t="s">
        <v>89</v>
      </c>
      <c r="AJ54" s="50">
        <f t="shared" si="39"/>
        <v>8</v>
      </c>
      <c r="AK54" s="50">
        <v>4</v>
      </c>
      <c r="AM54" s="4">
        <v>4</v>
      </c>
      <c r="AN54" cm="1">
        <f t="array" ref="AN54:AQ54">_xlfn.XLOOKUP($AO$48&amp;AM54,$I$15:$I$201,$K$15:$N$201,"")</f>
        <v>0</v>
      </c>
      <c r="AO54" s="55">
        <v>0</v>
      </c>
      <c r="AP54" s="50">
        <v>0</v>
      </c>
      <c r="AQ54" s="55">
        <v>0</v>
      </c>
      <c r="AR54" s="55">
        <f t="shared" si="44"/>
        <v>0</v>
      </c>
      <c r="AS54" s="50" cm="1">
        <f t="array" ref="AS54">IFERROR(IF(AR54="N/P",0,_xlfn.IFS(AM54&gt;8,"0",AM54=1,"9",AM54=2,"7",AM54=3,"6",AM54=4,"5",AM54=5,"4",AM54=6,"3",AM54=7,"2",AM54=8,"1")),"")+0</f>
        <v>5</v>
      </c>
      <c r="AT54" s="87" t="str">
        <f t="shared" si="40"/>
        <v>00</v>
      </c>
      <c r="AU54" s="4" cm="1">
        <f t="array" ref="AU54">_xlfn.IFS(AZ54="N/P",0,AV54="",0,AZ54&gt;0,AU53+1)</f>
        <v>0</v>
      </c>
      <c r="AV54" t="str">
        <v/>
      </c>
      <c r="AW54" s="4">
        <v>0</v>
      </c>
      <c r="AX54" s="4">
        <v>0</v>
      </c>
      <c r="AY54" s="4">
        <v>0</v>
      </c>
      <c r="AZ54" s="55" t="str">
        <v/>
      </c>
      <c r="BA54" s="50" t="e" cm="1">
        <f t="array" ref="BA54">IFERROR(IF(AZ54="N/P",0,_xlfn.IFS(AU54&gt;8,"0",AU54=1,"9",AU54=2,"7",AU54=3,"6",AU54=4,"5",AU54=5,"4",AU54=6,"3",AU54=7,"2",AU54=8,"1")),"")+0</f>
        <v>#VALUE!</v>
      </c>
      <c r="BB54" s="34"/>
      <c r="BC54" s="4">
        <v>4</v>
      </c>
      <c r="BD54" cm="1">
        <f t="array" ref="BD54:BG54">_xlfn.XLOOKUP($BE$48&amp;BC54,$AB$15:$AB$201,$AD$15:$AG$201,"")</f>
        <v>0</v>
      </c>
      <c r="BE54" s="55">
        <v>0</v>
      </c>
      <c r="BF54" s="50">
        <v>0</v>
      </c>
      <c r="BG54" s="55">
        <v>0</v>
      </c>
      <c r="BH54" s="55" t="str">
        <f t="shared" si="45"/>
        <v>:        :</v>
      </c>
      <c r="BI54" s="50" cm="1">
        <f t="array" ref="BI54">IFERROR(IF(BH54="N/P",0,_xlfn.IFS(BC54&gt;8,"0",BC54=1,"9",BC54=2,"7",BC54=3,"6",BC54=4,"5",BC54=5,"4",BC54=6,"3",BC54=7,"2",BC54=8,"1")),"")+0</f>
        <v>5</v>
      </c>
      <c r="BJ54" s="90" t="e">
        <f t="shared" si="41"/>
        <v>#N/A</v>
      </c>
      <c r="BK54" s="4" t="e" cm="1">
        <f t="array" ref="BK54">_xlfn.IFS(BP54="N/P",0,BL54="",0,BP54&gt;0,BK53+1)</f>
        <v>#N/A</v>
      </c>
      <c r="BL54">
        <v>0</v>
      </c>
      <c r="BM54" s="4">
        <v>0</v>
      </c>
      <c r="BN54" s="4">
        <v>0</v>
      </c>
      <c r="BO54" s="4">
        <v>0</v>
      </c>
      <c r="BP54" s="55" t="str">
        <v>:        :</v>
      </c>
      <c r="BQ54" s="50" t="e" cm="1">
        <f t="array" ref="BQ54">IFERROR(IF(BP54="N/P",0,_xlfn.IFS(BK54&gt;8,"0",BK54=1,"9",BK54=2,"7",BK54=3,"6",BK54=4,"5",BK54=5,"4",BK54=6,"3",BK54=7,"2",BK54=8,"1")),"")+0</f>
        <v>#VALUE!</v>
      </c>
      <c r="BS54"/>
      <c r="BT54"/>
      <c r="BU54"/>
      <c r="BV54"/>
      <c r="BW54"/>
      <c r="BX54"/>
      <c r="BZ54"/>
      <c r="CA54"/>
      <c r="CB54"/>
      <c r="CC54"/>
      <c r="CD54"/>
      <c r="CE54"/>
      <c r="CF54"/>
      <c r="CG54"/>
      <c r="CH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</row>
    <row r="55" spans="1:130" s="33" customFormat="1" x14ac:dyDescent="0.3">
      <c r="A55">
        <v>4</v>
      </c>
      <c r="B55"/>
      <c r="C55" s="3">
        <f>_xlfn.XLOOKUP(B55,Tabla1[NOMBRE Y APELLIDO],Tabla1[EQUIPO])</f>
        <v>0</v>
      </c>
      <c r="D55" s="3">
        <f>_xlfn.XLOOKUP(B55,Tabla1[NOMBRE Y APELLIDO],Tabla1[EDAD])</f>
        <v>0</v>
      </c>
      <c r="E55" s="3">
        <f>_xlfn.XLOOKUP(B55,Tabla1[NOMBRE Y APELLIDO],Tabla1[CAT.])</f>
        <v>0</v>
      </c>
      <c r="F55" s="81">
        <f>_xlfn.XLOOKUP(B55,Tabla1[NOMBRE Y APELLIDO],Tabla1[100m LIBRE])</f>
        <v>0</v>
      </c>
      <c r="G55" s="69"/>
      <c r="H55" t="str">
        <f t="shared" si="42"/>
        <v>SERIE 4-8</v>
      </c>
      <c r="I55" t="str">
        <f>N55&amp;COUNTIF($N$15:N55,N55)</f>
        <v>021</v>
      </c>
      <c r="J55" s="3">
        <v>8</v>
      </c>
      <c r="K55" s="80">
        <v>0</v>
      </c>
      <c r="L55" s="50">
        <v>0</v>
      </c>
      <c r="M55" s="50">
        <v>0</v>
      </c>
      <c r="N55" s="50">
        <v>0</v>
      </c>
      <c r="O55" s="55">
        <v>0</v>
      </c>
      <c r="P55" s="55" t="s">
        <v>89</v>
      </c>
      <c r="Q55" s="50">
        <f t="shared" si="38"/>
        <v>7</v>
      </c>
      <c r="R55" s="50">
        <v>4</v>
      </c>
      <c r="S55" s="34"/>
      <c r="T55">
        <v>4</v>
      </c>
      <c r="U55"/>
      <c r="V55" s="3">
        <f>_xlfn.XLOOKUP(U55,Tabla1[NOMBRE Y APELLIDO],Tabla1[EQUIPO])</f>
        <v>0</v>
      </c>
      <c r="W55" s="3">
        <f>_xlfn.XLOOKUP(U55,Tabla1[NOMBRE Y APELLIDO],Tabla1[EDAD])</f>
        <v>0</v>
      </c>
      <c r="X55" s="3">
        <f>_xlfn.XLOOKUP(U55,Tabla1[NOMBRE Y APELLIDO],Tabla1[CAT.])</f>
        <v>0</v>
      </c>
      <c r="Y55" s="81">
        <f>_xlfn.XLOOKUP(U55,Tabla1[NOMBRE Y APELLIDO],Tabla1[100m LIBRE])</f>
        <v>0</v>
      </c>
      <c r="Z55" s="84"/>
      <c r="AA55" t="str">
        <f t="shared" si="43"/>
        <v>SERIE 4-8</v>
      </c>
      <c r="AB55" t="str">
        <f>AG55&amp;COUNTIF($AG$15:AG55,AG55)</f>
        <v>021</v>
      </c>
      <c r="AC55" s="3">
        <v>8</v>
      </c>
      <c r="AD55" s="80">
        <v>0</v>
      </c>
      <c r="AE55" s="50">
        <v>0</v>
      </c>
      <c r="AF55" s="50">
        <v>0</v>
      </c>
      <c r="AG55" s="50">
        <v>0</v>
      </c>
      <c r="AH55" s="55">
        <v>0</v>
      </c>
      <c r="AI55" s="55" t="s">
        <v>89</v>
      </c>
      <c r="AJ55" s="50">
        <f t="shared" si="39"/>
        <v>8</v>
      </c>
      <c r="AK55" s="50">
        <v>4</v>
      </c>
      <c r="AM55" s="4">
        <v>5</v>
      </c>
      <c r="AN55" t="str" cm="1">
        <f t="array" ref="AN55">_xlfn.XLOOKUP($AO$48&amp;AM55,$I$15:$I$201,$K$15:$N$201,"")</f>
        <v/>
      </c>
      <c r="AO55" s="55"/>
      <c r="AP55" s="50"/>
      <c r="AQ55" s="55"/>
      <c r="AR55" s="55" t="str">
        <f t="shared" si="44"/>
        <v/>
      </c>
      <c r="AS55" s="50" cm="1">
        <f t="array" ref="AS55">IFERROR(IF(AR55="N/P",0,_xlfn.IFS(AM55&gt;8,"0",AM55=1,"9",AM55=2,"7",AM55=3,"6",AM55=4,"5",AM55=5,"4",AM55=6,"3",AM55=7,"2",AM55=8,"1")),"")+0</f>
        <v>4</v>
      </c>
      <c r="AT55" s="87" t="str">
        <f t="shared" si="40"/>
        <v>00</v>
      </c>
      <c r="AU55" s="4" cm="1">
        <f t="array" ref="AU55">_xlfn.IFS(AZ55="N/P",0,AV55="",0,AZ55&gt;0,AU54+1)</f>
        <v>0</v>
      </c>
      <c r="AV55" t="str">
        <v/>
      </c>
      <c r="AW55" s="4">
        <v>0</v>
      </c>
      <c r="AX55" s="4">
        <v>0</v>
      </c>
      <c r="AY55" s="4">
        <v>0</v>
      </c>
      <c r="AZ55" s="55" t="str">
        <v/>
      </c>
      <c r="BA55" s="50" t="e" cm="1">
        <f t="array" ref="BA55">IFERROR(IF(AZ55="N/P",0,_xlfn.IFS(AU55&gt;8,"0",AU55=1,"9",AU55=2,"7",AU55=3,"6",AU55=4,"5",AU55=5,"4",AU55=6,"3",AU55=7,"2",AU55=8,"1")),"")+0</f>
        <v>#VALUE!</v>
      </c>
      <c r="BB55" s="34"/>
      <c r="BC55" s="4">
        <v>5</v>
      </c>
      <c r="BD55" cm="1">
        <f t="array" ref="BD55:BG55">_xlfn.XLOOKUP($BE$48&amp;BC55,$AB$15:$AB$201,$AD$15:$AG$201,"")</f>
        <v>0</v>
      </c>
      <c r="BE55" s="55">
        <v>0</v>
      </c>
      <c r="BF55" s="50">
        <v>0</v>
      </c>
      <c r="BG55" s="55">
        <v>0</v>
      </c>
      <c r="BH55" s="55" t="str">
        <f t="shared" si="45"/>
        <v>:        :</v>
      </c>
      <c r="BI55" s="50" cm="1">
        <f t="array" ref="BI55">IFERROR(IF(BH55="N/P",0,_xlfn.IFS(BC55&gt;8,"0",BC55=1,"9",BC55=2,"7",BC55=3,"6",BC55=4,"5",BC55=5,"4",BC55=6,"3",BC55=7,"2",BC55=8,"1")),"")+0</f>
        <v>4</v>
      </c>
      <c r="BJ55" s="90" t="e">
        <f t="shared" si="41"/>
        <v>#N/A</v>
      </c>
      <c r="BK55" s="4" t="e" cm="1">
        <f t="array" ref="BK55">_xlfn.IFS(BP55="N/P",0,BL55="",0,BP55&gt;0,BK54+1)</f>
        <v>#N/A</v>
      </c>
      <c r="BL55">
        <v>0</v>
      </c>
      <c r="BM55" s="4">
        <v>0</v>
      </c>
      <c r="BN55" s="4">
        <v>0</v>
      </c>
      <c r="BO55" s="4">
        <v>0</v>
      </c>
      <c r="BP55" s="55" t="str">
        <v>:        :</v>
      </c>
      <c r="BQ55" s="50" t="e" cm="1">
        <f t="array" ref="BQ55">IFERROR(IF(BP55="N/P",0,_xlfn.IFS(BK55&gt;8,"0",BK55=1,"9",BK55=2,"7",BK55=3,"6",BK55=4,"5",BK55=5,"4",BK55=6,"3",BK55=7,"2",BK55=8,"1")),"")+0</f>
        <v>#VALUE!</v>
      </c>
      <c r="BS55"/>
      <c r="BT55"/>
      <c r="BU55"/>
      <c r="BV55"/>
      <c r="BW55"/>
      <c r="BX55"/>
      <c r="BZ55"/>
      <c r="CA55"/>
      <c r="CB55"/>
      <c r="CC55"/>
      <c r="CD55"/>
      <c r="CE55"/>
      <c r="CF55"/>
      <c r="CG55"/>
      <c r="CH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30" s="33" customFormat="1" x14ac:dyDescent="0.3">
      <c r="A56"/>
      <c r="B56"/>
      <c r="C56"/>
      <c r="D56"/>
      <c r="E56"/>
      <c r="F56"/>
      <c r="G56" s="69"/>
      <c r="H56"/>
      <c r="I56" t="str">
        <f>N56&amp;COUNTIF($N$15:N56,N56)</f>
        <v>21</v>
      </c>
      <c r="J56" s="4"/>
      <c r="K56" s="77"/>
      <c r="L56" s="77"/>
      <c r="M56" s="77"/>
      <c r="N56" s="77"/>
      <c r="O56" s="77"/>
      <c r="P56"/>
      <c r="Q56"/>
      <c r="R56"/>
      <c r="S56" s="34"/>
      <c r="T56"/>
      <c r="U56"/>
      <c r="V56"/>
      <c r="W56"/>
      <c r="X56"/>
      <c r="Y56"/>
      <c r="Z56" s="82"/>
      <c r="AA56"/>
      <c r="AB56" t="str">
        <f>AG56&amp;COUNTIF($AG$15:AG56,AG56)</f>
        <v>21</v>
      </c>
      <c r="AC56" s="4"/>
      <c r="AD56" s="77"/>
      <c r="AE56" s="77"/>
      <c r="AF56" s="77"/>
      <c r="AG56" s="77"/>
      <c r="AH56" s="77"/>
      <c r="AI56"/>
      <c r="AJ56"/>
      <c r="AK56"/>
      <c r="AM56" s="4">
        <v>6</v>
      </c>
      <c r="AN56" t="str" cm="1">
        <f t="array" ref="AN56">_xlfn.XLOOKUP($AO$48&amp;AM56,$I$15:$I$201,$K$15:$N$201,"")</f>
        <v/>
      </c>
      <c r="AO56" s="55"/>
      <c r="AP56" s="50"/>
      <c r="AQ56" s="55"/>
      <c r="AR56" s="55" t="str">
        <f t="shared" si="44"/>
        <v/>
      </c>
      <c r="AS56" s="50" cm="1">
        <f t="array" ref="AS56">IFERROR(IF(AR56="N/P",0,_xlfn.IFS(AM56&gt;8,"0",AM56=1,"9",AM56=2,"7",AM56=3,"6",AM56=4,"5",AM56=5,"4",AM56=6,"3",AM56=7,"2",AM56=8,"1")),"")+0</f>
        <v>3</v>
      </c>
      <c r="AT56" s="87" t="str">
        <f t="shared" si="40"/>
        <v>00</v>
      </c>
      <c r="AU56" s="4" cm="1">
        <f t="array" ref="AU56">_xlfn.IFS(AZ56="N/P",0,AV56="",0,AZ56&gt;0,AU55+1)</f>
        <v>0</v>
      </c>
      <c r="AV56" t="str">
        <v/>
      </c>
      <c r="AW56" s="4">
        <v>0</v>
      </c>
      <c r="AX56" s="4">
        <v>0</v>
      </c>
      <c r="AY56" s="4">
        <v>0</v>
      </c>
      <c r="AZ56" s="55" t="str">
        <v/>
      </c>
      <c r="BA56" s="50" t="e" cm="1">
        <f t="array" ref="BA56">IFERROR(IF(AZ56="N/P",0,_xlfn.IFS(AU56&gt;8,"0",AU56=1,"9",AU56=2,"7",AU56=3,"6",AU56=4,"5",AU56=5,"4",AU56=6,"3",AU56=7,"2",AU56=8,"1")),"")+0</f>
        <v>#VALUE!</v>
      </c>
      <c r="BB56" s="34"/>
      <c r="BC56" s="4">
        <v>6</v>
      </c>
      <c r="BD56" cm="1">
        <f t="array" ref="BD56:BG56">_xlfn.XLOOKUP($BE$48&amp;BC56,$AB$15:$AB$201,$AD$15:$AG$201,"")</f>
        <v>0</v>
      </c>
      <c r="BE56" s="55">
        <v>0</v>
      </c>
      <c r="BF56" s="50">
        <v>0</v>
      </c>
      <c r="BG56" s="55">
        <v>0</v>
      </c>
      <c r="BH56" s="55" t="str">
        <f t="shared" si="45"/>
        <v>:        :</v>
      </c>
      <c r="BI56" s="50" cm="1">
        <f t="array" ref="BI56">IFERROR(IF(BH56="N/P",0,_xlfn.IFS(BC56&gt;8,"0",BC56=1,"9",BC56=2,"7",BC56=3,"6",BC56=4,"5",BC56=5,"4",BC56=6,"3",BC56=7,"2",BC56=8,"1")),"")+0</f>
        <v>3</v>
      </c>
      <c r="BJ56" s="90" t="e">
        <f t="shared" si="41"/>
        <v>#N/A</v>
      </c>
      <c r="BK56" s="4" t="e" cm="1">
        <f t="array" ref="BK56">_xlfn.IFS(BP56="N/P",0,BL56="",0,BP56&gt;0,BK55+1)</f>
        <v>#N/A</v>
      </c>
      <c r="BL56">
        <v>0</v>
      </c>
      <c r="BM56" s="4">
        <v>0</v>
      </c>
      <c r="BN56" s="4">
        <v>0</v>
      </c>
      <c r="BO56" s="4">
        <v>0</v>
      </c>
      <c r="BP56" s="55" t="str">
        <v>:        :</v>
      </c>
      <c r="BQ56" s="50" t="e" cm="1">
        <f t="array" ref="BQ56">IFERROR(IF(BP56="N/P",0,_xlfn.IFS(BK56&gt;8,"0",BK56=1,"9",BK56=2,"7",BK56=3,"6",BK56=4,"5",BK56=5,"4",BK56=6,"3",BK56=7,"2",BK56=8,"1")),"")+0</f>
        <v>#VALUE!</v>
      </c>
      <c r="BS56"/>
      <c r="BT56"/>
      <c r="BU56"/>
      <c r="BV56"/>
      <c r="BW56"/>
      <c r="BX56"/>
      <c r="BZ56"/>
      <c r="CA56"/>
      <c r="CB56"/>
      <c r="CC56"/>
      <c r="CD56"/>
      <c r="CE56"/>
      <c r="CF56"/>
      <c r="CG56"/>
      <c r="CH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30" s="33" customFormat="1" x14ac:dyDescent="0.3">
      <c r="A57" s="3" t="s">
        <v>95</v>
      </c>
      <c r="B57" s="42" t="str">
        <f>$B$13</f>
        <v xml:space="preserve">PRUEBA </v>
      </c>
      <c r="C57" s="18">
        <f>$C$13</f>
        <v>7</v>
      </c>
      <c r="D57" s="18"/>
      <c r="E57" s="78" t="str">
        <f>$E$12</f>
        <v>100 M</v>
      </c>
      <c r="F57" s="79" t="str">
        <f>$F$12</f>
        <v>LIBRE</v>
      </c>
      <c r="G57" s="69"/>
      <c r="H57"/>
      <c r="I57" t="str">
        <f>N57&amp;COUNTIF($N$15:N57,N57)</f>
        <v>100 M4</v>
      </c>
      <c r="J57" s="3" t="s">
        <v>95</v>
      </c>
      <c r="K57" s="42" t="str">
        <f>$B$13</f>
        <v xml:space="preserve">PRUEBA </v>
      </c>
      <c r="L57" s="79">
        <f>$C$13</f>
        <v>7</v>
      </c>
      <c r="M57" s="79"/>
      <c r="N57" s="78" t="str">
        <f>$E$12</f>
        <v>100 M</v>
      </c>
      <c r="O57" s="79" t="str">
        <f>$F$12</f>
        <v>LIBRE</v>
      </c>
      <c r="P57" s="5"/>
      <c r="Q57" s="5"/>
      <c r="R57" s="5"/>
      <c r="S57" s="34"/>
      <c r="T57" s="3" t="s">
        <v>95</v>
      </c>
      <c r="U57" s="42" t="str">
        <f>$B$13</f>
        <v xml:space="preserve">PRUEBA </v>
      </c>
      <c r="V57" s="18">
        <f>$V$13</f>
        <v>8</v>
      </c>
      <c r="W57" s="18"/>
      <c r="X57" s="78" t="str">
        <f>$E$12</f>
        <v>100 M</v>
      </c>
      <c r="Y57" s="79" t="str">
        <f>$F$12</f>
        <v>LIBRE</v>
      </c>
      <c r="Z57" s="85"/>
      <c r="AA57"/>
      <c r="AB57" t="str">
        <f>AG57&amp;COUNTIF($AG$15:AG57,AG57)</f>
        <v>100 M4</v>
      </c>
      <c r="AC57" s="3" t="s">
        <v>95</v>
      </c>
      <c r="AD57" s="42" t="str">
        <f>$B$13</f>
        <v xml:space="preserve">PRUEBA </v>
      </c>
      <c r="AE57" s="18">
        <f>$V$13</f>
        <v>8</v>
      </c>
      <c r="AF57" s="79"/>
      <c r="AG57" s="78" t="str">
        <f>$E$12</f>
        <v>100 M</v>
      </c>
      <c r="AH57" s="79" t="str">
        <f>$F$12</f>
        <v>LIBRE</v>
      </c>
      <c r="AI57" s="5"/>
      <c r="AJ57" s="5"/>
      <c r="AK57" s="5"/>
      <c r="AM57" s="4">
        <v>7</v>
      </c>
      <c r="AN57" t="str" cm="1">
        <f t="array" ref="AN57">_xlfn.XLOOKUP($AO$48&amp;AM57,$I$15:$I$201,$K$15:$N$201,"")</f>
        <v/>
      </c>
      <c r="AO57" s="55"/>
      <c r="AP57" s="50"/>
      <c r="AQ57" s="55"/>
      <c r="AR57" s="55" t="str">
        <f t="shared" si="44"/>
        <v/>
      </c>
      <c r="AS57" s="50" cm="1">
        <f t="array" ref="AS57">IFERROR(IF(AR57="N/P",0,_xlfn.IFS(AM57&gt;8,"0",AM57=1,"9",AM57=2,"7",AM57=3,"6",AM57=4,"5",AM57=5,"4",AM57=6,"3",AM57=7,"2",AM57=8,"1")),"")+0</f>
        <v>2</v>
      </c>
      <c r="AT57" s="87" t="str">
        <f t="shared" si="40"/>
        <v>00</v>
      </c>
      <c r="AU57" s="4" cm="1">
        <f t="array" ref="AU57">_xlfn.IFS(AZ57="N/P",0,AV57="",0,AZ57&gt;0,AU56+1)</f>
        <v>0</v>
      </c>
      <c r="AV57" t="str">
        <v/>
      </c>
      <c r="AW57" s="4">
        <v>0</v>
      </c>
      <c r="AX57" s="4">
        <v>0</v>
      </c>
      <c r="AY57" s="4">
        <v>0</v>
      </c>
      <c r="AZ57" s="55" t="str">
        <v/>
      </c>
      <c r="BA57" s="50" t="e" cm="1">
        <f t="array" ref="BA57">IFERROR(IF(AZ57="N/P",0,_xlfn.IFS(AU57&gt;8,"0",AU57=1,"9",AU57=2,"7",AU57=3,"6",AU57=4,"5",AU57=5,"4",AU57=6,"3",AU57=7,"2",AU57=8,"1")),"")+0</f>
        <v>#VALUE!</v>
      </c>
      <c r="BB57" s="34"/>
      <c r="BC57" s="4">
        <v>7</v>
      </c>
      <c r="BD57" cm="1">
        <f t="array" ref="BD57:BG57">_xlfn.XLOOKUP($BE$48&amp;BC57,$AB$15:$AB$201,$AD$15:$AG$201,"")</f>
        <v>0</v>
      </c>
      <c r="BE57" s="55">
        <v>0</v>
      </c>
      <c r="BF57" s="50">
        <v>0</v>
      </c>
      <c r="BG57" s="55">
        <v>0</v>
      </c>
      <c r="BH57" s="55" t="str">
        <f t="shared" si="45"/>
        <v>:        :</v>
      </c>
      <c r="BI57" s="50" cm="1">
        <f t="array" ref="BI57">IFERROR(IF(BH57="N/P",0,_xlfn.IFS(BC57&gt;8,"0",BC57=1,"9",BC57=2,"7",BC57=3,"6",BC57=4,"5",BC57=5,"4",BC57=6,"3",BC57=7,"2",BC57=8,"1")),"")+0</f>
        <v>2</v>
      </c>
      <c r="BJ57" s="90" t="e">
        <f t="shared" si="41"/>
        <v>#N/A</v>
      </c>
      <c r="BK57" s="4" t="e" cm="1">
        <f t="array" ref="BK57">_xlfn.IFS(BP57="N/P",0,BL57="",0,BP57&gt;0,BK56+1)</f>
        <v>#N/A</v>
      </c>
      <c r="BL57">
        <v>0</v>
      </c>
      <c r="BM57" s="4">
        <v>0</v>
      </c>
      <c r="BN57" s="4">
        <v>0</v>
      </c>
      <c r="BO57" s="4">
        <v>0</v>
      </c>
      <c r="BP57" s="55" t="str">
        <v>:        :</v>
      </c>
      <c r="BQ57" s="50" t="e" cm="1">
        <f t="array" ref="BQ57">IFERROR(IF(BP57="N/P",0,_xlfn.IFS(BK57&gt;8,"0",BK57=1,"9",BK57=2,"7",BK57=3,"6",BK57=4,"5",BK57=5,"4",BK57=6,"3",BK57=7,"2",BK57=8,"1")),"")+0</f>
        <v>#VALUE!</v>
      </c>
      <c r="BS57"/>
      <c r="BT57"/>
      <c r="BU57"/>
      <c r="BV57"/>
      <c r="BW57"/>
      <c r="BX57"/>
      <c r="BZ57"/>
      <c r="CA57"/>
      <c r="CB57"/>
      <c r="CC57"/>
      <c r="CD57"/>
      <c r="CE57"/>
      <c r="CF57"/>
      <c r="CG57"/>
      <c r="CH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30" s="33" customFormat="1" x14ac:dyDescent="0.3">
      <c r="A58" s="3" t="s">
        <v>79</v>
      </c>
      <c r="B58" s="49" t="s">
        <v>7</v>
      </c>
      <c r="C58" s="49" t="s">
        <v>8</v>
      </c>
      <c r="D58" s="49" t="s">
        <v>61</v>
      </c>
      <c r="E58" s="49" t="s">
        <v>10</v>
      </c>
      <c r="F58" s="49" t="s">
        <v>80</v>
      </c>
      <c r="G58" s="69"/>
      <c r="H58"/>
      <c r="I58" t="str">
        <f>N58&amp;COUNTIF($N$15:N58,N58)</f>
        <v>CAT.4</v>
      </c>
      <c r="J58" s="3" t="s">
        <v>79</v>
      </c>
      <c r="K58" s="50" t="s">
        <v>7</v>
      </c>
      <c r="L58" s="50" t="s">
        <v>8</v>
      </c>
      <c r="M58" s="50" t="s">
        <v>61</v>
      </c>
      <c r="N58" s="50" t="s">
        <v>10</v>
      </c>
      <c r="O58" s="50" t="s">
        <v>80</v>
      </c>
      <c r="P58" s="49" t="s">
        <v>81</v>
      </c>
      <c r="Q58" s="49" t="s">
        <v>82</v>
      </c>
      <c r="R58" s="49" t="s">
        <v>30</v>
      </c>
      <c r="S58" s="34"/>
      <c r="T58" s="3" t="s">
        <v>79</v>
      </c>
      <c r="U58" s="49" t="s">
        <v>7</v>
      </c>
      <c r="V58" s="49" t="s">
        <v>8</v>
      </c>
      <c r="W58" s="49" t="s">
        <v>61</v>
      </c>
      <c r="X58" s="49" t="s">
        <v>10</v>
      </c>
      <c r="Y58" s="49" t="s">
        <v>80</v>
      </c>
      <c r="Z58" s="83"/>
      <c r="AA58"/>
      <c r="AB58" t="str">
        <f>AG58&amp;COUNTIF($AG$15:AG58,AG58)</f>
        <v>CAT.4</v>
      </c>
      <c r="AC58" s="3" t="s">
        <v>79</v>
      </c>
      <c r="AD58" s="50" t="s">
        <v>7</v>
      </c>
      <c r="AE58" s="50" t="s">
        <v>8</v>
      </c>
      <c r="AF58" s="50" t="s">
        <v>61</v>
      </c>
      <c r="AG58" s="50" t="s">
        <v>10</v>
      </c>
      <c r="AH58" s="50" t="s">
        <v>80</v>
      </c>
      <c r="AI58" s="49" t="s">
        <v>81</v>
      </c>
      <c r="AJ58" s="49" t="s">
        <v>82</v>
      </c>
      <c r="AK58" s="49" t="s">
        <v>30</v>
      </c>
      <c r="AM58" s="4">
        <v>8</v>
      </c>
      <c r="AN58" cm="1">
        <f t="array" ref="AN58:AQ58">_xlfn.XLOOKUP($AO$48&amp;AM58,$I$15:$I$201,$K$15:$N$201,"")</f>
        <v>0</v>
      </c>
      <c r="AO58" s="55">
        <v>0</v>
      </c>
      <c r="AP58" s="50">
        <v>0</v>
      </c>
      <c r="AQ58" s="55">
        <v>0</v>
      </c>
      <c r="AR58" s="55">
        <f t="shared" si="44"/>
        <v>0</v>
      </c>
      <c r="AS58" s="50" cm="1">
        <f t="array" ref="AS58">IFERROR(IF(AR58="N/P",0,_xlfn.IFS(AM58&gt;8,"0",AM58=1,"9",AM58=2,"7",AM58=3,"6",AM58=4,"5",AM58=5,"4",AM58=6,"3",AM58=7,"2",AM58=8,"1")),"")+0</f>
        <v>1</v>
      </c>
      <c r="AT58" s="87" t="str">
        <f t="shared" si="40"/>
        <v>00</v>
      </c>
      <c r="AU58" s="4" cm="1">
        <f t="array" ref="AU58">_xlfn.IFS(AZ58="N/P",0,AV58="",0,AZ58&gt;0,AU57+1)</f>
        <v>0</v>
      </c>
      <c r="AV58" t="str">
        <v/>
      </c>
      <c r="AW58" s="4">
        <v>0</v>
      </c>
      <c r="AX58" s="4">
        <v>0</v>
      </c>
      <c r="AY58" s="4">
        <v>0</v>
      </c>
      <c r="AZ58" t="str">
        <v/>
      </c>
      <c r="BA58" s="50" t="e" cm="1">
        <f t="array" ref="BA58">IFERROR(IF(AZ58="N/P",0,_xlfn.IFS(AU58&gt;8,"0",AU58=1,"9",AU58=2,"7",AU58=3,"6",AU58=4,"5",AU58=5,"4",AU58=6,"3",AU58=7,"2",AU58=8,"1")),"")+0</f>
        <v>#VALUE!</v>
      </c>
      <c r="BB58" s="34"/>
      <c r="BC58" s="4">
        <v>8</v>
      </c>
      <c r="BD58" cm="1">
        <f t="array" ref="BD58:BG58">_xlfn.XLOOKUP($BE$48&amp;BC58,$AB$15:$AB$201,$AD$15:$AG$201,"")</f>
        <v>0</v>
      </c>
      <c r="BE58" s="55">
        <v>0</v>
      </c>
      <c r="BF58" s="50">
        <v>0</v>
      </c>
      <c r="BG58" s="55">
        <v>0</v>
      </c>
      <c r="BH58" s="55" t="str">
        <f t="shared" si="45"/>
        <v>:        :</v>
      </c>
      <c r="BI58" s="50" cm="1">
        <f t="array" ref="BI58">IFERROR(IF(BH58="N/P",0,_xlfn.IFS(BC58&gt;8,"0",BC58=1,"9",BC58=2,"7",BC58=3,"6",BC58=4,"5",BC58=5,"4",BC58=6,"3",BC58=7,"2",BC58=8,"1")),"")+0</f>
        <v>1</v>
      </c>
      <c r="BJ58" s="90" t="e">
        <f t="shared" si="41"/>
        <v>#N/A</v>
      </c>
      <c r="BK58" s="4" t="e" cm="1">
        <f t="array" ref="BK58">_xlfn.IFS(BP58="N/P",0,BL58="",0,BP58&gt;0,BK57+1)</f>
        <v>#N/A</v>
      </c>
      <c r="BL58">
        <v>0</v>
      </c>
      <c r="BM58" s="4">
        <v>0</v>
      </c>
      <c r="BN58" s="4">
        <v>0</v>
      </c>
      <c r="BO58" s="4">
        <v>0</v>
      </c>
      <c r="BP58" s="55" t="str">
        <v>:        :</v>
      </c>
      <c r="BQ58" s="50" t="e" cm="1">
        <f t="array" ref="BQ58">IFERROR(IF(BP58="N/P",0,_xlfn.IFS(BK58&gt;8,"0",BK58=1,"9",BK58=2,"7",BK58=3,"6",BK58=4,"5",BK58=5,"4",BK58=6,"3",BK58=7,"2",BK58=8,"1")),"")+0</f>
        <v>#VALUE!</v>
      </c>
      <c r="BS58"/>
      <c r="BT58"/>
      <c r="BU58"/>
      <c r="BV58"/>
      <c r="BW58"/>
      <c r="BX58"/>
      <c r="BZ58"/>
      <c r="CA58"/>
      <c r="CB58"/>
      <c r="CC58"/>
      <c r="CD58"/>
      <c r="CE58"/>
      <c r="CF58"/>
      <c r="CG58"/>
      <c r="CH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30" s="33" customFormat="1" x14ac:dyDescent="0.3">
      <c r="A59">
        <v>8</v>
      </c>
      <c r="B59"/>
      <c r="C59" s="3">
        <f>_xlfn.XLOOKUP(B59,Tabla1[NOMBRE Y APELLIDO],Tabla1[EQUIPO])</f>
        <v>0</v>
      </c>
      <c r="D59" s="3">
        <f>_xlfn.XLOOKUP(B59,Tabla1[NOMBRE Y APELLIDO],Tabla1[EDAD])</f>
        <v>0</v>
      </c>
      <c r="E59" s="3">
        <f>_xlfn.XLOOKUP(B59,Tabla1[NOMBRE Y APELLIDO],Tabla1[CAT.])</f>
        <v>0</v>
      </c>
      <c r="F59" s="81">
        <f>_xlfn.XLOOKUP(B59,Tabla1[NOMBRE Y APELLIDO],Tabla1[100m LIBRE])</f>
        <v>0</v>
      </c>
      <c r="G59" s="69"/>
      <c r="H59" t="str">
        <f>$J$57&amp;"-"&amp;J59</f>
        <v>SERIE 5-1</v>
      </c>
      <c r="I59" t="str">
        <f>N59&amp;COUNTIF($N$15:N59,N59)</f>
        <v>022</v>
      </c>
      <c r="J59" s="3" cm="1">
        <f t="array" ref="J59:O66">_xlfn._xlws.SORT(A59:F66,1,1,FALSE)</f>
        <v>1</v>
      </c>
      <c r="K59" s="80">
        <v>0</v>
      </c>
      <c r="L59" s="50">
        <v>0</v>
      </c>
      <c r="M59" s="50">
        <v>0</v>
      </c>
      <c r="N59" s="50">
        <v>0</v>
      </c>
      <c r="O59" s="55">
        <v>0</v>
      </c>
      <c r="P59" s="55" t="s">
        <v>89</v>
      </c>
      <c r="Q59" s="50">
        <f t="shared" ref="Q59:Q66" si="46">$L$13</f>
        <v>7</v>
      </c>
      <c r="R59" s="50">
        <v>5</v>
      </c>
      <c r="S59" s="34"/>
      <c r="T59">
        <v>8</v>
      </c>
      <c r="U59"/>
      <c r="V59" s="3">
        <f>_xlfn.XLOOKUP(U59,Tabla1[NOMBRE Y APELLIDO],Tabla1[EQUIPO])</f>
        <v>0</v>
      </c>
      <c r="W59" s="3">
        <f>_xlfn.XLOOKUP(U59,Tabla1[NOMBRE Y APELLIDO],Tabla1[EDAD])</f>
        <v>0</v>
      </c>
      <c r="X59" s="3">
        <f>_xlfn.XLOOKUP(U59,Tabla1[NOMBRE Y APELLIDO],Tabla1[CAT.])</f>
        <v>0</v>
      </c>
      <c r="Y59" s="81">
        <f>_xlfn.XLOOKUP(U59,Tabla1[NOMBRE Y APELLIDO],Tabla1[100m LIBRE])</f>
        <v>0</v>
      </c>
      <c r="Z59" s="84"/>
      <c r="AA59" t="str">
        <f>$AC$57&amp;"-"&amp;AC59</f>
        <v>SERIE 5-1</v>
      </c>
      <c r="AB59" t="str">
        <f>AG59&amp;COUNTIF($AG$15:AG59,AG59)</f>
        <v>022</v>
      </c>
      <c r="AC59" s="3" cm="1">
        <f t="array" ref="AC59:AH66">_xlfn._xlws.SORT(T59:Y66,1,1,FALSE)</f>
        <v>1</v>
      </c>
      <c r="AD59" s="80">
        <v>0</v>
      </c>
      <c r="AE59" s="50">
        <v>0</v>
      </c>
      <c r="AF59" s="50">
        <v>0</v>
      </c>
      <c r="AG59" s="50">
        <v>0</v>
      </c>
      <c r="AH59" s="55">
        <v>0</v>
      </c>
      <c r="AI59" s="55" t="s">
        <v>89</v>
      </c>
      <c r="AJ59" s="50">
        <f t="shared" ref="AJ59:AJ66" si="47">$AE$13</f>
        <v>8</v>
      </c>
      <c r="AK59" s="50">
        <v>5</v>
      </c>
      <c r="AM59" s="4">
        <v>9</v>
      </c>
      <c r="AN59" t="str" cm="1">
        <f t="array" ref="AN59">_xlfn.XLOOKUP($AO$48&amp;AM59,$I$15:$I$201,$K$15:$N$201,"")</f>
        <v/>
      </c>
      <c r="AO59" s="55"/>
      <c r="AP59" s="50"/>
      <c r="AQ59" s="55"/>
      <c r="AR59" s="55" t="str">
        <f t="shared" si="44"/>
        <v/>
      </c>
      <c r="AS59" s="50" cm="1">
        <f t="array" ref="AS59">IFERROR(IF(AR59="N/P",0,_xlfn.IFS(AM59&gt;8,"0",AM59=1,"9",AM59=2,"7",AM59=3,"6",AM59=4,"5",AM59=5,"4",AM59=6,"3",AM59=7,"2",AM59=8,"1")),"")+0</f>
        <v>0</v>
      </c>
      <c r="AT59" s="87" t="str">
        <f t="shared" si="40"/>
        <v>00</v>
      </c>
      <c r="AU59" s="4" cm="1">
        <f t="array" ref="AU59">_xlfn.IFS(AZ59="N/P",0,AV59="",0,AZ59&gt;0,AU58+1)</f>
        <v>0</v>
      </c>
      <c r="AV59" t="str">
        <v/>
      </c>
      <c r="AW59" s="4">
        <v>0</v>
      </c>
      <c r="AX59" s="4">
        <v>0</v>
      </c>
      <c r="AY59" s="4">
        <v>0</v>
      </c>
      <c r="AZ59" t="str">
        <v/>
      </c>
      <c r="BA59" s="50" t="e" cm="1">
        <f t="array" ref="BA59">IFERROR(IF(AZ59="N/P",0,_xlfn.IFS(AU59&gt;8,"0",AU59=1,"9",AU59=2,"7",AU59=3,"6",AU59=4,"5",AU59=5,"4",AU59=6,"3",AU59=7,"2",AU59=8,"1")),"")+0</f>
        <v>#VALUE!</v>
      </c>
      <c r="BB59" s="34"/>
      <c r="BC59" s="4">
        <v>9</v>
      </c>
      <c r="BD59" cm="1">
        <f t="array" ref="BD59:BG59">_xlfn.XLOOKUP($BE$48&amp;BC59,$AB$15:$AB$201,$AD$15:$AG$201,"")</f>
        <v>0</v>
      </c>
      <c r="BE59" s="55">
        <v>0</v>
      </c>
      <c r="BF59" s="50">
        <v>0</v>
      </c>
      <c r="BG59" s="55">
        <v>0</v>
      </c>
      <c r="BH59" s="55" t="str">
        <f t="shared" si="45"/>
        <v>:        :</v>
      </c>
      <c r="BI59" s="50" cm="1">
        <f t="array" ref="BI59">IFERROR(IF(BH59="N/P",0,_xlfn.IFS(BC59&gt;8,"0",BC59=1,"9",BC59=2,"7",BC59=3,"6",BC59=4,"5",BC59=5,"4",BC59=6,"3",BC59=7,"2",BC59=8,"1")),"")+0</f>
        <v>0</v>
      </c>
      <c r="BJ59" s="90" t="e">
        <f t="shared" si="41"/>
        <v>#N/A</v>
      </c>
      <c r="BK59" s="4" t="e" cm="1">
        <f t="array" ref="BK59">_xlfn.IFS(BP59="N/P",0,BL59="",0,BP59&gt;0,BK58+1)</f>
        <v>#N/A</v>
      </c>
      <c r="BL59">
        <v>0</v>
      </c>
      <c r="BM59" s="4">
        <v>0</v>
      </c>
      <c r="BN59" s="4">
        <v>0</v>
      </c>
      <c r="BO59" s="4">
        <v>0</v>
      </c>
      <c r="BP59" s="55" t="str">
        <v>:        :</v>
      </c>
      <c r="BQ59" s="50" t="e" cm="1">
        <f t="array" ref="BQ59">IFERROR(IF(BP59="N/P",0,_xlfn.IFS(BK59&gt;8,"0",BK59=1,"9",BK59=2,"7",BK59=3,"6",BK59=4,"5",BK59=5,"4",BK59=6,"3",BK59=7,"2",BK59=8,"1")),"")+0</f>
        <v>#VALUE!</v>
      </c>
      <c r="BS59"/>
      <c r="BT59"/>
      <c r="BU59"/>
      <c r="BV59"/>
      <c r="BW59"/>
      <c r="BX59"/>
      <c r="BZ59"/>
      <c r="CA59"/>
      <c r="CB59"/>
      <c r="CC59"/>
      <c r="CD59"/>
      <c r="CE59"/>
      <c r="CF59"/>
      <c r="CG59"/>
      <c r="CH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30" s="33" customFormat="1" x14ac:dyDescent="0.3">
      <c r="A60">
        <v>1</v>
      </c>
      <c r="B60"/>
      <c r="C60" s="3">
        <f>_xlfn.XLOOKUP(B60,Tabla1[NOMBRE Y APELLIDO],Tabla1[EQUIPO])</f>
        <v>0</v>
      </c>
      <c r="D60" s="3">
        <f>_xlfn.XLOOKUP(B60,Tabla1[NOMBRE Y APELLIDO],Tabla1[EDAD])</f>
        <v>0</v>
      </c>
      <c r="E60" s="3">
        <f>_xlfn.XLOOKUP(B60,Tabla1[NOMBRE Y APELLIDO],Tabla1[CAT.])</f>
        <v>0</v>
      </c>
      <c r="F60" s="81">
        <f>_xlfn.XLOOKUP(B60,Tabla1[NOMBRE Y APELLIDO],Tabla1[100m LIBRE])</f>
        <v>0</v>
      </c>
      <c r="G60" s="69"/>
      <c r="H60" t="str">
        <f t="shared" ref="H60:H66" si="48">$J$57&amp;"-"&amp;J60</f>
        <v>SERIE 5-2</v>
      </c>
      <c r="I60" t="str">
        <f>N60&amp;COUNTIF($N$15:N60,N60)</f>
        <v>023</v>
      </c>
      <c r="J60" s="3">
        <v>2</v>
      </c>
      <c r="K60" s="80">
        <v>0</v>
      </c>
      <c r="L60" s="50">
        <v>0</v>
      </c>
      <c r="M60" s="50">
        <v>0</v>
      </c>
      <c r="N60" s="50">
        <v>0</v>
      </c>
      <c r="O60" s="55">
        <v>0</v>
      </c>
      <c r="P60" s="55" t="s">
        <v>89</v>
      </c>
      <c r="Q60" s="50">
        <f t="shared" si="46"/>
        <v>7</v>
      </c>
      <c r="R60" s="50">
        <v>5</v>
      </c>
      <c r="S60" s="34"/>
      <c r="T60">
        <v>1</v>
      </c>
      <c r="U60"/>
      <c r="V60" s="3">
        <f>_xlfn.XLOOKUP(U60,Tabla1[NOMBRE Y APELLIDO],Tabla1[EQUIPO])</f>
        <v>0</v>
      </c>
      <c r="W60" s="3">
        <f>_xlfn.XLOOKUP(U60,Tabla1[NOMBRE Y APELLIDO],Tabla1[EDAD])</f>
        <v>0</v>
      </c>
      <c r="X60" s="3">
        <f>_xlfn.XLOOKUP(U60,Tabla1[NOMBRE Y APELLIDO],Tabla1[CAT.])</f>
        <v>0</v>
      </c>
      <c r="Y60" s="81">
        <f>_xlfn.XLOOKUP(U60,Tabla1[NOMBRE Y APELLIDO],Tabla1[100m LIBRE])</f>
        <v>0</v>
      </c>
      <c r="Z60" s="84"/>
      <c r="AA60" t="str">
        <f t="shared" ref="AA60:AA66" si="49">$AC$57&amp;"-"&amp;AC60</f>
        <v>SERIE 5-2</v>
      </c>
      <c r="AB60" t="str">
        <f>AG60&amp;COUNTIF($AG$15:AG60,AG60)</f>
        <v>023</v>
      </c>
      <c r="AC60" s="3">
        <v>2</v>
      </c>
      <c r="AD60" s="80">
        <v>0</v>
      </c>
      <c r="AE60" s="50">
        <v>0</v>
      </c>
      <c r="AF60" s="50">
        <v>0</v>
      </c>
      <c r="AG60" s="50">
        <v>0</v>
      </c>
      <c r="AH60" s="55">
        <v>0</v>
      </c>
      <c r="AI60" s="55" t="s">
        <v>89</v>
      </c>
      <c r="AJ60" s="50">
        <f t="shared" si="47"/>
        <v>8</v>
      </c>
      <c r="AK60" s="50">
        <v>5</v>
      </c>
      <c r="AM60" s="4">
        <v>10</v>
      </c>
      <c r="AN60" t="str" cm="1">
        <f t="array" ref="AN60">_xlfn.XLOOKUP($AO$48&amp;AM60,$I$15:$I$201,$K$15:$N$201,"")</f>
        <v/>
      </c>
      <c r="AO60" s="55"/>
      <c r="AP60" s="50"/>
      <c r="AQ60" s="55"/>
      <c r="AR60" s="55" t="str">
        <f t="shared" si="44"/>
        <v/>
      </c>
      <c r="AS60" s="50" cm="1">
        <f t="array" ref="AS60">IFERROR(IF(AR60="N/P",0,_xlfn.IFS(AM60&gt;8,"0",AM60=1,"9",AM60=2,"7",AM60=3,"6",AM60=4,"5",AM60=5,"4",AM60=6,"3",AM60=7,"2",AM60=8,"1")),"")+0</f>
        <v>0</v>
      </c>
      <c r="AT60" s="87" t="str">
        <f t="shared" si="40"/>
        <v>00</v>
      </c>
      <c r="AU60" s="4" cm="1">
        <f t="array" ref="AU60">_xlfn.IFS(AZ60="N/P",0,AV60="",0,AZ60&gt;0,AU59+1)</f>
        <v>0</v>
      </c>
      <c r="AV60" t="str">
        <v/>
      </c>
      <c r="AW60" s="4">
        <v>0</v>
      </c>
      <c r="AX60" s="4">
        <v>0</v>
      </c>
      <c r="AY60" s="4">
        <v>0</v>
      </c>
      <c r="AZ60" t="str">
        <v/>
      </c>
      <c r="BA60" s="50" t="e" cm="1">
        <f t="array" ref="BA60">IFERROR(IF(AZ60="N/P",0,_xlfn.IFS(AU60&gt;8,"0",AU60=1,"9",AU60=2,"7",AU60=3,"6",AU60=4,"5",AU60=5,"4",AU60=6,"3",AU60=7,"2",AU60=8,"1")),"")+0</f>
        <v>#VALUE!</v>
      </c>
      <c r="BB60" s="34"/>
      <c r="BC60" s="4">
        <v>10</v>
      </c>
      <c r="BD60" cm="1">
        <f t="array" ref="BD60:BG60">_xlfn.XLOOKUP($BE$48&amp;BC60,$AB$15:$AB$201,$AD$15:$AG$201,"")</f>
        <v>0</v>
      </c>
      <c r="BE60" s="55">
        <v>0</v>
      </c>
      <c r="BF60" s="50">
        <v>0</v>
      </c>
      <c r="BG60" s="55">
        <v>0</v>
      </c>
      <c r="BH60" s="55" t="str">
        <f t="shared" si="45"/>
        <v>:        :</v>
      </c>
      <c r="BI60" s="50" cm="1">
        <f t="array" ref="BI60">IFERROR(IF(BH60="N/P",0,_xlfn.IFS(BC60&gt;8,"0",BC60=1,"9",BC60=2,"7",BC60=3,"6",BC60=4,"5",BC60=5,"4",BC60=6,"3",BC60=7,"2",BC60=8,"1")),"")+0</f>
        <v>0</v>
      </c>
      <c r="BJ60" s="90" t="e">
        <f t="shared" si="41"/>
        <v>#N/A</v>
      </c>
      <c r="BK60" s="4" t="e" cm="1">
        <f t="array" ref="BK60">_xlfn.IFS(BP60="N/P",0,BL60="",0,BP60&gt;0,BK59+1)</f>
        <v>#N/A</v>
      </c>
      <c r="BL60">
        <v>0</v>
      </c>
      <c r="BM60" s="4">
        <v>0</v>
      </c>
      <c r="BN60" s="4">
        <v>0</v>
      </c>
      <c r="BO60" s="4">
        <v>0</v>
      </c>
      <c r="BP60" s="55" t="str">
        <v>:        :</v>
      </c>
      <c r="BQ60" s="50" t="e" cm="1">
        <f t="array" ref="BQ60">IFERROR(IF(BP60="N/P",0,_xlfn.IFS(BK60&gt;8,"0",BK60=1,"9",BK60=2,"7",BK60=3,"6",BK60=4,"5",BK60=5,"4",BK60=6,"3",BK60=7,"2",BK60=8,"1")),"")+0</f>
        <v>#VALUE!</v>
      </c>
      <c r="BS60"/>
      <c r="BT60"/>
      <c r="BU60"/>
      <c r="BV60"/>
      <c r="BW60"/>
      <c r="BX60"/>
      <c r="BZ60"/>
      <c r="CA60"/>
      <c r="CB60"/>
      <c r="CC60"/>
      <c r="CD60"/>
      <c r="CE60"/>
      <c r="CF60"/>
      <c r="CG60"/>
      <c r="CH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30" s="33" customFormat="1" x14ac:dyDescent="0.3">
      <c r="A61">
        <v>7</v>
      </c>
      <c r="B61"/>
      <c r="C61" s="3">
        <f>_xlfn.XLOOKUP(B61,Tabla1[NOMBRE Y APELLIDO],Tabla1[EQUIPO])</f>
        <v>0</v>
      </c>
      <c r="D61" s="3">
        <f>_xlfn.XLOOKUP(B61,Tabla1[NOMBRE Y APELLIDO],Tabla1[EDAD])</f>
        <v>0</v>
      </c>
      <c r="E61" s="3">
        <f>_xlfn.XLOOKUP(B61,Tabla1[NOMBRE Y APELLIDO],Tabla1[CAT.])</f>
        <v>0</v>
      </c>
      <c r="F61" s="81">
        <f>_xlfn.XLOOKUP(B61,Tabla1[NOMBRE Y APELLIDO],Tabla1[100m LIBRE])</f>
        <v>0</v>
      </c>
      <c r="G61" s="69"/>
      <c r="H61" t="str">
        <f t="shared" si="48"/>
        <v>SERIE 5-3</v>
      </c>
      <c r="I61" t="str">
        <f>N61&amp;COUNTIF($N$15:N61,N61)</f>
        <v>024</v>
      </c>
      <c r="J61" s="3">
        <v>3</v>
      </c>
      <c r="K61" s="80">
        <v>0</v>
      </c>
      <c r="L61" s="50">
        <v>0</v>
      </c>
      <c r="M61" s="50">
        <v>0</v>
      </c>
      <c r="N61" s="50">
        <v>0</v>
      </c>
      <c r="O61" s="55">
        <v>0</v>
      </c>
      <c r="P61" s="55" t="s">
        <v>89</v>
      </c>
      <c r="Q61" s="50">
        <f t="shared" si="46"/>
        <v>7</v>
      </c>
      <c r="R61" s="50">
        <v>5</v>
      </c>
      <c r="S61" s="34"/>
      <c r="T61">
        <v>7</v>
      </c>
      <c r="U61"/>
      <c r="V61" s="3">
        <f>_xlfn.XLOOKUP(U61,Tabla1[NOMBRE Y APELLIDO],Tabla1[EQUIPO])</f>
        <v>0</v>
      </c>
      <c r="W61" s="3">
        <f>_xlfn.XLOOKUP(U61,Tabla1[NOMBRE Y APELLIDO],Tabla1[EDAD])</f>
        <v>0</v>
      </c>
      <c r="X61" s="3">
        <f>_xlfn.XLOOKUP(U61,Tabla1[NOMBRE Y APELLIDO],Tabla1[CAT.])</f>
        <v>0</v>
      </c>
      <c r="Y61" s="81">
        <f>_xlfn.XLOOKUP(U61,Tabla1[NOMBRE Y APELLIDO],Tabla1[100m LIBRE])</f>
        <v>0</v>
      </c>
      <c r="Z61" s="84"/>
      <c r="AA61" t="str">
        <f t="shared" si="49"/>
        <v>SERIE 5-3</v>
      </c>
      <c r="AB61" t="str">
        <f>AG61&amp;COUNTIF($AG$15:AG61,AG61)</f>
        <v>024</v>
      </c>
      <c r="AC61" s="3">
        <v>3</v>
      </c>
      <c r="AD61" s="80">
        <v>0</v>
      </c>
      <c r="AE61" s="50">
        <v>0</v>
      </c>
      <c r="AF61" s="50">
        <v>0</v>
      </c>
      <c r="AG61" s="50">
        <v>0</v>
      </c>
      <c r="AH61" s="55">
        <v>0</v>
      </c>
      <c r="AI61" s="55" t="s">
        <v>89</v>
      </c>
      <c r="AJ61" s="50">
        <f t="shared" si="47"/>
        <v>8</v>
      </c>
      <c r="AK61" s="50">
        <v>5</v>
      </c>
      <c r="AM61" s="4">
        <v>11</v>
      </c>
      <c r="AN61" t="str" cm="1">
        <f t="array" ref="AN61">_xlfn.XLOOKUP($AO$48&amp;AM61,$I$15:$I$201,$K$15:$N$201,"")</f>
        <v/>
      </c>
      <c r="AO61" s="55"/>
      <c r="AP61" s="50"/>
      <c r="AQ61" s="55"/>
      <c r="AR61" s="55" t="str">
        <f t="shared" si="44"/>
        <v/>
      </c>
      <c r="AS61" s="50" cm="1">
        <f t="array" ref="AS61">IFERROR(IF(AR61="N/P",0,_xlfn.IFS(AM61&gt;8,"0",AM61=1,"9",AM61=2,"7",AM61=3,"6",AM61=4,"5",AM61=5,"4",AM61=6,"3",AM61=7,"2",AM61=8,"1")),"")+0</f>
        <v>0</v>
      </c>
      <c r="AT61" s="87" t="str">
        <f t="shared" si="40"/>
        <v>00</v>
      </c>
      <c r="AU61" s="4" cm="1">
        <f t="array" ref="AU61">_xlfn.IFS(AZ61="N/P",0,AV61="",0,AZ61&gt;0,AU60+1)</f>
        <v>0</v>
      </c>
      <c r="AV61" t="str">
        <v/>
      </c>
      <c r="AW61" s="4">
        <v>0</v>
      </c>
      <c r="AX61" s="4">
        <v>0</v>
      </c>
      <c r="AY61" s="4">
        <v>0</v>
      </c>
      <c r="AZ61" t="str">
        <v/>
      </c>
      <c r="BA61" s="50" t="e" cm="1">
        <f t="array" ref="BA61">IFERROR(IF(AZ61="N/P",0,_xlfn.IFS(AU61&gt;8,"0",AU61=1,"9",AU61=2,"7",AU61=3,"6",AU61=4,"5",AU61=5,"4",AU61=6,"3",AU61=7,"2",AU61=8,"1")),"")+0</f>
        <v>#VALUE!</v>
      </c>
      <c r="BB61" s="34"/>
      <c r="BC61" s="4">
        <v>11</v>
      </c>
      <c r="BD61" cm="1">
        <f t="array" ref="BD61:BG61">_xlfn.XLOOKUP($BE$48&amp;BC61,$AB$15:$AB$201,$AD$15:$AG$201,"")</f>
        <v>0</v>
      </c>
      <c r="BE61" s="55">
        <v>0</v>
      </c>
      <c r="BF61" s="50">
        <v>0</v>
      </c>
      <c r="BG61" s="55">
        <v>0</v>
      </c>
      <c r="BH61" s="55" t="str">
        <f t="shared" si="45"/>
        <v>:        :</v>
      </c>
      <c r="BI61" s="50" cm="1">
        <f t="array" ref="BI61">IFERROR(IF(BH61="N/P",0,_xlfn.IFS(BC61&gt;8,"0",BC61=1,"9",BC61=2,"7",BC61=3,"6",BC61=4,"5",BC61=5,"4",BC61=6,"3",BC61=7,"2",BC61=8,"1")),"")+0</f>
        <v>0</v>
      </c>
      <c r="BJ61" s="90" t="e">
        <f t="shared" si="41"/>
        <v>#N/A</v>
      </c>
      <c r="BK61" s="4" t="e" cm="1">
        <f t="array" ref="BK61">_xlfn.IFS(BP61="N/P",0,BL61="",0,BP61&gt;0,BK60+1)</f>
        <v>#N/A</v>
      </c>
      <c r="BL61">
        <v>0</v>
      </c>
      <c r="BM61" s="4">
        <v>0</v>
      </c>
      <c r="BN61" s="4">
        <v>0</v>
      </c>
      <c r="BO61" s="4">
        <v>0</v>
      </c>
      <c r="BP61" s="55" t="str">
        <v>:        :</v>
      </c>
      <c r="BQ61" s="50" t="e" cm="1">
        <f t="array" ref="BQ61">IFERROR(IF(BP61="N/P",0,_xlfn.IFS(BK61&gt;8,"0",BK61=1,"9",BK61=2,"7",BK61=3,"6",BK61=4,"5",BK61=5,"4",BK61=6,"3",BK61=7,"2",BK61=8,"1")),"")+0</f>
        <v>#VALUE!</v>
      </c>
      <c r="BS61"/>
      <c r="BT61"/>
      <c r="BU61"/>
      <c r="BV61"/>
      <c r="BW61"/>
      <c r="BX61"/>
      <c r="BZ61"/>
      <c r="CA61"/>
      <c r="CB61"/>
      <c r="CC61"/>
      <c r="CD61"/>
      <c r="CE61"/>
      <c r="CF61"/>
      <c r="CG61"/>
      <c r="CH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30" s="33" customFormat="1" x14ac:dyDescent="0.3">
      <c r="A62">
        <v>2</v>
      </c>
      <c r="B62"/>
      <c r="C62" s="3">
        <f>_xlfn.XLOOKUP(B62,Tabla1[NOMBRE Y APELLIDO],Tabla1[EQUIPO])</f>
        <v>0</v>
      </c>
      <c r="D62" s="3">
        <f>_xlfn.XLOOKUP(B62,Tabla1[NOMBRE Y APELLIDO],Tabla1[EDAD])</f>
        <v>0</v>
      </c>
      <c r="E62" s="3">
        <f>_xlfn.XLOOKUP(B62,Tabla1[NOMBRE Y APELLIDO],Tabla1[CAT.])</f>
        <v>0</v>
      </c>
      <c r="F62" s="81">
        <f>_xlfn.XLOOKUP(B62,Tabla1[NOMBRE Y APELLIDO],Tabla1[100m LIBRE])</f>
        <v>0</v>
      </c>
      <c r="G62" s="69"/>
      <c r="H62" t="str">
        <f t="shared" si="48"/>
        <v>SERIE 5-4</v>
      </c>
      <c r="I62" t="str">
        <f>N62&amp;COUNTIF($N$15:N62,N62)</f>
        <v>025</v>
      </c>
      <c r="J62" s="3">
        <v>4</v>
      </c>
      <c r="K62" s="80">
        <v>0</v>
      </c>
      <c r="L62" s="50">
        <v>0</v>
      </c>
      <c r="M62" s="50">
        <v>0</v>
      </c>
      <c r="N62" s="50">
        <v>0</v>
      </c>
      <c r="O62" s="55">
        <v>0</v>
      </c>
      <c r="P62" s="55" t="s">
        <v>89</v>
      </c>
      <c r="Q62" s="50">
        <f t="shared" si="46"/>
        <v>7</v>
      </c>
      <c r="R62" s="50">
        <v>5</v>
      </c>
      <c r="S62" s="34"/>
      <c r="T62">
        <v>2</v>
      </c>
      <c r="U62"/>
      <c r="V62" s="3">
        <f>_xlfn.XLOOKUP(U62,Tabla1[NOMBRE Y APELLIDO],Tabla1[EQUIPO])</f>
        <v>0</v>
      </c>
      <c r="W62" s="3">
        <f>_xlfn.XLOOKUP(U62,Tabla1[NOMBRE Y APELLIDO],Tabla1[EDAD])</f>
        <v>0</v>
      </c>
      <c r="X62" s="3">
        <f>_xlfn.XLOOKUP(U62,Tabla1[NOMBRE Y APELLIDO],Tabla1[CAT.])</f>
        <v>0</v>
      </c>
      <c r="Y62" s="81">
        <f>_xlfn.XLOOKUP(U62,Tabla1[NOMBRE Y APELLIDO],Tabla1[100m LIBRE])</f>
        <v>0</v>
      </c>
      <c r="Z62" s="84"/>
      <c r="AA62" t="str">
        <f t="shared" si="49"/>
        <v>SERIE 5-4</v>
      </c>
      <c r="AB62" t="str">
        <f>AG62&amp;COUNTIF($AG$15:AG62,AG62)</f>
        <v>025</v>
      </c>
      <c r="AC62" s="3">
        <v>4</v>
      </c>
      <c r="AD62" s="80">
        <v>0</v>
      </c>
      <c r="AE62" s="50">
        <v>0</v>
      </c>
      <c r="AF62" s="50">
        <v>0</v>
      </c>
      <c r="AG62" s="50">
        <v>0</v>
      </c>
      <c r="AH62" s="55">
        <v>0</v>
      </c>
      <c r="AI62" s="55" t="s">
        <v>89</v>
      </c>
      <c r="AJ62" s="50">
        <f t="shared" si="47"/>
        <v>8</v>
      </c>
      <c r="AK62" s="50">
        <v>5</v>
      </c>
      <c r="AM62" s="4">
        <v>12</v>
      </c>
      <c r="AN62" t="str" cm="1">
        <f t="array" ref="AN62">_xlfn.XLOOKUP($AO$48&amp;AM62,$I$15:$I$201,$K$15:$N$201,"")</f>
        <v/>
      </c>
      <c r="AO62" s="55"/>
      <c r="AP62" s="50"/>
      <c r="AQ62" s="55"/>
      <c r="AR62" s="55" t="str">
        <f t="shared" si="44"/>
        <v/>
      </c>
      <c r="AS62" s="50" cm="1">
        <f t="array" ref="AS62">IFERROR(IF(AR62="N/P",0,_xlfn.IFS(AM62&gt;8,"0",AM62=1,"9",AM62=2,"7",AM62=3,"6",AM62=4,"5",AM62=5,"4",AM62=6,"3",AM62=7,"2",AM62=8,"1")),"")+0</f>
        <v>0</v>
      </c>
      <c r="AT62" s="87" t="str">
        <f t="shared" si="40"/>
        <v>00</v>
      </c>
      <c r="AU62" s="4" cm="1">
        <f t="array" ref="AU62">_xlfn.IFS(AZ62="N/P",0,AV62="",0,AZ62&gt;0,AU61+1)</f>
        <v>0</v>
      </c>
      <c r="AV62" t="str">
        <v/>
      </c>
      <c r="AW62" s="4">
        <v>0</v>
      </c>
      <c r="AX62" s="4">
        <v>0</v>
      </c>
      <c r="AY62" s="4">
        <v>0</v>
      </c>
      <c r="AZ62" t="str">
        <v/>
      </c>
      <c r="BA62" s="50" t="e" cm="1">
        <f t="array" ref="BA62">IFERROR(IF(AZ62="N/P",0,_xlfn.IFS(AU62&gt;8,"0",AU62=1,"9",AU62=2,"7",AU62=3,"6",AU62=4,"5",AU62=5,"4",AU62=6,"3",AU62=7,"2",AU62=8,"1")),"")+0</f>
        <v>#VALUE!</v>
      </c>
      <c r="BB62" s="34"/>
      <c r="BC62" s="4">
        <v>12</v>
      </c>
      <c r="BD62" cm="1">
        <f t="array" ref="BD62:BG62">_xlfn.XLOOKUP($BE$48&amp;BC62,$AB$15:$AB$201,$AD$15:$AG$201,"")</f>
        <v>0</v>
      </c>
      <c r="BE62" s="55">
        <v>0</v>
      </c>
      <c r="BF62" s="50">
        <v>0</v>
      </c>
      <c r="BG62" s="55">
        <v>0</v>
      </c>
      <c r="BH62" s="55" t="str">
        <f t="shared" si="45"/>
        <v>:        :</v>
      </c>
      <c r="BI62" s="50" cm="1">
        <f t="array" ref="BI62">IFERROR(IF(BH62="N/P",0,_xlfn.IFS(BC62&gt;8,"0",BC62=1,"9",BC62=2,"7",BC62=3,"6",BC62=4,"5",BC62=5,"4",BC62=6,"3",BC62=7,"2",BC62=8,"1")),"")+0</f>
        <v>0</v>
      </c>
      <c r="BJ62" s="90" t="e">
        <f t="shared" si="41"/>
        <v>#N/A</v>
      </c>
      <c r="BK62" s="4" t="e" cm="1">
        <f t="array" ref="BK62">_xlfn.IFS(BP62="N/P",0,BL62="",0,BP62&gt;0,BK61+1)</f>
        <v>#N/A</v>
      </c>
      <c r="BL62">
        <v>0</v>
      </c>
      <c r="BM62" s="4">
        <v>0</v>
      </c>
      <c r="BN62" s="4">
        <v>0</v>
      </c>
      <c r="BO62" s="4">
        <v>0</v>
      </c>
      <c r="BP62" s="55" t="str">
        <v>:        :</v>
      </c>
      <c r="BQ62" s="50" t="e" cm="1">
        <f t="array" ref="BQ62">IFERROR(IF(BP62="N/P",0,_xlfn.IFS(BK62&gt;8,"0",BK62=1,"9",BK62=2,"7",BK62=3,"6",BK62=4,"5",BK62=5,"4",BK62=6,"3",BK62=7,"2",BK62=8,"1")),"")+0</f>
        <v>#VALUE!</v>
      </c>
      <c r="BS62"/>
      <c r="BT62"/>
      <c r="BU62"/>
      <c r="BV62"/>
      <c r="BW62"/>
      <c r="BX62"/>
      <c r="BZ62"/>
      <c r="CA62"/>
      <c r="CB62"/>
      <c r="CC62"/>
      <c r="CD62"/>
      <c r="CE62"/>
      <c r="CF62"/>
      <c r="CG62"/>
      <c r="CH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30" s="33" customFormat="1" x14ac:dyDescent="0.3">
      <c r="A63">
        <v>6</v>
      </c>
      <c r="B63"/>
      <c r="C63" s="3">
        <f>_xlfn.XLOOKUP(B63,Tabla1[NOMBRE Y APELLIDO],Tabla1[EQUIPO])</f>
        <v>0</v>
      </c>
      <c r="D63" s="3">
        <f>_xlfn.XLOOKUP(B63,Tabla1[NOMBRE Y APELLIDO],Tabla1[EDAD])</f>
        <v>0</v>
      </c>
      <c r="E63" s="3">
        <f>_xlfn.XLOOKUP(B63,Tabla1[NOMBRE Y APELLIDO],Tabla1[CAT.])</f>
        <v>0</v>
      </c>
      <c r="F63" s="81">
        <f>_xlfn.XLOOKUP(B63,Tabla1[NOMBRE Y APELLIDO],Tabla1[100m LIBRE])</f>
        <v>0</v>
      </c>
      <c r="G63" s="69"/>
      <c r="H63" t="str">
        <f t="shared" si="48"/>
        <v>SERIE 5-5</v>
      </c>
      <c r="I63" t="str">
        <f>N63&amp;COUNTIF($N$15:N63,N63)</f>
        <v>026</v>
      </c>
      <c r="J63" s="3">
        <v>5</v>
      </c>
      <c r="K63" s="80">
        <v>0</v>
      </c>
      <c r="L63" s="50">
        <v>0</v>
      </c>
      <c r="M63" s="50">
        <v>0</v>
      </c>
      <c r="N63" s="50">
        <v>0</v>
      </c>
      <c r="O63" s="55">
        <v>0</v>
      </c>
      <c r="P63" s="55" t="s">
        <v>89</v>
      </c>
      <c r="Q63" s="50">
        <f t="shared" si="46"/>
        <v>7</v>
      </c>
      <c r="R63" s="50">
        <v>5</v>
      </c>
      <c r="S63" s="34"/>
      <c r="T63">
        <v>6</v>
      </c>
      <c r="U63"/>
      <c r="V63" s="3">
        <f>_xlfn.XLOOKUP(U63,Tabla1[NOMBRE Y APELLIDO],Tabla1[EQUIPO])</f>
        <v>0</v>
      </c>
      <c r="W63" s="3">
        <f>_xlfn.XLOOKUP(U63,Tabla1[NOMBRE Y APELLIDO],Tabla1[EDAD])</f>
        <v>0</v>
      </c>
      <c r="X63" s="3">
        <f>_xlfn.XLOOKUP(U63,Tabla1[NOMBRE Y APELLIDO],Tabla1[CAT.])</f>
        <v>0</v>
      </c>
      <c r="Y63" s="81">
        <f>_xlfn.XLOOKUP(U63,Tabla1[NOMBRE Y APELLIDO],Tabla1[100m LIBRE])</f>
        <v>0</v>
      </c>
      <c r="Z63" s="84"/>
      <c r="AA63" t="str">
        <f t="shared" si="49"/>
        <v>SERIE 5-5</v>
      </c>
      <c r="AB63" t="str">
        <f>AG63&amp;COUNTIF($AG$15:AG63,AG63)</f>
        <v>026</v>
      </c>
      <c r="AC63" s="3">
        <v>5</v>
      </c>
      <c r="AD63" s="80">
        <v>0</v>
      </c>
      <c r="AE63" s="50">
        <v>0</v>
      </c>
      <c r="AF63" s="50">
        <v>0</v>
      </c>
      <c r="AG63" s="50">
        <v>0</v>
      </c>
      <c r="AH63" s="55">
        <v>0</v>
      </c>
      <c r="AI63" s="55" t="s">
        <v>89</v>
      </c>
      <c r="AJ63" s="50">
        <f t="shared" si="47"/>
        <v>8</v>
      </c>
      <c r="AK63" s="50">
        <v>5</v>
      </c>
      <c r="AM63" s="4"/>
      <c r="AN63" s="42" t="str">
        <f>AN48</f>
        <v>FEMENINO</v>
      </c>
      <c r="AO63" s="18" t="s">
        <v>144</v>
      </c>
      <c r="AP63"/>
      <c r="AQ63" s="42" t="str">
        <f>AQ48</f>
        <v>100 M</v>
      </c>
      <c r="AR63" s="18" t="str">
        <f>AR48</f>
        <v>LIBRE</v>
      </c>
      <c r="AS63"/>
      <c r="AT63" s="87" t="str">
        <f t="shared" si="40"/>
        <v>100 M</v>
      </c>
      <c r="AU63" s="4"/>
      <c r="AV63" s="48" t="str">
        <f>AN63</f>
        <v>FEMENINO</v>
      </c>
      <c r="AW63" s="17" t="str">
        <f>AO63</f>
        <v>MASTER G</v>
      </c>
      <c r="AX63" s="4"/>
      <c r="AY63" s="48" t="str">
        <f>AQ63</f>
        <v>100 M</v>
      </c>
      <c r="AZ63" s="17" t="str">
        <f>AR63</f>
        <v>LIBRE</v>
      </c>
      <c r="BA63"/>
      <c r="BB63" s="34"/>
      <c r="BC63" s="4"/>
      <c r="BD63" s="42" t="str">
        <f>BD48</f>
        <v>MASCULINO</v>
      </c>
      <c r="BE63" s="18" t="str">
        <f>AO63</f>
        <v>MASTER G</v>
      </c>
      <c r="BF63"/>
      <c r="BG63" s="42" t="str">
        <f>BG48</f>
        <v>100 M</v>
      </c>
      <c r="BH63" s="18" t="str">
        <f>BH48</f>
        <v>LIBRE</v>
      </c>
      <c r="BI63"/>
      <c r="BJ63" s="90" t="str">
        <f t="shared" si="41"/>
        <v>100 M</v>
      </c>
      <c r="BK63"/>
      <c r="BL63" s="48" t="str">
        <f>BD63</f>
        <v>MASCULINO</v>
      </c>
      <c r="BM63" s="17" t="str">
        <f>BE63</f>
        <v>MASTER G</v>
      </c>
      <c r="BN63"/>
      <c r="BO63" s="48" t="str">
        <f>BG63</f>
        <v>100 M</v>
      </c>
      <c r="BP63" s="17" t="str">
        <f>BH63</f>
        <v>LIBRE</v>
      </c>
      <c r="BQ63"/>
      <c r="BS63"/>
      <c r="BT63"/>
      <c r="BU63"/>
      <c r="BV63"/>
      <c r="BW63"/>
      <c r="BX63"/>
      <c r="BZ63"/>
      <c r="CA63"/>
      <c r="CB63"/>
      <c r="CC63"/>
      <c r="CD63"/>
      <c r="CE63"/>
      <c r="CF63"/>
      <c r="CG63"/>
      <c r="CH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30" s="33" customFormat="1" x14ac:dyDescent="0.3">
      <c r="A64">
        <v>3</v>
      </c>
      <c r="B64"/>
      <c r="C64" s="3">
        <f>_xlfn.XLOOKUP(B64,Tabla1[NOMBRE Y APELLIDO],Tabla1[EQUIPO])</f>
        <v>0</v>
      </c>
      <c r="D64" s="3">
        <f>_xlfn.XLOOKUP(B64,Tabla1[NOMBRE Y APELLIDO],Tabla1[EDAD])</f>
        <v>0</v>
      </c>
      <c r="E64" s="3">
        <f>_xlfn.XLOOKUP(B64,Tabla1[NOMBRE Y APELLIDO],Tabla1[CAT.])</f>
        <v>0</v>
      </c>
      <c r="F64" s="81">
        <f>_xlfn.XLOOKUP(B64,Tabla1[NOMBRE Y APELLIDO],Tabla1[100m LIBRE])</f>
        <v>0</v>
      </c>
      <c r="G64" s="69"/>
      <c r="H64" t="str">
        <f t="shared" si="48"/>
        <v>SERIE 5-6</v>
      </c>
      <c r="I64" t="str">
        <f>N64&amp;COUNTIF($N$15:N64,N64)</f>
        <v>027</v>
      </c>
      <c r="J64" s="3">
        <v>6</v>
      </c>
      <c r="K64" s="80">
        <v>0</v>
      </c>
      <c r="L64" s="50">
        <v>0</v>
      </c>
      <c r="M64" s="50">
        <v>0</v>
      </c>
      <c r="N64" s="50">
        <v>0</v>
      </c>
      <c r="O64" s="55">
        <v>0</v>
      </c>
      <c r="P64" s="55" t="s">
        <v>89</v>
      </c>
      <c r="Q64" s="50">
        <f t="shared" si="46"/>
        <v>7</v>
      </c>
      <c r="R64" s="50">
        <v>5</v>
      </c>
      <c r="S64" s="34"/>
      <c r="T64">
        <v>3</v>
      </c>
      <c r="U64"/>
      <c r="V64" s="3">
        <f>_xlfn.XLOOKUP(U64,Tabla1[NOMBRE Y APELLIDO],Tabla1[EQUIPO])</f>
        <v>0</v>
      </c>
      <c r="W64" s="3">
        <f>_xlfn.XLOOKUP(U64,Tabla1[NOMBRE Y APELLIDO],Tabla1[EDAD])</f>
        <v>0</v>
      </c>
      <c r="X64" s="3">
        <f>_xlfn.XLOOKUP(U64,Tabla1[NOMBRE Y APELLIDO],Tabla1[CAT.])</f>
        <v>0</v>
      </c>
      <c r="Y64" s="81">
        <f>_xlfn.XLOOKUP(U64,Tabla1[NOMBRE Y APELLIDO],Tabla1[100m LIBRE])</f>
        <v>0</v>
      </c>
      <c r="Z64" s="84"/>
      <c r="AA64" t="str">
        <f t="shared" si="49"/>
        <v>SERIE 5-6</v>
      </c>
      <c r="AB64" t="str">
        <f>AG64&amp;COUNTIF($AG$15:AG64,AG64)</f>
        <v>027</v>
      </c>
      <c r="AC64" s="3">
        <v>6</v>
      </c>
      <c r="AD64" s="80">
        <v>0</v>
      </c>
      <c r="AE64" s="50">
        <v>0</v>
      </c>
      <c r="AF64" s="50">
        <v>0</v>
      </c>
      <c r="AG64" s="50">
        <v>0</v>
      </c>
      <c r="AH64" s="55">
        <v>0</v>
      </c>
      <c r="AI64" s="55" t="s">
        <v>89</v>
      </c>
      <c r="AJ64" s="50">
        <f t="shared" si="47"/>
        <v>8</v>
      </c>
      <c r="AK64" s="50">
        <v>5</v>
      </c>
      <c r="AM64" s="4"/>
      <c r="AN64" s="42" t="str">
        <f>AN49</f>
        <v xml:space="preserve">PRUEBA </v>
      </c>
      <c r="AO64" s="18">
        <f>AO49</f>
        <v>7</v>
      </c>
      <c r="AP64"/>
      <c r="AQ64"/>
      <c r="AR64"/>
      <c r="AS64"/>
      <c r="AT64" s="87" t="str">
        <f t="shared" si="40"/>
        <v/>
      </c>
      <c r="AU64" s="4"/>
      <c r="AV64" s="48" t="str">
        <f>AN64</f>
        <v xml:space="preserve">PRUEBA </v>
      </c>
      <c r="AW64" s="17">
        <f>AO64</f>
        <v>7</v>
      </c>
      <c r="AX64" s="4"/>
      <c r="AY64"/>
      <c r="AZ64"/>
      <c r="BA64"/>
      <c r="BB64" s="34"/>
      <c r="BC64" s="4"/>
      <c r="BD64" s="42" t="str">
        <f>BD49</f>
        <v xml:space="preserve">PRUEBA </v>
      </c>
      <c r="BE64" s="18">
        <f>BE49</f>
        <v>8</v>
      </c>
      <c r="BF64"/>
      <c r="BG64"/>
      <c r="BH64"/>
      <c r="BI64"/>
      <c r="BJ64" s="90" t="str">
        <f t="shared" si="41"/>
        <v/>
      </c>
      <c r="BK64"/>
      <c r="BL64" s="48" t="str">
        <f>AV64</f>
        <v xml:space="preserve">PRUEBA </v>
      </c>
      <c r="BM64" s="17">
        <f>BE64</f>
        <v>8</v>
      </c>
      <c r="BN64"/>
      <c r="BO64"/>
      <c r="BP64"/>
      <c r="BQ64"/>
      <c r="BS64"/>
      <c r="BT64"/>
      <c r="BU64"/>
      <c r="BV64"/>
      <c r="BW64"/>
      <c r="BX64"/>
      <c r="BZ64"/>
      <c r="CA64"/>
      <c r="CB64"/>
      <c r="CC64"/>
      <c r="CD64"/>
      <c r="CE64"/>
      <c r="CF64"/>
      <c r="CG64"/>
      <c r="CH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 s="33" customFormat="1" x14ac:dyDescent="0.3">
      <c r="A65">
        <v>5</v>
      </c>
      <c r="B65"/>
      <c r="C65" s="3">
        <f>_xlfn.XLOOKUP(B65,Tabla1[NOMBRE Y APELLIDO],Tabla1[EQUIPO])</f>
        <v>0</v>
      </c>
      <c r="D65" s="3">
        <f>_xlfn.XLOOKUP(B65,Tabla1[NOMBRE Y APELLIDO],Tabla1[EDAD])</f>
        <v>0</v>
      </c>
      <c r="E65" s="3">
        <f>_xlfn.XLOOKUP(B65,Tabla1[NOMBRE Y APELLIDO],Tabla1[CAT.])</f>
        <v>0</v>
      </c>
      <c r="F65" s="81">
        <f>_xlfn.XLOOKUP(B65,Tabla1[NOMBRE Y APELLIDO],Tabla1[100m LIBRE])</f>
        <v>0</v>
      </c>
      <c r="G65" s="69"/>
      <c r="H65" t="str">
        <f t="shared" si="48"/>
        <v>SERIE 5-7</v>
      </c>
      <c r="I65" t="str">
        <f>N65&amp;COUNTIF($N$15:N65,N65)</f>
        <v>028</v>
      </c>
      <c r="J65" s="3">
        <v>7</v>
      </c>
      <c r="K65" s="80">
        <v>0</v>
      </c>
      <c r="L65" s="50">
        <v>0</v>
      </c>
      <c r="M65" s="50">
        <v>0</v>
      </c>
      <c r="N65" s="50">
        <v>0</v>
      </c>
      <c r="O65" s="55">
        <v>0</v>
      </c>
      <c r="P65" s="55" t="s">
        <v>89</v>
      </c>
      <c r="Q65" s="50">
        <f t="shared" si="46"/>
        <v>7</v>
      </c>
      <c r="R65" s="50">
        <v>5</v>
      </c>
      <c r="S65" s="34"/>
      <c r="T65">
        <v>5</v>
      </c>
      <c r="U65"/>
      <c r="V65" s="3">
        <f>_xlfn.XLOOKUP(U65,Tabla1[NOMBRE Y APELLIDO],Tabla1[EQUIPO])</f>
        <v>0</v>
      </c>
      <c r="W65" s="3">
        <f>_xlfn.XLOOKUP(U65,Tabla1[NOMBRE Y APELLIDO],Tabla1[EDAD])</f>
        <v>0</v>
      </c>
      <c r="X65" s="3">
        <f>_xlfn.XLOOKUP(U65,Tabla1[NOMBRE Y APELLIDO],Tabla1[CAT.])</f>
        <v>0</v>
      </c>
      <c r="Y65" s="81">
        <f>_xlfn.XLOOKUP(U65,Tabla1[NOMBRE Y APELLIDO],Tabla1[100m LIBRE])</f>
        <v>0</v>
      </c>
      <c r="Z65" s="84"/>
      <c r="AA65" t="str">
        <f t="shared" si="49"/>
        <v>SERIE 5-7</v>
      </c>
      <c r="AB65" t="str">
        <f>AG65&amp;COUNTIF($AG$15:AG65,AG65)</f>
        <v>028</v>
      </c>
      <c r="AC65" s="3">
        <v>7</v>
      </c>
      <c r="AD65" s="80">
        <v>0</v>
      </c>
      <c r="AE65" s="50">
        <v>0</v>
      </c>
      <c r="AF65" s="50">
        <v>0</v>
      </c>
      <c r="AG65" s="50">
        <v>0</v>
      </c>
      <c r="AH65" s="55">
        <v>0</v>
      </c>
      <c r="AI65" s="55" t="s">
        <v>89</v>
      </c>
      <c r="AJ65" s="50">
        <f t="shared" si="47"/>
        <v>8</v>
      </c>
      <c r="AK65" s="50">
        <v>5</v>
      </c>
      <c r="AM65" s="49" t="s">
        <v>83</v>
      </c>
      <c r="AN65" s="49" t="s">
        <v>7</v>
      </c>
      <c r="AO65" s="49" t="s">
        <v>8</v>
      </c>
      <c r="AP65" s="49" t="s">
        <v>61</v>
      </c>
      <c r="AQ65" s="49" t="s">
        <v>10</v>
      </c>
      <c r="AR65" s="49" t="s">
        <v>81</v>
      </c>
      <c r="AS65" s="50" t="s">
        <v>15</v>
      </c>
      <c r="AT65" s="87" t="str">
        <f t="shared" si="40"/>
        <v>CAT.Lugar</v>
      </c>
      <c r="AU65" s="49" t="s">
        <v>83</v>
      </c>
      <c r="AV65" s="49" t="s">
        <v>7</v>
      </c>
      <c r="AW65" s="49" t="s">
        <v>8</v>
      </c>
      <c r="AX65" s="49" t="s">
        <v>61</v>
      </c>
      <c r="AY65" s="49" t="s">
        <v>10</v>
      </c>
      <c r="AZ65" s="49" t="s">
        <v>81</v>
      </c>
      <c r="BA65" s="4" t="s">
        <v>15</v>
      </c>
      <c r="BB65" s="34"/>
      <c r="BC65" s="49" t="s">
        <v>83</v>
      </c>
      <c r="BD65" s="49" t="s">
        <v>7</v>
      </c>
      <c r="BE65" s="49" t="s">
        <v>8</v>
      </c>
      <c r="BF65" s="49" t="s">
        <v>61</v>
      </c>
      <c r="BG65" s="49" t="s">
        <v>10</v>
      </c>
      <c r="BH65" s="49" t="s">
        <v>81</v>
      </c>
      <c r="BI65" s="50" t="s">
        <v>15</v>
      </c>
      <c r="BJ65" s="90" t="str">
        <f t="shared" si="41"/>
        <v>CAT.Lugar</v>
      </c>
      <c r="BK65" s="4" t="s">
        <v>83</v>
      </c>
      <c r="BL65" s="4" t="s">
        <v>7</v>
      </c>
      <c r="BM65" s="4" t="s">
        <v>8</v>
      </c>
      <c r="BN65" s="4" t="s">
        <v>61</v>
      </c>
      <c r="BO65" s="4" t="s">
        <v>10</v>
      </c>
      <c r="BP65" s="4" t="s">
        <v>81</v>
      </c>
      <c r="BQ65" s="4" t="s">
        <v>15</v>
      </c>
      <c r="BS65"/>
      <c r="BT65"/>
      <c r="BU65"/>
      <c r="BV65"/>
      <c r="BW65"/>
      <c r="BX65"/>
      <c r="BZ65"/>
      <c r="CA65"/>
      <c r="CB65"/>
      <c r="CC65"/>
      <c r="CD65"/>
      <c r="CE65"/>
      <c r="CF65"/>
      <c r="CG65"/>
      <c r="CH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 s="33" customFormat="1" x14ac:dyDescent="0.3">
      <c r="A66">
        <v>4</v>
      </c>
      <c r="B66"/>
      <c r="C66" s="3">
        <f>_xlfn.XLOOKUP(B66,Tabla1[NOMBRE Y APELLIDO],Tabla1[EQUIPO])</f>
        <v>0</v>
      </c>
      <c r="D66" s="3">
        <f>_xlfn.XLOOKUP(B66,Tabla1[NOMBRE Y APELLIDO],Tabla1[EDAD])</f>
        <v>0</v>
      </c>
      <c r="E66" s="3">
        <f>_xlfn.XLOOKUP(B66,Tabla1[NOMBRE Y APELLIDO],Tabla1[CAT.])</f>
        <v>0</v>
      </c>
      <c r="F66" s="81">
        <f>_xlfn.XLOOKUP(B66,Tabla1[NOMBRE Y APELLIDO],Tabla1[100m LIBRE])</f>
        <v>0</v>
      </c>
      <c r="G66" s="69"/>
      <c r="H66" t="str">
        <f t="shared" si="48"/>
        <v>SERIE 5-8</v>
      </c>
      <c r="I66" t="str">
        <f>N66&amp;COUNTIF($N$15:N66,N66)</f>
        <v>029</v>
      </c>
      <c r="J66" s="3">
        <v>8</v>
      </c>
      <c r="K66" s="80">
        <v>0</v>
      </c>
      <c r="L66" s="50">
        <v>0</v>
      </c>
      <c r="M66" s="50">
        <v>0</v>
      </c>
      <c r="N66" s="50">
        <v>0</v>
      </c>
      <c r="O66" s="55">
        <v>0</v>
      </c>
      <c r="P66" s="55" t="s">
        <v>89</v>
      </c>
      <c r="Q66" s="50">
        <f t="shared" si="46"/>
        <v>7</v>
      </c>
      <c r="R66" s="50">
        <v>5</v>
      </c>
      <c r="S66" s="34"/>
      <c r="T66">
        <v>4</v>
      </c>
      <c r="U66"/>
      <c r="V66" s="3">
        <f>_xlfn.XLOOKUP(U66,Tabla1[NOMBRE Y APELLIDO],Tabla1[EQUIPO])</f>
        <v>0</v>
      </c>
      <c r="W66" s="3">
        <f>_xlfn.XLOOKUP(U66,Tabla1[NOMBRE Y APELLIDO],Tabla1[EDAD])</f>
        <v>0</v>
      </c>
      <c r="X66" s="3">
        <f>_xlfn.XLOOKUP(U66,Tabla1[NOMBRE Y APELLIDO],Tabla1[CAT.])</f>
        <v>0</v>
      </c>
      <c r="Y66" s="81">
        <f>_xlfn.XLOOKUP(U66,Tabla1[NOMBRE Y APELLIDO],Tabla1[100m LIBRE])</f>
        <v>0</v>
      </c>
      <c r="Z66" s="84"/>
      <c r="AA66" t="str">
        <f t="shared" si="49"/>
        <v>SERIE 5-8</v>
      </c>
      <c r="AB66" t="str">
        <f>AG66&amp;COUNTIF($AG$15:AG66,AG66)</f>
        <v>029</v>
      </c>
      <c r="AC66" s="3">
        <v>8</v>
      </c>
      <c r="AD66" s="80">
        <v>0</v>
      </c>
      <c r="AE66" s="50">
        <v>0</v>
      </c>
      <c r="AF66" s="50">
        <v>0</v>
      </c>
      <c r="AG66" s="50">
        <v>0</v>
      </c>
      <c r="AH66" s="55">
        <v>0</v>
      </c>
      <c r="AI66" s="55" t="s">
        <v>89</v>
      </c>
      <c r="AJ66" s="50">
        <f t="shared" si="47"/>
        <v>8</v>
      </c>
      <c r="AK66" s="50">
        <v>5</v>
      </c>
      <c r="AM66" s="4">
        <v>1</v>
      </c>
      <c r="AN66" t="str" cm="1">
        <f t="array" ref="AN66">_xlfn.XLOOKUP($AO$63&amp;AM66,$I$15:$I$201,$K$15:$N$201,"")</f>
        <v/>
      </c>
      <c r="AO66" s="55"/>
      <c r="AP66" s="50"/>
      <c r="AQ66" s="55"/>
      <c r="AR66" s="55" t="str">
        <f t="shared" ref="AR66:AR77" si="50">_xlfn.XLOOKUP($AO$63&amp;AM66,$I$15:$I$201,$P$15:$P$201,"")</f>
        <v/>
      </c>
      <c r="AS66" s="50" cm="1">
        <f t="array" ref="AS66">IFERROR(IF(AR66="N/P",0,_xlfn.IFS(AM66&gt;8,"0",AM66=1,"9",AM66=2,"7",AM66=3,"6",AM66=4,"5",AM66=5,"4",AM66=6,"3",AM66=7,"2",AM66=8,"1")),"")+0</f>
        <v>9</v>
      </c>
      <c r="AT66" s="87" t="str">
        <f t="shared" si="40"/>
        <v>00</v>
      </c>
      <c r="AU66" s="4" cm="1">
        <f t="array" ref="AU66">_xlfn.IFS(AZ66="N/P",0,AV66="",0,AV66&gt;0,1)</f>
        <v>0</v>
      </c>
      <c r="AV66" t="str" cm="1">
        <f t="array" ref="AV66:AZ77">_xlfn._xlws.SORT(AN66:AR77,5,1,FALSE)</f>
        <v/>
      </c>
      <c r="AW66" s="4">
        <v>0</v>
      </c>
      <c r="AX66" s="4">
        <v>0</v>
      </c>
      <c r="AY66" s="4">
        <v>0</v>
      </c>
      <c r="AZ66" s="55" t="str">
        <v/>
      </c>
      <c r="BA66" s="50" t="e" cm="1">
        <f t="array" ref="BA66">IFERROR(IF(AZ66="N/P",0,_xlfn.IFS(AU66&gt;8,"0",AU66=1,"9",AU66=2,"7",AU66=3,"6",AU66=4,"5",AU66=5,"4",AU66=6,"3",AU66=7,"2",AU66=8,"1")),"")+0</f>
        <v>#VALUE!</v>
      </c>
      <c r="BB66" s="34"/>
      <c r="BC66" s="4">
        <v>1</v>
      </c>
      <c r="BD66" t="str" cm="1">
        <f t="array" ref="BD66:BG66">_xlfn.XLOOKUP($BE$63&amp;BC66,$AB$15:$AB$201,$AD$15:$AG$201,"")</f>
        <v>Fernando Suarez</v>
      </c>
      <c r="BE66" s="55" t="str">
        <v>NNG</v>
      </c>
      <c r="BF66" s="50">
        <v>64</v>
      </c>
      <c r="BG66" s="55" t="str">
        <v>MASTER G</v>
      </c>
      <c r="BH66" s="55">
        <f t="shared" ref="BH66:BH77" si="51">_xlfn.XLOOKUP($BE$63&amp;BC66,$AB$15:$AB$201,$AI$15:$AI$201,"")</f>
        <v>1.8282407407407407E-3</v>
      </c>
      <c r="BI66" s="50" cm="1">
        <f t="array" ref="BI66">IFERROR(IF(BH66="N/P",0,_xlfn.IFS(BC66&gt;8,"0",BC66=1,"9",BC66=2,"7",BC66=3,"6",BC66=4,"5",BC66=5,"4",BC66=6,"3",BC66=7,"2",BC66=8,"1")),"")+0</f>
        <v>9</v>
      </c>
      <c r="BJ66" s="90" t="str">
        <f t="shared" si="41"/>
        <v>MASTER G1</v>
      </c>
      <c r="BK66" s="4" cm="1">
        <f t="array" ref="BK66">_xlfn.IFS(BP66="N/P",0,BL66="",0,BL66&gt;0,1)</f>
        <v>1</v>
      </c>
      <c r="BL66" t="str" cm="1">
        <f t="array" ref="BL66:BP77">_xlfn._xlws.SORT(BD66:BH77,5,1,FALSE)</f>
        <v>Fernando Suarez</v>
      </c>
      <c r="BM66" s="4" t="str">
        <v>NNG</v>
      </c>
      <c r="BN66" s="4">
        <v>64</v>
      </c>
      <c r="BO66" s="4" t="str">
        <v>MASTER G</v>
      </c>
      <c r="BP66" s="55">
        <v>1.8282407407407407E-3</v>
      </c>
      <c r="BQ66" s="50" cm="1">
        <f t="array" ref="BQ66">IFERROR(IF(BP66="N/P",0,_xlfn.IFS(BK66&gt;8,"0",BK66=1,"9",BK66=2,"7",BK66=3,"6",BK66=4,"5",BK66=5,"4",BK66=6,"3",BK66=7,"2",BK66=8,"1")),"")+0</f>
        <v>9</v>
      </c>
      <c r="BS66"/>
      <c r="BT66"/>
      <c r="BU66"/>
      <c r="BV66"/>
      <c r="BW66"/>
      <c r="BX66"/>
      <c r="BZ66"/>
      <c r="CA66"/>
      <c r="CB66"/>
      <c r="CC66"/>
      <c r="CD66"/>
      <c r="CE66"/>
      <c r="CF66"/>
      <c r="CG66"/>
      <c r="CH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 s="33" customFormat="1" x14ac:dyDescent="0.3">
      <c r="A67"/>
      <c r="B67"/>
      <c r="C67"/>
      <c r="D67"/>
      <c r="E67"/>
      <c r="F67"/>
      <c r="G67" s="69"/>
      <c r="H67"/>
      <c r="I67" t="str">
        <f>N67&amp;COUNTIF($N$15:N67,N67)</f>
        <v>29</v>
      </c>
      <c r="J67" s="4"/>
      <c r="K67" s="77"/>
      <c r="L67" s="77"/>
      <c r="M67" s="77"/>
      <c r="N67" s="77"/>
      <c r="O67" s="77"/>
      <c r="P67"/>
      <c r="Q67"/>
      <c r="R67"/>
      <c r="S67" s="34"/>
      <c r="T67"/>
      <c r="U67"/>
      <c r="V67"/>
      <c r="W67"/>
      <c r="X67"/>
      <c r="Y67"/>
      <c r="Z67" s="82"/>
      <c r="AA67"/>
      <c r="AB67" t="str">
        <f>AG67&amp;COUNTIF($AG$15:AG67,AG67)</f>
        <v>29</v>
      </c>
      <c r="AC67" s="4"/>
      <c r="AD67" s="77"/>
      <c r="AE67" s="77"/>
      <c r="AF67" s="77"/>
      <c r="AG67" s="77"/>
      <c r="AH67" s="77"/>
      <c r="AI67"/>
      <c r="AJ67"/>
      <c r="AK67"/>
      <c r="AM67" s="4">
        <v>2</v>
      </c>
      <c r="AN67" t="str" cm="1">
        <f t="array" ref="AN67">_xlfn.XLOOKUP($AO$63&amp;AM67,$I$15:$I$201,$K$15:$N$201,"")</f>
        <v/>
      </c>
      <c r="AO67" s="55"/>
      <c r="AP67" s="50"/>
      <c r="AQ67" s="55"/>
      <c r="AR67" s="55" t="str">
        <f t="shared" si="50"/>
        <v/>
      </c>
      <c r="AS67" s="50" cm="1">
        <f t="array" ref="AS67">IFERROR(IF(AR67="N/P",0,_xlfn.IFS(AM67&gt;8,"0",AM67=1,"9",AM67=2,"7",AM67=3,"6",AM67=4,"5",AM67=5,"4",AM67=6,"3",AM67=7,"2",AM67=8,"1")),"")+0</f>
        <v>7</v>
      </c>
      <c r="AT67" s="87" t="str">
        <f t="shared" si="40"/>
        <v>00</v>
      </c>
      <c r="AU67" s="4" cm="1">
        <f t="array" ref="AU67">_xlfn.IFS(AZ67="N/P",0,AV67="",0,AZ67&gt;0,AU66+1)</f>
        <v>0</v>
      </c>
      <c r="AV67" t="str">
        <v/>
      </c>
      <c r="AW67" s="4">
        <v>0</v>
      </c>
      <c r="AX67" s="4">
        <v>0</v>
      </c>
      <c r="AY67" s="4">
        <v>0</v>
      </c>
      <c r="AZ67" s="55" t="str">
        <v/>
      </c>
      <c r="BA67" s="50" t="e" cm="1">
        <f t="array" ref="BA67">IFERROR(IF(AZ67="N/P",0,_xlfn.IFS(AU67&gt;8,"0",AU67=1,"9",AU67=2,"7",AU67=3,"6",AU67=4,"5",AU67=5,"4",AU67=6,"3",AU67=7,"2",AU67=8,"1")),"")+0</f>
        <v>#VALUE!</v>
      </c>
      <c r="BB67" s="34"/>
      <c r="BC67" s="4">
        <v>2</v>
      </c>
      <c r="BD67" t="str" cm="1">
        <f t="array" ref="BD67">_xlfn.XLOOKUP($BE$63&amp;BC67,$AB$15:$AB$201,$AD$15:$AG$201,"")</f>
        <v/>
      </c>
      <c r="BE67" s="55"/>
      <c r="BF67" s="50"/>
      <c r="BG67" s="55"/>
      <c r="BH67" s="55" t="str">
        <f t="shared" si="51"/>
        <v/>
      </c>
      <c r="BI67" s="50" cm="1">
        <f t="array" ref="BI67">IFERROR(IF(BH67="N/P",0,_xlfn.IFS(BC67&gt;8,"0",BC67=1,"9",BC67=2,"7",BC67=3,"6",BC67=4,"5",BC67=5,"4",BC67=6,"3",BC67=7,"2",BC67=8,"1")),"")+0</f>
        <v>7</v>
      </c>
      <c r="BJ67" s="90" t="str">
        <f t="shared" si="41"/>
        <v>00</v>
      </c>
      <c r="BK67" s="4" cm="1">
        <f t="array" ref="BK67">_xlfn.IFS(BP67="N/P",0,BL67="",0,BP67&gt;0,BK66+1)</f>
        <v>0</v>
      </c>
      <c r="BL67" t="str">
        <v/>
      </c>
      <c r="BM67" s="4">
        <v>0</v>
      </c>
      <c r="BN67" s="4">
        <v>0</v>
      </c>
      <c r="BO67" s="4">
        <v>0</v>
      </c>
      <c r="BP67" s="55" t="str">
        <v/>
      </c>
      <c r="BQ67" s="50" t="e" cm="1">
        <f t="array" ref="BQ67">IFERROR(IF(BP67="N/P",0,_xlfn.IFS(BK67&gt;8,"0",BK67=1,"9",BK67=2,"7",BK67=3,"6",BK67=4,"5",BK67=5,"4",BK67=6,"3",BK67=7,"2",BK67=8,"1")),"")+0</f>
        <v>#VALUE!</v>
      </c>
      <c r="BS67"/>
      <c r="BT67"/>
      <c r="BU67"/>
      <c r="BV67"/>
      <c r="BW67"/>
      <c r="BX67"/>
      <c r="BZ67"/>
      <c r="CA67"/>
      <c r="CB67"/>
      <c r="CC67"/>
      <c r="CD67"/>
      <c r="CE67"/>
      <c r="CF67"/>
      <c r="CG67"/>
      <c r="CH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 s="33" customFormat="1" x14ac:dyDescent="0.3">
      <c r="A68" s="3" t="s">
        <v>66</v>
      </c>
      <c r="B68" s="42" t="str">
        <f>$B$13</f>
        <v xml:space="preserve">PRUEBA </v>
      </c>
      <c r="C68" s="18">
        <f>$C$13</f>
        <v>7</v>
      </c>
      <c r="D68" s="18"/>
      <c r="E68" s="78" t="str">
        <f>$E$12</f>
        <v>100 M</v>
      </c>
      <c r="F68" s="79" t="str">
        <f>$F$12</f>
        <v>LIBRE</v>
      </c>
      <c r="G68" s="69"/>
      <c r="H68"/>
      <c r="I68" t="str">
        <f>N68&amp;COUNTIF($N$15:N68,N68)</f>
        <v>100 M5</v>
      </c>
      <c r="J68" s="3" t="s">
        <v>66</v>
      </c>
      <c r="K68" s="42" t="str">
        <f>$B$13</f>
        <v xml:space="preserve">PRUEBA </v>
      </c>
      <c r="L68" s="79">
        <f>$C$13</f>
        <v>7</v>
      </c>
      <c r="M68" s="79"/>
      <c r="N68" s="78" t="str">
        <f>$E$12</f>
        <v>100 M</v>
      </c>
      <c r="O68" s="79" t="str">
        <f>$F$12</f>
        <v>LIBRE</v>
      </c>
      <c r="P68" s="5"/>
      <c r="Q68" s="5"/>
      <c r="R68" s="5"/>
      <c r="S68" s="34"/>
      <c r="T68" s="3" t="s">
        <v>66</v>
      </c>
      <c r="U68" s="42" t="str">
        <f>$B$13</f>
        <v xml:space="preserve">PRUEBA </v>
      </c>
      <c r="V68" s="18">
        <f>$V$13</f>
        <v>8</v>
      </c>
      <c r="W68" s="18"/>
      <c r="X68" s="78" t="str">
        <f>$E$12</f>
        <v>100 M</v>
      </c>
      <c r="Y68" s="79" t="str">
        <f>$F$12</f>
        <v>LIBRE</v>
      </c>
      <c r="Z68" s="85"/>
      <c r="AA68"/>
      <c r="AB68" t="str">
        <f>AG68&amp;COUNTIF($AG$15:AG68,AG68)</f>
        <v>100 M5</v>
      </c>
      <c r="AC68" s="3" t="s">
        <v>66</v>
      </c>
      <c r="AD68" s="42" t="str">
        <f>$B$13</f>
        <v xml:space="preserve">PRUEBA </v>
      </c>
      <c r="AE68" s="18">
        <f>$V$13</f>
        <v>8</v>
      </c>
      <c r="AF68" s="79"/>
      <c r="AG68" s="78" t="str">
        <f>$E$12</f>
        <v>100 M</v>
      </c>
      <c r="AH68" s="79" t="str">
        <f>$F$12</f>
        <v>LIBRE</v>
      </c>
      <c r="AI68" s="5"/>
      <c r="AJ68" s="5"/>
      <c r="AK68" s="5"/>
      <c r="AM68" s="4">
        <v>3</v>
      </c>
      <c r="AN68" t="str" cm="1">
        <f t="array" ref="AN68">_xlfn.XLOOKUP($AO$63&amp;AM68,$I$15:$I$201,$K$15:$N$201,"")</f>
        <v/>
      </c>
      <c r="AO68" s="55"/>
      <c r="AP68" s="50"/>
      <c r="AQ68" s="55"/>
      <c r="AR68" s="55" t="str">
        <f t="shared" si="50"/>
        <v/>
      </c>
      <c r="AS68" s="50" cm="1">
        <f t="array" ref="AS68">IFERROR(IF(AR68="N/P",0,_xlfn.IFS(AM68&gt;8,"0",AM68=1,"9",AM68=2,"7",AM68=3,"6",AM68=4,"5",AM68=5,"4",AM68=6,"3",AM68=7,"2",AM68=8,"1")),"")+0</f>
        <v>6</v>
      </c>
      <c r="AT68" s="87" t="str">
        <f t="shared" si="40"/>
        <v>00</v>
      </c>
      <c r="AU68" s="4" cm="1">
        <f t="array" ref="AU68">_xlfn.IFS(AZ68="N/P",0,AV68="",0,AZ68&gt;0,AU67+1)</f>
        <v>0</v>
      </c>
      <c r="AV68" t="str">
        <v/>
      </c>
      <c r="AW68" s="4">
        <v>0</v>
      </c>
      <c r="AX68" s="4">
        <v>0</v>
      </c>
      <c r="AY68" s="4">
        <v>0</v>
      </c>
      <c r="AZ68" s="55" t="str">
        <v/>
      </c>
      <c r="BA68" s="50" t="e" cm="1">
        <f t="array" ref="BA68">IFERROR(IF(AZ68="N/P",0,_xlfn.IFS(AU68&gt;8,"0",AU68=1,"9",AU68=2,"7",AU68=3,"6",AU68=4,"5",AU68=5,"4",AU68=6,"3",AU68=7,"2",AU68=8,"1")),"")+0</f>
        <v>#VALUE!</v>
      </c>
      <c r="BB68" s="34"/>
      <c r="BC68" s="4">
        <v>3</v>
      </c>
      <c r="BD68" t="str" cm="1">
        <f t="array" ref="BD68">_xlfn.XLOOKUP($BE$63&amp;BC68,$AB$15:$AB$201,$AD$15:$AG$201,"")</f>
        <v/>
      </c>
      <c r="BE68" s="55"/>
      <c r="BF68" s="50"/>
      <c r="BG68" s="55"/>
      <c r="BH68" s="55" t="str">
        <f t="shared" si="51"/>
        <v/>
      </c>
      <c r="BI68" s="50" cm="1">
        <f t="array" ref="BI68">IFERROR(IF(BH68="N/P",0,_xlfn.IFS(BC68&gt;8,"0",BC68=1,"9",BC68=2,"7",BC68=3,"6",BC68=4,"5",BC68=5,"4",BC68=6,"3",BC68=7,"2",BC68=8,"1")),"")+0</f>
        <v>6</v>
      </c>
      <c r="BJ68" s="90" t="str">
        <f t="shared" si="41"/>
        <v>00</v>
      </c>
      <c r="BK68" s="4" cm="1">
        <f t="array" ref="BK68">_xlfn.IFS(BP68="N/P",0,BL68="",0,BP68&gt;0,BK67+1)</f>
        <v>0</v>
      </c>
      <c r="BL68" t="str">
        <v/>
      </c>
      <c r="BM68" s="4">
        <v>0</v>
      </c>
      <c r="BN68" s="4">
        <v>0</v>
      </c>
      <c r="BO68" s="4">
        <v>0</v>
      </c>
      <c r="BP68" s="55" t="str">
        <v/>
      </c>
      <c r="BQ68" s="50" t="e" cm="1">
        <f t="array" ref="BQ68">IFERROR(IF(BP68="N/P",0,_xlfn.IFS(BK68&gt;8,"0",BK68=1,"9",BK68=2,"7",BK68=3,"6",BK68=4,"5",BK68=5,"4",BK68=6,"3",BK68=7,"2",BK68=8,"1")),"")+0</f>
        <v>#VALUE!</v>
      </c>
      <c r="BS68"/>
      <c r="BT68"/>
      <c r="BU68"/>
      <c r="BV68"/>
      <c r="BW68"/>
      <c r="BX68"/>
      <c r="BZ68"/>
      <c r="CA68"/>
      <c r="CB68"/>
      <c r="CC68"/>
      <c r="CD68"/>
      <c r="CE68"/>
      <c r="CF68"/>
      <c r="CG68"/>
      <c r="CH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 s="33" customFormat="1" x14ac:dyDescent="0.3">
      <c r="A69" s="3" t="s">
        <v>79</v>
      </c>
      <c r="B69" s="49" t="s">
        <v>7</v>
      </c>
      <c r="C69" s="49" t="s">
        <v>8</v>
      </c>
      <c r="D69" s="49" t="s">
        <v>61</v>
      </c>
      <c r="E69" s="49" t="s">
        <v>10</v>
      </c>
      <c r="F69" s="49" t="s">
        <v>80</v>
      </c>
      <c r="G69" s="69"/>
      <c r="H69"/>
      <c r="I69" t="str">
        <f>N69&amp;COUNTIF($N$15:N69,N69)</f>
        <v>CAT.5</v>
      </c>
      <c r="J69" s="3" t="s">
        <v>79</v>
      </c>
      <c r="K69" s="50" t="s">
        <v>7</v>
      </c>
      <c r="L69" s="50" t="s">
        <v>8</v>
      </c>
      <c r="M69" s="50" t="s">
        <v>61</v>
      </c>
      <c r="N69" s="50" t="s">
        <v>10</v>
      </c>
      <c r="O69" s="50" t="s">
        <v>80</v>
      </c>
      <c r="P69" s="49" t="s">
        <v>81</v>
      </c>
      <c r="Q69" s="49" t="s">
        <v>82</v>
      </c>
      <c r="R69" s="49" t="s">
        <v>30</v>
      </c>
      <c r="S69" s="34"/>
      <c r="T69" s="3" t="s">
        <v>79</v>
      </c>
      <c r="U69" s="49" t="s">
        <v>7</v>
      </c>
      <c r="V69" s="49" t="s">
        <v>8</v>
      </c>
      <c r="W69" s="49" t="s">
        <v>61</v>
      </c>
      <c r="X69" s="49" t="s">
        <v>10</v>
      </c>
      <c r="Y69" s="49" t="s">
        <v>80</v>
      </c>
      <c r="Z69" s="83"/>
      <c r="AA69"/>
      <c r="AB69" t="str">
        <f>AG69&amp;COUNTIF($AG$15:AG69,AG69)</f>
        <v>CAT.5</v>
      </c>
      <c r="AC69" s="3" t="s">
        <v>79</v>
      </c>
      <c r="AD69" s="50" t="s">
        <v>7</v>
      </c>
      <c r="AE69" s="50" t="s">
        <v>8</v>
      </c>
      <c r="AF69" s="50" t="s">
        <v>61</v>
      </c>
      <c r="AG69" s="50" t="s">
        <v>10</v>
      </c>
      <c r="AH69" s="50" t="s">
        <v>80</v>
      </c>
      <c r="AI69" s="49" t="s">
        <v>81</v>
      </c>
      <c r="AJ69" s="49" t="s">
        <v>82</v>
      </c>
      <c r="AK69" s="49" t="s">
        <v>30</v>
      </c>
      <c r="AM69" s="4">
        <v>4</v>
      </c>
      <c r="AN69" t="str" cm="1">
        <f t="array" ref="AN69">_xlfn.XLOOKUP($AO$63&amp;AM69,$I$15:$I$201,$K$15:$N$201,"")</f>
        <v/>
      </c>
      <c r="AO69" s="55"/>
      <c r="AP69" s="50"/>
      <c r="AQ69" s="55"/>
      <c r="AR69" s="55" t="str">
        <f t="shared" si="50"/>
        <v/>
      </c>
      <c r="AS69" s="50" cm="1">
        <f t="array" ref="AS69">IFERROR(IF(AR69="N/P",0,_xlfn.IFS(AM69&gt;8,"0",AM69=1,"9",AM69=2,"7",AM69=3,"6",AM69=4,"5",AM69=5,"4",AM69=6,"3",AM69=7,"2",AM69=8,"1")),"")+0</f>
        <v>5</v>
      </c>
      <c r="AT69" s="87" t="str">
        <f t="shared" si="40"/>
        <v>00</v>
      </c>
      <c r="AU69" s="4" cm="1">
        <f t="array" ref="AU69">_xlfn.IFS(AZ69="N/P",0,AV69="",0,AZ69&gt;0,AU68+1)</f>
        <v>0</v>
      </c>
      <c r="AV69" t="str">
        <v/>
      </c>
      <c r="AW69" s="4">
        <v>0</v>
      </c>
      <c r="AX69" s="4">
        <v>0</v>
      </c>
      <c r="AY69" s="4">
        <v>0</v>
      </c>
      <c r="AZ69" s="55" t="str">
        <v/>
      </c>
      <c r="BA69" s="50" t="e" cm="1">
        <f t="array" ref="BA69">IFERROR(IF(AZ69="N/P",0,_xlfn.IFS(AU69&gt;8,"0",AU69=1,"9",AU69=2,"7",AU69=3,"6",AU69=4,"5",AU69=5,"4",AU69=6,"3",AU69=7,"2",AU69=8,"1")),"")+0</f>
        <v>#VALUE!</v>
      </c>
      <c r="BB69" s="34"/>
      <c r="BC69" s="4">
        <v>4</v>
      </c>
      <c r="BD69" t="str" cm="1">
        <f t="array" ref="BD69">_xlfn.XLOOKUP($BE$63&amp;BC69,$AB$15:$AB$201,$AD$15:$AG$201,"")</f>
        <v/>
      </c>
      <c r="BE69" s="55"/>
      <c r="BF69" s="50"/>
      <c r="BG69" s="55"/>
      <c r="BH69" s="55" t="str">
        <f t="shared" si="51"/>
        <v/>
      </c>
      <c r="BI69" s="50" cm="1">
        <f t="array" ref="BI69">IFERROR(IF(BH69="N/P",0,_xlfn.IFS(BC69&gt;8,"0",BC69=1,"9",BC69=2,"7",BC69=3,"6",BC69=4,"5",BC69=5,"4",BC69=6,"3",BC69=7,"2",BC69=8,"1")),"")+0</f>
        <v>5</v>
      </c>
      <c r="BJ69" s="90" t="str">
        <f t="shared" si="41"/>
        <v>00</v>
      </c>
      <c r="BK69" s="4" cm="1">
        <f t="array" ref="BK69">_xlfn.IFS(BP69="N/P",0,BL69="",0,BP69&gt;0,BK68+1)</f>
        <v>0</v>
      </c>
      <c r="BL69" t="str">
        <v/>
      </c>
      <c r="BM69" s="4">
        <v>0</v>
      </c>
      <c r="BN69" s="4">
        <v>0</v>
      </c>
      <c r="BO69" s="4">
        <v>0</v>
      </c>
      <c r="BP69" s="55" t="str">
        <v/>
      </c>
      <c r="BQ69" s="50" t="e" cm="1">
        <f t="array" ref="BQ69">IFERROR(IF(BP69="N/P",0,_xlfn.IFS(BK69&gt;8,"0",BK69=1,"9",BK69=2,"7",BK69=3,"6",BK69=4,"5",BK69=5,"4",BK69=6,"3",BK69=7,"2",BK69=8,"1")),"")+0</f>
        <v>#VALUE!</v>
      </c>
      <c r="BS69"/>
      <c r="BT69"/>
      <c r="BU69"/>
      <c r="BV69"/>
      <c r="BW69"/>
      <c r="BX69"/>
      <c r="BZ69"/>
      <c r="CA69"/>
      <c r="CB69"/>
      <c r="CC69"/>
      <c r="CD69"/>
      <c r="CE69"/>
      <c r="CF69"/>
      <c r="CG69"/>
      <c r="CH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 s="33" customFormat="1" x14ac:dyDescent="0.3">
      <c r="A70">
        <v>8</v>
      </c>
      <c r="B70"/>
      <c r="C70" s="3">
        <f>_xlfn.XLOOKUP(B70,Tabla1[NOMBRE Y APELLIDO],Tabla1[EQUIPO])</f>
        <v>0</v>
      </c>
      <c r="D70" s="3">
        <f>_xlfn.XLOOKUP(B70,Tabla1[NOMBRE Y APELLIDO],Tabla1[EDAD])</f>
        <v>0</v>
      </c>
      <c r="E70" s="3">
        <f>_xlfn.XLOOKUP(B70,Tabla1[NOMBRE Y APELLIDO],Tabla1[CAT.])</f>
        <v>0</v>
      </c>
      <c r="F70" s="81">
        <f>_xlfn.XLOOKUP(B70,Tabla1[NOMBRE Y APELLIDO],Tabla1[100m LIBRE])</f>
        <v>0</v>
      </c>
      <c r="G70" s="69"/>
      <c r="H70" t="str">
        <f>$J$68&amp;"-"&amp;J70</f>
        <v>SERIE 6-1</v>
      </c>
      <c r="I70" t="str">
        <f>N70&amp;COUNTIF($N$15:N70,N70)</f>
        <v>030</v>
      </c>
      <c r="J70" s="3" cm="1">
        <f t="array" ref="J70:O77">_xlfn._xlws.SORT(A70:F77,1,1,FALSE)</f>
        <v>1</v>
      </c>
      <c r="K70" s="80">
        <v>0</v>
      </c>
      <c r="L70" s="50">
        <v>0</v>
      </c>
      <c r="M70" s="50">
        <v>0</v>
      </c>
      <c r="N70" s="50">
        <v>0</v>
      </c>
      <c r="O70" s="55">
        <v>0</v>
      </c>
      <c r="P70" s="55" t="s">
        <v>89</v>
      </c>
      <c r="Q70" s="50">
        <f t="shared" ref="Q70:Q77" si="52">$L$13</f>
        <v>7</v>
      </c>
      <c r="R70" s="50">
        <v>6</v>
      </c>
      <c r="S70" s="34"/>
      <c r="T70">
        <v>8</v>
      </c>
      <c r="U70"/>
      <c r="V70" s="3">
        <f>_xlfn.XLOOKUP(U70,Tabla1[NOMBRE Y APELLIDO],Tabla1[EQUIPO])</f>
        <v>0</v>
      </c>
      <c r="W70" s="3">
        <f>_xlfn.XLOOKUP(U70,Tabla1[NOMBRE Y APELLIDO],Tabla1[EDAD])</f>
        <v>0</v>
      </c>
      <c r="X70" s="3">
        <f>_xlfn.XLOOKUP(U70,Tabla1[NOMBRE Y APELLIDO],Tabla1[CAT.])</f>
        <v>0</v>
      </c>
      <c r="Y70" s="81">
        <f>_xlfn.XLOOKUP(U70,Tabla1[NOMBRE Y APELLIDO],Tabla1[100m LIBRE])</f>
        <v>0</v>
      </c>
      <c r="Z70" s="84"/>
      <c r="AA70" t="str">
        <f>$AC$68&amp;"-"&amp;AC70</f>
        <v>SERIE 6-1</v>
      </c>
      <c r="AB70" t="str">
        <f>AG70&amp;COUNTIF($AG$15:AG70,AG70)</f>
        <v>030</v>
      </c>
      <c r="AC70" s="3" cm="1">
        <f t="array" ref="AC70:AH77">_xlfn._xlws.SORT(T70:Y77,1,1,FALSE)</f>
        <v>1</v>
      </c>
      <c r="AD70" s="80">
        <v>0</v>
      </c>
      <c r="AE70" s="50">
        <v>0</v>
      </c>
      <c r="AF70" s="50">
        <v>0</v>
      </c>
      <c r="AG70" s="50">
        <v>0</v>
      </c>
      <c r="AH70" s="55">
        <v>0</v>
      </c>
      <c r="AI70" s="55" t="s">
        <v>89</v>
      </c>
      <c r="AJ70" s="50">
        <f t="shared" ref="AJ70:AJ77" si="53">$AE$13</f>
        <v>8</v>
      </c>
      <c r="AK70" s="50">
        <v>6</v>
      </c>
      <c r="AM70" s="4">
        <v>5</v>
      </c>
      <c r="AN70" t="str" cm="1">
        <f t="array" ref="AN70">_xlfn.XLOOKUP($AO$63&amp;AM70,$I$15:$I$201,$K$15:$N$201,"")</f>
        <v/>
      </c>
      <c r="AO70" s="55"/>
      <c r="AP70" s="50"/>
      <c r="AQ70" s="55"/>
      <c r="AR70" s="55" t="str">
        <f t="shared" si="50"/>
        <v/>
      </c>
      <c r="AS70" s="50" cm="1">
        <f t="array" ref="AS70">IFERROR(IF(AR70="N/P",0,_xlfn.IFS(AM70&gt;8,"0",AM70=1,"9",AM70=2,"7",AM70=3,"6",AM70=4,"5",AM70=5,"4",AM70=6,"3",AM70=7,"2",AM70=8,"1")),"")+0</f>
        <v>4</v>
      </c>
      <c r="AT70" s="87" t="str">
        <f t="shared" si="40"/>
        <v>00</v>
      </c>
      <c r="AU70" s="4" cm="1">
        <f t="array" ref="AU70">_xlfn.IFS(AZ70="N/P",0,AV70="",0,AZ70&gt;0,AU69+1)</f>
        <v>0</v>
      </c>
      <c r="AV70" t="str">
        <v/>
      </c>
      <c r="AW70" s="4">
        <v>0</v>
      </c>
      <c r="AX70" s="4">
        <v>0</v>
      </c>
      <c r="AY70" s="4">
        <v>0</v>
      </c>
      <c r="AZ70" s="55" t="str">
        <v/>
      </c>
      <c r="BA70" s="50" t="e" cm="1">
        <f t="array" ref="BA70">IFERROR(IF(AZ70="N/P",0,_xlfn.IFS(AU70&gt;8,"0",AU70=1,"9",AU70=2,"7",AU70=3,"6",AU70=4,"5",AU70=5,"4",AU70=6,"3",AU70=7,"2",AU70=8,"1")),"")+0</f>
        <v>#VALUE!</v>
      </c>
      <c r="BB70" s="34"/>
      <c r="BC70" s="4">
        <v>5</v>
      </c>
      <c r="BD70" t="str" cm="1">
        <f t="array" ref="BD70">_xlfn.XLOOKUP($BE$63&amp;BC70,$AB$15:$AB$201,$AD$15:$AG$201,"")</f>
        <v/>
      </c>
      <c r="BE70" s="55"/>
      <c r="BF70" s="50"/>
      <c r="BG70" s="55"/>
      <c r="BH70" s="55" t="str">
        <f t="shared" si="51"/>
        <v/>
      </c>
      <c r="BI70" s="50" cm="1">
        <f t="array" ref="BI70">IFERROR(IF(BH70="N/P",0,_xlfn.IFS(BC70&gt;8,"0",BC70=1,"9",BC70=2,"7",BC70=3,"6",BC70=4,"5",BC70=5,"4",BC70=6,"3",BC70=7,"2",BC70=8,"1")),"")+0</f>
        <v>4</v>
      </c>
      <c r="BJ70" s="90" t="str">
        <f t="shared" si="41"/>
        <v>00</v>
      </c>
      <c r="BK70" s="4" cm="1">
        <f t="array" ref="BK70">_xlfn.IFS(BP70="N/P",0,BL70="",0,BP70&gt;0,BK69+1)</f>
        <v>0</v>
      </c>
      <c r="BL70" t="str">
        <v/>
      </c>
      <c r="BM70" s="4">
        <v>0</v>
      </c>
      <c r="BN70" s="4">
        <v>0</v>
      </c>
      <c r="BO70" s="4">
        <v>0</v>
      </c>
      <c r="BP70" s="55" t="str">
        <v/>
      </c>
      <c r="BQ70" s="50" t="e" cm="1">
        <f t="array" ref="BQ70">IFERROR(IF(BP70="N/P",0,_xlfn.IFS(BK70&gt;8,"0",BK70=1,"9",BK70=2,"7",BK70=3,"6",BK70=4,"5",BK70=5,"4",BK70=6,"3",BK70=7,"2",BK70=8,"1")),"")+0</f>
        <v>#VALUE!</v>
      </c>
      <c r="BS70"/>
      <c r="BT70"/>
      <c r="BU70"/>
      <c r="BV70"/>
      <c r="BW70"/>
      <c r="BX70"/>
      <c r="BZ70"/>
      <c r="CA70"/>
      <c r="CB70"/>
      <c r="CC70"/>
      <c r="CD70"/>
      <c r="CE70"/>
      <c r="CF70"/>
      <c r="CG70"/>
      <c r="CH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 x14ac:dyDescent="0.3">
      <c r="A71">
        <v>1</v>
      </c>
      <c r="C71" s="3">
        <f>_xlfn.XLOOKUP(B71,Tabla1[NOMBRE Y APELLIDO],Tabla1[EQUIPO])</f>
        <v>0</v>
      </c>
      <c r="D71" s="3">
        <f>_xlfn.XLOOKUP(B71,Tabla1[NOMBRE Y APELLIDO],Tabla1[EDAD])</f>
        <v>0</v>
      </c>
      <c r="E71" s="3">
        <f>_xlfn.XLOOKUP(B71,Tabla1[NOMBRE Y APELLIDO],Tabla1[CAT.])</f>
        <v>0</v>
      </c>
      <c r="F71" s="81">
        <f>_xlfn.XLOOKUP(B71,Tabla1[NOMBRE Y APELLIDO],Tabla1[100m LIBRE])</f>
        <v>0</v>
      </c>
      <c r="H71" t="str">
        <f t="shared" ref="H71:H77" si="54">$J$68&amp;"-"&amp;J71</f>
        <v>SERIE 6-2</v>
      </c>
      <c r="I71" t="str">
        <f>N71&amp;COUNTIF($N$15:N71,N71)</f>
        <v>031</v>
      </c>
      <c r="J71" s="3">
        <v>2</v>
      </c>
      <c r="K71" s="80">
        <v>0</v>
      </c>
      <c r="L71" s="50">
        <v>0</v>
      </c>
      <c r="M71" s="50">
        <v>0</v>
      </c>
      <c r="N71" s="50">
        <v>0</v>
      </c>
      <c r="O71" s="55">
        <v>0</v>
      </c>
      <c r="P71" s="55" t="s">
        <v>89</v>
      </c>
      <c r="Q71" s="50">
        <f t="shared" si="52"/>
        <v>7</v>
      </c>
      <c r="R71" s="50">
        <v>6</v>
      </c>
      <c r="T71">
        <v>1</v>
      </c>
      <c r="V71" s="3">
        <f>_xlfn.XLOOKUP(U71,Tabla1[NOMBRE Y APELLIDO],Tabla1[EQUIPO])</f>
        <v>0</v>
      </c>
      <c r="W71" s="3">
        <f>_xlfn.XLOOKUP(U71,Tabla1[NOMBRE Y APELLIDO],Tabla1[EDAD])</f>
        <v>0</v>
      </c>
      <c r="X71" s="3">
        <f>_xlfn.XLOOKUP(U71,Tabla1[NOMBRE Y APELLIDO],Tabla1[CAT.])</f>
        <v>0</v>
      </c>
      <c r="Y71" s="81">
        <f>_xlfn.XLOOKUP(U71,Tabla1[NOMBRE Y APELLIDO],Tabla1[100m LIBRE])</f>
        <v>0</v>
      </c>
      <c r="Z71" s="84"/>
      <c r="AA71" t="str">
        <f t="shared" ref="AA71:AA77" si="55">$AC$68&amp;"-"&amp;AC71</f>
        <v>SERIE 6-2</v>
      </c>
      <c r="AB71" t="str">
        <f>AG71&amp;COUNTIF($AG$15:AG71,AG71)</f>
        <v>031</v>
      </c>
      <c r="AC71" s="3">
        <v>2</v>
      </c>
      <c r="AD71" s="80">
        <v>0</v>
      </c>
      <c r="AE71" s="50">
        <v>0</v>
      </c>
      <c r="AF71" s="50">
        <v>0</v>
      </c>
      <c r="AG71" s="50">
        <v>0</v>
      </c>
      <c r="AH71" s="55">
        <v>0</v>
      </c>
      <c r="AI71" s="55" t="s">
        <v>89</v>
      </c>
      <c r="AJ71" s="50">
        <f t="shared" si="53"/>
        <v>8</v>
      </c>
      <c r="AK71" s="50">
        <v>6</v>
      </c>
      <c r="AM71" s="4">
        <v>6</v>
      </c>
      <c r="AN71" t="str" cm="1">
        <f t="array" ref="AN71">_xlfn.XLOOKUP($AO$63&amp;AM71,$I$15:$I$201,$K$15:$N$201,"")</f>
        <v/>
      </c>
      <c r="AO71" s="55"/>
      <c r="AP71" s="50"/>
      <c r="AQ71" s="55"/>
      <c r="AR71" s="55" t="str">
        <f t="shared" si="50"/>
        <v/>
      </c>
      <c r="AS71" s="50" cm="1">
        <f t="array" ref="AS71">IFERROR(IF(AR71="N/P",0,_xlfn.IFS(AM71&gt;8,"0",AM71=1,"9",AM71=2,"7",AM71=3,"6",AM71=4,"5",AM71=5,"4",AM71=6,"3",AM71=7,"2",AM71=8,"1")),"")+0</f>
        <v>3</v>
      </c>
      <c r="AT71" s="87" t="str">
        <f t="shared" si="40"/>
        <v>00</v>
      </c>
      <c r="AU71" s="4" cm="1">
        <f t="array" ref="AU71">_xlfn.IFS(AZ71="N/P",0,AV71="",0,AZ71&gt;0,AU70+1)</f>
        <v>0</v>
      </c>
      <c r="AV71" t="str">
        <v/>
      </c>
      <c r="AW71" s="4">
        <v>0</v>
      </c>
      <c r="AX71" s="4">
        <v>0</v>
      </c>
      <c r="AY71" s="4">
        <v>0</v>
      </c>
      <c r="AZ71" s="55" t="str">
        <v/>
      </c>
      <c r="BA71" s="50" t="e" cm="1">
        <f t="array" ref="BA71">IFERROR(IF(AZ71="N/P",0,_xlfn.IFS(AU71&gt;8,"0",AU71=1,"9",AU71=2,"7",AU71=3,"6",AU71=4,"5",AU71=5,"4",AU71=6,"3",AU71=7,"2",AU71=8,"1")),"")+0</f>
        <v>#VALUE!</v>
      </c>
      <c r="BC71" s="4">
        <v>6</v>
      </c>
      <c r="BD71" t="str" cm="1">
        <f t="array" ref="BD71">_xlfn.XLOOKUP($BE$63&amp;BC71,$AB$15:$AB$201,$AD$15:$AG$201,"")</f>
        <v/>
      </c>
      <c r="BE71" s="55"/>
      <c r="BF71" s="50"/>
      <c r="BG71" s="55"/>
      <c r="BH71" s="55" t="str">
        <f t="shared" si="51"/>
        <v/>
      </c>
      <c r="BI71" s="50" cm="1">
        <f t="array" ref="BI71">IFERROR(IF(BH71="N/P",0,_xlfn.IFS(BC71&gt;8,"0",BC71=1,"9",BC71=2,"7",BC71=3,"6",BC71=4,"5",BC71=5,"4",BC71=6,"3",BC71=7,"2",BC71=8,"1")),"")+0</f>
        <v>3</v>
      </c>
      <c r="BJ71" s="90" t="str">
        <f t="shared" si="41"/>
        <v>00</v>
      </c>
      <c r="BK71" s="4" cm="1">
        <f t="array" ref="BK71">_xlfn.IFS(BP71="N/P",0,BL71="",0,BP71&gt;0,BK70+1)</f>
        <v>0</v>
      </c>
      <c r="BL71" t="str">
        <v/>
      </c>
      <c r="BM71" s="4">
        <v>0</v>
      </c>
      <c r="BN71" s="4">
        <v>0</v>
      </c>
      <c r="BO71" s="4">
        <v>0</v>
      </c>
      <c r="BP71" s="55" t="str">
        <v/>
      </c>
      <c r="BQ71" s="50" t="e" cm="1">
        <f t="array" ref="BQ71">IFERROR(IF(BP71="N/P",0,_xlfn.IFS(BK71&gt;8,"0",BK71=1,"9",BK71=2,"7",BK71=3,"6",BK71=4,"5",BK71=5,"4",BK71=6,"3",BK71=7,"2",BK71=8,"1")),"")+0</f>
        <v>#VALUE!</v>
      </c>
    </row>
    <row r="72" spans="1:100" x14ac:dyDescent="0.3">
      <c r="A72">
        <v>7</v>
      </c>
      <c r="C72" s="3">
        <f>_xlfn.XLOOKUP(B72,Tabla1[NOMBRE Y APELLIDO],Tabla1[EQUIPO])</f>
        <v>0</v>
      </c>
      <c r="D72" s="3">
        <f>_xlfn.XLOOKUP(B72,Tabla1[NOMBRE Y APELLIDO],Tabla1[EDAD])</f>
        <v>0</v>
      </c>
      <c r="E72" s="3">
        <f>_xlfn.XLOOKUP(B72,Tabla1[NOMBRE Y APELLIDO],Tabla1[CAT.])</f>
        <v>0</v>
      </c>
      <c r="F72" s="81">
        <f>_xlfn.XLOOKUP(B72,Tabla1[NOMBRE Y APELLIDO],Tabla1[100m LIBRE])</f>
        <v>0</v>
      </c>
      <c r="H72" t="str">
        <f t="shared" si="54"/>
        <v>SERIE 6-3</v>
      </c>
      <c r="I72" t="str">
        <f>N72&amp;COUNTIF($N$15:N72,N72)</f>
        <v>032</v>
      </c>
      <c r="J72" s="3">
        <v>3</v>
      </c>
      <c r="K72" s="80">
        <v>0</v>
      </c>
      <c r="L72" s="50">
        <v>0</v>
      </c>
      <c r="M72" s="50">
        <v>0</v>
      </c>
      <c r="N72" s="50">
        <v>0</v>
      </c>
      <c r="O72" s="55">
        <v>0</v>
      </c>
      <c r="P72" s="55" t="s">
        <v>89</v>
      </c>
      <c r="Q72" s="50">
        <f t="shared" si="52"/>
        <v>7</v>
      </c>
      <c r="R72" s="50">
        <v>6</v>
      </c>
      <c r="T72">
        <v>7</v>
      </c>
      <c r="V72" s="3">
        <f>_xlfn.XLOOKUP(U72,Tabla1[NOMBRE Y APELLIDO],Tabla1[EQUIPO])</f>
        <v>0</v>
      </c>
      <c r="W72" s="3">
        <f>_xlfn.XLOOKUP(U72,Tabla1[NOMBRE Y APELLIDO],Tabla1[EDAD])</f>
        <v>0</v>
      </c>
      <c r="X72" s="3">
        <f>_xlfn.XLOOKUP(U72,Tabla1[NOMBRE Y APELLIDO],Tabla1[CAT.])</f>
        <v>0</v>
      </c>
      <c r="Y72" s="81">
        <f>_xlfn.XLOOKUP(U72,Tabla1[NOMBRE Y APELLIDO],Tabla1[100m LIBRE])</f>
        <v>0</v>
      </c>
      <c r="Z72" s="84"/>
      <c r="AA72" t="str">
        <f t="shared" si="55"/>
        <v>SERIE 6-3</v>
      </c>
      <c r="AB72" t="str">
        <f>AG72&amp;COUNTIF($AG$15:AG72,AG72)</f>
        <v>032</v>
      </c>
      <c r="AC72" s="3">
        <v>3</v>
      </c>
      <c r="AD72" s="80">
        <v>0</v>
      </c>
      <c r="AE72" s="50">
        <v>0</v>
      </c>
      <c r="AF72" s="50">
        <v>0</v>
      </c>
      <c r="AG72" s="50">
        <v>0</v>
      </c>
      <c r="AH72" s="55">
        <v>0</v>
      </c>
      <c r="AI72" s="55" t="s">
        <v>89</v>
      </c>
      <c r="AJ72" s="50">
        <f t="shared" si="53"/>
        <v>8</v>
      </c>
      <c r="AK72" s="50">
        <v>6</v>
      </c>
      <c r="AM72" s="4">
        <v>7</v>
      </c>
      <c r="AN72" t="str" cm="1">
        <f t="array" ref="AN72">_xlfn.XLOOKUP($AO$63&amp;AM72,$I$15:$I$201,$K$15:$N$201,"")</f>
        <v/>
      </c>
      <c r="AO72" s="55"/>
      <c r="AP72" s="50"/>
      <c r="AQ72" s="55"/>
      <c r="AR72" s="55" t="str">
        <f t="shared" si="50"/>
        <v/>
      </c>
      <c r="AS72" s="50" cm="1">
        <f t="array" ref="AS72">IFERROR(IF(AR72="N/P",0,_xlfn.IFS(AM72&gt;8,"0",AM72=1,"9",AM72=2,"7",AM72=3,"6",AM72=4,"5",AM72=5,"4",AM72=6,"3",AM72=7,"2",AM72=8,"1")),"")+0</f>
        <v>2</v>
      </c>
      <c r="AT72" s="87" t="str">
        <f t="shared" si="40"/>
        <v>00</v>
      </c>
      <c r="AU72" s="4" cm="1">
        <f t="array" ref="AU72">_xlfn.IFS(AZ72="N/P",0,AV72="",0,AZ72&gt;0,AU71+1)</f>
        <v>0</v>
      </c>
      <c r="AV72" t="str">
        <v/>
      </c>
      <c r="AW72" s="4">
        <v>0</v>
      </c>
      <c r="AX72" s="4">
        <v>0</v>
      </c>
      <c r="AY72" s="4">
        <v>0</v>
      </c>
      <c r="AZ72" s="55" t="str">
        <v/>
      </c>
      <c r="BA72" s="50" t="e" cm="1">
        <f t="array" ref="BA72">IFERROR(IF(AZ72="N/P",0,_xlfn.IFS(AU72&gt;8,"0",AU72=1,"9",AU72=2,"7",AU72=3,"6",AU72=4,"5",AU72=5,"4",AU72=6,"3",AU72=7,"2",AU72=8,"1")),"")+0</f>
        <v>#VALUE!</v>
      </c>
      <c r="BC72" s="4">
        <v>7</v>
      </c>
      <c r="BD72" t="str" cm="1">
        <f t="array" ref="BD72">_xlfn.XLOOKUP($BE$63&amp;BC72,$AB$15:$AB$201,$AD$15:$AG$201,"")</f>
        <v/>
      </c>
      <c r="BE72" s="55"/>
      <c r="BF72" s="50"/>
      <c r="BG72" s="55"/>
      <c r="BH72" s="55" t="str">
        <f t="shared" si="51"/>
        <v/>
      </c>
      <c r="BI72" s="50" cm="1">
        <f t="array" ref="BI72">IFERROR(IF(BH72="N/P",0,_xlfn.IFS(BC72&gt;8,"0",BC72=1,"9",BC72=2,"7",BC72=3,"6",BC72=4,"5",BC72=5,"4",BC72=6,"3",BC72=7,"2",BC72=8,"1")),"")+0</f>
        <v>2</v>
      </c>
      <c r="BJ72" s="90" t="str">
        <f t="shared" si="41"/>
        <v>00</v>
      </c>
      <c r="BK72" s="4" cm="1">
        <f t="array" ref="BK72">_xlfn.IFS(BP72="N/P",0,BL72="",0,BP72&gt;0,BK71+1)</f>
        <v>0</v>
      </c>
      <c r="BL72" t="str">
        <v/>
      </c>
      <c r="BM72" s="4">
        <v>0</v>
      </c>
      <c r="BN72" s="4">
        <v>0</v>
      </c>
      <c r="BO72" s="4">
        <v>0</v>
      </c>
      <c r="BP72" s="55" t="str">
        <v/>
      </c>
      <c r="BQ72" s="50" t="e" cm="1">
        <f t="array" ref="BQ72">IFERROR(IF(BP72="N/P",0,_xlfn.IFS(BK72&gt;8,"0",BK72=1,"9",BK72=2,"7",BK72=3,"6",BK72=4,"5",BK72=5,"4",BK72=6,"3",BK72=7,"2",BK72=8,"1")),"")+0</f>
        <v>#VALUE!</v>
      </c>
    </row>
    <row r="73" spans="1:100" x14ac:dyDescent="0.3">
      <c r="A73">
        <v>2</v>
      </c>
      <c r="C73" s="3">
        <f>_xlfn.XLOOKUP(B73,Tabla1[NOMBRE Y APELLIDO],Tabla1[EQUIPO])</f>
        <v>0</v>
      </c>
      <c r="D73" s="3">
        <f>_xlfn.XLOOKUP(B73,Tabla1[NOMBRE Y APELLIDO],Tabla1[EDAD])</f>
        <v>0</v>
      </c>
      <c r="E73" s="3">
        <f>_xlfn.XLOOKUP(B73,Tabla1[NOMBRE Y APELLIDO],Tabla1[CAT.])</f>
        <v>0</v>
      </c>
      <c r="F73" s="81">
        <f>_xlfn.XLOOKUP(B73,Tabla1[NOMBRE Y APELLIDO],Tabla1[100m LIBRE])</f>
        <v>0</v>
      </c>
      <c r="H73" t="str">
        <f t="shared" si="54"/>
        <v>SERIE 6-4</v>
      </c>
      <c r="I73" t="str">
        <f>N73&amp;COUNTIF($N$15:N73,N73)</f>
        <v>033</v>
      </c>
      <c r="J73" s="3">
        <v>4</v>
      </c>
      <c r="K73" s="80">
        <v>0</v>
      </c>
      <c r="L73" s="50">
        <v>0</v>
      </c>
      <c r="M73" s="50">
        <v>0</v>
      </c>
      <c r="N73" s="50">
        <v>0</v>
      </c>
      <c r="O73" s="55">
        <v>0</v>
      </c>
      <c r="P73" s="55" t="s">
        <v>89</v>
      </c>
      <c r="Q73" s="50">
        <f t="shared" si="52"/>
        <v>7</v>
      </c>
      <c r="R73" s="50">
        <v>6</v>
      </c>
      <c r="T73">
        <v>2</v>
      </c>
      <c r="V73" s="3">
        <f>_xlfn.XLOOKUP(U73,Tabla1[NOMBRE Y APELLIDO],Tabla1[EQUIPO])</f>
        <v>0</v>
      </c>
      <c r="W73" s="3">
        <f>_xlfn.XLOOKUP(U73,Tabla1[NOMBRE Y APELLIDO],Tabla1[EDAD])</f>
        <v>0</v>
      </c>
      <c r="X73" s="3">
        <f>_xlfn.XLOOKUP(U73,Tabla1[NOMBRE Y APELLIDO],Tabla1[CAT.])</f>
        <v>0</v>
      </c>
      <c r="Y73" s="81">
        <f>_xlfn.XLOOKUP(U73,Tabla1[NOMBRE Y APELLIDO],Tabla1[100m LIBRE])</f>
        <v>0</v>
      </c>
      <c r="Z73" s="84"/>
      <c r="AA73" t="str">
        <f t="shared" si="55"/>
        <v>SERIE 6-4</v>
      </c>
      <c r="AB73" t="str">
        <f>AG73&amp;COUNTIF($AG$15:AG73,AG73)</f>
        <v>033</v>
      </c>
      <c r="AC73" s="3">
        <v>4</v>
      </c>
      <c r="AD73" s="80">
        <v>0</v>
      </c>
      <c r="AE73" s="50">
        <v>0</v>
      </c>
      <c r="AF73" s="50">
        <v>0</v>
      </c>
      <c r="AG73" s="50">
        <v>0</v>
      </c>
      <c r="AH73" s="55">
        <v>0</v>
      </c>
      <c r="AI73" s="55" t="s">
        <v>89</v>
      </c>
      <c r="AJ73" s="50">
        <f t="shared" si="53"/>
        <v>8</v>
      </c>
      <c r="AK73" s="50">
        <v>6</v>
      </c>
      <c r="AM73" s="4">
        <v>8</v>
      </c>
      <c r="AN73" t="str" cm="1">
        <f t="array" ref="AN73">_xlfn.XLOOKUP($AO$63&amp;AM73,$I$15:$I$201,$K$15:$N$201,"")</f>
        <v/>
      </c>
      <c r="AO73" s="55"/>
      <c r="AP73" s="50"/>
      <c r="AQ73" s="55"/>
      <c r="AR73" s="55" t="str">
        <f t="shared" si="50"/>
        <v/>
      </c>
      <c r="AS73" s="50" cm="1">
        <f t="array" ref="AS73">IFERROR(IF(AR73="N/P",0,_xlfn.IFS(AM73&gt;8,"0",AM73=1,"9",AM73=2,"7",AM73=3,"6",AM73=4,"5",AM73=5,"4",AM73=6,"3",AM73=7,"2",AM73=8,"1")),"")+0</f>
        <v>1</v>
      </c>
      <c r="AT73" s="87" t="str">
        <f t="shared" si="40"/>
        <v>00</v>
      </c>
      <c r="AU73" s="4" cm="1">
        <f t="array" ref="AU73">_xlfn.IFS(AZ73="N/P",0,AV73="",0,AZ73&gt;0,AU72+1)</f>
        <v>0</v>
      </c>
      <c r="AV73" t="str">
        <v/>
      </c>
      <c r="AW73" s="4">
        <v>0</v>
      </c>
      <c r="AX73" s="4">
        <v>0</v>
      </c>
      <c r="AY73" s="4">
        <v>0</v>
      </c>
      <c r="AZ73" t="str">
        <v/>
      </c>
      <c r="BA73" s="50" t="e" cm="1">
        <f t="array" ref="BA73">IFERROR(IF(AZ73="N/P",0,_xlfn.IFS(AU73&gt;8,"0",AU73=1,"9",AU73=2,"7",AU73=3,"6",AU73=4,"5",AU73=5,"4",AU73=6,"3",AU73=7,"2",AU73=8,"1")),"")+0</f>
        <v>#VALUE!</v>
      </c>
      <c r="BC73" s="4">
        <v>8</v>
      </c>
      <c r="BD73" t="str" cm="1">
        <f t="array" ref="BD73">_xlfn.XLOOKUP($BE$63&amp;BC73,$AB$15:$AB$201,$AD$15:$AG$201,"")</f>
        <v/>
      </c>
      <c r="BE73" s="55"/>
      <c r="BF73" s="50"/>
      <c r="BG73" s="55"/>
      <c r="BH73" s="55" t="str">
        <f t="shared" si="51"/>
        <v/>
      </c>
      <c r="BI73" s="50" cm="1">
        <f t="array" ref="BI73">IFERROR(IF(BH73="N/P",0,_xlfn.IFS(BC73&gt;8,"0",BC73=1,"9",BC73=2,"7",BC73=3,"6",BC73=4,"5",BC73=5,"4",BC73=6,"3",BC73=7,"2",BC73=8,"1")),"")+0</f>
        <v>1</v>
      </c>
      <c r="BJ73" s="90" t="str">
        <f t="shared" si="41"/>
        <v>00</v>
      </c>
      <c r="BK73" s="4" cm="1">
        <f t="array" ref="BK73">_xlfn.IFS(BP73="N/P",0,BL73="",0,BP73&gt;0,BK72+1)</f>
        <v>0</v>
      </c>
      <c r="BL73" t="str">
        <v/>
      </c>
      <c r="BM73" s="4">
        <v>0</v>
      </c>
      <c r="BN73" s="4">
        <v>0</v>
      </c>
      <c r="BO73" s="4">
        <v>0</v>
      </c>
      <c r="BP73" s="55" t="str">
        <v/>
      </c>
      <c r="BQ73" s="50" t="e" cm="1">
        <f t="array" ref="BQ73">IFERROR(IF(BP73="N/P",0,_xlfn.IFS(BK73&gt;8,"0",BK73=1,"9",BK73=2,"7",BK73=3,"6",BK73=4,"5",BK73=5,"4",BK73=6,"3",BK73=7,"2",BK73=8,"1")),"")+0</f>
        <v>#VALUE!</v>
      </c>
    </row>
    <row r="74" spans="1:100" x14ac:dyDescent="0.3">
      <c r="A74">
        <v>6</v>
      </c>
      <c r="C74" s="3">
        <f>_xlfn.XLOOKUP(B74,Tabla1[NOMBRE Y APELLIDO],Tabla1[EQUIPO])</f>
        <v>0</v>
      </c>
      <c r="D74" s="3">
        <f>_xlfn.XLOOKUP(B74,Tabla1[NOMBRE Y APELLIDO],Tabla1[EDAD])</f>
        <v>0</v>
      </c>
      <c r="E74" s="3">
        <f>_xlfn.XLOOKUP(B74,Tabla1[NOMBRE Y APELLIDO],Tabla1[CAT.])</f>
        <v>0</v>
      </c>
      <c r="F74" s="81">
        <f>_xlfn.XLOOKUP(B74,Tabla1[NOMBRE Y APELLIDO],Tabla1[100m LIBRE])</f>
        <v>0</v>
      </c>
      <c r="H74" t="str">
        <f t="shared" si="54"/>
        <v>SERIE 6-5</v>
      </c>
      <c r="I74" t="str">
        <f>N74&amp;COUNTIF($N$15:N74,N74)</f>
        <v>034</v>
      </c>
      <c r="J74" s="3">
        <v>5</v>
      </c>
      <c r="K74" s="80">
        <v>0</v>
      </c>
      <c r="L74" s="50">
        <v>0</v>
      </c>
      <c r="M74" s="50">
        <v>0</v>
      </c>
      <c r="N74" s="50">
        <v>0</v>
      </c>
      <c r="O74" s="55">
        <v>0</v>
      </c>
      <c r="P74" s="55" t="s">
        <v>89</v>
      </c>
      <c r="Q74" s="50">
        <f t="shared" si="52"/>
        <v>7</v>
      </c>
      <c r="R74" s="50">
        <v>6</v>
      </c>
      <c r="T74">
        <v>6</v>
      </c>
      <c r="V74" s="3">
        <f>_xlfn.XLOOKUP(U74,Tabla1[NOMBRE Y APELLIDO],Tabla1[EQUIPO])</f>
        <v>0</v>
      </c>
      <c r="W74" s="3">
        <f>_xlfn.XLOOKUP(U74,Tabla1[NOMBRE Y APELLIDO],Tabla1[EDAD])</f>
        <v>0</v>
      </c>
      <c r="X74" s="3">
        <f>_xlfn.XLOOKUP(U74,Tabla1[NOMBRE Y APELLIDO],Tabla1[CAT.])</f>
        <v>0</v>
      </c>
      <c r="Y74" s="81">
        <f>_xlfn.XLOOKUP(U74,Tabla1[NOMBRE Y APELLIDO],Tabla1[100m LIBRE])</f>
        <v>0</v>
      </c>
      <c r="Z74" s="84"/>
      <c r="AA74" t="str">
        <f t="shared" si="55"/>
        <v>SERIE 6-5</v>
      </c>
      <c r="AB74" t="str">
        <f>AG74&amp;COUNTIF($AG$15:AG74,AG74)</f>
        <v>034</v>
      </c>
      <c r="AC74" s="3">
        <v>5</v>
      </c>
      <c r="AD74" s="80">
        <v>0</v>
      </c>
      <c r="AE74" s="50">
        <v>0</v>
      </c>
      <c r="AF74" s="50">
        <v>0</v>
      </c>
      <c r="AG74" s="50">
        <v>0</v>
      </c>
      <c r="AH74" s="55">
        <v>0</v>
      </c>
      <c r="AI74" s="55" t="s">
        <v>89</v>
      </c>
      <c r="AJ74" s="50">
        <f t="shared" si="53"/>
        <v>8</v>
      </c>
      <c r="AK74" s="50">
        <v>6</v>
      </c>
      <c r="AM74" s="4">
        <v>9</v>
      </c>
      <c r="AN74" t="str" cm="1">
        <f t="array" ref="AN74">_xlfn.XLOOKUP($AO$63&amp;AM74,$I$15:$I$201,$K$15:$N$201,"")</f>
        <v/>
      </c>
      <c r="AO74" s="55"/>
      <c r="AP74" s="50"/>
      <c r="AQ74" s="55"/>
      <c r="AR74" s="55" t="str">
        <f t="shared" si="50"/>
        <v/>
      </c>
      <c r="AS74" s="50" cm="1">
        <f t="array" ref="AS74">IFERROR(IF(AR74="N/P",0,_xlfn.IFS(AM74&gt;8,"0",AM74=1,"9",AM74=2,"7",AM74=3,"6",AM74=4,"5",AM74=5,"4",AM74=6,"3",AM74=7,"2",AM74=8,"1")),"")+0</f>
        <v>0</v>
      </c>
      <c r="AT74" s="87" t="str">
        <f t="shared" si="40"/>
        <v>00</v>
      </c>
      <c r="AU74" s="4" cm="1">
        <f t="array" ref="AU74">_xlfn.IFS(AZ74="N/P",0,AV74="",0,AZ74&gt;0,AU73+1)</f>
        <v>0</v>
      </c>
      <c r="AV74" t="str">
        <v/>
      </c>
      <c r="AW74" s="4">
        <v>0</v>
      </c>
      <c r="AX74" s="4">
        <v>0</v>
      </c>
      <c r="AY74" s="4">
        <v>0</v>
      </c>
      <c r="AZ74" t="str">
        <v/>
      </c>
      <c r="BA74" s="50" t="e" cm="1">
        <f t="array" ref="BA74">IFERROR(IF(AZ74="N/P",0,_xlfn.IFS(AU74&gt;8,"0",AU74=1,"9",AU74=2,"7",AU74=3,"6",AU74=4,"5",AU74=5,"4",AU74=6,"3",AU74=7,"2",AU74=8,"1")),"")+0</f>
        <v>#VALUE!</v>
      </c>
      <c r="BC74" s="4">
        <v>9</v>
      </c>
      <c r="BD74" t="str" cm="1">
        <f t="array" ref="BD74">_xlfn.XLOOKUP($BE$63&amp;BC74,$AB$15:$AB$201,$AD$15:$AG$201,"")</f>
        <v/>
      </c>
      <c r="BE74" s="55"/>
      <c r="BF74" s="50"/>
      <c r="BG74" s="55"/>
      <c r="BH74" s="55" t="str">
        <f t="shared" si="51"/>
        <v/>
      </c>
      <c r="BI74" s="50" cm="1">
        <f t="array" ref="BI74">IFERROR(IF(BH74="N/P",0,_xlfn.IFS(BC74&gt;8,"0",BC74=1,"9",BC74=2,"7",BC74=3,"6",BC74=4,"5",BC74=5,"4",BC74=6,"3",BC74=7,"2",BC74=8,"1")),"")+0</f>
        <v>0</v>
      </c>
      <c r="BJ74" s="90" t="str">
        <f t="shared" si="41"/>
        <v>00</v>
      </c>
      <c r="BK74" s="4" cm="1">
        <f t="array" ref="BK74">_xlfn.IFS(BP74="N/P",0,BL74="",0,BP74&gt;0,BK73+1)</f>
        <v>0</v>
      </c>
      <c r="BL74" t="str">
        <v/>
      </c>
      <c r="BM74" s="4">
        <v>0</v>
      </c>
      <c r="BN74" s="4">
        <v>0</v>
      </c>
      <c r="BO74" s="4">
        <v>0</v>
      </c>
      <c r="BP74" s="55" t="str">
        <v/>
      </c>
      <c r="BQ74" s="50" t="e" cm="1">
        <f t="array" ref="BQ74">IFERROR(IF(BP74="N/P",0,_xlfn.IFS(BK74&gt;8,"0",BK74=1,"9",BK74=2,"7",BK74=3,"6",BK74=4,"5",BK74=5,"4",BK74=6,"3",BK74=7,"2",BK74=8,"1")),"")+0</f>
        <v>#VALUE!</v>
      </c>
    </row>
    <row r="75" spans="1:100" x14ac:dyDescent="0.3">
      <c r="A75">
        <v>3</v>
      </c>
      <c r="C75" s="3">
        <f>_xlfn.XLOOKUP(B75,Tabla1[NOMBRE Y APELLIDO],Tabla1[EQUIPO])</f>
        <v>0</v>
      </c>
      <c r="D75" s="3">
        <f>_xlfn.XLOOKUP(B75,Tabla1[NOMBRE Y APELLIDO],Tabla1[EDAD])</f>
        <v>0</v>
      </c>
      <c r="E75" s="3">
        <f>_xlfn.XLOOKUP(B75,Tabla1[NOMBRE Y APELLIDO],Tabla1[CAT.])</f>
        <v>0</v>
      </c>
      <c r="F75" s="81">
        <f>_xlfn.XLOOKUP(B75,Tabla1[NOMBRE Y APELLIDO],Tabla1[100m LIBRE])</f>
        <v>0</v>
      </c>
      <c r="H75" t="str">
        <f t="shared" si="54"/>
        <v>SERIE 6-6</v>
      </c>
      <c r="I75" t="str">
        <f>N75&amp;COUNTIF($N$15:N75,N75)</f>
        <v>035</v>
      </c>
      <c r="J75" s="3">
        <v>6</v>
      </c>
      <c r="K75" s="80">
        <v>0</v>
      </c>
      <c r="L75" s="50">
        <v>0</v>
      </c>
      <c r="M75" s="50">
        <v>0</v>
      </c>
      <c r="N75" s="50">
        <v>0</v>
      </c>
      <c r="O75" s="55">
        <v>0</v>
      </c>
      <c r="P75" s="55" t="s">
        <v>89</v>
      </c>
      <c r="Q75" s="50">
        <f t="shared" si="52"/>
        <v>7</v>
      </c>
      <c r="R75" s="50">
        <v>6</v>
      </c>
      <c r="T75">
        <v>3</v>
      </c>
      <c r="V75" s="3">
        <f>_xlfn.XLOOKUP(U75,Tabla1[NOMBRE Y APELLIDO],Tabla1[EQUIPO])</f>
        <v>0</v>
      </c>
      <c r="W75" s="3">
        <f>_xlfn.XLOOKUP(U75,Tabla1[NOMBRE Y APELLIDO],Tabla1[EDAD])</f>
        <v>0</v>
      </c>
      <c r="X75" s="3">
        <f>_xlfn.XLOOKUP(U75,Tabla1[NOMBRE Y APELLIDO],Tabla1[CAT.])</f>
        <v>0</v>
      </c>
      <c r="Y75" s="81">
        <f>_xlfn.XLOOKUP(U75,Tabla1[NOMBRE Y APELLIDO],Tabla1[100m LIBRE])</f>
        <v>0</v>
      </c>
      <c r="Z75" s="84"/>
      <c r="AA75" t="str">
        <f t="shared" si="55"/>
        <v>SERIE 6-6</v>
      </c>
      <c r="AB75" t="str">
        <f>AG75&amp;COUNTIF($AG$15:AG75,AG75)</f>
        <v>035</v>
      </c>
      <c r="AC75" s="3">
        <v>6</v>
      </c>
      <c r="AD75" s="80">
        <v>0</v>
      </c>
      <c r="AE75" s="50">
        <v>0</v>
      </c>
      <c r="AF75" s="50">
        <v>0</v>
      </c>
      <c r="AG75" s="50">
        <v>0</v>
      </c>
      <c r="AH75" s="55">
        <v>0</v>
      </c>
      <c r="AI75" s="55" t="s">
        <v>89</v>
      </c>
      <c r="AJ75" s="50">
        <f t="shared" si="53"/>
        <v>8</v>
      </c>
      <c r="AK75" s="50">
        <v>6</v>
      </c>
      <c r="AM75" s="4">
        <v>10</v>
      </c>
      <c r="AN75" t="str" cm="1">
        <f t="array" ref="AN75">_xlfn.XLOOKUP($AO$63&amp;AM75,$I$15:$I$201,$K$15:$N$201,"")</f>
        <v/>
      </c>
      <c r="AO75" s="55"/>
      <c r="AP75" s="50"/>
      <c r="AQ75" s="55"/>
      <c r="AR75" s="55" t="str">
        <f t="shared" si="50"/>
        <v/>
      </c>
      <c r="AS75" s="50" cm="1">
        <f t="array" ref="AS75">IFERROR(IF(AR75="N/P",0,_xlfn.IFS(AM75&gt;8,"0",AM75=1,"9",AM75=2,"7",AM75=3,"6",AM75=4,"5",AM75=5,"4",AM75=6,"3",AM75=7,"2",AM75=8,"1")),"")+0</f>
        <v>0</v>
      </c>
      <c r="AT75" s="87" t="str">
        <f t="shared" si="40"/>
        <v>00</v>
      </c>
      <c r="AU75" s="4" cm="1">
        <f t="array" ref="AU75">_xlfn.IFS(AZ75="N/P",0,AV75="",0,AZ75&gt;0,AU74+1)</f>
        <v>0</v>
      </c>
      <c r="AV75" t="str">
        <v/>
      </c>
      <c r="AW75" s="4">
        <v>0</v>
      </c>
      <c r="AX75" s="4">
        <v>0</v>
      </c>
      <c r="AY75" s="4">
        <v>0</v>
      </c>
      <c r="AZ75" t="str">
        <v/>
      </c>
      <c r="BA75" s="50" t="e" cm="1">
        <f t="array" ref="BA75">IFERROR(IF(AZ75="N/P",0,_xlfn.IFS(AU75&gt;8,"0",AU75=1,"9",AU75=2,"7",AU75=3,"6",AU75=4,"5",AU75=5,"4",AU75=6,"3",AU75=7,"2",AU75=8,"1")),"")+0</f>
        <v>#VALUE!</v>
      </c>
      <c r="BC75" s="4">
        <v>10</v>
      </c>
      <c r="BD75" t="str" cm="1">
        <f t="array" ref="BD75">_xlfn.XLOOKUP($BE$63&amp;BC75,$AB$15:$AB$201,$AD$15:$AG$201,"")</f>
        <v/>
      </c>
      <c r="BE75" s="55"/>
      <c r="BF75" s="50"/>
      <c r="BG75" s="55"/>
      <c r="BH75" s="55" t="str">
        <f t="shared" si="51"/>
        <v/>
      </c>
      <c r="BI75" s="50" cm="1">
        <f t="array" ref="BI75">IFERROR(IF(BH75="N/P",0,_xlfn.IFS(BC75&gt;8,"0",BC75=1,"9",BC75=2,"7",BC75=3,"6",BC75=4,"5",BC75=5,"4",BC75=6,"3",BC75=7,"2",BC75=8,"1")),"")+0</f>
        <v>0</v>
      </c>
      <c r="BJ75" s="90" t="str">
        <f t="shared" si="41"/>
        <v>00</v>
      </c>
      <c r="BK75" s="4" cm="1">
        <f t="array" ref="BK75">_xlfn.IFS(BP75="N/P",0,BL75="",0,BP75&gt;0,BK74+1)</f>
        <v>0</v>
      </c>
      <c r="BL75" t="str">
        <v/>
      </c>
      <c r="BM75" s="4">
        <v>0</v>
      </c>
      <c r="BN75" s="4">
        <v>0</v>
      </c>
      <c r="BO75" s="4">
        <v>0</v>
      </c>
      <c r="BP75" s="55" t="str">
        <v/>
      </c>
      <c r="BQ75" s="50" t="e" cm="1">
        <f t="array" ref="BQ75">IFERROR(IF(BP75="N/P",0,_xlfn.IFS(BK75&gt;8,"0",BK75=1,"9",BK75=2,"7",BK75=3,"6",BK75=4,"5",BK75=5,"4",BK75=6,"3",BK75=7,"2",BK75=8,"1")),"")+0</f>
        <v>#VALUE!</v>
      </c>
    </row>
    <row r="76" spans="1:100" x14ac:dyDescent="0.3">
      <c r="A76">
        <v>5</v>
      </c>
      <c r="C76" s="3">
        <f>_xlfn.XLOOKUP(B76,Tabla1[NOMBRE Y APELLIDO],Tabla1[EQUIPO])</f>
        <v>0</v>
      </c>
      <c r="D76" s="3">
        <f>_xlfn.XLOOKUP(B76,Tabla1[NOMBRE Y APELLIDO],Tabla1[EDAD])</f>
        <v>0</v>
      </c>
      <c r="E76" s="3">
        <f>_xlfn.XLOOKUP(B76,Tabla1[NOMBRE Y APELLIDO],Tabla1[CAT.])</f>
        <v>0</v>
      </c>
      <c r="F76" s="81">
        <f>_xlfn.XLOOKUP(B76,Tabla1[NOMBRE Y APELLIDO],Tabla1[100m LIBRE])</f>
        <v>0</v>
      </c>
      <c r="H76" t="str">
        <f t="shared" si="54"/>
        <v>SERIE 6-7</v>
      </c>
      <c r="I76" t="str">
        <f>N76&amp;COUNTIF($N$15:N76,N76)</f>
        <v>036</v>
      </c>
      <c r="J76" s="3">
        <v>7</v>
      </c>
      <c r="K76" s="80">
        <v>0</v>
      </c>
      <c r="L76" s="50">
        <v>0</v>
      </c>
      <c r="M76" s="50">
        <v>0</v>
      </c>
      <c r="N76" s="50">
        <v>0</v>
      </c>
      <c r="O76" s="55">
        <v>0</v>
      </c>
      <c r="P76" s="55" t="s">
        <v>89</v>
      </c>
      <c r="Q76" s="50">
        <f t="shared" si="52"/>
        <v>7</v>
      </c>
      <c r="R76" s="50">
        <v>6</v>
      </c>
      <c r="T76">
        <v>5</v>
      </c>
      <c r="V76" s="3">
        <f>_xlfn.XLOOKUP(U76,Tabla1[NOMBRE Y APELLIDO],Tabla1[EQUIPO])</f>
        <v>0</v>
      </c>
      <c r="W76" s="3">
        <f>_xlfn.XLOOKUP(U76,Tabla1[NOMBRE Y APELLIDO],Tabla1[EDAD])</f>
        <v>0</v>
      </c>
      <c r="X76" s="3">
        <f>_xlfn.XLOOKUP(U76,Tabla1[NOMBRE Y APELLIDO],Tabla1[CAT.])</f>
        <v>0</v>
      </c>
      <c r="Y76" s="81">
        <f>_xlfn.XLOOKUP(U76,Tabla1[NOMBRE Y APELLIDO],Tabla1[100m LIBRE])</f>
        <v>0</v>
      </c>
      <c r="Z76" s="84"/>
      <c r="AA76" t="str">
        <f t="shared" si="55"/>
        <v>SERIE 6-7</v>
      </c>
      <c r="AB76" t="str">
        <f>AG76&amp;COUNTIF($AG$15:AG76,AG76)</f>
        <v>036</v>
      </c>
      <c r="AC76" s="3">
        <v>7</v>
      </c>
      <c r="AD76" s="80">
        <v>0</v>
      </c>
      <c r="AE76" s="50">
        <v>0</v>
      </c>
      <c r="AF76" s="50">
        <v>0</v>
      </c>
      <c r="AG76" s="50">
        <v>0</v>
      </c>
      <c r="AH76" s="55">
        <v>0</v>
      </c>
      <c r="AI76" s="55" t="s">
        <v>89</v>
      </c>
      <c r="AJ76" s="50">
        <f t="shared" si="53"/>
        <v>8</v>
      </c>
      <c r="AK76" s="50">
        <v>6</v>
      </c>
      <c r="AM76" s="4">
        <v>11</v>
      </c>
      <c r="AN76" t="str" cm="1">
        <f t="array" ref="AN76">_xlfn.XLOOKUP($AO$63&amp;AM76,$I$15:$I$201,$K$15:$N$201,"")</f>
        <v/>
      </c>
      <c r="AO76" s="55"/>
      <c r="AP76" s="50"/>
      <c r="AQ76" s="55"/>
      <c r="AR76" s="55" t="str">
        <f t="shared" si="50"/>
        <v/>
      </c>
      <c r="AS76" s="50" cm="1">
        <f t="array" ref="AS76">IFERROR(IF(AR76="N/P",0,_xlfn.IFS(AM76&gt;8,"0",AM76=1,"9",AM76=2,"7",AM76=3,"6",AM76=4,"5",AM76=5,"4",AM76=6,"3",AM76=7,"2",AM76=8,"1")),"")+0</f>
        <v>0</v>
      </c>
      <c r="AT76" s="87" t="str">
        <f t="shared" si="40"/>
        <v>00</v>
      </c>
      <c r="AU76" s="4" cm="1">
        <f t="array" ref="AU76">_xlfn.IFS(AZ76="N/P",0,AV76="",0,AZ76&gt;0,AU75+1)</f>
        <v>0</v>
      </c>
      <c r="AV76" t="str">
        <v/>
      </c>
      <c r="AW76" s="4">
        <v>0</v>
      </c>
      <c r="AX76" s="4">
        <v>0</v>
      </c>
      <c r="AY76" s="4">
        <v>0</v>
      </c>
      <c r="AZ76" t="str">
        <v/>
      </c>
      <c r="BA76" s="50" t="e" cm="1">
        <f t="array" ref="BA76">IFERROR(IF(AZ76="N/P",0,_xlfn.IFS(AU76&gt;8,"0",AU76=1,"9",AU76=2,"7",AU76=3,"6",AU76=4,"5",AU76=5,"4",AU76=6,"3",AU76=7,"2",AU76=8,"1")),"")+0</f>
        <v>#VALUE!</v>
      </c>
      <c r="BC76" s="4">
        <v>11</v>
      </c>
      <c r="BD76" t="str" cm="1">
        <f t="array" ref="BD76">_xlfn.XLOOKUP($BE$63&amp;BC76,$AB$15:$AB$201,$AD$15:$AG$201,"")</f>
        <v/>
      </c>
      <c r="BE76" s="55"/>
      <c r="BF76" s="50"/>
      <c r="BG76" s="55"/>
      <c r="BH76" s="55" t="str">
        <f t="shared" si="51"/>
        <v/>
      </c>
      <c r="BI76" s="50" cm="1">
        <f t="array" ref="BI76">IFERROR(IF(BH76="N/P",0,_xlfn.IFS(BC76&gt;8,"0",BC76=1,"9",BC76=2,"7",BC76=3,"6",BC76=4,"5",BC76=5,"4",BC76=6,"3",BC76=7,"2",BC76=8,"1")),"")+0</f>
        <v>0</v>
      </c>
      <c r="BJ76" s="90" t="str">
        <f t="shared" si="41"/>
        <v>00</v>
      </c>
      <c r="BK76" s="4" cm="1">
        <f t="array" ref="BK76">_xlfn.IFS(BP76="N/P",0,BL76="",0,BP76&gt;0,BK75+1)</f>
        <v>0</v>
      </c>
      <c r="BL76" t="str">
        <v/>
      </c>
      <c r="BM76" s="4">
        <v>0</v>
      </c>
      <c r="BN76" s="4">
        <v>0</v>
      </c>
      <c r="BO76" s="4">
        <v>0</v>
      </c>
      <c r="BP76" s="55" t="str">
        <v/>
      </c>
      <c r="BQ76" s="50" t="e" cm="1">
        <f t="array" ref="BQ76">IFERROR(IF(BP76="N/P",0,_xlfn.IFS(BK76&gt;8,"0",BK76=1,"9",BK76=2,"7",BK76=3,"6",BK76=4,"5",BK76=5,"4",BK76=6,"3",BK76=7,"2",BK76=8,"1")),"")+0</f>
        <v>#VALUE!</v>
      </c>
    </row>
    <row r="77" spans="1:100" x14ac:dyDescent="0.3">
      <c r="A77">
        <v>4</v>
      </c>
      <c r="C77" s="3">
        <f>_xlfn.XLOOKUP(B77,Tabla1[NOMBRE Y APELLIDO],Tabla1[EQUIPO])</f>
        <v>0</v>
      </c>
      <c r="D77" s="3">
        <f>_xlfn.XLOOKUP(B77,Tabla1[NOMBRE Y APELLIDO],Tabla1[EDAD])</f>
        <v>0</v>
      </c>
      <c r="E77" s="3">
        <f>_xlfn.XLOOKUP(B77,Tabla1[NOMBRE Y APELLIDO],Tabla1[CAT.])</f>
        <v>0</v>
      </c>
      <c r="F77" s="81">
        <f>_xlfn.XLOOKUP(B77,Tabla1[NOMBRE Y APELLIDO],Tabla1[100m LIBRE])</f>
        <v>0</v>
      </c>
      <c r="H77" t="str">
        <f t="shared" si="54"/>
        <v>SERIE 6-8</v>
      </c>
      <c r="I77" t="str">
        <f>N77&amp;COUNTIF($N$15:N77,N77)</f>
        <v>037</v>
      </c>
      <c r="J77" s="3">
        <v>8</v>
      </c>
      <c r="K77" s="80">
        <v>0</v>
      </c>
      <c r="L77" s="50">
        <v>0</v>
      </c>
      <c r="M77" s="50">
        <v>0</v>
      </c>
      <c r="N77" s="50">
        <v>0</v>
      </c>
      <c r="O77" s="55">
        <v>0</v>
      </c>
      <c r="P77" s="55" t="s">
        <v>89</v>
      </c>
      <c r="Q77" s="50">
        <f t="shared" si="52"/>
        <v>7</v>
      </c>
      <c r="R77" s="50">
        <v>6</v>
      </c>
      <c r="T77">
        <v>4</v>
      </c>
      <c r="V77" s="3">
        <f>_xlfn.XLOOKUP(U77,Tabla1[NOMBRE Y APELLIDO],Tabla1[EQUIPO])</f>
        <v>0</v>
      </c>
      <c r="W77" s="3">
        <f>_xlfn.XLOOKUP(U77,Tabla1[NOMBRE Y APELLIDO],Tabla1[EDAD])</f>
        <v>0</v>
      </c>
      <c r="X77" s="3">
        <f>_xlfn.XLOOKUP(U77,Tabla1[NOMBRE Y APELLIDO],Tabla1[CAT.])</f>
        <v>0</v>
      </c>
      <c r="Y77" s="81">
        <f>_xlfn.XLOOKUP(U77,Tabla1[NOMBRE Y APELLIDO],Tabla1[100m LIBRE])</f>
        <v>0</v>
      </c>
      <c r="Z77" s="84"/>
      <c r="AA77" t="str">
        <f t="shared" si="55"/>
        <v>SERIE 6-8</v>
      </c>
      <c r="AB77" t="str">
        <f>AG77&amp;COUNTIF($AG$15:AG77,AG77)</f>
        <v>037</v>
      </c>
      <c r="AC77" s="3">
        <v>8</v>
      </c>
      <c r="AD77" s="80">
        <v>0</v>
      </c>
      <c r="AE77" s="50">
        <v>0</v>
      </c>
      <c r="AF77" s="50">
        <v>0</v>
      </c>
      <c r="AG77" s="50">
        <v>0</v>
      </c>
      <c r="AH77" s="55">
        <v>0</v>
      </c>
      <c r="AI77" s="55" t="s">
        <v>89</v>
      </c>
      <c r="AJ77" s="50">
        <f t="shared" si="53"/>
        <v>8</v>
      </c>
      <c r="AK77" s="50">
        <v>6</v>
      </c>
      <c r="AM77" s="4">
        <v>12</v>
      </c>
      <c r="AN77" t="str" cm="1">
        <f t="array" ref="AN77">_xlfn.XLOOKUP($AO$63&amp;AM77,$I$15:$I$201,$K$15:$N$201,"")</f>
        <v/>
      </c>
      <c r="AO77" s="55"/>
      <c r="AP77" s="50"/>
      <c r="AQ77" s="55"/>
      <c r="AR77" s="55" t="str">
        <f t="shared" si="50"/>
        <v/>
      </c>
      <c r="AS77" s="50" cm="1">
        <f t="array" ref="AS77">IFERROR(IF(AR77="N/P",0,_xlfn.IFS(AM77&gt;8,"0",AM77=1,"9",AM77=2,"7",AM77=3,"6",AM77=4,"5",AM77=5,"4",AM77=6,"3",AM77=7,"2",AM77=8,"1")),"")+0</f>
        <v>0</v>
      </c>
      <c r="AT77" s="87" t="str">
        <f t="shared" si="40"/>
        <v>00</v>
      </c>
      <c r="AU77" s="4" cm="1">
        <f t="array" ref="AU77">_xlfn.IFS(AZ77="N/P",0,AV77="",0,AZ77&gt;0,AU76+1)</f>
        <v>0</v>
      </c>
      <c r="AV77" t="str">
        <v/>
      </c>
      <c r="AW77" s="4">
        <v>0</v>
      </c>
      <c r="AX77" s="4">
        <v>0</v>
      </c>
      <c r="AY77" s="4">
        <v>0</v>
      </c>
      <c r="AZ77" t="str">
        <v/>
      </c>
      <c r="BA77" s="50" t="e" cm="1">
        <f t="array" ref="BA77">IFERROR(IF(AZ77="N/P",0,_xlfn.IFS(AU77&gt;8,"0",AU77=1,"9",AU77=2,"7",AU77=3,"6",AU77=4,"5",AU77=5,"4",AU77=6,"3",AU77=7,"2",AU77=8,"1")),"")+0</f>
        <v>#VALUE!</v>
      </c>
      <c r="BC77" s="4">
        <v>12</v>
      </c>
      <c r="BD77" t="str" cm="1">
        <f t="array" ref="BD77">_xlfn.XLOOKUP($BE$63&amp;BC77,$AB$15:$AB$201,$AD$15:$AG$201,"")</f>
        <v/>
      </c>
      <c r="BE77" s="55"/>
      <c r="BF77" s="50"/>
      <c r="BG77" s="55"/>
      <c r="BH77" s="55" t="str">
        <f t="shared" si="51"/>
        <v/>
      </c>
      <c r="BI77" s="50" cm="1">
        <f t="array" ref="BI77">IFERROR(IF(BH77="N/P",0,_xlfn.IFS(BC77&gt;8,"0",BC77=1,"9",BC77=2,"7",BC77=3,"6",BC77=4,"5",BC77=5,"4",BC77=6,"3",BC77=7,"2",BC77=8,"1")),"")+0</f>
        <v>0</v>
      </c>
      <c r="BJ77" s="90" t="str">
        <f t="shared" si="41"/>
        <v>00</v>
      </c>
      <c r="BK77" s="4" cm="1">
        <f t="array" ref="BK77">_xlfn.IFS(BP77="N/P",0,BL77="",0,BP77&gt;0,BK76+1)</f>
        <v>0</v>
      </c>
      <c r="BL77" t="str">
        <v/>
      </c>
      <c r="BM77" s="4">
        <v>0</v>
      </c>
      <c r="BN77" s="4">
        <v>0</v>
      </c>
      <c r="BO77" s="4">
        <v>0</v>
      </c>
      <c r="BP77" s="55" t="str">
        <v/>
      </c>
      <c r="BQ77" s="50" t="e" cm="1">
        <f t="array" ref="BQ77">IFERROR(IF(BP77="N/P",0,_xlfn.IFS(BK77&gt;8,"0",BK77=1,"9",BK77=2,"7",BK77=3,"6",BK77=4,"5",BK77=5,"4",BK77=6,"3",BK77=7,"2",BK77=8,"1")),"")+0</f>
        <v>#VALUE!</v>
      </c>
    </row>
    <row r="78" spans="1:100" x14ac:dyDescent="0.3">
      <c r="I78" t="str">
        <f>N78&amp;COUNTIF($N$15:N78,N78)</f>
        <v>37</v>
      </c>
      <c r="AB78" t="str">
        <f>AG78&amp;COUNTIF($AG$15:AG78,AG78)</f>
        <v>37</v>
      </c>
      <c r="AD78" s="77"/>
      <c r="AE78" s="77"/>
      <c r="AF78" s="77"/>
      <c r="AG78" s="77"/>
      <c r="AH78" s="77"/>
      <c r="AN78" s="42" t="str">
        <f>AN63</f>
        <v>FEMENINO</v>
      </c>
      <c r="AO78" s="18"/>
      <c r="AQ78" s="42" t="str">
        <f>AQ63</f>
        <v>100 M</v>
      </c>
      <c r="AR78" s="18" t="str">
        <f>AR63</f>
        <v>LIBRE</v>
      </c>
      <c r="AT78" s="87" t="str">
        <f t="shared" si="40"/>
        <v>100 M</v>
      </c>
      <c r="AU78" s="4"/>
      <c r="AV78" s="48" t="str">
        <f>AN78</f>
        <v>FEMENINO</v>
      </c>
      <c r="AW78" s="17">
        <f>AO78</f>
        <v>0</v>
      </c>
      <c r="AY78" s="48" t="str">
        <f>AQ78</f>
        <v>100 M</v>
      </c>
      <c r="AZ78" s="17" t="str">
        <f>AR78</f>
        <v>LIBRE</v>
      </c>
      <c r="BC78" s="4"/>
      <c r="BD78" s="42" t="str">
        <f>BD63</f>
        <v>MASCULINO</v>
      </c>
      <c r="BE78" s="18">
        <f>AO78</f>
        <v>0</v>
      </c>
      <c r="BG78" s="42" t="str">
        <f>BG63</f>
        <v>100 M</v>
      </c>
      <c r="BH78" s="18" t="str">
        <f>BH63</f>
        <v>LIBRE</v>
      </c>
      <c r="BJ78" s="90" t="str">
        <f t="shared" si="41"/>
        <v>100 M</v>
      </c>
      <c r="BL78" s="48" t="str">
        <f>BD78</f>
        <v>MASCULINO</v>
      </c>
      <c r="BM78" s="17">
        <f>BE78</f>
        <v>0</v>
      </c>
      <c r="BO78" s="48" t="str">
        <f>BG78</f>
        <v>100 M</v>
      </c>
      <c r="BP78" s="17" t="str">
        <f>BH78</f>
        <v>LIBRE</v>
      </c>
    </row>
    <row r="79" spans="1:100" x14ac:dyDescent="0.3">
      <c r="A79" s="3" t="s">
        <v>96</v>
      </c>
      <c r="B79" s="42" t="str">
        <f>$B$13</f>
        <v xml:space="preserve">PRUEBA </v>
      </c>
      <c r="C79" s="18">
        <f>$C$13</f>
        <v>7</v>
      </c>
      <c r="D79" s="18"/>
      <c r="E79" s="78" t="str">
        <f>$E$12</f>
        <v>100 M</v>
      </c>
      <c r="F79" s="79" t="str">
        <f>$F$12</f>
        <v>LIBRE</v>
      </c>
      <c r="I79" t="str">
        <f>N79&amp;COUNTIF($N$15:N79,N79)</f>
        <v>100 M6</v>
      </c>
      <c r="J79" s="3" t="s">
        <v>96</v>
      </c>
      <c r="K79" s="42" t="str">
        <f>$B$13</f>
        <v xml:space="preserve">PRUEBA </v>
      </c>
      <c r="L79" s="79">
        <f>$C$13</f>
        <v>7</v>
      </c>
      <c r="M79" s="79"/>
      <c r="N79" s="78" t="str">
        <f>$E$12</f>
        <v>100 M</v>
      </c>
      <c r="O79" s="79" t="str">
        <f>$F$12</f>
        <v>LIBRE</v>
      </c>
      <c r="P79" s="5"/>
      <c r="Q79" s="5"/>
      <c r="R79" s="5"/>
      <c r="T79" s="3" t="s">
        <v>96</v>
      </c>
      <c r="U79" s="42" t="str">
        <f>$B$13</f>
        <v xml:space="preserve">PRUEBA </v>
      </c>
      <c r="V79" s="18">
        <f>$V$13</f>
        <v>8</v>
      </c>
      <c r="W79" s="18"/>
      <c r="X79" s="78" t="str">
        <f>$E$12</f>
        <v>100 M</v>
      </c>
      <c r="Y79" s="79" t="str">
        <f>$F$12</f>
        <v>LIBRE</v>
      </c>
      <c r="Z79" s="85"/>
      <c r="AB79" t="str">
        <f>AG79&amp;COUNTIF($AG$15:AG79,AG79)</f>
        <v>100 M6</v>
      </c>
      <c r="AC79" s="3" t="s">
        <v>96</v>
      </c>
      <c r="AD79" s="42" t="str">
        <f>$B$13</f>
        <v xml:space="preserve">PRUEBA </v>
      </c>
      <c r="AE79" s="18">
        <f>$V$13</f>
        <v>8</v>
      </c>
      <c r="AF79" s="79"/>
      <c r="AG79" s="78" t="str">
        <f>$E$12</f>
        <v>100 M</v>
      </c>
      <c r="AH79" s="79" t="str">
        <f>$F$12</f>
        <v>LIBRE</v>
      </c>
      <c r="AI79" s="5"/>
      <c r="AJ79" s="5"/>
      <c r="AK79" s="5"/>
      <c r="AN79" s="42" t="str">
        <f>AN64</f>
        <v xml:space="preserve">PRUEBA </v>
      </c>
      <c r="AO79" s="18">
        <f>AO64</f>
        <v>7</v>
      </c>
      <c r="AT79" s="87" t="str">
        <f t="shared" si="40"/>
        <v/>
      </c>
      <c r="AU79" s="4"/>
      <c r="AV79" s="48" t="str">
        <f>AN79</f>
        <v xml:space="preserve">PRUEBA </v>
      </c>
      <c r="AW79" s="17">
        <f>AO79</f>
        <v>7</v>
      </c>
      <c r="BC79" s="4"/>
      <c r="BD79" s="42" t="str">
        <f>BD64</f>
        <v xml:space="preserve">PRUEBA </v>
      </c>
      <c r="BE79" s="18">
        <f>BE64</f>
        <v>8</v>
      </c>
      <c r="BJ79" s="90" t="str">
        <f t="shared" si="41"/>
        <v/>
      </c>
      <c r="BL79" s="48" t="str">
        <f>AV79</f>
        <v xml:space="preserve">PRUEBA </v>
      </c>
      <c r="BM79" s="17">
        <f>BE79</f>
        <v>8</v>
      </c>
    </row>
    <row r="80" spans="1:100" x14ac:dyDescent="0.3">
      <c r="A80" s="3" t="s">
        <v>79</v>
      </c>
      <c r="B80" s="49" t="s">
        <v>7</v>
      </c>
      <c r="C80" s="49" t="s">
        <v>8</v>
      </c>
      <c r="D80" s="49" t="s">
        <v>61</v>
      </c>
      <c r="E80" s="49" t="s">
        <v>10</v>
      </c>
      <c r="F80" s="49" t="s">
        <v>80</v>
      </c>
      <c r="I80" t="str">
        <f>N80&amp;COUNTIF($N$15:N80,N80)</f>
        <v>CAT.6</v>
      </c>
      <c r="J80" s="3" t="s">
        <v>79</v>
      </c>
      <c r="K80" s="50" t="s">
        <v>7</v>
      </c>
      <c r="L80" s="50" t="s">
        <v>8</v>
      </c>
      <c r="M80" s="50" t="s">
        <v>61</v>
      </c>
      <c r="N80" s="50" t="s">
        <v>10</v>
      </c>
      <c r="O80" s="50" t="s">
        <v>80</v>
      </c>
      <c r="P80" s="49" t="s">
        <v>81</v>
      </c>
      <c r="Q80" s="49" t="s">
        <v>82</v>
      </c>
      <c r="R80" s="49" t="s">
        <v>30</v>
      </c>
      <c r="T80" s="3" t="s">
        <v>79</v>
      </c>
      <c r="U80" s="49" t="s">
        <v>7</v>
      </c>
      <c r="V80" s="49" t="s">
        <v>8</v>
      </c>
      <c r="W80" s="49" t="s">
        <v>61</v>
      </c>
      <c r="X80" s="49" t="s">
        <v>10</v>
      </c>
      <c r="Y80" s="49" t="s">
        <v>80</v>
      </c>
      <c r="Z80" s="83"/>
      <c r="AB80" t="str">
        <f>AG80&amp;COUNTIF($AG$15:AG80,AG80)</f>
        <v>CAT.6</v>
      </c>
      <c r="AC80" s="3" t="s">
        <v>79</v>
      </c>
      <c r="AD80" s="50" t="s">
        <v>7</v>
      </c>
      <c r="AE80" s="50" t="s">
        <v>8</v>
      </c>
      <c r="AF80" s="50" t="s">
        <v>61</v>
      </c>
      <c r="AG80" s="50" t="s">
        <v>10</v>
      </c>
      <c r="AH80" s="50" t="s">
        <v>80</v>
      </c>
      <c r="AI80" s="49" t="s">
        <v>81</v>
      </c>
      <c r="AJ80" s="49" t="s">
        <v>82</v>
      </c>
      <c r="AK80" s="49" t="s">
        <v>30</v>
      </c>
      <c r="AM80" s="49" t="s">
        <v>83</v>
      </c>
      <c r="AN80" s="49" t="s">
        <v>7</v>
      </c>
      <c r="AO80" s="49" t="s">
        <v>8</v>
      </c>
      <c r="AP80" s="49" t="s">
        <v>61</v>
      </c>
      <c r="AQ80" s="49" t="s">
        <v>10</v>
      </c>
      <c r="AR80" s="49" t="s">
        <v>81</v>
      </c>
      <c r="AS80" s="50" t="s">
        <v>15</v>
      </c>
      <c r="AT80" s="87" t="str">
        <f t="shared" si="40"/>
        <v>CAT.Lugar</v>
      </c>
      <c r="AU80" s="49" t="s">
        <v>83</v>
      </c>
      <c r="AV80" s="49" t="s">
        <v>7</v>
      </c>
      <c r="AW80" s="49" t="s">
        <v>8</v>
      </c>
      <c r="AX80" s="49" t="s">
        <v>61</v>
      </c>
      <c r="AY80" s="49" t="s">
        <v>10</v>
      </c>
      <c r="AZ80" s="49" t="s">
        <v>81</v>
      </c>
      <c r="BA80" s="4" t="s">
        <v>15</v>
      </c>
      <c r="BC80" s="49" t="s">
        <v>83</v>
      </c>
      <c r="BD80" s="49" t="s">
        <v>7</v>
      </c>
      <c r="BE80" s="49" t="s">
        <v>8</v>
      </c>
      <c r="BF80" s="49" t="s">
        <v>61</v>
      </c>
      <c r="BG80" s="49" t="s">
        <v>10</v>
      </c>
      <c r="BH80" s="49" t="s">
        <v>81</v>
      </c>
      <c r="BI80" s="50" t="s">
        <v>15</v>
      </c>
      <c r="BJ80" s="90" t="str">
        <f t="shared" si="41"/>
        <v>CAT.Lugar</v>
      </c>
      <c r="BK80" s="4" t="s">
        <v>83</v>
      </c>
      <c r="BL80" s="4" t="s">
        <v>7</v>
      </c>
      <c r="BM80" s="4" t="s">
        <v>8</v>
      </c>
      <c r="BN80" s="4" t="s">
        <v>61</v>
      </c>
      <c r="BO80" s="4" t="s">
        <v>10</v>
      </c>
      <c r="BP80" s="4" t="s">
        <v>81</v>
      </c>
      <c r="BQ80" s="4" t="s">
        <v>15</v>
      </c>
    </row>
    <row r="81" spans="1:69" x14ac:dyDescent="0.3">
      <c r="A81">
        <v>8</v>
      </c>
      <c r="C81" s="3">
        <f>_xlfn.XLOOKUP(B81,Tabla1[NOMBRE Y APELLIDO],Tabla1[EQUIPO])</f>
        <v>0</v>
      </c>
      <c r="D81" s="3">
        <f>_xlfn.XLOOKUP(B81,Tabla1[NOMBRE Y APELLIDO],Tabla1[EDAD])</f>
        <v>0</v>
      </c>
      <c r="E81" s="3">
        <f>_xlfn.XLOOKUP(B81,Tabla1[NOMBRE Y APELLIDO],Tabla1[CAT.])</f>
        <v>0</v>
      </c>
      <c r="F81" s="81">
        <f>_xlfn.XLOOKUP(B81,Tabla1[NOMBRE Y APELLIDO],Tabla1[100m LIBRE])</f>
        <v>0</v>
      </c>
      <c r="H81" t="str">
        <f>$J$79&amp;"-"&amp;J81</f>
        <v>SERIE 7-1</v>
      </c>
      <c r="I81" t="str">
        <f>N81&amp;COUNTIF($N$15:N81,N81)</f>
        <v>038</v>
      </c>
      <c r="J81" s="3" cm="1">
        <f t="array" ref="J81:O88">_xlfn._xlws.SORT(A81:F88,1,1,FALSE)</f>
        <v>1</v>
      </c>
      <c r="K81" s="80">
        <v>0</v>
      </c>
      <c r="L81" s="50">
        <v>0</v>
      </c>
      <c r="M81" s="50">
        <v>0</v>
      </c>
      <c r="N81" s="50">
        <v>0</v>
      </c>
      <c r="O81" s="55">
        <v>0</v>
      </c>
      <c r="P81" s="55" t="s">
        <v>89</v>
      </c>
      <c r="Q81" s="50">
        <f t="shared" ref="Q81:Q88" si="56">$L$13</f>
        <v>7</v>
      </c>
      <c r="R81" s="50">
        <v>7</v>
      </c>
      <c r="T81">
        <v>8</v>
      </c>
      <c r="V81" s="3">
        <f>_xlfn.XLOOKUP(U81,Tabla1[NOMBRE Y APELLIDO],Tabla1[EQUIPO])</f>
        <v>0</v>
      </c>
      <c r="W81" s="3">
        <f>_xlfn.XLOOKUP(U81,Tabla1[NOMBRE Y APELLIDO],Tabla1[EDAD])</f>
        <v>0</v>
      </c>
      <c r="X81" s="3">
        <f>_xlfn.XLOOKUP(U81,Tabla1[NOMBRE Y APELLIDO],Tabla1[CAT.])</f>
        <v>0</v>
      </c>
      <c r="Y81" s="81">
        <f>_xlfn.XLOOKUP(U81,Tabla1[NOMBRE Y APELLIDO],Tabla1[100m LIBRE])</f>
        <v>0</v>
      </c>
      <c r="Z81" s="84"/>
      <c r="AA81" t="str">
        <f>$AC$79&amp;"-"&amp;AC81</f>
        <v>SERIE 7-1</v>
      </c>
      <c r="AB81" t="str">
        <f>AG81&amp;COUNTIF($AG$15:AG81,AG81)</f>
        <v>038</v>
      </c>
      <c r="AC81" s="3" cm="1">
        <f t="array" ref="AC81:AH88">_xlfn._xlws.SORT(T81:Y88,1,1,FALSE)</f>
        <v>1</v>
      </c>
      <c r="AD81" s="80">
        <v>0</v>
      </c>
      <c r="AE81" s="50">
        <v>0</v>
      </c>
      <c r="AF81" s="50">
        <v>0</v>
      </c>
      <c r="AG81" s="50">
        <v>0</v>
      </c>
      <c r="AH81" s="55">
        <v>0</v>
      </c>
      <c r="AI81" s="55" t="s">
        <v>89</v>
      </c>
      <c r="AJ81" s="50">
        <f t="shared" ref="AJ81:AJ88" si="57">$AE$13</f>
        <v>8</v>
      </c>
      <c r="AK81" s="50">
        <v>7</v>
      </c>
      <c r="AM81" s="4">
        <v>1</v>
      </c>
      <c r="AN81" t="str" cm="1">
        <f t="array" ref="AN81">_xlfn.XLOOKUP($AO$78&amp;AM81,$I$15:$I$201,$K$15:$N$201,"")</f>
        <v/>
      </c>
      <c r="AO81" s="55"/>
      <c r="AP81" s="50"/>
      <c r="AQ81" s="55"/>
      <c r="AR81" s="55" t="str">
        <f t="shared" ref="AR81:AR92" si="58">_xlfn.XLOOKUP($AO$78&amp;AM81,$I$15:$I$201,$P$15:$P$201,"")</f>
        <v/>
      </c>
      <c r="AS81" s="50" cm="1">
        <f t="array" ref="AS81">IFERROR(IF(AR81="N/P",0,_xlfn.IFS(AM81&gt;8,"0",AM81=1,"9",AM81=2,"7",AM81=3,"6",AM81=4,"5",AM81=5,"4",AM81=6,"3",AM81=7,"2",AM81=8,"1")),"")+0</f>
        <v>9</v>
      </c>
      <c r="AT81" s="87" t="e">
        <f t="shared" si="40"/>
        <v>#N/A</v>
      </c>
      <c r="AU81" s="4" t="e" cm="1">
        <f t="array" ref="AU81">_xlfn.IFS(AZ81="N/P",0,AV81="",0,AV81&gt;0,1)</f>
        <v>#N/A</v>
      </c>
      <c r="AV81" cm="1">
        <f t="array" ref="AV81:AZ92">_xlfn._xlws.SORT(AN81:AR92,5,1,FALSE)</f>
        <v>0</v>
      </c>
      <c r="AW81" s="4">
        <v>0</v>
      </c>
      <c r="AX81" s="4">
        <v>0</v>
      </c>
      <c r="AY81" s="4">
        <v>0</v>
      </c>
      <c r="AZ81" s="55">
        <v>0</v>
      </c>
      <c r="BA81" s="50" t="e" cm="1">
        <f t="array" ref="BA81">IFERROR(IF(AZ81="N/P",0,_xlfn.IFS(AU81&gt;8,"0",AU81=1,"9",AU81=2,"7",AU81=3,"6",AU81=4,"5",AU81=5,"4",AU81=6,"3",AU81=7,"2",AU81=8,"1")),"")+0</f>
        <v>#VALUE!</v>
      </c>
      <c r="BC81" s="4">
        <v>1</v>
      </c>
      <c r="BD81" cm="1">
        <f t="array" ref="BD81:BG81">_xlfn.XLOOKUP($BE$78&amp;BC81,$AB$15:$AB$201,$AD$15:$AG$201,"")</f>
        <v>0</v>
      </c>
      <c r="BE81" s="55">
        <v>0</v>
      </c>
      <c r="BF81" s="50">
        <v>0</v>
      </c>
      <c r="BG81" s="55">
        <v>0</v>
      </c>
      <c r="BH81" s="55" t="str">
        <f t="shared" ref="BH81:BH92" si="59">_xlfn.XLOOKUP($BE$78&amp;BC81,$AB$15:$AB$201,$AI$15:$AI$201,"")</f>
        <v>:        :</v>
      </c>
      <c r="BI81" s="50" cm="1">
        <f t="array" ref="BI81">IFERROR(IF(BH81="N/P",0,_xlfn.IFS(BC81&gt;8,"0",BC81=1,"9",BC81=2,"7",BC81=3,"6",BC81=4,"5",BC81=5,"4",BC81=6,"3",BC81=7,"2",BC81=8,"1")),"")+0</f>
        <v>9</v>
      </c>
      <c r="BJ81" s="90" t="e">
        <f t="shared" si="41"/>
        <v>#N/A</v>
      </c>
      <c r="BK81" s="4" t="e" cm="1">
        <f t="array" ref="BK81">_xlfn.IFS(BP81="N/P",0,BL81="",0,BL81&gt;0,1)</f>
        <v>#N/A</v>
      </c>
      <c r="BL81" cm="1">
        <f t="array" ref="BL81:BP92">_xlfn._xlws.SORT(BD81:BH92,5,1,FALSE)</f>
        <v>0</v>
      </c>
      <c r="BM81" s="4">
        <v>0</v>
      </c>
      <c r="BN81" s="4">
        <v>0</v>
      </c>
      <c r="BO81" s="4">
        <v>0</v>
      </c>
      <c r="BP81" s="55" t="str">
        <v>:        :</v>
      </c>
      <c r="BQ81" s="50" t="e" cm="1">
        <f t="array" ref="BQ81">IFERROR(IF(BP81="N/P",0,_xlfn.IFS(BK81&gt;8,"0",BK81=1,"9",BK81=2,"7",BK81=3,"6",BK81=4,"5",BK81=5,"4",BK81=6,"3",BK81=7,"2",BK81=8,"1")),"")+0</f>
        <v>#VALUE!</v>
      </c>
    </row>
    <row r="82" spans="1:69" x14ac:dyDescent="0.3">
      <c r="A82">
        <v>1</v>
      </c>
      <c r="C82" s="3">
        <f>_xlfn.XLOOKUP(B82,Tabla1[NOMBRE Y APELLIDO],Tabla1[EQUIPO])</f>
        <v>0</v>
      </c>
      <c r="D82" s="3">
        <f>_xlfn.XLOOKUP(B82,Tabla1[NOMBRE Y APELLIDO],Tabla1[EDAD])</f>
        <v>0</v>
      </c>
      <c r="E82" s="3">
        <f>_xlfn.XLOOKUP(B82,Tabla1[NOMBRE Y APELLIDO],Tabla1[CAT.])</f>
        <v>0</v>
      </c>
      <c r="F82" s="81">
        <f>_xlfn.XLOOKUP(B82,Tabla1[NOMBRE Y APELLIDO],Tabla1[100m LIBRE])</f>
        <v>0</v>
      </c>
      <c r="H82" t="str">
        <f t="shared" ref="H82:H88" si="60">$J$79&amp;"-"&amp;J82</f>
        <v>SERIE 7-2</v>
      </c>
      <c r="I82" t="str">
        <f>N82&amp;COUNTIF($N$15:N82,N82)</f>
        <v>039</v>
      </c>
      <c r="J82" s="3">
        <v>2</v>
      </c>
      <c r="K82" s="80">
        <v>0</v>
      </c>
      <c r="L82" s="50">
        <v>0</v>
      </c>
      <c r="M82" s="50">
        <v>0</v>
      </c>
      <c r="N82" s="50">
        <v>0</v>
      </c>
      <c r="O82" s="55">
        <v>0</v>
      </c>
      <c r="P82" s="55" t="s">
        <v>89</v>
      </c>
      <c r="Q82" s="50">
        <f t="shared" si="56"/>
        <v>7</v>
      </c>
      <c r="R82" s="50">
        <v>7</v>
      </c>
      <c r="T82">
        <v>1</v>
      </c>
      <c r="V82" s="3">
        <f>_xlfn.XLOOKUP(U82,Tabla1[NOMBRE Y APELLIDO],Tabla1[EQUIPO])</f>
        <v>0</v>
      </c>
      <c r="W82" s="3">
        <f>_xlfn.XLOOKUP(U82,Tabla1[NOMBRE Y APELLIDO],Tabla1[EDAD])</f>
        <v>0</v>
      </c>
      <c r="X82" s="3">
        <f>_xlfn.XLOOKUP(U82,Tabla1[NOMBRE Y APELLIDO],Tabla1[CAT.])</f>
        <v>0</v>
      </c>
      <c r="Y82" s="81">
        <f>_xlfn.XLOOKUP(U82,Tabla1[NOMBRE Y APELLIDO],Tabla1[100m LIBRE])</f>
        <v>0</v>
      </c>
      <c r="Z82" s="84"/>
      <c r="AA82" t="str">
        <f t="shared" ref="AA82:AA88" si="61">$AC$79&amp;"-"&amp;AC82</f>
        <v>SERIE 7-2</v>
      </c>
      <c r="AB82" t="str">
        <f>AG82&amp;COUNTIF($AG$15:AG82,AG82)</f>
        <v>039</v>
      </c>
      <c r="AC82" s="3">
        <v>2</v>
      </c>
      <c r="AD82" s="80">
        <v>0</v>
      </c>
      <c r="AE82" s="50">
        <v>0</v>
      </c>
      <c r="AF82" s="50">
        <v>0</v>
      </c>
      <c r="AG82" s="50">
        <v>0</v>
      </c>
      <c r="AH82" s="55">
        <v>0</v>
      </c>
      <c r="AI82" s="55" t="s">
        <v>89</v>
      </c>
      <c r="AJ82" s="50">
        <f t="shared" si="57"/>
        <v>8</v>
      </c>
      <c r="AK82" s="50">
        <v>7</v>
      </c>
      <c r="AM82" s="4">
        <v>2</v>
      </c>
      <c r="AN82" t="str" cm="1">
        <f t="array" ref="AN82">_xlfn.XLOOKUP($AO$78&amp;AM82,$I$15:$I$201,$K$15:$N$201,"")</f>
        <v/>
      </c>
      <c r="AO82" s="55"/>
      <c r="AP82" s="50"/>
      <c r="AQ82" s="55"/>
      <c r="AR82" s="55" t="str">
        <f t="shared" si="58"/>
        <v/>
      </c>
      <c r="AS82" s="50" cm="1">
        <f t="array" ref="AS82">IFERROR(IF(AR82="N/P",0,_xlfn.IFS(AM82&gt;8,"0",AM82=1,"9",AM82=2,"7",AM82=3,"6",AM82=4,"5",AM82=5,"4",AM82=6,"3",AM82=7,"2",AM82=8,"1")),"")+0</f>
        <v>7</v>
      </c>
      <c r="AT82" s="87" t="e">
        <f t="shared" si="40"/>
        <v>#N/A</v>
      </c>
      <c r="AU82" s="4" t="e" cm="1">
        <f t="array" ref="AU82">_xlfn.IFS(AZ82="N/P",0,AV82="",0,AZ82&gt;0,AU81+1)</f>
        <v>#N/A</v>
      </c>
      <c r="AV82">
        <v>0</v>
      </c>
      <c r="AW82" s="4">
        <v>0</v>
      </c>
      <c r="AX82" s="4">
        <v>0</v>
      </c>
      <c r="AY82" s="4">
        <v>0</v>
      </c>
      <c r="AZ82" s="55">
        <v>0</v>
      </c>
      <c r="BA82" s="50" t="e" cm="1">
        <f t="array" ref="BA82">IFERROR(IF(AZ82="N/P",0,_xlfn.IFS(AU82&gt;8,"0",AU82=1,"9",AU82=2,"7",AU82=3,"6",AU82=4,"5",AU82=5,"4",AU82=6,"3",AU82=7,"2",AU82=8,"1")),"")+0</f>
        <v>#VALUE!</v>
      </c>
      <c r="BC82" s="4">
        <v>2</v>
      </c>
      <c r="BD82" cm="1">
        <f t="array" ref="BD82:BG82">_xlfn.XLOOKUP($BE$78&amp;BC82,$AB$15:$AB$201,$AD$15:$AG$201,"")</f>
        <v>0</v>
      </c>
      <c r="BE82" s="55">
        <v>0</v>
      </c>
      <c r="BF82" s="50">
        <v>0</v>
      </c>
      <c r="BG82" s="55">
        <v>0</v>
      </c>
      <c r="BH82" s="55" t="str">
        <f t="shared" si="59"/>
        <v>:        :</v>
      </c>
      <c r="BI82" s="50" cm="1">
        <f t="array" ref="BI82">IFERROR(IF(BH82="N/P",0,_xlfn.IFS(BC82&gt;8,"0",BC82=1,"9",BC82=2,"7",BC82=3,"6",BC82=4,"5",BC82=5,"4",BC82=6,"3",BC82=7,"2",BC82=8,"1")),"")+0</f>
        <v>7</v>
      </c>
      <c r="BJ82" s="90" t="e">
        <f t="shared" si="41"/>
        <v>#N/A</v>
      </c>
      <c r="BK82" s="4" t="e" cm="1">
        <f t="array" ref="BK82">_xlfn.IFS(BP82="N/P",0,BL82="",0,BP82&gt;0,BK81+1)</f>
        <v>#N/A</v>
      </c>
      <c r="BL82">
        <v>0</v>
      </c>
      <c r="BM82" s="4">
        <v>0</v>
      </c>
      <c r="BN82" s="4">
        <v>0</v>
      </c>
      <c r="BO82" s="4">
        <v>0</v>
      </c>
      <c r="BP82" s="55" t="str">
        <v>:        :</v>
      </c>
      <c r="BQ82" s="50" t="e" cm="1">
        <f t="array" ref="BQ82">IFERROR(IF(BP82="N/P",0,_xlfn.IFS(BK82&gt;8,"0",BK82=1,"9",BK82=2,"7",BK82=3,"6",BK82=4,"5",BK82=5,"4",BK82=6,"3",BK82=7,"2",BK82=8,"1")),"")+0</f>
        <v>#VALUE!</v>
      </c>
    </row>
    <row r="83" spans="1:69" x14ac:dyDescent="0.3">
      <c r="A83">
        <v>7</v>
      </c>
      <c r="C83" s="3">
        <f>_xlfn.XLOOKUP(B83,Tabla1[NOMBRE Y APELLIDO],Tabla1[EQUIPO])</f>
        <v>0</v>
      </c>
      <c r="D83" s="3">
        <f>_xlfn.XLOOKUP(B83,Tabla1[NOMBRE Y APELLIDO],Tabla1[EDAD])</f>
        <v>0</v>
      </c>
      <c r="E83" s="3">
        <f>_xlfn.XLOOKUP(B83,Tabla1[NOMBRE Y APELLIDO],Tabla1[CAT.])</f>
        <v>0</v>
      </c>
      <c r="F83" s="81">
        <f>_xlfn.XLOOKUP(B83,Tabla1[NOMBRE Y APELLIDO],Tabla1[100m LIBRE])</f>
        <v>0</v>
      </c>
      <c r="H83" t="str">
        <f t="shared" si="60"/>
        <v>SERIE 7-3</v>
      </c>
      <c r="I83" t="str">
        <f>N83&amp;COUNTIF($N$15:N83,N83)</f>
        <v>040</v>
      </c>
      <c r="J83" s="3">
        <v>3</v>
      </c>
      <c r="K83" s="80">
        <v>0</v>
      </c>
      <c r="L83" s="50">
        <v>0</v>
      </c>
      <c r="M83" s="50">
        <v>0</v>
      </c>
      <c r="N83" s="50">
        <v>0</v>
      </c>
      <c r="O83" s="55">
        <v>0</v>
      </c>
      <c r="P83" s="55" t="s">
        <v>89</v>
      </c>
      <c r="Q83" s="50">
        <f t="shared" si="56"/>
        <v>7</v>
      </c>
      <c r="R83" s="50">
        <v>7</v>
      </c>
      <c r="T83">
        <v>7</v>
      </c>
      <c r="V83" s="3">
        <f>_xlfn.XLOOKUP(U83,Tabla1[NOMBRE Y APELLIDO],Tabla1[EQUIPO])</f>
        <v>0</v>
      </c>
      <c r="W83" s="3">
        <f>_xlfn.XLOOKUP(U83,Tabla1[NOMBRE Y APELLIDO],Tabla1[EDAD])</f>
        <v>0</v>
      </c>
      <c r="X83" s="3">
        <f>_xlfn.XLOOKUP(U83,Tabla1[NOMBRE Y APELLIDO],Tabla1[CAT.])</f>
        <v>0</v>
      </c>
      <c r="Y83" s="81">
        <f>_xlfn.XLOOKUP(U83,Tabla1[NOMBRE Y APELLIDO],Tabla1[100m LIBRE])</f>
        <v>0</v>
      </c>
      <c r="Z83" s="84"/>
      <c r="AA83" t="str">
        <f t="shared" si="61"/>
        <v>SERIE 7-3</v>
      </c>
      <c r="AB83" t="str">
        <f>AG83&amp;COUNTIF($AG$15:AG83,AG83)</f>
        <v>040</v>
      </c>
      <c r="AC83" s="3">
        <v>3</v>
      </c>
      <c r="AD83" s="80">
        <v>0</v>
      </c>
      <c r="AE83" s="50">
        <v>0</v>
      </c>
      <c r="AF83" s="50">
        <v>0</v>
      </c>
      <c r="AG83" s="50">
        <v>0</v>
      </c>
      <c r="AH83" s="55">
        <v>0</v>
      </c>
      <c r="AI83" s="55" t="s">
        <v>89</v>
      </c>
      <c r="AJ83" s="50">
        <f t="shared" si="57"/>
        <v>8</v>
      </c>
      <c r="AK83" s="50">
        <v>7</v>
      </c>
      <c r="AM83" s="4">
        <v>3</v>
      </c>
      <c r="AN83" t="str" cm="1">
        <f t="array" ref="AN83">_xlfn.XLOOKUP($AO$78&amp;AM83,$I$15:$I$201,$K$15:$N$201,"")</f>
        <v/>
      </c>
      <c r="AO83" s="55"/>
      <c r="AP83" s="50"/>
      <c r="AQ83" s="55"/>
      <c r="AR83" s="55" t="str">
        <f t="shared" si="58"/>
        <v/>
      </c>
      <c r="AS83" s="50" cm="1">
        <f t="array" ref="AS83">IFERROR(IF(AR83="N/P",0,_xlfn.IFS(AM83&gt;8,"0",AM83=1,"9",AM83=2,"7",AM83=3,"6",AM83=4,"5",AM83=5,"4",AM83=6,"3",AM83=7,"2",AM83=8,"1")),"")+0</f>
        <v>6</v>
      </c>
      <c r="AT83" s="87" t="str">
        <f t="shared" si="40"/>
        <v>00</v>
      </c>
      <c r="AU83" s="4" cm="1">
        <f t="array" ref="AU83">_xlfn.IFS(AZ83="N/P",0,AV83="",0,AZ83&gt;0,AU82+1)</f>
        <v>0</v>
      </c>
      <c r="AV83" t="str">
        <v/>
      </c>
      <c r="AW83" s="4">
        <v>0</v>
      </c>
      <c r="AX83" s="4">
        <v>0</v>
      </c>
      <c r="AY83" s="4">
        <v>0</v>
      </c>
      <c r="AZ83" s="55" t="str">
        <v/>
      </c>
      <c r="BA83" s="50" t="e" cm="1">
        <f t="array" ref="BA83">IFERROR(IF(AZ83="N/P",0,_xlfn.IFS(AU83&gt;8,"0",AU83=1,"9",AU83=2,"7",AU83=3,"6",AU83=4,"5",AU83=5,"4",AU83=6,"3",AU83=7,"2",AU83=8,"1")),"")+0</f>
        <v>#VALUE!</v>
      </c>
      <c r="BC83" s="4">
        <v>3</v>
      </c>
      <c r="BD83" cm="1">
        <f t="array" ref="BD83:BG83">_xlfn.XLOOKUP($BE$78&amp;BC83,$AB$15:$AB$201,$AD$15:$AG$201,"")</f>
        <v>0</v>
      </c>
      <c r="BE83" s="55">
        <v>0</v>
      </c>
      <c r="BF83" s="50">
        <v>0</v>
      </c>
      <c r="BG83" s="55">
        <v>0</v>
      </c>
      <c r="BH83" s="55" t="str">
        <f t="shared" si="59"/>
        <v>:        :</v>
      </c>
      <c r="BI83" s="50" cm="1">
        <f t="array" ref="BI83">IFERROR(IF(BH83="N/P",0,_xlfn.IFS(BC83&gt;8,"0",BC83=1,"9",BC83=2,"7",BC83=3,"6",BC83=4,"5",BC83=5,"4",BC83=6,"3",BC83=7,"2",BC83=8,"1")),"")+0</f>
        <v>6</v>
      </c>
      <c r="BJ83" s="90" t="e">
        <f t="shared" si="41"/>
        <v>#N/A</v>
      </c>
      <c r="BK83" s="4" t="e" cm="1">
        <f t="array" ref="BK83">_xlfn.IFS(BP83="N/P",0,BL83="",0,BP83&gt;0,BK82+1)</f>
        <v>#N/A</v>
      </c>
      <c r="BL83">
        <v>0</v>
      </c>
      <c r="BM83" s="4">
        <v>0</v>
      </c>
      <c r="BN83" s="4">
        <v>0</v>
      </c>
      <c r="BO83" s="4">
        <v>0</v>
      </c>
      <c r="BP83" s="55" t="str">
        <v>:        :</v>
      </c>
      <c r="BQ83" s="50" t="e" cm="1">
        <f t="array" ref="BQ83">IFERROR(IF(BP83="N/P",0,_xlfn.IFS(BK83&gt;8,"0",BK83=1,"9",BK83=2,"7",BK83=3,"6",BK83=4,"5",BK83=5,"4",BK83=6,"3",BK83=7,"2",BK83=8,"1")),"")+0</f>
        <v>#VALUE!</v>
      </c>
    </row>
    <row r="84" spans="1:69" x14ac:dyDescent="0.3">
      <c r="A84">
        <v>2</v>
      </c>
      <c r="C84" s="3">
        <f>_xlfn.XLOOKUP(B84,Tabla1[NOMBRE Y APELLIDO],Tabla1[EQUIPO])</f>
        <v>0</v>
      </c>
      <c r="D84" s="3">
        <f>_xlfn.XLOOKUP(B84,Tabla1[NOMBRE Y APELLIDO],Tabla1[EDAD])</f>
        <v>0</v>
      </c>
      <c r="E84" s="3">
        <f>_xlfn.XLOOKUP(B84,Tabla1[NOMBRE Y APELLIDO],Tabla1[CAT.])</f>
        <v>0</v>
      </c>
      <c r="F84" s="81">
        <f>_xlfn.XLOOKUP(B84,Tabla1[NOMBRE Y APELLIDO],Tabla1[100m LIBRE])</f>
        <v>0</v>
      </c>
      <c r="H84" t="str">
        <f t="shared" si="60"/>
        <v>SERIE 7-4</v>
      </c>
      <c r="I84" t="str">
        <f>N84&amp;COUNTIF($N$15:N84,N84)</f>
        <v>041</v>
      </c>
      <c r="J84" s="3">
        <v>4</v>
      </c>
      <c r="K84" s="80">
        <v>0</v>
      </c>
      <c r="L84" s="50">
        <v>0</v>
      </c>
      <c r="M84" s="50">
        <v>0</v>
      </c>
      <c r="N84" s="50">
        <v>0</v>
      </c>
      <c r="O84" s="55">
        <v>0</v>
      </c>
      <c r="P84" s="55" t="s">
        <v>89</v>
      </c>
      <c r="Q84" s="50">
        <f t="shared" si="56"/>
        <v>7</v>
      </c>
      <c r="R84" s="50">
        <v>7</v>
      </c>
      <c r="T84">
        <v>2</v>
      </c>
      <c r="V84" s="3">
        <f>_xlfn.XLOOKUP(U84,Tabla1[NOMBRE Y APELLIDO],Tabla1[EQUIPO])</f>
        <v>0</v>
      </c>
      <c r="W84" s="3">
        <f>_xlfn.XLOOKUP(U84,Tabla1[NOMBRE Y APELLIDO],Tabla1[EDAD])</f>
        <v>0</v>
      </c>
      <c r="X84" s="3">
        <f>_xlfn.XLOOKUP(U84,Tabla1[NOMBRE Y APELLIDO],Tabla1[CAT.])</f>
        <v>0</v>
      </c>
      <c r="Y84" s="81">
        <f>_xlfn.XLOOKUP(U84,Tabla1[NOMBRE Y APELLIDO],Tabla1[100m LIBRE])</f>
        <v>0</v>
      </c>
      <c r="Z84" s="84"/>
      <c r="AA84" t="str">
        <f t="shared" si="61"/>
        <v>SERIE 7-4</v>
      </c>
      <c r="AB84" t="str">
        <f>AG84&amp;COUNTIF($AG$15:AG84,AG84)</f>
        <v>041</v>
      </c>
      <c r="AC84" s="3">
        <v>4</v>
      </c>
      <c r="AD84" s="80">
        <v>0</v>
      </c>
      <c r="AE84" s="50">
        <v>0</v>
      </c>
      <c r="AF84" s="50">
        <v>0</v>
      </c>
      <c r="AG84" s="50">
        <v>0</v>
      </c>
      <c r="AH84" s="55">
        <v>0</v>
      </c>
      <c r="AI84" s="55" t="s">
        <v>89</v>
      </c>
      <c r="AJ84" s="50">
        <f t="shared" si="57"/>
        <v>8</v>
      </c>
      <c r="AK84" s="50">
        <v>7</v>
      </c>
      <c r="AM84" s="4">
        <v>4</v>
      </c>
      <c r="AN84" cm="1">
        <f t="array" ref="AN84:AQ84">_xlfn.XLOOKUP($AO$78&amp;AM84,$I$15:$I$201,$K$15:$N$201,"")</f>
        <v>0</v>
      </c>
      <c r="AO84" s="55">
        <v>0</v>
      </c>
      <c r="AP84" s="50">
        <v>0</v>
      </c>
      <c r="AQ84" s="55">
        <v>0</v>
      </c>
      <c r="AR84" s="55">
        <f t="shared" si="58"/>
        <v>0</v>
      </c>
      <c r="AS84" s="50" cm="1">
        <f t="array" ref="AS84">IFERROR(IF(AR84="N/P",0,_xlfn.IFS(AM84&gt;8,"0",AM84=1,"9",AM84=2,"7",AM84=3,"6",AM84=4,"5",AM84=5,"4",AM84=6,"3",AM84=7,"2",AM84=8,"1")),"")+0</f>
        <v>5</v>
      </c>
      <c r="AT84" s="87" t="str">
        <f t="shared" si="40"/>
        <v>00</v>
      </c>
      <c r="AU84" s="4" cm="1">
        <f t="array" ref="AU84">_xlfn.IFS(AZ84="N/P",0,AV84="",0,AZ84&gt;0,AU83+1)</f>
        <v>0</v>
      </c>
      <c r="AV84" t="str">
        <v/>
      </c>
      <c r="AW84" s="4">
        <v>0</v>
      </c>
      <c r="AX84" s="4">
        <v>0</v>
      </c>
      <c r="AY84" s="4">
        <v>0</v>
      </c>
      <c r="AZ84" s="55" t="str">
        <v/>
      </c>
      <c r="BA84" s="50" t="e" cm="1">
        <f t="array" ref="BA84">IFERROR(IF(AZ84="N/P",0,_xlfn.IFS(AU84&gt;8,"0",AU84=1,"9",AU84=2,"7",AU84=3,"6",AU84=4,"5",AU84=5,"4",AU84=6,"3",AU84=7,"2",AU84=8,"1")),"")+0</f>
        <v>#VALUE!</v>
      </c>
      <c r="BC84" s="4">
        <v>4</v>
      </c>
      <c r="BD84" cm="1">
        <f t="array" ref="BD84:BG84">_xlfn.XLOOKUP($BE$78&amp;BC84,$AB$15:$AB$201,$AD$15:$AG$201,"")</f>
        <v>0</v>
      </c>
      <c r="BE84" s="55">
        <v>0</v>
      </c>
      <c r="BF84" s="50">
        <v>0</v>
      </c>
      <c r="BG84" s="55">
        <v>0</v>
      </c>
      <c r="BH84" s="55" t="str">
        <f t="shared" si="59"/>
        <v>:        :</v>
      </c>
      <c r="BI84" s="50" cm="1">
        <f t="array" ref="BI84">IFERROR(IF(BH84="N/P",0,_xlfn.IFS(BC84&gt;8,"0",BC84=1,"9",BC84=2,"7",BC84=3,"6",BC84=4,"5",BC84=5,"4",BC84=6,"3",BC84=7,"2",BC84=8,"1")),"")+0</f>
        <v>5</v>
      </c>
      <c r="BJ84" s="90" t="e">
        <f t="shared" si="41"/>
        <v>#N/A</v>
      </c>
      <c r="BK84" s="4" t="e" cm="1">
        <f t="array" ref="BK84">_xlfn.IFS(BP84="N/P",0,BL84="",0,BP84&gt;0,BK83+1)</f>
        <v>#N/A</v>
      </c>
      <c r="BL84">
        <v>0</v>
      </c>
      <c r="BM84" s="4">
        <v>0</v>
      </c>
      <c r="BN84" s="4">
        <v>0</v>
      </c>
      <c r="BO84" s="4">
        <v>0</v>
      </c>
      <c r="BP84" s="55" t="str">
        <v>:        :</v>
      </c>
      <c r="BQ84" s="50" t="e" cm="1">
        <f t="array" ref="BQ84">IFERROR(IF(BP84="N/P",0,_xlfn.IFS(BK84&gt;8,"0",BK84=1,"9",BK84=2,"7",BK84=3,"6",BK84=4,"5",BK84=5,"4",BK84=6,"3",BK84=7,"2",BK84=8,"1")),"")+0</f>
        <v>#VALUE!</v>
      </c>
    </row>
    <row r="85" spans="1:69" x14ac:dyDescent="0.3">
      <c r="A85">
        <v>6</v>
      </c>
      <c r="C85" s="3">
        <f>_xlfn.XLOOKUP(B85,Tabla1[NOMBRE Y APELLIDO],Tabla1[EQUIPO])</f>
        <v>0</v>
      </c>
      <c r="D85" s="3">
        <f>_xlfn.XLOOKUP(B85,Tabla1[NOMBRE Y APELLIDO],Tabla1[EDAD])</f>
        <v>0</v>
      </c>
      <c r="E85" s="3">
        <f>_xlfn.XLOOKUP(B85,Tabla1[NOMBRE Y APELLIDO],Tabla1[CAT.])</f>
        <v>0</v>
      </c>
      <c r="F85" s="81">
        <f>_xlfn.XLOOKUP(B85,Tabla1[NOMBRE Y APELLIDO],Tabla1[100m LIBRE])</f>
        <v>0</v>
      </c>
      <c r="H85" t="str">
        <f t="shared" si="60"/>
        <v>SERIE 7-5</v>
      </c>
      <c r="I85" t="str">
        <f>N85&amp;COUNTIF($N$15:N85,N85)</f>
        <v>042</v>
      </c>
      <c r="J85" s="3">
        <v>5</v>
      </c>
      <c r="K85" s="80">
        <v>0</v>
      </c>
      <c r="L85" s="50">
        <v>0</v>
      </c>
      <c r="M85" s="50">
        <v>0</v>
      </c>
      <c r="N85" s="50">
        <v>0</v>
      </c>
      <c r="O85" s="55">
        <v>0</v>
      </c>
      <c r="P85" s="55" t="s">
        <v>89</v>
      </c>
      <c r="Q85" s="50">
        <f t="shared" si="56"/>
        <v>7</v>
      </c>
      <c r="R85" s="50">
        <v>7</v>
      </c>
      <c r="T85">
        <v>6</v>
      </c>
      <c r="V85" s="3">
        <f>_xlfn.XLOOKUP(U85,Tabla1[NOMBRE Y APELLIDO],Tabla1[EQUIPO])</f>
        <v>0</v>
      </c>
      <c r="W85" s="3">
        <f>_xlfn.XLOOKUP(U85,Tabla1[NOMBRE Y APELLIDO],Tabla1[EDAD])</f>
        <v>0</v>
      </c>
      <c r="X85" s="3">
        <f>_xlfn.XLOOKUP(U85,Tabla1[NOMBRE Y APELLIDO],Tabla1[CAT.])</f>
        <v>0</v>
      </c>
      <c r="Y85" s="81">
        <f>_xlfn.XLOOKUP(U85,Tabla1[NOMBRE Y APELLIDO],Tabla1[100m LIBRE])</f>
        <v>0</v>
      </c>
      <c r="Z85" s="84"/>
      <c r="AA85" t="str">
        <f t="shared" si="61"/>
        <v>SERIE 7-5</v>
      </c>
      <c r="AB85" t="str">
        <f>AG85&amp;COUNTIF($AG$15:AG85,AG85)</f>
        <v>042</v>
      </c>
      <c r="AC85" s="3">
        <v>5</v>
      </c>
      <c r="AD85" s="80">
        <v>0</v>
      </c>
      <c r="AE85" s="50">
        <v>0</v>
      </c>
      <c r="AF85" s="50">
        <v>0</v>
      </c>
      <c r="AG85" s="50">
        <v>0</v>
      </c>
      <c r="AH85" s="55">
        <v>0</v>
      </c>
      <c r="AI85" s="55" t="s">
        <v>89</v>
      </c>
      <c r="AJ85" s="50">
        <f t="shared" si="57"/>
        <v>8</v>
      </c>
      <c r="AK85" s="50">
        <v>7</v>
      </c>
      <c r="AM85" s="4">
        <v>5</v>
      </c>
      <c r="AN85" t="str" cm="1">
        <f t="array" ref="AN85">_xlfn.XLOOKUP($AO$78&amp;AM85,$I$15:$I$201,$K$15:$N$201,"")</f>
        <v/>
      </c>
      <c r="AO85" s="55"/>
      <c r="AP85" s="50"/>
      <c r="AQ85" s="55"/>
      <c r="AR85" s="55" t="str">
        <f t="shared" si="58"/>
        <v/>
      </c>
      <c r="AS85" s="50" cm="1">
        <f t="array" ref="AS85">IFERROR(IF(AR85="N/P",0,_xlfn.IFS(AM85&gt;8,"0",AM85=1,"9",AM85=2,"7",AM85=3,"6",AM85=4,"5",AM85=5,"4",AM85=6,"3",AM85=7,"2",AM85=8,"1")),"")+0</f>
        <v>4</v>
      </c>
      <c r="AT85" s="87" t="str">
        <f t="shared" si="40"/>
        <v>00</v>
      </c>
      <c r="AU85" s="4" cm="1">
        <f t="array" ref="AU85">_xlfn.IFS(AZ85="N/P",0,AV85="",0,AZ85&gt;0,AU84+1)</f>
        <v>0</v>
      </c>
      <c r="AV85" t="str">
        <v/>
      </c>
      <c r="AW85" s="4">
        <v>0</v>
      </c>
      <c r="AX85" s="4">
        <v>0</v>
      </c>
      <c r="AY85" s="4">
        <v>0</v>
      </c>
      <c r="AZ85" s="55" t="str">
        <v/>
      </c>
      <c r="BA85" s="50" t="e" cm="1">
        <f t="array" ref="BA85">IFERROR(IF(AZ85="N/P",0,_xlfn.IFS(AU85&gt;8,"0",AU85=1,"9",AU85=2,"7",AU85=3,"6",AU85=4,"5",AU85=5,"4",AU85=6,"3",AU85=7,"2",AU85=8,"1")),"")+0</f>
        <v>#VALUE!</v>
      </c>
      <c r="BC85" s="4">
        <v>5</v>
      </c>
      <c r="BD85" cm="1">
        <f t="array" ref="BD85:BG85">_xlfn.XLOOKUP($BE$78&amp;BC85,$AB$15:$AB$201,$AD$15:$AG$201,"")</f>
        <v>0</v>
      </c>
      <c r="BE85" s="55">
        <v>0</v>
      </c>
      <c r="BF85" s="50">
        <v>0</v>
      </c>
      <c r="BG85" s="55">
        <v>0</v>
      </c>
      <c r="BH85" s="55" t="str">
        <f t="shared" si="59"/>
        <v>:        :</v>
      </c>
      <c r="BI85" s="50" cm="1">
        <f t="array" ref="BI85">IFERROR(IF(BH85="N/P",0,_xlfn.IFS(BC85&gt;8,"0",BC85=1,"9",BC85=2,"7",BC85=3,"6",BC85=4,"5",BC85=5,"4",BC85=6,"3",BC85=7,"2",BC85=8,"1")),"")+0</f>
        <v>4</v>
      </c>
      <c r="BJ85" s="90" t="e">
        <f t="shared" si="41"/>
        <v>#N/A</v>
      </c>
      <c r="BK85" s="4" t="e" cm="1">
        <f t="array" ref="BK85">_xlfn.IFS(BP85="N/P",0,BL85="",0,BP85&gt;0,BK84+1)</f>
        <v>#N/A</v>
      </c>
      <c r="BL85">
        <v>0</v>
      </c>
      <c r="BM85" s="4">
        <v>0</v>
      </c>
      <c r="BN85" s="4">
        <v>0</v>
      </c>
      <c r="BO85" s="4">
        <v>0</v>
      </c>
      <c r="BP85" s="55" t="str">
        <v>:        :</v>
      </c>
      <c r="BQ85" s="50" t="e" cm="1">
        <f t="array" ref="BQ85">IFERROR(IF(BP85="N/P",0,_xlfn.IFS(BK85&gt;8,"0",BK85=1,"9",BK85=2,"7",BK85=3,"6",BK85=4,"5",BK85=5,"4",BK85=6,"3",BK85=7,"2",BK85=8,"1")),"")+0</f>
        <v>#VALUE!</v>
      </c>
    </row>
    <row r="86" spans="1:69" x14ac:dyDescent="0.3">
      <c r="A86">
        <v>3</v>
      </c>
      <c r="C86" s="3">
        <f>_xlfn.XLOOKUP(B86,Tabla1[NOMBRE Y APELLIDO],Tabla1[EQUIPO])</f>
        <v>0</v>
      </c>
      <c r="D86" s="3">
        <f>_xlfn.XLOOKUP(B86,Tabla1[NOMBRE Y APELLIDO],Tabla1[EDAD])</f>
        <v>0</v>
      </c>
      <c r="E86" s="3">
        <f>_xlfn.XLOOKUP(B86,Tabla1[NOMBRE Y APELLIDO],Tabla1[CAT.])</f>
        <v>0</v>
      </c>
      <c r="F86" s="81">
        <f>_xlfn.XLOOKUP(B86,Tabla1[NOMBRE Y APELLIDO],Tabla1[100m LIBRE])</f>
        <v>0</v>
      </c>
      <c r="H86" t="str">
        <f t="shared" si="60"/>
        <v>SERIE 7-6</v>
      </c>
      <c r="I86" t="str">
        <f>N86&amp;COUNTIF($N$15:N86,N86)</f>
        <v>043</v>
      </c>
      <c r="J86" s="3">
        <v>6</v>
      </c>
      <c r="K86" s="80">
        <v>0</v>
      </c>
      <c r="L86" s="50">
        <v>0</v>
      </c>
      <c r="M86" s="50">
        <v>0</v>
      </c>
      <c r="N86" s="50">
        <v>0</v>
      </c>
      <c r="O86" s="55">
        <v>0</v>
      </c>
      <c r="P86" s="55" t="s">
        <v>89</v>
      </c>
      <c r="Q86" s="50">
        <f t="shared" si="56"/>
        <v>7</v>
      </c>
      <c r="R86" s="50">
        <v>7</v>
      </c>
      <c r="T86">
        <v>3</v>
      </c>
      <c r="V86" s="3">
        <f>_xlfn.XLOOKUP(U86,Tabla1[NOMBRE Y APELLIDO],Tabla1[EQUIPO])</f>
        <v>0</v>
      </c>
      <c r="W86" s="3">
        <f>_xlfn.XLOOKUP(U86,Tabla1[NOMBRE Y APELLIDO],Tabla1[EDAD])</f>
        <v>0</v>
      </c>
      <c r="X86" s="3">
        <f>_xlfn.XLOOKUP(U86,Tabla1[NOMBRE Y APELLIDO],Tabla1[CAT.])</f>
        <v>0</v>
      </c>
      <c r="Y86" s="81">
        <f>_xlfn.XLOOKUP(U86,Tabla1[NOMBRE Y APELLIDO],Tabla1[100m LIBRE])</f>
        <v>0</v>
      </c>
      <c r="Z86" s="84"/>
      <c r="AA86" t="str">
        <f t="shared" si="61"/>
        <v>SERIE 7-6</v>
      </c>
      <c r="AB86" t="str">
        <f>AG86&amp;COUNTIF($AG$15:AG86,AG86)</f>
        <v>043</v>
      </c>
      <c r="AC86" s="3">
        <v>6</v>
      </c>
      <c r="AD86" s="80">
        <v>0</v>
      </c>
      <c r="AE86" s="50">
        <v>0</v>
      </c>
      <c r="AF86" s="50">
        <v>0</v>
      </c>
      <c r="AG86" s="50">
        <v>0</v>
      </c>
      <c r="AH86" s="55">
        <v>0</v>
      </c>
      <c r="AI86" s="55" t="s">
        <v>89</v>
      </c>
      <c r="AJ86" s="50">
        <f t="shared" si="57"/>
        <v>8</v>
      </c>
      <c r="AK86" s="50">
        <v>7</v>
      </c>
      <c r="AM86" s="4">
        <v>6</v>
      </c>
      <c r="AN86" t="str" cm="1">
        <f t="array" ref="AN86">_xlfn.XLOOKUP($AO$78&amp;AM86,$I$15:$I$201,$K$15:$N$201,"")</f>
        <v/>
      </c>
      <c r="AO86" s="55"/>
      <c r="AP86" s="50"/>
      <c r="AQ86" s="55"/>
      <c r="AR86" s="55" t="str">
        <f t="shared" si="58"/>
        <v/>
      </c>
      <c r="AS86" s="50" cm="1">
        <f t="array" ref="AS86">IFERROR(IF(AR86="N/P",0,_xlfn.IFS(AM86&gt;8,"0",AM86=1,"9",AM86=2,"7",AM86=3,"6",AM86=4,"5",AM86=5,"4",AM86=6,"3",AM86=7,"2",AM86=8,"1")),"")+0</f>
        <v>3</v>
      </c>
      <c r="AT86" s="87" t="str">
        <f t="shared" si="40"/>
        <v>00</v>
      </c>
      <c r="AU86" s="4" cm="1">
        <f t="array" ref="AU86">_xlfn.IFS(AZ86="N/P",0,AV86="",0,AZ86&gt;0,AU85+1)</f>
        <v>0</v>
      </c>
      <c r="AV86" t="str">
        <v/>
      </c>
      <c r="AW86" s="4">
        <v>0</v>
      </c>
      <c r="AX86" s="4">
        <v>0</v>
      </c>
      <c r="AY86" s="4">
        <v>0</v>
      </c>
      <c r="AZ86" s="55" t="str">
        <v/>
      </c>
      <c r="BA86" s="50" t="e" cm="1">
        <f t="array" ref="BA86">IFERROR(IF(AZ86="N/P",0,_xlfn.IFS(AU86&gt;8,"0",AU86=1,"9",AU86=2,"7",AU86=3,"6",AU86=4,"5",AU86=5,"4",AU86=6,"3",AU86=7,"2",AU86=8,"1")),"")+0</f>
        <v>#VALUE!</v>
      </c>
      <c r="BC86" s="4">
        <v>6</v>
      </c>
      <c r="BD86" cm="1">
        <f t="array" ref="BD86:BG86">_xlfn.XLOOKUP($BE$78&amp;BC86,$AB$15:$AB$201,$AD$15:$AG$201,"")</f>
        <v>0</v>
      </c>
      <c r="BE86" s="55">
        <v>0</v>
      </c>
      <c r="BF86" s="50">
        <v>0</v>
      </c>
      <c r="BG86" s="55">
        <v>0</v>
      </c>
      <c r="BH86" s="55" t="str">
        <f t="shared" si="59"/>
        <v>:        :</v>
      </c>
      <c r="BI86" s="50" cm="1">
        <f t="array" ref="BI86">IFERROR(IF(BH86="N/P",0,_xlfn.IFS(BC86&gt;8,"0",BC86=1,"9",BC86=2,"7",BC86=3,"6",BC86=4,"5",BC86=5,"4",BC86=6,"3",BC86=7,"2",BC86=8,"1")),"")+0</f>
        <v>3</v>
      </c>
      <c r="BJ86" s="90" t="e">
        <f t="shared" si="41"/>
        <v>#N/A</v>
      </c>
      <c r="BK86" s="4" t="e" cm="1">
        <f t="array" ref="BK86">_xlfn.IFS(BP86="N/P",0,BL86="",0,BP86&gt;0,BK85+1)</f>
        <v>#N/A</v>
      </c>
      <c r="BL86">
        <v>0</v>
      </c>
      <c r="BM86" s="4">
        <v>0</v>
      </c>
      <c r="BN86" s="4">
        <v>0</v>
      </c>
      <c r="BO86" s="4">
        <v>0</v>
      </c>
      <c r="BP86" s="55" t="str">
        <v>:        :</v>
      </c>
      <c r="BQ86" s="50" t="e" cm="1">
        <f t="array" ref="BQ86">IFERROR(IF(BP86="N/P",0,_xlfn.IFS(BK86&gt;8,"0",BK86=1,"9",BK86=2,"7",BK86=3,"6",BK86=4,"5",BK86=5,"4",BK86=6,"3",BK86=7,"2",BK86=8,"1")),"")+0</f>
        <v>#VALUE!</v>
      </c>
    </row>
    <row r="87" spans="1:69" x14ac:dyDescent="0.3">
      <c r="A87">
        <v>5</v>
      </c>
      <c r="C87" s="3">
        <f>_xlfn.XLOOKUP(B87,Tabla1[NOMBRE Y APELLIDO],Tabla1[EQUIPO])</f>
        <v>0</v>
      </c>
      <c r="D87" s="3">
        <f>_xlfn.XLOOKUP(B87,Tabla1[NOMBRE Y APELLIDO],Tabla1[EDAD])</f>
        <v>0</v>
      </c>
      <c r="E87" s="3">
        <f>_xlfn.XLOOKUP(B87,Tabla1[NOMBRE Y APELLIDO],Tabla1[CAT.])</f>
        <v>0</v>
      </c>
      <c r="F87" s="81">
        <f>_xlfn.XLOOKUP(B87,Tabla1[NOMBRE Y APELLIDO],Tabla1[100m LIBRE])</f>
        <v>0</v>
      </c>
      <c r="H87" t="str">
        <f t="shared" si="60"/>
        <v>SERIE 7-7</v>
      </c>
      <c r="I87" t="str">
        <f>N87&amp;COUNTIF($N$15:N87,N87)</f>
        <v>044</v>
      </c>
      <c r="J87" s="3">
        <v>7</v>
      </c>
      <c r="K87" s="80">
        <v>0</v>
      </c>
      <c r="L87" s="50">
        <v>0</v>
      </c>
      <c r="M87" s="50">
        <v>0</v>
      </c>
      <c r="N87" s="50">
        <v>0</v>
      </c>
      <c r="O87" s="55">
        <v>0</v>
      </c>
      <c r="P87" s="55" t="s">
        <v>89</v>
      </c>
      <c r="Q87" s="50">
        <f t="shared" si="56"/>
        <v>7</v>
      </c>
      <c r="R87" s="50">
        <v>7</v>
      </c>
      <c r="T87">
        <v>5</v>
      </c>
      <c r="V87" s="3">
        <f>_xlfn.XLOOKUP(U87,Tabla1[NOMBRE Y APELLIDO],Tabla1[EQUIPO])</f>
        <v>0</v>
      </c>
      <c r="W87" s="3">
        <f>_xlfn.XLOOKUP(U87,Tabla1[NOMBRE Y APELLIDO],Tabla1[EDAD])</f>
        <v>0</v>
      </c>
      <c r="X87" s="3">
        <f>_xlfn.XLOOKUP(U87,Tabla1[NOMBRE Y APELLIDO],Tabla1[CAT.])</f>
        <v>0</v>
      </c>
      <c r="Y87" s="81">
        <f>_xlfn.XLOOKUP(U87,Tabla1[NOMBRE Y APELLIDO],Tabla1[100m LIBRE])</f>
        <v>0</v>
      </c>
      <c r="Z87" s="84"/>
      <c r="AA87" t="str">
        <f t="shared" si="61"/>
        <v>SERIE 7-7</v>
      </c>
      <c r="AB87" t="str">
        <f>AG87&amp;COUNTIF($AG$15:AG87,AG87)</f>
        <v>044</v>
      </c>
      <c r="AC87" s="3">
        <v>7</v>
      </c>
      <c r="AD87" s="80">
        <v>0</v>
      </c>
      <c r="AE87" s="50">
        <v>0</v>
      </c>
      <c r="AF87" s="50">
        <v>0</v>
      </c>
      <c r="AG87" s="50">
        <v>0</v>
      </c>
      <c r="AH87" s="55">
        <v>0</v>
      </c>
      <c r="AI87" s="55" t="s">
        <v>89</v>
      </c>
      <c r="AJ87" s="50">
        <f t="shared" si="57"/>
        <v>8</v>
      </c>
      <c r="AK87" s="50">
        <v>7</v>
      </c>
      <c r="AM87" s="4">
        <v>7</v>
      </c>
      <c r="AN87" t="str" cm="1">
        <f t="array" ref="AN87">_xlfn.XLOOKUP($AO$78&amp;AM87,$I$15:$I$201,$K$15:$N$201,"")</f>
        <v/>
      </c>
      <c r="AO87" s="55"/>
      <c r="AP87" s="50"/>
      <c r="AQ87" s="55"/>
      <c r="AR87" s="55" t="str">
        <f t="shared" si="58"/>
        <v/>
      </c>
      <c r="AS87" s="50" cm="1">
        <f t="array" ref="AS87">IFERROR(IF(AR87="N/P",0,_xlfn.IFS(AM87&gt;8,"0",AM87=1,"9",AM87=2,"7",AM87=3,"6",AM87=4,"5",AM87=5,"4",AM87=6,"3",AM87=7,"2",AM87=8,"1")),"")+0</f>
        <v>2</v>
      </c>
      <c r="AT87" s="87" t="str">
        <f t="shared" si="40"/>
        <v>00</v>
      </c>
      <c r="AU87" s="4" cm="1">
        <f t="array" ref="AU87">_xlfn.IFS(AZ87="N/P",0,AV87="",0,AZ87&gt;0,AU86+1)</f>
        <v>0</v>
      </c>
      <c r="AV87" t="str">
        <v/>
      </c>
      <c r="AW87" s="4">
        <v>0</v>
      </c>
      <c r="AX87" s="4">
        <v>0</v>
      </c>
      <c r="AY87" s="4">
        <v>0</v>
      </c>
      <c r="AZ87" s="55" t="str">
        <v/>
      </c>
      <c r="BA87" s="50" t="e" cm="1">
        <f t="array" ref="BA87">IFERROR(IF(AZ87="N/P",0,_xlfn.IFS(AU87&gt;8,"0",AU87=1,"9",AU87=2,"7",AU87=3,"6",AU87=4,"5",AU87=5,"4",AU87=6,"3",AU87=7,"2",AU87=8,"1")),"")+0</f>
        <v>#VALUE!</v>
      </c>
      <c r="BC87" s="4">
        <v>7</v>
      </c>
      <c r="BD87" cm="1">
        <f t="array" ref="BD87:BG87">_xlfn.XLOOKUP($BE$78&amp;BC87,$AB$15:$AB$201,$AD$15:$AG$201,"")</f>
        <v>0</v>
      </c>
      <c r="BE87" s="55">
        <v>0</v>
      </c>
      <c r="BF87" s="50">
        <v>0</v>
      </c>
      <c r="BG87" s="55">
        <v>0</v>
      </c>
      <c r="BH87" s="55" t="str">
        <f t="shared" si="59"/>
        <v>:        :</v>
      </c>
      <c r="BI87" s="50" cm="1">
        <f t="array" ref="BI87">IFERROR(IF(BH87="N/P",0,_xlfn.IFS(BC87&gt;8,"0",BC87=1,"9",BC87=2,"7",BC87=3,"6",BC87=4,"5",BC87=5,"4",BC87=6,"3",BC87=7,"2",BC87=8,"1")),"")+0</f>
        <v>2</v>
      </c>
      <c r="BJ87" s="90" t="e">
        <f t="shared" si="41"/>
        <v>#N/A</v>
      </c>
      <c r="BK87" s="4" t="e" cm="1">
        <f t="array" ref="BK87">_xlfn.IFS(BP87="N/P",0,BL87="",0,BP87&gt;0,BK86+1)</f>
        <v>#N/A</v>
      </c>
      <c r="BL87">
        <v>0</v>
      </c>
      <c r="BM87" s="4">
        <v>0</v>
      </c>
      <c r="BN87" s="4">
        <v>0</v>
      </c>
      <c r="BO87" s="4">
        <v>0</v>
      </c>
      <c r="BP87" s="55" t="str">
        <v>:        :</v>
      </c>
      <c r="BQ87" s="50" t="e" cm="1">
        <f t="array" ref="BQ87">IFERROR(IF(BP87="N/P",0,_xlfn.IFS(BK87&gt;8,"0",BK87=1,"9",BK87=2,"7",BK87=3,"6",BK87=4,"5",BK87=5,"4",BK87=6,"3",BK87=7,"2",BK87=8,"1")),"")+0</f>
        <v>#VALUE!</v>
      </c>
    </row>
    <row r="88" spans="1:69" x14ac:dyDescent="0.3">
      <c r="A88">
        <v>4</v>
      </c>
      <c r="C88" s="3">
        <f>_xlfn.XLOOKUP(B88,Tabla1[NOMBRE Y APELLIDO],Tabla1[EQUIPO])</f>
        <v>0</v>
      </c>
      <c r="D88" s="3">
        <f>_xlfn.XLOOKUP(B88,Tabla1[NOMBRE Y APELLIDO],Tabla1[EDAD])</f>
        <v>0</v>
      </c>
      <c r="E88" s="3">
        <f>_xlfn.XLOOKUP(B88,Tabla1[NOMBRE Y APELLIDO],Tabla1[CAT.])</f>
        <v>0</v>
      </c>
      <c r="F88" s="81">
        <f>_xlfn.XLOOKUP(B88,Tabla1[NOMBRE Y APELLIDO],Tabla1[100m LIBRE])</f>
        <v>0</v>
      </c>
      <c r="H88" t="str">
        <f t="shared" si="60"/>
        <v>SERIE 7-8</v>
      </c>
      <c r="I88" t="str">
        <f>N88&amp;COUNTIF($N$15:N88,N88)</f>
        <v>045</v>
      </c>
      <c r="J88" s="3">
        <v>8</v>
      </c>
      <c r="K88" s="80">
        <v>0</v>
      </c>
      <c r="L88" s="50">
        <v>0</v>
      </c>
      <c r="M88" s="50">
        <v>0</v>
      </c>
      <c r="N88" s="50">
        <v>0</v>
      </c>
      <c r="O88" s="55">
        <v>0</v>
      </c>
      <c r="P88" s="55" t="s">
        <v>89</v>
      </c>
      <c r="Q88" s="50">
        <f t="shared" si="56"/>
        <v>7</v>
      </c>
      <c r="R88" s="50">
        <v>7</v>
      </c>
      <c r="T88">
        <v>4</v>
      </c>
      <c r="V88" s="3">
        <f>_xlfn.XLOOKUP(U88,Tabla1[NOMBRE Y APELLIDO],Tabla1[EQUIPO])</f>
        <v>0</v>
      </c>
      <c r="W88" s="3">
        <f>_xlfn.XLOOKUP(U88,Tabla1[NOMBRE Y APELLIDO],Tabla1[EDAD])</f>
        <v>0</v>
      </c>
      <c r="X88" s="3">
        <f>_xlfn.XLOOKUP(U88,Tabla1[NOMBRE Y APELLIDO],Tabla1[CAT.])</f>
        <v>0</v>
      </c>
      <c r="Y88" s="81">
        <f>_xlfn.XLOOKUP(U88,Tabla1[NOMBRE Y APELLIDO],Tabla1[100m LIBRE])</f>
        <v>0</v>
      </c>
      <c r="Z88" s="84"/>
      <c r="AA88" t="str">
        <f t="shared" si="61"/>
        <v>SERIE 7-8</v>
      </c>
      <c r="AB88" t="str">
        <f>AG88&amp;COUNTIF($AG$15:AG88,AG88)</f>
        <v>045</v>
      </c>
      <c r="AC88" s="3">
        <v>8</v>
      </c>
      <c r="AD88" s="80">
        <v>0</v>
      </c>
      <c r="AE88" s="50">
        <v>0</v>
      </c>
      <c r="AF88" s="50">
        <v>0</v>
      </c>
      <c r="AG88" s="50">
        <v>0</v>
      </c>
      <c r="AH88" s="55">
        <v>0</v>
      </c>
      <c r="AI88" s="55" t="s">
        <v>89</v>
      </c>
      <c r="AJ88" s="50">
        <f t="shared" si="57"/>
        <v>8</v>
      </c>
      <c r="AK88" s="50">
        <v>7</v>
      </c>
      <c r="AM88" s="4">
        <v>8</v>
      </c>
      <c r="AN88" cm="1">
        <f t="array" ref="AN88:AQ88">_xlfn.XLOOKUP($AO$78&amp;AM88,$I$15:$I$201,$K$15:$N$201,"")</f>
        <v>0</v>
      </c>
      <c r="AO88" s="55">
        <v>0</v>
      </c>
      <c r="AP88" s="50">
        <v>0</v>
      </c>
      <c r="AQ88" s="55">
        <v>0</v>
      </c>
      <c r="AR88" s="55">
        <f t="shared" si="58"/>
        <v>0</v>
      </c>
      <c r="AS88" s="50" cm="1">
        <f t="array" ref="AS88">IFERROR(IF(AR88="N/P",0,_xlfn.IFS(AM88&gt;8,"0",AM88=1,"9",AM88=2,"7",AM88=3,"6",AM88=4,"5",AM88=5,"4",AM88=6,"3",AM88=7,"2",AM88=8,"1")),"")+0</f>
        <v>1</v>
      </c>
      <c r="AT88" s="87" t="str">
        <f t="shared" si="40"/>
        <v>00</v>
      </c>
      <c r="AU88" s="4" cm="1">
        <f t="array" ref="AU88">_xlfn.IFS(AZ88="N/P",0,AV88="",0,AZ88&gt;0,AU87+1)</f>
        <v>0</v>
      </c>
      <c r="AV88" t="str">
        <v/>
      </c>
      <c r="AW88" s="4">
        <v>0</v>
      </c>
      <c r="AX88" s="4">
        <v>0</v>
      </c>
      <c r="AY88" s="4">
        <v>0</v>
      </c>
      <c r="AZ88" t="str">
        <v/>
      </c>
      <c r="BA88" s="50" t="e" cm="1">
        <f t="array" ref="BA88">IFERROR(IF(AZ88="N/P",0,_xlfn.IFS(AU88&gt;8,"0",AU88=1,"9",AU88=2,"7",AU88=3,"6",AU88=4,"5",AU88=5,"4",AU88=6,"3",AU88=7,"2",AU88=8,"1")),"")+0</f>
        <v>#VALUE!</v>
      </c>
      <c r="BC88" s="4">
        <v>8</v>
      </c>
      <c r="BD88" cm="1">
        <f t="array" ref="BD88:BG88">_xlfn.XLOOKUP($BE$78&amp;BC88,$AB$15:$AB$201,$AD$15:$AG$201,"")</f>
        <v>0</v>
      </c>
      <c r="BE88" s="55">
        <v>0</v>
      </c>
      <c r="BF88" s="50">
        <v>0</v>
      </c>
      <c r="BG88" s="55">
        <v>0</v>
      </c>
      <c r="BH88" s="55" t="str">
        <f t="shared" si="59"/>
        <v>:        :</v>
      </c>
      <c r="BI88" s="50" cm="1">
        <f t="array" ref="BI88">IFERROR(IF(BH88="N/P",0,_xlfn.IFS(BC88&gt;8,"0",BC88=1,"9",BC88=2,"7",BC88=3,"6",BC88=4,"5",BC88=5,"4",BC88=6,"3",BC88=7,"2",BC88=8,"1")),"")+0</f>
        <v>1</v>
      </c>
      <c r="BJ88" s="90" t="e">
        <f t="shared" si="41"/>
        <v>#N/A</v>
      </c>
      <c r="BK88" s="4" t="e" cm="1">
        <f t="array" ref="BK88">_xlfn.IFS(BP88="N/P",0,BL88="",0,BP88&gt;0,BK87+1)</f>
        <v>#N/A</v>
      </c>
      <c r="BL88">
        <v>0</v>
      </c>
      <c r="BM88" s="4">
        <v>0</v>
      </c>
      <c r="BN88" s="4">
        <v>0</v>
      </c>
      <c r="BO88" s="4">
        <v>0</v>
      </c>
      <c r="BP88" s="55" t="str">
        <v>:        :</v>
      </c>
      <c r="BQ88" s="50" t="e" cm="1">
        <f t="array" ref="BQ88">IFERROR(IF(BP88="N/P",0,_xlfn.IFS(BK88&gt;8,"0",BK88=1,"9",BK88=2,"7",BK88=3,"6",BK88=4,"5",BK88=5,"4",BK88=6,"3",BK88=7,"2",BK88=8,"1")),"")+0</f>
        <v>#VALUE!</v>
      </c>
    </row>
    <row r="89" spans="1:69" x14ac:dyDescent="0.3">
      <c r="I89" t="str">
        <f>N89&amp;COUNTIF($N$15:N89,N89)</f>
        <v>45</v>
      </c>
      <c r="AB89" t="str">
        <f>AG89&amp;COUNTIF($AG$15:AG89,AG89)</f>
        <v>45</v>
      </c>
      <c r="AD89" s="77"/>
      <c r="AE89" s="77"/>
      <c r="AF89" s="77"/>
      <c r="AG89" s="77"/>
      <c r="AH89" s="77"/>
      <c r="AM89" s="4">
        <v>9</v>
      </c>
      <c r="AN89" t="str" cm="1">
        <f t="array" ref="AN89">_xlfn.XLOOKUP($AO$78&amp;AM89,$I$15:$I$201,$K$15:$N$201,"")</f>
        <v/>
      </c>
      <c r="AO89" s="55"/>
      <c r="AP89" s="50"/>
      <c r="AQ89" s="55"/>
      <c r="AR89" s="55" t="str">
        <f t="shared" si="58"/>
        <v/>
      </c>
      <c r="AS89" s="50" cm="1">
        <f t="array" ref="AS89">IFERROR(IF(AR89="N/P",0,_xlfn.IFS(AM89&gt;8,"0",AM89=1,"9",AM89=2,"7",AM89=3,"6",AM89=4,"5",AM89=5,"4",AM89=6,"3",AM89=7,"2",AM89=8,"1")),"")+0</f>
        <v>0</v>
      </c>
      <c r="AT89" s="87" t="str">
        <f t="shared" si="40"/>
        <v>00</v>
      </c>
      <c r="AU89" s="4" cm="1">
        <f t="array" ref="AU89">_xlfn.IFS(AZ89="N/P",0,AV89="",0,AZ89&gt;0,AU88+1)</f>
        <v>0</v>
      </c>
      <c r="AV89" t="str">
        <v/>
      </c>
      <c r="AW89" s="4">
        <v>0</v>
      </c>
      <c r="AX89" s="4">
        <v>0</v>
      </c>
      <c r="AY89" s="4">
        <v>0</v>
      </c>
      <c r="AZ89" t="str">
        <v/>
      </c>
      <c r="BA89" s="50" t="e" cm="1">
        <f t="array" ref="BA89">IFERROR(IF(AZ89="N/P",0,_xlfn.IFS(AU89&gt;8,"0",AU89=1,"9",AU89=2,"7",AU89=3,"6",AU89=4,"5",AU89=5,"4",AU89=6,"3",AU89=7,"2",AU89=8,"1")),"")+0</f>
        <v>#VALUE!</v>
      </c>
      <c r="BC89" s="4">
        <v>9</v>
      </c>
      <c r="BD89" cm="1">
        <f t="array" ref="BD89:BG89">_xlfn.XLOOKUP($BE$78&amp;BC89,$AB$15:$AB$201,$AD$15:$AG$201,"")</f>
        <v>0</v>
      </c>
      <c r="BE89" s="55">
        <v>0</v>
      </c>
      <c r="BF89" s="50">
        <v>0</v>
      </c>
      <c r="BG89" s="55">
        <v>0</v>
      </c>
      <c r="BH89" s="55" t="str">
        <f t="shared" si="59"/>
        <v>:        :</v>
      </c>
      <c r="BI89" s="50" cm="1">
        <f t="array" ref="BI89">IFERROR(IF(BH89="N/P",0,_xlfn.IFS(BC89&gt;8,"0",BC89=1,"9",BC89=2,"7",BC89=3,"6",BC89=4,"5",BC89=5,"4",BC89=6,"3",BC89=7,"2",BC89=8,"1")),"")+0</f>
        <v>0</v>
      </c>
      <c r="BJ89" s="90" t="e">
        <f t="shared" si="41"/>
        <v>#N/A</v>
      </c>
      <c r="BK89" s="4" t="e" cm="1">
        <f t="array" ref="BK89">_xlfn.IFS(BP89="N/P",0,BL89="",0,BP89&gt;0,BK88+1)</f>
        <v>#N/A</v>
      </c>
      <c r="BL89">
        <v>0</v>
      </c>
      <c r="BM89" s="4">
        <v>0</v>
      </c>
      <c r="BN89" s="4">
        <v>0</v>
      </c>
      <c r="BO89" s="4">
        <v>0</v>
      </c>
      <c r="BP89" s="55" t="str">
        <v>:        :</v>
      </c>
      <c r="BQ89" s="50" t="e" cm="1">
        <f t="array" ref="BQ89">IFERROR(IF(BP89="N/P",0,_xlfn.IFS(BK89&gt;8,"0",BK89=1,"9",BK89=2,"7",BK89=3,"6",BK89=4,"5",BK89=5,"4",BK89=6,"3",BK89=7,"2",BK89=8,"1")),"")+0</f>
        <v>#VALUE!</v>
      </c>
    </row>
    <row r="90" spans="1:69" x14ac:dyDescent="0.3">
      <c r="A90" s="3" t="s">
        <v>97</v>
      </c>
      <c r="B90" s="42" t="s">
        <v>78</v>
      </c>
      <c r="C90" s="18">
        <f>$C$13</f>
        <v>7</v>
      </c>
      <c r="D90" s="18"/>
      <c r="E90" s="78" t="str">
        <f>$E$12</f>
        <v>100 M</v>
      </c>
      <c r="F90" s="79" t="str">
        <f>$F$12</f>
        <v>LIBRE</v>
      </c>
      <c r="I90" t="str">
        <f>N90&amp;COUNTIF($N$15:N90,N90)</f>
        <v>45</v>
      </c>
      <c r="J90" s="3" t="s">
        <v>97</v>
      </c>
      <c r="K90" s="42" t="str">
        <f>$B$13</f>
        <v xml:space="preserve">PRUEBA </v>
      </c>
      <c r="L90" s="79">
        <f>$C$13</f>
        <v>7</v>
      </c>
      <c r="M90" s="79"/>
      <c r="N90" s="79"/>
      <c r="O90" s="78" t="str">
        <f>$E$12</f>
        <v>100 M</v>
      </c>
      <c r="P90" s="79" t="str">
        <f>$F$12</f>
        <v>LIBRE</v>
      </c>
      <c r="Q90" s="5"/>
      <c r="R90" s="5"/>
      <c r="T90" s="3" t="s">
        <v>97</v>
      </c>
      <c r="U90" s="42" t="s">
        <v>78</v>
      </c>
      <c r="V90" s="18">
        <f>$V$13</f>
        <v>8</v>
      </c>
      <c r="W90" s="18"/>
      <c r="X90" s="78" t="str">
        <f>$E$12</f>
        <v>100 M</v>
      </c>
      <c r="Y90" s="79" t="str">
        <f>$F$12</f>
        <v>LIBRE</v>
      </c>
      <c r="Z90" s="85"/>
      <c r="AB90" t="str">
        <f>AG90&amp;COUNTIF($AG$15:AG90,AG90)</f>
        <v>45</v>
      </c>
      <c r="AC90" s="3" t="s">
        <v>97</v>
      </c>
      <c r="AD90" s="42" t="str">
        <f>$B$13</f>
        <v xml:space="preserve">PRUEBA </v>
      </c>
      <c r="AE90" s="18">
        <f>$V$13</f>
        <v>8</v>
      </c>
      <c r="AF90" s="79"/>
      <c r="AG90" s="79"/>
      <c r="AH90" s="78" t="str">
        <f>$E$12</f>
        <v>100 M</v>
      </c>
      <c r="AI90" s="79" t="str">
        <f>$F$12</f>
        <v>LIBRE</v>
      </c>
      <c r="AJ90" s="5"/>
      <c r="AK90" s="5"/>
      <c r="AM90" s="4">
        <v>10</v>
      </c>
      <c r="AN90" t="str" cm="1">
        <f t="array" ref="AN90">_xlfn.XLOOKUP($AO$78&amp;AM90,$I$15:$I$201,$K$15:$N$201,"")</f>
        <v/>
      </c>
      <c r="AO90" s="55"/>
      <c r="AP90" s="50"/>
      <c r="AQ90" s="55"/>
      <c r="AR90" s="55" t="str">
        <f t="shared" si="58"/>
        <v/>
      </c>
      <c r="AS90" s="50" cm="1">
        <f t="array" ref="AS90">IFERROR(IF(AR90="N/P",0,_xlfn.IFS(AM90&gt;8,"0",AM90=1,"9",AM90=2,"7",AM90=3,"6",AM90=4,"5",AM90=5,"4",AM90=6,"3",AM90=7,"2",AM90=8,"1")),"")+0</f>
        <v>0</v>
      </c>
      <c r="AT90" s="87" t="str">
        <f t="shared" si="40"/>
        <v>00</v>
      </c>
      <c r="AU90" s="4" cm="1">
        <f t="array" ref="AU90">_xlfn.IFS(AZ90="N/P",0,AV90="",0,AZ90&gt;0,AU89+1)</f>
        <v>0</v>
      </c>
      <c r="AV90" t="str">
        <v/>
      </c>
      <c r="AW90" s="4">
        <v>0</v>
      </c>
      <c r="AX90" s="4">
        <v>0</v>
      </c>
      <c r="AY90" s="4">
        <v>0</v>
      </c>
      <c r="AZ90" t="str">
        <v/>
      </c>
      <c r="BA90" s="50" t="e" cm="1">
        <f t="array" ref="BA90">IFERROR(IF(AZ90="N/P",0,_xlfn.IFS(AU90&gt;8,"0",AU90=1,"9",AU90=2,"7",AU90=3,"6",AU90=4,"5",AU90=5,"4",AU90=6,"3",AU90=7,"2",AU90=8,"1")),"")+0</f>
        <v>#VALUE!</v>
      </c>
      <c r="BC90" s="4">
        <v>10</v>
      </c>
      <c r="BD90" cm="1">
        <f t="array" ref="BD90:BG90">_xlfn.XLOOKUP($BE$78&amp;BC90,$AB$15:$AB$201,$AD$15:$AG$201,"")</f>
        <v>0</v>
      </c>
      <c r="BE90" s="55">
        <v>0</v>
      </c>
      <c r="BF90" s="50">
        <v>0</v>
      </c>
      <c r="BG90" s="55">
        <v>0</v>
      </c>
      <c r="BH90" s="55" t="str">
        <f t="shared" si="59"/>
        <v>:        :</v>
      </c>
      <c r="BI90" s="50" cm="1">
        <f t="array" ref="BI90">IFERROR(IF(BH90="N/P",0,_xlfn.IFS(BC90&gt;8,"0",BC90=1,"9",BC90=2,"7",BC90=3,"6",BC90=4,"5",BC90=5,"4",BC90=6,"3",BC90=7,"2",BC90=8,"1")),"")+0</f>
        <v>0</v>
      </c>
      <c r="BJ90" s="90" t="e">
        <f t="shared" si="41"/>
        <v>#N/A</v>
      </c>
      <c r="BK90" s="4" t="e" cm="1">
        <f t="array" ref="BK90">_xlfn.IFS(BP90="N/P",0,BL90="",0,BP90&gt;0,BK89+1)</f>
        <v>#N/A</v>
      </c>
      <c r="BL90">
        <v>0</v>
      </c>
      <c r="BM90" s="4">
        <v>0</v>
      </c>
      <c r="BN90" s="4">
        <v>0</v>
      </c>
      <c r="BO90" s="4">
        <v>0</v>
      </c>
      <c r="BP90" s="55" t="str">
        <v>:        :</v>
      </c>
      <c r="BQ90" s="50" t="e" cm="1">
        <f t="array" ref="BQ90">IFERROR(IF(BP90="N/P",0,_xlfn.IFS(BK90&gt;8,"0",BK90=1,"9",BK90=2,"7",BK90=3,"6",BK90=4,"5",BK90=5,"4",BK90=6,"3",BK90=7,"2",BK90=8,"1")),"")+0</f>
        <v>#VALUE!</v>
      </c>
    </row>
    <row r="91" spans="1:69" x14ac:dyDescent="0.3">
      <c r="A91" s="3" t="s">
        <v>79</v>
      </c>
      <c r="B91" s="49" t="s">
        <v>7</v>
      </c>
      <c r="C91" s="49" t="s">
        <v>8</v>
      </c>
      <c r="D91" s="49" t="s">
        <v>61</v>
      </c>
      <c r="E91" s="49" t="s">
        <v>10</v>
      </c>
      <c r="F91" s="49" t="s">
        <v>80</v>
      </c>
      <c r="I91" t="str">
        <f>N91&amp;COUNTIF($N$15:N91,N91)</f>
        <v>CAT.7</v>
      </c>
      <c r="J91" s="3" t="s">
        <v>79</v>
      </c>
      <c r="K91" s="50" t="s">
        <v>7</v>
      </c>
      <c r="L91" s="50" t="s">
        <v>8</v>
      </c>
      <c r="M91" s="50" t="s">
        <v>61</v>
      </c>
      <c r="N91" s="50" t="s">
        <v>10</v>
      </c>
      <c r="O91" s="50" t="s">
        <v>80</v>
      </c>
      <c r="P91" s="49" t="s">
        <v>81</v>
      </c>
      <c r="Q91" s="49" t="s">
        <v>82</v>
      </c>
      <c r="R91" s="49" t="s">
        <v>30</v>
      </c>
      <c r="T91" s="3" t="s">
        <v>79</v>
      </c>
      <c r="U91" s="49" t="s">
        <v>7</v>
      </c>
      <c r="V91" s="49" t="s">
        <v>8</v>
      </c>
      <c r="W91" s="49" t="s">
        <v>61</v>
      </c>
      <c r="X91" s="49" t="s">
        <v>10</v>
      </c>
      <c r="Y91" s="49" t="s">
        <v>80</v>
      </c>
      <c r="Z91" s="83"/>
      <c r="AB91" t="str">
        <f>AG91&amp;COUNTIF($AG$15:AG91,AG91)</f>
        <v>CAT.7</v>
      </c>
      <c r="AC91" s="3" t="s">
        <v>79</v>
      </c>
      <c r="AD91" s="50" t="s">
        <v>7</v>
      </c>
      <c r="AE91" s="50" t="s">
        <v>8</v>
      </c>
      <c r="AF91" s="50" t="s">
        <v>61</v>
      </c>
      <c r="AG91" s="50" t="s">
        <v>10</v>
      </c>
      <c r="AH91" s="50" t="s">
        <v>80</v>
      </c>
      <c r="AI91" s="49" t="s">
        <v>81</v>
      </c>
      <c r="AJ91" s="49" t="s">
        <v>82</v>
      </c>
      <c r="AK91" s="49" t="s">
        <v>30</v>
      </c>
      <c r="AM91" s="4">
        <v>11</v>
      </c>
      <c r="AN91" t="str" cm="1">
        <f t="array" ref="AN91">_xlfn.XLOOKUP($AO$78&amp;AM91,$I$15:$I$201,$K$15:$N$201,"")</f>
        <v/>
      </c>
      <c r="AO91" s="55"/>
      <c r="AP91" s="50"/>
      <c r="AQ91" s="55"/>
      <c r="AR91" s="55" t="str">
        <f t="shared" si="58"/>
        <v/>
      </c>
      <c r="AS91" s="50" cm="1">
        <f t="array" ref="AS91">IFERROR(IF(AR91="N/P",0,_xlfn.IFS(AM91&gt;8,"0",AM91=1,"9",AM91=2,"7",AM91=3,"6",AM91=4,"5",AM91=5,"4",AM91=6,"3",AM91=7,"2",AM91=8,"1")),"")+0</f>
        <v>0</v>
      </c>
      <c r="AT91" s="87" t="str">
        <f t="shared" si="40"/>
        <v>00</v>
      </c>
      <c r="AU91" s="4" cm="1">
        <f t="array" ref="AU91">_xlfn.IFS(AZ91="N/P",0,AV91="",0,AZ91&gt;0,AU90+1)</f>
        <v>0</v>
      </c>
      <c r="AV91" t="str">
        <v/>
      </c>
      <c r="AW91" s="4">
        <v>0</v>
      </c>
      <c r="AX91" s="4">
        <v>0</v>
      </c>
      <c r="AY91" s="4">
        <v>0</v>
      </c>
      <c r="AZ91" t="str">
        <v/>
      </c>
      <c r="BA91" s="50" t="e" cm="1">
        <f t="array" ref="BA91">IFERROR(IF(AZ91="N/P",0,_xlfn.IFS(AU91&gt;8,"0",AU91=1,"9",AU91=2,"7",AU91=3,"6",AU91=4,"5",AU91=5,"4",AU91=6,"3",AU91=7,"2",AU91=8,"1")),"")+0</f>
        <v>#VALUE!</v>
      </c>
      <c r="BC91" s="4">
        <v>11</v>
      </c>
      <c r="BD91" cm="1">
        <f t="array" ref="BD91:BG91">_xlfn.XLOOKUP($BE$78&amp;BC91,$AB$15:$AB$201,$AD$15:$AG$201,"")</f>
        <v>0</v>
      </c>
      <c r="BE91" s="55">
        <v>0</v>
      </c>
      <c r="BF91" s="50">
        <v>0</v>
      </c>
      <c r="BG91" s="55">
        <v>0</v>
      </c>
      <c r="BH91" s="55" t="str">
        <f t="shared" si="59"/>
        <v>:        :</v>
      </c>
      <c r="BI91" s="50" cm="1">
        <f t="array" ref="BI91">IFERROR(IF(BH91="N/P",0,_xlfn.IFS(BC91&gt;8,"0",BC91=1,"9",BC91=2,"7",BC91=3,"6",BC91=4,"5",BC91=5,"4",BC91=6,"3",BC91=7,"2",BC91=8,"1")),"")+0</f>
        <v>0</v>
      </c>
      <c r="BJ91" s="90" t="e">
        <f t="shared" si="41"/>
        <v>#N/A</v>
      </c>
      <c r="BK91" s="4" t="e" cm="1">
        <f t="array" ref="BK91">_xlfn.IFS(BP91="N/P",0,BL91="",0,BP91&gt;0,BK90+1)</f>
        <v>#N/A</v>
      </c>
      <c r="BL91">
        <v>0</v>
      </c>
      <c r="BM91" s="4">
        <v>0</v>
      </c>
      <c r="BN91" s="4">
        <v>0</v>
      </c>
      <c r="BO91" s="4">
        <v>0</v>
      </c>
      <c r="BP91" s="55" t="str">
        <v>:        :</v>
      </c>
      <c r="BQ91" s="50" t="e" cm="1">
        <f t="array" ref="BQ91">IFERROR(IF(BP91="N/P",0,_xlfn.IFS(BK91&gt;8,"0",BK91=1,"9",BK91=2,"7",BK91=3,"6",BK91=4,"5",BK91=5,"4",BK91=6,"3",BK91=7,"2",BK91=8,"1")),"")+0</f>
        <v>#VALUE!</v>
      </c>
    </row>
    <row r="92" spans="1:69" x14ac:dyDescent="0.3">
      <c r="A92">
        <v>8</v>
      </c>
      <c r="C92" s="3">
        <f>_xlfn.XLOOKUP(B92,Tabla1[NOMBRE Y APELLIDO],Tabla1[EQUIPO])</f>
        <v>0</v>
      </c>
      <c r="D92" s="3">
        <f>_xlfn.XLOOKUP(B92,Tabla1[NOMBRE Y APELLIDO],Tabla1[EDAD])</f>
        <v>0</v>
      </c>
      <c r="E92" s="3">
        <f>_xlfn.XLOOKUP(B92,Tabla1[NOMBRE Y APELLIDO],Tabla1[CAT.])</f>
        <v>0</v>
      </c>
      <c r="F92" s="81">
        <f>_xlfn.XLOOKUP(B92,Tabla1[NOMBRE Y APELLIDO],Tabla1[100m LIBRE])</f>
        <v>0</v>
      </c>
      <c r="H92" t="str">
        <f>$J$90&amp;"-"&amp;J92</f>
        <v>SERIE 8-1</v>
      </c>
      <c r="I92" t="str">
        <f>N92&amp;COUNTIF($N$15:N92,N92)</f>
        <v>046</v>
      </c>
      <c r="J92" s="3" cm="1">
        <f t="array" ref="J92:O99">_xlfn._xlws.SORT(A92:F99,1,1,FALSE)</f>
        <v>1</v>
      </c>
      <c r="K92" s="80">
        <v>0</v>
      </c>
      <c r="L92" s="50">
        <v>0</v>
      </c>
      <c r="M92" s="50">
        <v>0</v>
      </c>
      <c r="N92" s="50">
        <v>0</v>
      </c>
      <c r="O92" s="55">
        <v>0</v>
      </c>
      <c r="P92" s="55" t="s">
        <v>89</v>
      </c>
      <c r="Q92" s="50">
        <f t="shared" ref="Q92:Q99" si="62">$L$13</f>
        <v>7</v>
      </c>
      <c r="R92" s="50">
        <v>8</v>
      </c>
      <c r="T92">
        <v>8</v>
      </c>
      <c r="V92" s="3">
        <f>_xlfn.XLOOKUP(U92,Tabla1[NOMBRE Y APELLIDO],Tabla1[EQUIPO])</f>
        <v>0</v>
      </c>
      <c r="W92" s="3">
        <f>_xlfn.XLOOKUP(U92,Tabla1[NOMBRE Y APELLIDO],Tabla1[EDAD])</f>
        <v>0</v>
      </c>
      <c r="X92" s="3">
        <f>_xlfn.XLOOKUP(U92,Tabla1[NOMBRE Y APELLIDO],Tabla1[CAT.])</f>
        <v>0</v>
      </c>
      <c r="Y92" s="81">
        <f>_xlfn.XLOOKUP(U92,Tabla1[NOMBRE Y APELLIDO],Tabla1[100m LIBRE])</f>
        <v>0</v>
      </c>
      <c r="Z92" s="84"/>
      <c r="AA92" t="str">
        <f>$AC$90&amp;"-"&amp;AC92</f>
        <v>SERIE 8-1</v>
      </c>
      <c r="AB92" t="str">
        <f>AG92&amp;COUNTIF($AG$15:AG92,AG92)</f>
        <v>046</v>
      </c>
      <c r="AC92" s="3" cm="1">
        <f t="array" ref="AC92:AH99">_xlfn._xlws.SORT(T92:Y99,1,1,FALSE)</f>
        <v>1</v>
      </c>
      <c r="AD92" s="80">
        <v>0</v>
      </c>
      <c r="AE92" s="50">
        <v>0</v>
      </c>
      <c r="AF92" s="50">
        <v>0</v>
      </c>
      <c r="AG92" s="50">
        <v>0</v>
      </c>
      <c r="AH92" s="55">
        <v>0</v>
      </c>
      <c r="AI92" s="55" t="s">
        <v>89</v>
      </c>
      <c r="AJ92" s="50">
        <f t="shared" ref="AJ92:AJ99" si="63">$AE$13</f>
        <v>8</v>
      </c>
      <c r="AK92" s="50">
        <v>8</v>
      </c>
      <c r="AM92" s="4">
        <v>12</v>
      </c>
      <c r="AN92" t="str" cm="1">
        <f t="array" ref="AN92">_xlfn.XLOOKUP($AO$78&amp;AM92,$I$15:$I$201,$K$15:$N$201,"")</f>
        <v/>
      </c>
      <c r="AO92" s="55"/>
      <c r="AP92" s="50"/>
      <c r="AQ92" s="55"/>
      <c r="AR92" s="55" t="str">
        <f t="shared" si="58"/>
        <v/>
      </c>
      <c r="AS92" s="50" cm="1">
        <f t="array" ref="AS92">IFERROR(IF(AR92="N/P",0,_xlfn.IFS(AM92&gt;8,"0",AM92=1,"9",AM92=2,"7",AM92=3,"6",AM92=4,"5",AM92=5,"4",AM92=6,"3",AM92=7,"2",AM92=8,"1")),"")+0</f>
        <v>0</v>
      </c>
      <c r="AT92" s="87" t="str">
        <f t="shared" si="40"/>
        <v>00</v>
      </c>
      <c r="AU92" s="4" cm="1">
        <f t="array" ref="AU92">_xlfn.IFS(AZ92="N/P",0,AV92="",0,AZ92&gt;0,AU91+1)</f>
        <v>0</v>
      </c>
      <c r="AV92" t="str">
        <v/>
      </c>
      <c r="AW92" s="4">
        <v>0</v>
      </c>
      <c r="AX92" s="4">
        <v>0</v>
      </c>
      <c r="AY92" s="4">
        <v>0</v>
      </c>
      <c r="AZ92" t="str">
        <v/>
      </c>
      <c r="BA92" s="50" t="e" cm="1">
        <f t="array" ref="BA92">IFERROR(IF(AZ92="N/P",0,_xlfn.IFS(AU92&gt;8,"0",AU92=1,"9",AU92=2,"7",AU92=3,"6",AU92=4,"5",AU92=5,"4",AU92=6,"3",AU92=7,"2",AU92=8,"1")),"")+0</f>
        <v>#VALUE!</v>
      </c>
      <c r="BC92" s="4">
        <v>12</v>
      </c>
      <c r="BD92" cm="1">
        <f t="array" ref="BD92:BG92">_xlfn.XLOOKUP($BE$78&amp;BC92,$AB$15:$AB$201,$AD$15:$AG$201,"")</f>
        <v>0</v>
      </c>
      <c r="BE92" s="55">
        <v>0</v>
      </c>
      <c r="BF92" s="50">
        <v>0</v>
      </c>
      <c r="BG92" s="55">
        <v>0</v>
      </c>
      <c r="BH92" s="55" t="str">
        <f t="shared" si="59"/>
        <v>:        :</v>
      </c>
      <c r="BI92" s="50" cm="1">
        <f t="array" ref="BI92">IFERROR(IF(BH92="N/P",0,_xlfn.IFS(BC92&gt;8,"0",BC92=1,"9",BC92=2,"7",BC92=3,"6",BC92=4,"5",BC92=5,"4",BC92=6,"3",BC92=7,"2",BC92=8,"1")),"")+0</f>
        <v>0</v>
      </c>
      <c r="BJ92" s="90" t="e">
        <f t="shared" si="41"/>
        <v>#N/A</v>
      </c>
      <c r="BK92" s="4" t="e" cm="1">
        <f t="array" ref="BK92">_xlfn.IFS(BP92="N/P",0,BL92="",0,BP92&gt;0,BK91+1)</f>
        <v>#N/A</v>
      </c>
      <c r="BL92">
        <v>0</v>
      </c>
      <c r="BM92" s="4">
        <v>0</v>
      </c>
      <c r="BN92" s="4">
        <v>0</v>
      </c>
      <c r="BO92" s="4">
        <v>0</v>
      </c>
      <c r="BP92" s="55" t="str">
        <v>:        :</v>
      </c>
      <c r="BQ92" s="50" t="e" cm="1">
        <f t="array" ref="BQ92">IFERROR(IF(BP92="N/P",0,_xlfn.IFS(BK92&gt;8,"0",BK92=1,"9",BK92=2,"7",BK92=3,"6",BK92=4,"5",BK92=5,"4",BK92=6,"3",BK92=7,"2",BK92=8,"1")),"")+0</f>
        <v>#VALUE!</v>
      </c>
    </row>
    <row r="93" spans="1:69" x14ac:dyDescent="0.3">
      <c r="A93">
        <v>1</v>
      </c>
      <c r="C93" s="3">
        <f>_xlfn.XLOOKUP(B93,Tabla1[NOMBRE Y APELLIDO],Tabla1[EQUIPO])</f>
        <v>0</v>
      </c>
      <c r="D93" s="3">
        <f>_xlfn.XLOOKUP(B93,Tabla1[NOMBRE Y APELLIDO],Tabla1[EDAD])</f>
        <v>0</v>
      </c>
      <c r="E93" s="3">
        <f>_xlfn.XLOOKUP(B93,Tabla1[NOMBRE Y APELLIDO],Tabla1[CAT.])</f>
        <v>0</v>
      </c>
      <c r="F93" s="81">
        <f>_xlfn.XLOOKUP(B93,Tabla1[NOMBRE Y APELLIDO],Tabla1[100m LIBRE])</f>
        <v>0</v>
      </c>
      <c r="H93" t="str">
        <f t="shared" ref="H93:H99" si="64">$J$90&amp;"-"&amp;J93</f>
        <v>SERIE 8-2</v>
      </c>
      <c r="I93" t="str">
        <f>N93&amp;COUNTIF($N$15:N93,N93)</f>
        <v>047</v>
      </c>
      <c r="J93" s="3">
        <v>2</v>
      </c>
      <c r="K93" s="80">
        <v>0</v>
      </c>
      <c r="L93" s="50">
        <v>0</v>
      </c>
      <c r="M93" s="50">
        <v>0</v>
      </c>
      <c r="N93" s="50">
        <v>0</v>
      </c>
      <c r="O93" s="55">
        <v>0</v>
      </c>
      <c r="P93" s="55" t="s">
        <v>89</v>
      </c>
      <c r="Q93" s="50">
        <f t="shared" si="62"/>
        <v>7</v>
      </c>
      <c r="R93" s="50">
        <v>8</v>
      </c>
      <c r="T93">
        <v>1</v>
      </c>
      <c r="V93" s="3">
        <f>_xlfn.XLOOKUP(U93,Tabla1[NOMBRE Y APELLIDO],Tabla1[EQUIPO])</f>
        <v>0</v>
      </c>
      <c r="W93" s="3">
        <f>_xlfn.XLOOKUP(U93,Tabla1[NOMBRE Y APELLIDO],Tabla1[EDAD])</f>
        <v>0</v>
      </c>
      <c r="X93" s="3">
        <f>_xlfn.XLOOKUP(U93,Tabla1[NOMBRE Y APELLIDO],Tabla1[CAT.])</f>
        <v>0</v>
      </c>
      <c r="Y93" s="81">
        <f>_xlfn.XLOOKUP(U93,Tabla1[NOMBRE Y APELLIDO],Tabla1[100m LIBRE])</f>
        <v>0</v>
      </c>
      <c r="Z93" s="84"/>
      <c r="AA93" t="str">
        <f t="shared" ref="AA93:AA99" si="65">$AC$90&amp;"-"&amp;AC93</f>
        <v>SERIE 8-2</v>
      </c>
      <c r="AB93" t="str">
        <f>AG93&amp;COUNTIF($AG$15:AG93,AG93)</f>
        <v>047</v>
      </c>
      <c r="AC93" s="3">
        <v>2</v>
      </c>
      <c r="AD93" s="80">
        <v>0</v>
      </c>
      <c r="AE93" s="50">
        <v>0</v>
      </c>
      <c r="AF93" s="50">
        <v>0</v>
      </c>
      <c r="AG93" s="50">
        <v>0</v>
      </c>
      <c r="AH93" s="55">
        <v>0</v>
      </c>
      <c r="AI93" s="55" t="s">
        <v>89</v>
      </c>
      <c r="AJ93" s="50">
        <f t="shared" si="63"/>
        <v>8</v>
      </c>
      <c r="AK93" s="50">
        <v>8</v>
      </c>
      <c r="AN93" s="42" t="str">
        <f>AN78</f>
        <v>FEMENINO</v>
      </c>
      <c r="AO93" s="18"/>
      <c r="AQ93" s="42" t="str">
        <f>AQ78</f>
        <v>100 M</v>
      </c>
      <c r="AR93" s="18" t="str">
        <f>AR78</f>
        <v>LIBRE</v>
      </c>
      <c r="AT93" s="87" t="str">
        <f t="shared" si="40"/>
        <v>100 M</v>
      </c>
      <c r="AU93" s="4"/>
      <c r="AV93" s="48" t="str">
        <f>AN93</f>
        <v>FEMENINO</v>
      </c>
      <c r="AW93" s="17">
        <f>AO93</f>
        <v>0</v>
      </c>
      <c r="AY93" s="48" t="str">
        <f>AQ93</f>
        <v>100 M</v>
      </c>
      <c r="AZ93" s="17" t="str">
        <f>AR93</f>
        <v>LIBRE</v>
      </c>
      <c r="BC93" s="4"/>
      <c r="BD93" s="42" t="str">
        <f>BD78</f>
        <v>MASCULINO</v>
      </c>
      <c r="BE93" s="18">
        <f>AO93</f>
        <v>0</v>
      </c>
      <c r="BG93" s="42" t="str">
        <f>BG78</f>
        <v>100 M</v>
      </c>
      <c r="BH93" s="18" t="str">
        <f>BH78</f>
        <v>LIBRE</v>
      </c>
      <c r="BJ93" s="90" t="str">
        <f t="shared" si="41"/>
        <v>100 M</v>
      </c>
      <c r="BL93" s="48" t="str">
        <f>BD93</f>
        <v>MASCULINO</v>
      </c>
      <c r="BM93" s="17">
        <f>BE93</f>
        <v>0</v>
      </c>
      <c r="BO93" s="48" t="str">
        <f>BG93</f>
        <v>100 M</v>
      </c>
      <c r="BP93" s="17" t="str">
        <f>BH93</f>
        <v>LIBRE</v>
      </c>
    </row>
    <row r="94" spans="1:69" x14ac:dyDescent="0.3">
      <c r="A94">
        <v>7</v>
      </c>
      <c r="C94" s="3">
        <f>_xlfn.XLOOKUP(B94,Tabla1[NOMBRE Y APELLIDO],Tabla1[EQUIPO])</f>
        <v>0</v>
      </c>
      <c r="D94" s="3">
        <f>_xlfn.XLOOKUP(B94,Tabla1[NOMBRE Y APELLIDO],Tabla1[EDAD])</f>
        <v>0</v>
      </c>
      <c r="E94" s="3">
        <f>_xlfn.XLOOKUP(B94,Tabla1[NOMBRE Y APELLIDO],Tabla1[CAT.])</f>
        <v>0</v>
      </c>
      <c r="F94" s="81">
        <f>_xlfn.XLOOKUP(B94,Tabla1[NOMBRE Y APELLIDO],Tabla1[100m LIBRE])</f>
        <v>0</v>
      </c>
      <c r="H94" t="str">
        <f t="shared" si="64"/>
        <v>SERIE 8-3</v>
      </c>
      <c r="I94" t="str">
        <f>N94&amp;COUNTIF($N$15:N94,N94)</f>
        <v>048</v>
      </c>
      <c r="J94" s="3">
        <v>3</v>
      </c>
      <c r="K94" s="80">
        <v>0</v>
      </c>
      <c r="L94" s="50">
        <v>0</v>
      </c>
      <c r="M94" s="50">
        <v>0</v>
      </c>
      <c r="N94" s="50">
        <v>0</v>
      </c>
      <c r="O94" s="55">
        <v>0</v>
      </c>
      <c r="P94" s="55" t="s">
        <v>89</v>
      </c>
      <c r="Q94" s="50">
        <f t="shared" si="62"/>
        <v>7</v>
      </c>
      <c r="R94" s="50">
        <v>8</v>
      </c>
      <c r="T94">
        <v>7</v>
      </c>
      <c r="V94" s="3">
        <f>_xlfn.XLOOKUP(U94,Tabla1[NOMBRE Y APELLIDO],Tabla1[EQUIPO])</f>
        <v>0</v>
      </c>
      <c r="W94" s="3">
        <f>_xlfn.XLOOKUP(U94,Tabla1[NOMBRE Y APELLIDO],Tabla1[EDAD])</f>
        <v>0</v>
      </c>
      <c r="X94" s="3">
        <f>_xlfn.XLOOKUP(U94,Tabla1[NOMBRE Y APELLIDO],Tabla1[CAT.])</f>
        <v>0</v>
      </c>
      <c r="Y94" s="81">
        <f>_xlfn.XLOOKUP(U94,Tabla1[NOMBRE Y APELLIDO],Tabla1[100m LIBRE])</f>
        <v>0</v>
      </c>
      <c r="Z94" s="84"/>
      <c r="AA94" t="str">
        <f t="shared" si="65"/>
        <v>SERIE 8-3</v>
      </c>
      <c r="AB94" t="str">
        <f>AG94&amp;COUNTIF($AG$15:AG94,AG94)</f>
        <v>048</v>
      </c>
      <c r="AC94" s="3">
        <v>3</v>
      </c>
      <c r="AD94" s="80">
        <v>0</v>
      </c>
      <c r="AE94" s="50">
        <v>0</v>
      </c>
      <c r="AF94" s="50">
        <v>0</v>
      </c>
      <c r="AG94" s="50">
        <v>0</v>
      </c>
      <c r="AH94" s="55">
        <v>0</v>
      </c>
      <c r="AI94" s="55" t="s">
        <v>89</v>
      </c>
      <c r="AJ94" s="50">
        <f t="shared" si="63"/>
        <v>8</v>
      </c>
      <c r="AK94" s="50">
        <v>8</v>
      </c>
      <c r="AN94" s="42" t="str">
        <f>AN79</f>
        <v xml:space="preserve">PRUEBA </v>
      </c>
      <c r="AO94" s="18">
        <f>AO79</f>
        <v>7</v>
      </c>
      <c r="AT94" s="87" t="str">
        <f t="shared" si="40"/>
        <v/>
      </c>
      <c r="AU94" s="4"/>
      <c r="AV94" s="48" t="str">
        <f>AN94</f>
        <v xml:space="preserve">PRUEBA </v>
      </c>
      <c r="AW94" s="17">
        <f>AO94</f>
        <v>7</v>
      </c>
      <c r="BC94" s="4"/>
      <c r="BD94" s="42" t="str">
        <f>BD79</f>
        <v xml:space="preserve">PRUEBA </v>
      </c>
      <c r="BE94" s="18">
        <f>BE79</f>
        <v>8</v>
      </c>
      <c r="BJ94" s="90" t="str">
        <f t="shared" si="41"/>
        <v/>
      </c>
      <c r="BL94" s="48" t="str">
        <f>AV94</f>
        <v xml:space="preserve">PRUEBA </v>
      </c>
      <c r="BM94" s="17">
        <f>BE94</f>
        <v>8</v>
      </c>
    </row>
    <row r="95" spans="1:69" x14ac:dyDescent="0.3">
      <c r="A95">
        <v>2</v>
      </c>
      <c r="C95" s="3">
        <f>_xlfn.XLOOKUP(B95,Tabla1[NOMBRE Y APELLIDO],Tabla1[EQUIPO])</f>
        <v>0</v>
      </c>
      <c r="D95" s="3">
        <f>_xlfn.XLOOKUP(B95,Tabla1[NOMBRE Y APELLIDO],Tabla1[EDAD])</f>
        <v>0</v>
      </c>
      <c r="E95" s="3">
        <f>_xlfn.XLOOKUP(B95,Tabla1[NOMBRE Y APELLIDO],Tabla1[CAT.])</f>
        <v>0</v>
      </c>
      <c r="F95" s="81">
        <f>_xlfn.XLOOKUP(B95,Tabla1[NOMBRE Y APELLIDO],Tabla1[100m LIBRE])</f>
        <v>0</v>
      </c>
      <c r="H95" t="str">
        <f t="shared" si="64"/>
        <v>SERIE 8-4</v>
      </c>
      <c r="I95" t="str">
        <f>N95&amp;COUNTIF($N$15:N95,N95)</f>
        <v>049</v>
      </c>
      <c r="J95" s="3">
        <v>4</v>
      </c>
      <c r="K95" s="80">
        <v>0</v>
      </c>
      <c r="L95" s="50">
        <v>0</v>
      </c>
      <c r="M95" s="50">
        <v>0</v>
      </c>
      <c r="N95" s="50">
        <v>0</v>
      </c>
      <c r="O95" s="55">
        <v>0</v>
      </c>
      <c r="P95" s="55" t="s">
        <v>89</v>
      </c>
      <c r="Q95" s="50">
        <f t="shared" si="62"/>
        <v>7</v>
      </c>
      <c r="R95" s="50">
        <v>8</v>
      </c>
      <c r="T95">
        <v>2</v>
      </c>
      <c r="V95" s="3">
        <f>_xlfn.XLOOKUP(U95,Tabla1[NOMBRE Y APELLIDO],Tabla1[EQUIPO])</f>
        <v>0</v>
      </c>
      <c r="W95" s="3">
        <f>_xlfn.XLOOKUP(U95,Tabla1[NOMBRE Y APELLIDO],Tabla1[EDAD])</f>
        <v>0</v>
      </c>
      <c r="X95" s="3">
        <f>_xlfn.XLOOKUP(U95,Tabla1[NOMBRE Y APELLIDO],Tabla1[CAT.])</f>
        <v>0</v>
      </c>
      <c r="Y95" s="81">
        <f>_xlfn.XLOOKUP(U95,Tabla1[NOMBRE Y APELLIDO],Tabla1[100m LIBRE])</f>
        <v>0</v>
      </c>
      <c r="Z95" s="84"/>
      <c r="AA95" t="str">
        <f t="shared" si="65"/>
        <v>SERIE 8-4</v>
      </c>
      <c r="AB95" t="str">
        <f>AG95&amp;COUNTIF($AG$15:AG95,AG95)</f>
        <v>049</v>
      </c>
      <c r="AC95" s="3">
        <v>4</v>
      </c>
      <c r="AD95" s="80">
        <v>0</v>
      </c>
      <c r="AE95" s="50">
        <v>0</v>
      </c>
      <c r="AF95" s="50">
        <v>0</v>
      </c>
      <c r="AG95" s="50">
        <v>0</v>
      </c>
      <c r="AH95" s="55">
        <v>0</v>
      </c>
      <c r="AI95" s="55" t="s">
        <v>89</v>
      </c>
      <c r="AJ95" s="50">
        <f t="shared" si="63"/>
        <v>8</v>
      </c>
      <c r="AK95" s="50">
        <v>8</v>
      </c>
      <c r="AM95" s="49" t="s">
        <v>83</v>
      </c>
      <c r="AN95" s="49" t="s">
        <v>7</v>
      </c>
      <c r="AO95" s="49" t="s">
        <v>8</v>
      </c>
      <c r="AP95" s="49" t="s">
        <v>61</v>
      </c>
      <c r="AQ95" s="49" t="s">
        <v>10</v>
      </c>
      <c r="AR95" s="49" t="s">
        <v>81</v>
      </c>
      <c r="AS95" s="50" t="s">
        <v>15</v>
      </c>
      <c r="AT95" s="87" t="str">
        <f t="shared" si="40"/>
        <v>CAT.Lugar</v>
      </c>
      <c r="AU95" s="49" t="s">
        <v>83</v>
      </c>
      <c r="AV95" s="49" t="s">
        <v>7</v>
      </c>
      <c r="AW95" s="49" t="s">
        <v>8</v>
      </c>
      <c r="AX95" s="49" t="s">
        <v>61</v>
      </c>
      <c r="AY95" s="49" t="s">
        <v>10</v>
      </c>
      <c r="AZ95" s="49" t="s">
        <v>81</v>
      </c>
      <c r="BA95" s="4" t="s">
        <v>15</v>
      </c>
      <c r="BC95" s="49" t="s">
        <v>83</v>
      </c>
      <c r="BD95" s="49" t="s">
        <v>7</v>
      </c>
      <c r="BE95" s="49" t="s">
        <v>8</v>
      </c>
      <c r="BF95" s="49" t="s">
        <v>61</v>
      </c>
      <c r="BG95" s="49" t="s">
        <v>10</v>
      </c>
      <c r="BH95" s="49" t="s">
        <v>81</v>
      </c>
      <c r="BI95" s="50" t="s">
        <v>15</v>
      </c>
      <c r="BJ95" s="90" t="str">
        <f t="shared" si="41"/>
        <v>CAT.Lugar</v>
      </c>
      <c r="BK95" s="4" t="s">
        <v>83</v>
      </c>
      <c r="BL95" s="4" t="s">
        <v>7</v>
      </c>
      <c r="BM95" s="4" t="s">
        <v>8</v>
      </c>
      <c r="BN95" s="4" t="s">
        <v>61</v>
      </c>
      <c r="BO95" s="4" t="s">
        <v>10</v>
      </c>
      <c r="BP95" s="4" t="s">
        <v>81</v>
      </c>
      <c r="BQ95" s="4" t="s">
        <v>15</v>
      </c>
    </row>
    <row r="96" spans="1:69" x14ac:dyDescent="0.3">
      <c r="A96">
        <v>6</v>
      </c>
      <c r="C96" s="3">
        <f>_xlfn.XLOOKUP(B96,Tabla1[NOMBRE Y APELLIDO],Tabla1[EQUIPO])</f>
        <v>0</v>
      </c>
      <c r="D96" s="3">
        <f>_xlfn.XLOOKUP(B96,Tabla1[NOMBRE Y APELLIDO],Tabla1[EDAD])</f>
        <v>0</v>
      </c>
      <c r="E96" s="3">
        <f>_xlfn.XLOOKUP(B96,Tabla1[NOMBRE Y APELLIDO],Tabla1[CAT.])</f>
        <v>0</v>
      </c>
      <c r="F96" s="81">
        <f>_xlfn.XLOOKUP(B96,Tabla1[NOMBRE Y APELLIDO],Tabla1[100m LIBRE])</f>
        <v>0</v>
      </c>
      <c r="H96" t="str">
        <f t="shared" si="64"/>
        <v>SERIE 8-5</v>
      </c>
      <c r="I96" t="str">
        <f>N96&amp;COUNTIF($N$15:N96,N96)</f>
        <v>050</v>
      </c>
      <c r="J96" s="3">
        <v>5</v>
      </c>
      <c r="K96" s="80">
        <v>0</v>
      </c>
      <c r="L96" s="50">
        <v>0</v>
      </c>
      <c r="M96" s="50">
        <v>0</v>
      </c>
      <c r="N96" s="50">
        <v>0</v>
      </c>
      <c r="O96" s="55">
        <v>0</v>
      </c>
      <c r="P96" s="55" t="s">
        <v>89</v>
      </c>
      <c r="Q96" s="50">
        <f t="shared" si="62"/>
        <v>7</v>
      </c>
      <c r="R96" s="50">
        <v>8</v>
      </c>
      <c r="T96">
        <v>6</v>
      </c>
      <c r="V96" s="3">
        <f>_xlfn.XLOOKUP(U96,Tabla1[NOMBRE Y APELLIDO],Tabla1[EQUIPO])</f>
        <v>0</v>
      </c>
      <c r="W96" s="3">
        <f>_xlfn.XLOOKUP(U96,Tabla1[NOMBRE Y APELLIDO],Tabla1[EDAD])</f>
        <v>0</v>
      </c>
      <c r="X96" s="3">
        <f>_xlfn.XLOOKUP(U96,Tabla1[NOMBRE Y APELLIDO],Tabla1[CAT.])</f>
        <v>0</v>
      </c>
      <c r="Y96" s="81">
        <f>_xlfn.XLOOKUP(U96,Tabla1[NOMBRE Y APELLIDO],Tabla1[100m LIBRE])</f>
        <v>0</v>
      </c>
      <c r="Z96" s="84"/>
      <c r="AA96" t="str">
        <f t="shared" si="65"/>
        <v>SERIE 8-5</v>
      </c>
      <c r="AB96" t="str">
        <f>AG96&amp;COUNTIF($AG$15:AG96,AG96)</f>
        <v>050</v>
      </c>
      <c r="AC96" s="3">
        <v>5</v>
      </c>
      <c r="AD96" s="80">
        <v>0</v>
      </c>
      <c r="AE96" s="50">
        <v>0</v>
      </c>
      <c r="AF96" s="50">
        <v>0</v>
      </c>
      <c r="AG96" s="50">
        <v>0</v>
      </c>
      <c r="AH96" s="55">
        <v>0</v>
      </c>
      <c r="AI96" s="55" t="s">
        <v>89</v>
      </c>
      <c r="AJ96" s="50">
        <f t="shared" si="63"/>
        <v>8</v>
      </c>
      <c r="AK96" s="50">
        <v>8</v>
      </c>
      <c r="AM96" s="4">
        <v>1</v>
      </c>
      <c r="AN96" t="str" cm="1">
        <f t="array" ref="AN96">_xlfn.XLOOKUP($AO$93&amp;AM96,$I$15:$I$201,$K$15:$N$201,"")</f>
        <v/>
      </c>
      <c r="AO96" s="55"/>
      <c r="AP96" s="50"/>
      <c r="AQ96" s="55"/>
      <c r="AR96" s="55" t="str">
        <f t="shared" ref="AR96:AR107" si="66">_xlfn.XLOOKUP($AO$93&amp;AM96,$I$15:$I$201,$P$15:$P$201,"")</f>
        <v/>
      </c>
      <c r="AS96" s="50" cm="1">
        <f t="array" ref="AS96">IFERROR(IF(AR96="N/P",0,_xlfn.IFS(AM96&gt;8,"0",AM96=1,"9",AM96=2,"7",AM96=3,"6",AM96=4,"5",AM96=5,"4",AM96=6,"3",AM96=7,"2",AM96=8,"1")),"")+0</f>
        <v>9</v>
      </c>
      <c r="AT96" s="87" t="e">
        <f t="shared" si="40"/>
        <v>#N/A</v>
      </c>
      <c r="AU96" s="4" t="e" cm="1">
        <f t="array" ref="AU96">_xlfn.IFS(AZ96="N/P",0,AV96="",0,AV96&gt;0,1)</f>
        <v>#N/A</v>
      </c>
      <c r="AV96" cm="1">
        <f t="array" ref="AV96:AZ107">_xlfn._xlws.SORT(AN96:AR107,5,1,FALSE)</f>
        <v>0</v>
      </c>
      <c r="AW96" s="4">
        <v>0</v>
      </c>
      <c r="AX96" s="4">
        <v>0</v>
      </c>
      <c r="AY96" s="4">
        <v>0</v>
      </c>
      <c r="AZ96" s="55">
        <v>0</v>
      </c>
      <c r="BA96" s="50" t="e" cm="1">
        <f t="array" ref="BA96">IFERROR(IF(AZ96="N/P",0,_xlfn.IFS(AU96&gt;8,"0",AU96=1,"9",AU96=2,"7",AU96=3,"6",AU96=4,"5",AU96=5,"4",AU96=6,"3",AU96=7,"2",AU96=8,"1")),"")+0</f>
        <v>#VALUE!</v>
      </c>
      <c r="BC96" s="4">
        <v>1</v>
      </c>
      <c r="BD96" cm="1">
        <f t="array" ref="BD96:BG96">_xlfn.XLOOKUP($BE$93&amp;BC96,$AB$15:$AB$201,$AD$15:$AG$201,"")</f>
        <v>0</v>
      </c>
      <c r="BE96" s="55">
        <v>0</v>
      </c>
      <c r="BF96" s="50">
        <v>0</v>
      </c>
      <c r="BG96" s="55">
        <v>0</v>
      </c>
      <c r="BH96" s="55" t="str">
        <f t="shared" ref="BH96:BH107" si="67">_xlfn.XLOOKUP($BE$93&amp;BC96,$AB$15:$AB$201,$AI$15:$AI$201,"")</f>
        <v>:        :</v>
      </c>
      <c r="BI96" s="50" cm="1">
        <f t="array" ref="BI96">IFERROR(IF(BH96="N/P",0,_xlfn.IFS(BC96&gt;8,"0",BC96=1,"9",BC96=2,"7",BC96=3,"6",BC96=4,"5",BC96=5,"4",BC96=6,"3",BC96=7,"2",BC96=8,"1")),"")+0</f>
        <v>9</v>
      </c>
      <c r="BJ96" s="90" t="e">
        <f t="shared" si="41"/>
        <v>#N/A</v>
      </c>
      <c r="BK96" s="4" t="e" cm="1">
        <f t="array" ref="BK96">_xlfn.IFS(BP96="N/P",0,BL96="",0,BL96&gt;0,1)</f>
        <v>#N/A</v>
      </c>
      <c r="BL96" cm="1">
        <f t="array" ref="BL96:BP107">_xlfn._xlws.SORT(BD96:BH107,5,1,FALSE)</f>
        <v>0</v>
      </c>
      <c r="BM96" s="4">
        <v>0</v>
      </c>
      <c r="BN96" s="4">
        <v>0</v>
      </c>
      <c r="BO96" s="4">
        <v>0</v>
      </c>
      <c r="BP96" s="55" t="str">
        <v>:        :</v>
      </c>
      <c r="BQ96" s="50" t="e" cm="1">
        <f t="array" ref="BQ96">IFERROR(IF(BP96="N/P",0,_xlfn.IFS(BK96&gt;8,"0",BK96=1,"9",BK96=2,"7",BK96=3,"6",BK96=4,"5",BK96=5,"4",BK96=6,"3",BK96=7,"2",BK96=8,"1")),"")+0</f>
        <v>#VALUE!</v>
      </c>
    </row>
    <row r="97" spans="1:69" x14ac:dyDescent="0.3">
      <c r="A97">
        <v>3</v>
      </c>
      <c r="C97" s="3">
        <f>_xlfn.XLOOKUP(B97,Tabla1[NOMBRE Y APELLIDO],Tabla1[EQUIPO])</f>
        <v>0</v>
      </c>
      <c r="D97" s="3">
        <f>_xlfn.XLOOKUP(B97,Tabla1[NOMBRE Y APELLIDO],Tabla1[EDAD])</f>
        <v>0</v>
      </c>
      <c r="E97" s="3">
        <f>_xlfn.XLOOKUP(B97,Tabla1[NOMBRE Y APELLIDO],Tabla1[CAT.])</f>
        <v>0</v>
      </c>
      <c r="F97" s="81">
        <f>_xlfn.XLOOKUP(B97,Tabla1[NOMBRE Y APELLIDO],Tabla1[100m LIBRE])</f>
        <v>0</v>
      </c>
      <c r="H97" t="str">
        <f t="shared" si="64"/>
        <v>SERIE 8-6</v>
      </c>
      <c r="I97" t="str">
        <f>N97&amp;COUNTIF($N$15:N97,N97)</f>
        <v>051</v>
      </c>
      <c r="J97" s="3">
        <v>6</v>
      </c>
      <c r="K97" s="80">
        <v>0</v>
      </c>
      <c r="L97" s="50">
        <v>0</v>
      </c>
      <c r="M97" s="50">
        <v>0</v>
      </c>
      <c r="N97" s="50">
        <v>0</v>
      </c>
      <c r="O97" s="55">
        <v>0</v>
      </c>
      <c r="P97" s="55" t="s">
        <v>89</v>
      </c>
      <c r="Q97" s="50">
        <f t="shared" si="62"/>
        <v>7</v>
      </c>
      <c r="R97" s="50">
        <v>8</v>
      </c>
      <c r="T97">
        <v>3</v>
      </c>
      <c r="V97" s="3">
        <f>_xlfn.XLOOKUP(U97,Tabla1[NOMBRE Y APELLIDO],Tabla1[EQUIPO])</f>
        <v>0</v>
      </c>
      <c r="W97" s="3">
        <f>_xlfn.XLOOKUP(U97,Tabla1[NOMBRE Y APELLIDO],Tabla1[EDAD])</f>
        <v>0</v>
      </c>
      <c r="X97" s="3">
        <f>_xlfn.XLOOKUP(U97,Tabla1[NOMBRE Y APELLIDO],Tabla1[CAT.])</f>
        <v>0</v>
      </c>
      <c r="Y97" s="81">
        <f>_xlfn.XLOOKUP(U97,Tabla1[NOMBRE Y APELLIDO],Tabla1[100m LIBRE])</f>
        <v>0</v>
      </c>
      <c r="Z97" s="84"/>
      <c r="AA97" t="str">
        <f t="shared" si="65"/>
        <v>SERIE 8-6</v>
      </c>
      <c r="AB97" t="str">
        <f>AG97&amp;COUNTIF($AG$15:AG97,AG97)</f>
        <v>051</v>
      </c>
      <c r="AC97" s="3">
        <v>6</v>
      </c>
      <c r="AD97" s="80">
        <v>0</v>
      </c>
      <c r="AE97" s="50">
        <v>0</v>
      </c>
      <c r="AF97" s="50">
        <v>0</v>
      </c>
      <c r="AG97" s="50">
        <v>0</v>
      </c>
      <c r="AH97" s="55">
        <v>0</v>
      </c>
      <c r="AI97" s="55" t="s">
        <v>89</v>
      </c>
      <c r="AJ97" s="50">
        <f t="shared" si="63"/>
        <v>8</v>
      </c>
      <c r="AK97" s="50">
        <v>8</v>
      </c>
      <c r="AM97" s="4">
        <v>2</v>
      </c>
      <c r="AN97" t="str" cm="1">
        <f t="array" ref="AN97">_xlfn.XLOOKUP($AO$93&amp;AM97,$I$15:$I$201,$K$15:$N$201,"")</f>
        <v/>
      </c>
      <c r="AO97" s="55"/>
      <c r="AP97" s="50"/>
      <c r="AQ97" s="55"/>
      <c r="AR97" s="55" t="str">
        <f t="shared" si="66"/>
        <v/>
      </c>
      <c r="AS97" s="50" cm="1">
        <f t="array" ref="AS97">IFERROR(IF(AR97="N/P",0,_xlfn.IFS(AM97&gt;8,"0",AM97=1,"9",AM97=2,"7",AM97=3,"6",AM97=4,"5",AM97=5,"4",AM97=6,"3",AM97=7,"2",AM97=8,"1")),"")+0</f>
        <v>7</v>
      </c>
      <c r="AT97" s="87" t="e">
        <f t="shared" si="40"/>
        <v>#N/A</v>
      </c>
      <c r="AU97" s="4" t="e" cm="1">
        <f t="array" ref="AU97">_xlfn.IFS(AZ97="N/P",0,AV97="",0,AZ97&gt;0,AU96+1)</f>
        <v>#N/A</v>
      </c>
      <c r="AV97">
        <v>0</v>
      </c>
      <c r="AW97" s="4">
        <v>0</v>
      </c>
      <c r="AX97" s="4">
        <v>0</v>
      </c>
      <c r="AY97" s="4">
        <v>0</v>
      </c>
      <c r="AZ97" s="55">
        <v>0</v>
      </c>
      <c r="BA97" s="50" t="e" cm="1">
        <f t="array" ref="BA97">IFERROR(IF(AZ97="N/P",0,_xlfn.IFS(AU97&gt;8,"0",AU97=1,"9",AU97=2,"7",AU97=3,"6",AU97=4,"5",AU97=5,"4",AU97=6,"3",AU97=7,"2",AU97=8,"1")),"")+0</f>
        <v>#VALUE!</v>
      </c>
      <c r="BC97" s="4">
        <v>2</v>
      </c>
      <c r="BD97" cm="1">
        <f t="array" ref="BD97:BG97">_xlfn.XLOOKUP($BE$93&amp;BC97,$AB$15:$AB$201,$AD$15:$AG$201,"")</f>
        <v>0</v>
      </c>
      <c r="BE97" s="55">
        <v>0</v>
      </c>
      <c r="BF97" s="50">
        <v>0</v>
      </c>
      <c r="BG97" s="55">
        <v>0</v>
      </c>
      <c r="BH97" s="55" t="str">
        <f t="shared" si="67"/>
        <v>:        :</v>
      </c>
      <c r="BI97" s="50" cm="1">
        <f t="array" ref="BI97">IFERROR(IF(BH97="N/P",0,_xlfn.IFS(BC97&gt;8,"0",BC97=1,"9",BC97=2,"7",BC97=3,"6",BC97=4,"5",BC97=5,"4",BC97=6,"3",BC97=7,"2",BC97=8,"1")),"")+0</f>
        <v>7</v>
      </c>
      <c r="BJ97" s="90" t="e">
        <f t="shared" si="41"/>
        <v>#N/A</v>
      </c>
      <c r="BK97" s="4" t="e" cm="1">
        <f t="array" ref="BK97">_xlfn.IFS(BP97="N/P",0,BL97="",0,BP97&gt;0,BK96+1)</f>
        <v>#N/A</v>
      </c>
      <c r="BL97">
        <v>0</v>
      </c>
      <c r="BM97" s="4">
        <v>0</v>
      </c>
      <c r="BN97" s="4">
        <v>0</v>
      </c>
      <c r="BO97" s="4">
        <v>0</v>
      </c>
      <c r="BP97" s="55" t="str">
        <v>:        :</v>
      </c>
      <c r="BQ97" s="50" t="e" cm="1">
        <f t="array" ref="BQ97">IFERROR(IF(BP97="N/P",0,_xlfn.IFS(BK97&gt;8,"0",BK97=1,"9",BK97=2,"7",BK97=3,"6",BK97=4,"5",BK97=5,"4",BK97=6,"3",BK97=7,"2",BK97=8,"1")),"")+0</f>
        <v>#VALUE!</v>
      </c>
    </row>
    <row r="98" spans="1:69" x14ac:dyDescent="0.3">
      <c r="A98">
        <v>5</v>
      </c>
      <c r="C98" s="3">
        <f>_xlfn.XLOOKUP(B98,Tabla1[NOMBRE Y APELLIDO],Tabla1[EQUIPO])</f>
        <v>0</v>
      </c>
      <c r="D98" s="3">
        <f>_xlfn.XLOOKUP(B98,Tabla1[NOMBRE Y APELLIDO],Tabla1[EDAD])</f>
        <v>0</v>
      </c>
      <c r="E98" s="3">
        <f>_xlfn.XLOOKUP(B98,Tabla1[NOMBRE Y APELLIDO],Tabla1[CAT.])</f>
        <v>0</v>
      </c>
      <c r="F98" s="81">
        <f>_xlfn.XLOOKUP(B98,Tabla1[NOMBRE Y APELLIDO],Tabla1[100m LIBRE])</f>
        <v>0</v>
      </c>
      <c r="H98" t="str">
        <f t="shared" si="64"/>
        <v>SERIE 8-7</v>
      </c>
      <c r="I98" t="str">
        <f>N98&amp;COUNTIF($N$15:N98,N98)</f>
        <v>052</v>
      </c>
      <c r="J98" s="3">
        <v>7</v>
      </c>
      <c r="K98" s="80">
        <v>0</v>
      </c>
      <c r="L98" s="50">
        <v>0</v>
      </c>
      <c r="M98" s="50">
        <v>0</v>
      </c>
      <c r="N98" s="50">
        <v>0</v>
      </c>
      <c r="O98" s="55">
        <v>0</v>
      </c>
      <c r="P98" s="55" t="s">
        <v>89</v>
      </c>
      <c r="Q98" s="50">
        <f t="shared" si="62"/>
        <v>7</v>
      </c>
      <c r="R98" s="50">
        <v>8</v>
      </c>
      <c r="T98">
        <v>5</v>
      </c>
      <c r="V98" s="3">
        <f>_xlfn.XLOOKUP(U98,Tabla1[NOMBRE Y APELLIDO],Tabla1[EQUIPO])</f>
        <v>0</v>
      </c>
      <c r="W98" s="3">
        <f>_xlfn.XLOOKUP(U98,Tabla1[NOMBRE Y APELLIDO],Tabla1[EDAD])</f>
        <v>0</v>
      </c>
      <c r="X98" s="3">
        <f>_xlfn.XLOOKUP(U98,Tabla1[NOMBRE Y APELLIDO],Tabla1[CAT.])</f>
        <v>0</v>
      </c>
      <c r="Y98" s="81">
        <f>_xlfn.XLOOKUP(U98,Tabla1[NOMBRE Y APELLIDO],Tabla1[100m LIBRE])</f>
        <v>0</v>
      </c>
      <c r="Z98" s="84"/>
      <c r="AA98" t="str">
        <f t="shared" si="65"/>
        <v>SERIE 8-7</v>
      </c>
      <c r="AB98" t="str">
        <f>AG98&amp;COUNTIF($AG$15:AG98,AG98)</f>
        <v>052</v>
      </c>
      <c r="AC98" s="3">
        <v>7</v>
      </c>
      <c r="AD98" s="80">
        <v>0</v>
      </c>
      <c r="AE98" s="50">
        <v>0</v>
      </c>
      <c r="AF98" s="50">
        <v>0</v>
      </c>
      <c r="AG98" s="50">
        <v>0</v>
      </c>
      <c r="AH98" s="55">
        <v>0</v>
      </c>
      <c r="AI98" s="55" t="s">
        <v>89</v>
      </c>
      <c r="AJ98" s="50">
        <f t="shared" si="63"/>
        <v>8</v>
      </c>
      <c r="AK98" s="50">
        <v>8</v>
      </c>
      <c r="AM98" s="4">
        <v>3</v>
      </c>
      <c r="AN98" t="str" cm="1">
        <f t="array" ref="AN98">_xlfn.XLOOKUP($AO$93&amp;AM98,$I$15:$I$201,$K$15:$N$201,"")</f>
        <v/>
      </c>
      <c r="AO98" s="55"/>
      <c r="AP98" s="50"/>
      <c r="AQ98" s="55"/>
      <c r="AR98" s="55" t="str">
        <f t="shared" si="66"/>
        <v/>
      </c>
      <c r="AS98" s="50" cm="1">
        <f t="array" ref="AS98">IFERROR(IF(AR98="N/P",0,_xlfn.IFS(AM98&gt;8,"0",AM98=1,"9",AM98=2,"7",AM98=3,"6",AM98=4,"5",AM98=5,"4",AM98=6,"3",AM98=7,"2",AM98=8,"1")),"")+0</f>
        <v>6</v>
      </c>
      <c r="AT98" s="87" t="str">
        <f t="shared" si="40"/>
        <v>00</v>
      </c>
      <c r="AU98" s="4" cm="1">
        <f t="array" ref="AU98">_xlfn.IFS(AZ98="N/P",0,AV98="",0,AZ98&gt;0,AU97+1)</f>
        <v>0</v>
      </c>
      <c r="AV98" t="str">
        <v/>
      </c>
      <c r="AW98" s="4">
        <v>0</v>
      </c>
      <c r="AX98" s="4">
        <v>0</v>
      </c>
      <c r="AY98" s="4">
        <v>0</v>
      </c>
      <c r="AZ98" s="55" t="str">
        <v/>
      </c>
      <c r="BA98" s="50" t="e" cm="1">
        <f t="array" ref="BA98">IFERROR(IF(AZ98="N/P",0,_xlfn.IFS(AU98&gt;8,"0",AU98=1,"9",AU98=2,"7",AU98=3,"6",AU98=4,"5",AU98=5,"4",AU98=6,"3",AU98=7,"2",AU98=8,"1")),"")+0</f>
        <v>#VALUE!</v>
      </c>
      <c r="BC98" s="4">
        <v>3</v>
      </c>
      <c r="BD98" cm="1">
        <f t="array" ref="BD98:BG98">_xlfn.XLOOKUP($BE$93&amp;BC98,$AB$15:$AB$201,$AD$15:$AG$201,"")</f>
        <v>0</v>
      </c>
      <c r="BE98" s="55">
        <v>0</v>
      </c>
      <c r="BF98" s="50">
        <v>0</v>
      </c>
      <c r="BG98" s="55">
        <v>0</v>
      </c>
      <c r="BH98" s="55" t="str">
        <f t="shared" si="67"/>
        <v>:        :</v>
      </c>
      <c r="BI98" s="50" cm="1">
        <f t="array" ref="BI98">IFERROR(IF(BH98="N/P",0,_xlfn.IFS(BC98&gt;8,"0",BC98=1,"9",BC98=2,"7",BC98=3,"6",BC98=4,"5",BC98=5,"4",BC98=6,"3",BC98=7,"2",BC98=8,"1")),"")+0</f>
        <v>6</v>
      </c>
      <c r="BJ98" s="90" t="e">
        <f t="shared" si="41"/>
        <v>#N/A</v>
      </c>
      <c r="BK98" s="4" t="e" cm="1">
        <f t="array" ref="BK98">_xlfn.IFS(BP98="N/P",0,BL98="",0,BP98&gt;0,BK97+1)</f>
        <v>#N/A</v>
      </c>
      <c r="BL98">
        <v>0</v>
      </c>
      <c r="BM98" s="4">
        <v>0</v>
      </c>
      <c r="BN98" s="4">
        <v>0</v>
      </c>
      <c r="BO98" s="4">
        <v>0</v>
      </c>
      <c r="BP98" s="55" t="str">
        <v>:        :</v>
      </c>
      <c r="BQ98" s="50" t="e" cm="1">
        <f t="array" ref="BQ98">IFERROR(IF(BP98="N/P",0,_xlfn.IFS(BK98&gt;8,"0",BK98=1,"9",BK98=2,"7",BK98=3,"6",BK98=4,"5",BK98=5,"4",BK98=6,"3",BK98=7,"2",BK98=8,"1")),"")+0</f>
        <v>#VALUE!</v>
      </c>
    </row>
    <row r="99" spans="1:69" x14ac:dyDescent="0.3">
      <c r="A99">
        <v>4</v>
      </c>
      <c r="C99" s="3">
        <f>_xlfn.XLOOKUP(B99,Tabla1[NOMBRE Y APELLIDO],Tabla1[EQUIPO])</f>
        <v>0</v>
      </c>
      <c r="D99" s="3">
        <f>_xlfn.XLOOKUP(B99,Tabla1[NOMBRE Y APELLIDO],Tabla1[EDAD])</f>
        <v>0</v>
      </c>
      <c r="E99" s="3">
        <f>_xlfn.XLOOKUP(B99,Tabla1[NOMBRE Y APELLIDO],Tabla1[CAT.])</f>
        <v>0</v>
      </c>
      <c r="F99" s="81">
        <f>_xlfn.XLOOKUP(B99,Tabla1[NOMBRE Y APELLIDO],Tabla1[100m LIBRE])</f>
        <v>0</v>
      </c>
      <c r="H99" t="str">
        <f t="shared" si="64"/>
        <v>SERIE 8-8</v>
      </c>
      <c r="I99" t="str">
        <f>N99&amp;COUNTIF($N$15:N99,N99)</f>
        <v>053</v>
      </c>
      <c r="J99" s="3">
        <v>8</v>
      </c>
      <c r="K99" s="80">
        <v>0</v>
      </c>
      <c r="L99" s="50">
        <v>0</v>
      </c>
      <c r="M99" s="50">
        <v>0</v>
      </c>
      <c r="N99" s="50">
        <v>0</v>
      </c>
      <c r="O99" s="55">
        <v>0</v>
      </c>
      <c r="P99" s="55" t="s">
        <v>89</v>
      </c>
      <c r="Q99" s="50">
        <f t="shared" si="62"/>
        <v>7</v>
      </c>
      <c r="R99" s="50">
        <v>8</v>
      </c>
      <c r="T99">
        <v>4</v>
      </c>
      <c r="V99" s="3">
        <f>_xlfn.XLOOKUP(U99,Tabla1[NOMBRE Y APELLIDO],Tabla1[EQUIPO])</f>
        <v>0</v>
      </c>
      <c r="W99" s="3">
        <f>_xlfn.XLOOKUP(U99,Tabla1[NOMBRE Y APELLIDO],Tabla1[EDAD])</f>
        <v>0</v>
      </c>
      <c r="X99" s="3">
        <f>_xlfn.XLOOKUP(U99,Tabla1[NOMBRE Y APELLIDO],Tabla1[CAT.])</f>
        <v>0</v>
      </c>
      <c r="Y99" s="81">
        <f>_xlfn.XLOOKUP(U99,Tabla1[NOMBRE Y APELLIDO],Tabla1[100m LIBRE])</f>
        <v>0</v>
      </c>
      <c r="Z99" s="84"/>
      <c r="AA99" t="str">
        <f t="shared" si="65"/>
        <v>SERIE 8-8</v>
      </c>
      <c r="AB99" t="str">
        <f>AG99&amp;COUNTIF($AG$15:AG99,AG99)</f>
        <v>053</v>
      </c>
      <c r="AC99" s="3">
        <v>8</v>
      </c>
      <c r="AD99" s="80">
        <v>0</v>
      </c>
      <c r="AE99" s="50">
        <v>0</v>
      </c>
      <c r="AF99" s="50">
        <v>0</v>
      </c>
      <c r="AG99" s="50">
        <v>0</v>
      </c>
      <c r="AH99" s="55">
        <v>0</v>
      </c>
      <c r="AI99" s="55" t="s">
        <v>89</v>
      </c>
      <c r="AJ99" s="50">
        <f t="shared" si="63"/>
        <v>8</v>
      </c>
      <c r="AK99" s="50">
        <v>8</v>
      </c>
      <c r="AM99" s="4">
        <v>4</v>
      </c>
      <c r="AN99" cm="1">
        <f t="array" ref="AN99:AQ99">_xlfn.XLOOKUP($AO$93&amp;AM99,$I$15:$I$201,$K$15:$N$201,"")</f>
        <v>0</v>
      </c>
      <c r="AO99" s="55">
        <v>0</v>
      </c>
      <c r="AP99" s="50">
        <v>0</v>
      </c>
      <c r="AQ99" s="55">
        <v>0</v>
      </c>
      <c r="AR99" s="55">
        <f t="shared" si="66"/>
        <v>0</v>
      </c>
      <c r="AS99" s="50" cm="1">
        <f t="array" ref="AS99">IFERROR(IF(AR99="N/P",0,_xlfn.IFS(AM99&gt;8,"0",AM99=1,"9",AM99=2,"7",AM99=3,"6",AM99=4,"5",AM99=5,"4",AM99=6,"3",AM99=7,"2",AM99=8,"1")),"")+0</f>
        <v>5</v>
      </c>
      <c r="AT99" s="87" t="str">
        <f t="shared" si="40"/>
        <v>00</v>
      </c>
      <c r="AU99" s="4" cm="1">
        <f t="array" ref="AU99">_xlfn.IFS(AZ99="N/P",0,AV99="",0,AZ99&gt;0,AU98+1)</f>
        <v>0</v>
      </c>
      <c r="AV99" t="str">
        <v/>
      </c>
      <c r="AW99" s="4">
        <v>0</v>
      </c>
      <c r="AX99" s="4">
        <v>0</v>
      </c>
      <c r="AY99" s="4">
        <v>0</v>
      </c>
      <c r="AZ99" s="55" t="str">
        <v/>
      </c>
      <c r="BA99" s="50" t="e" cm="1">
        <f t="array" ref="BA99">IFERROR(IF(AZ99="N/P",0,_xlfn.IFS(AU99&gt;8,"0",AU99=1,"9",AU99=2,"7",AU99=3,"6",AU99=4,"5",AU99=5,"4",AU99=6,"3",AU99=7,"2",AU99=8,"1")),"")+0</f>
        <v>#VALUE!</v>
      </c>
      <c r="BC99" s="4">
        <v>4</v>
      </c>
      <c r="BD99" cm="1">
        <f t="array" ref="BD99:BG99">_xlfn.XLOOKUP($BE$93&amp;BC99,$AB$15:$AB$201,$AD$15:$AG$201,"")</f>
        <v>0</v>
      </c>
      <c r="BE99" s="55">
        <v>0</v>
      </c>
      <c r="BF99" s="50">
        <v>0</v>
      </c>
      <c r="BG99" s="55">
        <v>0</v>
      </c>
      <c r="BH99" s="55" t="str">
        <f t="shared" si="67"/>
        <v>:        :</v>
      </c>
      <c r="BI99" s="50" cm="1">
        <f t="array" ref="BI99">IFERROR(IF(BH99="N/P",0,_xlfn.IFS(BC99&gt;8,"0",BC99=1,"9",BC99=2,"7",BC99=3,"6",BC99=4,"5",BC99=5,"4",BC99=6,"3",BC99=7,"2",BC99=8,"1")),"")+0</f>
        <v>5</v>
      </c>
      <c r="BJ99" s="90" t="e">
        <f t="shared" si="41"/>
        <v>#N/A</v>
      </c>
      <c r="BK99" s="4" t="e" cm="1">
        <f t="array" ref="BK99">_xlfn.IFS(BP99="N/P",0,BL99="",0,BP99&gt;0,BK98+1)</f>
        <v>#N/A</v>
      </c>
      <c r="BL99">
        <v>0</v>
      </c>
      <c r="BM99" s="4">
        <v>0</v>
      </c>
      <c r="BN99" s="4">
        <v>0</v>
      </c>
      <c r="BO99" s="4">
        <v>0</v>
      </c>
      <c r="BP99" s="55" t="str">
        <v>:        :</v>
      </c>
      <c r="BQ99" s="50" t="e" cm="1">
        <f t="array" ref="BQ99">IFERROR(IF(BP99="N/P",0,_xlfn.IFS(BK99&gt;8,"0",BK99=1,"9",BK99=2,"7",BK99=3,"6",BK99=4,"5",BK99=5,"4",BK99=6,"3",BK99=7,"2",BK99=8,"1")),"")+0</f>
        <v>#VALUE!</v>
      </c>
    </row>
    <row r="100" spans="1:69" x14ac:dyDescent="0.3">
      <c r="I100" t="str">
        <f>N100&amp;COUNTIF($N$15:N100,N100)</f>
        <v>53</v>
      </c>
      <c r="AB100" t="str">
        <f>AG100&amp;COUNTIF($AG$15:AG100,AG100)</f>
        <v>53</v>
      </c>
      <c r="AD100" s="77"/>
      <c r="AE100" s="77"/>
      <c r="AF100" s="77"/>
      <c r="AG100" s="77"/>
      <c r="AH100" s="77"/>
      <c r="AM100" s="4">
        <v>5</v>
      </c>
      <c r="AN100" t="str" cm="1">
        <f t="array" ref="AN100">_xlfn.XLOOKUP($AO$93&amp;AM100,$I$15:$I$201,$K$15:$N$201,"")</f>
        <v/>
      </c>
      <c r="AO100" s="55"/>
      <c r="AP100" s="50"/>
      <c r="AQ100" s="55"/>
      <c r="AR100" s="55" t="str">
        <f t="shared" si="66"/>
        <v/>
      </c>
      <c r="AS100" s="50" cm="1">
        <f t="array" ref="AS100">IFERROR(IF(AR100="N/P",0,_xlfn.IFS(AM100&gt;8,"0",AM100=1,"9",AM100=2,"7",AM100=3,"6",AM100=4,"5",AM100=5,"4",AM100=6,"3",AM100=7,"2",AM100=8,"1")),"")+0</f>
        <v>4</v>
      </c>
      <c r="AT100" s="87" t="str">
        <f t="shared" si="40"/>
        <v>00</v>
      </c>
      <c r="AU100" s="4" cm="1">
        <f t="array" ref="AU100">_xlfn.IFS(AZ100="N/P",0,AV100="",0,AZ100&gt;0,AU99+1)</f>
        <v>0</v>
      </c>
      <c r="AV100" t="str">
        <v/>
      </c>
      <c r="AW100" s="4">
        <v>0</v>
      </c>
      <c r="AX100" s="4">
        <v>0</v>
      </c>
      <c r="AY100" s="4">
        <v>0</v>
      </c>
      <c r="AZ100" s="55" t="str">
        <v/>
      </c>
      <c r="BA100" s="50" t="e" cm="1">
        <f t="array" ref="BA100">IFERROR(IF(AZ100="N/P",0,_xlfn.IFS(AU100&gt;8,"0",AU100=1,"9",AU100=2,"7",AU100=3,"6",AU100=4,"5",AU100=5,"4",AU100=6,"3",AU100=7,"2",AU100=8,"1")),"")+0</f>
        <v>#VALUE!</v>
      </c>
      <c r="BC100" s="4">
        <v>5</v>
      </c>
      <c r="BD100" cm="1">
        <f t="array" ref="BD100:BG100">_xlfn.XLOOKUP($BE$93&amp;BC100,$AB$15:$AB$201,$AD$15:$AG$201,"")</f>
        <v>0</v>
      </c>
      <c r="BE100" s="55">
        <v>0</v>
      </c>
      <c r="BF100" s="50">
        <v>0</v>
      </c>
      <c r="BG100" s="55">
        <v>0</v>
      </c>
      <c r="BH100" s="55" t="str">
        <f t="shared" si="67"/>
        <v>:        :</v>
      </c>
      <c r="BI100" s="50" cm="1">
        <f t="array" ref="BI100">IFERROR(IF(BH100="N/P",0,_xlfn.IFS(BC100&gt;8,"0",BC100=1,"9",BC100=2,"7",BC100=3,"6",BC100=4,"5",BC100=5,"4",BC100=6,"3",BC100=7,"2",BC100=8,"1")),"")+0</f>
        <v>4</v>
      </c>
      <c r="BJ100" s="90" t="e">
        <f t="shared" si="41"/>
        <v>#N/A</v>
      </c>
      <c r="BK100" s="4" t="e" cm="1">
        <f t="array" ref="BK100">_xlfn.IFS(BP100="N/P",0,BL100="",0,BP100&gt;0,BK99+1)</f>
        <v>#N/A</v>
      </c>
      <c r="BL100">
        <v>0</v>
      </c>
      <c r="BM100" s="4">
        <v>0</v>
      </c>
      <c r="BN100" s="4">
        <v>0</v>
      </c>
      <c r="BO100" s="4">
        <v>0</v>
      </c>
      <c r="BP100" s="55" t="str">
        <v>:        :</v>
      </c>
      <c r="BQ100" s="50" t="e" cm="1">
        <f t="array" ref="BQ100">IFERROR(IF(BP100="N/P",0,_xlfn.IFS(BK100&gt;8,"0",BK100=1,"9",BK100=2,"7",BK100=3,"6",BK100=4,"5",BK100=5,"4",BK100=6,"3",BK100=7,"2",BK100=8,"1")),"")+0</f>
        <v>#VALUE!</v>
      </c>
    </row>
    <row r="101" spans="1:69" x14ac:dyDescent="0.3">
      <c r="A101" s="3" t="s">
        <v>98</v>
      </c>
      <c r="B101" s="42" t="str">
        <f>$B$13</f>
        <v xml:space="preserve">PRUEBA </v>
      </c>
      <c r="C101" s="18">
        <f>$C$13</f>
        <v>7</v>
      </c>
      <c r="D101" s="18"/>
      <c r="E101" s="78" t="str">
        <f>$E$12</f>
        <v>100 M</v>
      </c>
      <c r="F101" s="79" t="str">
        <f>$F$12</f>
        <v>LIBRE</v>
      </c>
      <c r="I101" t="str">
        <f>N101&amp;COUNTIF($N$15:N101,N101)</f>
        <v>53</v>
      </c>
      <c r="J101" s="3" t="s">
        <v>98</v>
      </c>
      <c r="K101" s="42" t="str">
        <f>$B$13</f>
        <v xml:space="preserve">PRUEBA </v>
      </c>
      <c r="L101" s="79">
        <f>$C$13</f>
        <v>7</v>
      </c>
      <c r="M101" s="79"/>
      <c r="N101" s="79"/>
      <c r="O101" s="78" t="str">
        <f>$E$12</f>
        <v>100 M</v>
      </c>
      <c r="P101" s="79" t="str">
        <f>$F$12</f>
        <v>LIBRE</v>
      </c>
      <c r="Q101" s="5"/>
      <c r="R101" s="5"/>
      <c r="T101" s="3" t="s">
        <v>98</v>
      </c>
      <c r="U101" s="42" t="str">
        <f>$B$13</f>
        <v xml:space="preserve">PRUEBA </v>
      </c>
      <c r="V101" s="18">
        <f>$V$13</f>
        <v>8</v>
      </c>
      <c r="W101" s="18"/>
      <c r="X101" s="78" t="str">
        <f>$E$12</f>
        <v>100 M</v>
      </c>
      <c r="Y101" s="79" t="str">
        <f>$F$12</f>
        <v>LIBRE</v>
      </c>
      <c r="Z101" s="85"/>
      <c r="AB101" t="str">
        <f>AG101&amp;COUNTIF($AG$15:AG101,AG101)</f>
        <v>53</v>
      </c>
      <c r="AC101" s="3" t="s">
        <v>98</v>
      </c>
      <c r="AD101" s="42" t="str">
        <f>$B$13</f>
        <v xml:space="preserve">PRUEBA </v>
      </c>
      <c r="AE101" s="18">
        <f>$V$13</f>
        <v>8</v>
      </c>
      <c r="AF101" s="79"/>
      <c r="AG101" s="79"/>
      <c r="AH101" s="78" t="str">
        <f>$E$12</f>
        <v>100 M</v>
      </c>
      <c r="AI101" s="79" t="str">
        <f>$F$12</f>
        <v>LIBRE</v>
      </c>
      <c r="AJ101" s="5"/>
      <c r="AK101" s="5"/>
      <c r="AM101" s="4">
        <v>6</v>
      </c>
      <c r="AN101" t="str" cm="1">
        <f t="array" ref="AN101">_xlfn.XLOOKUP($AO$93&amp;AM101,$I$15:$I$201,$K$15:$N$201,"")</f>
        <v/>
      </c>
      <c r="AO101" s="55"/>
      <c r="AP101" s="50"/>
      <c r="AQ101" s="55"/>
      <c r="AR101" s="55" t="str">
        <f t="shared" si="66"/>
        <v/>
      </c>
      <c r="AS101" s="50" cm="1">
        <f t="array" ref="AS101">IFERROR(IF(AR101="N/P",0,_xlfn.IFS(AM101&gt;8,"0",AM101=1,"9",AM101=2,"7",AM101=3,"6",AM101=4,"5",AM101=5,"4",AM101=6,"3",AM101=7,"2",AM101=8,"1")),"")+0</f>
        <v>3</v>
      </c>
      <c r="AT101" s="87" t="str">
        <f t="shared" si="40"/>
        <v>00</v>
      </c>
      <c r="AU101" s="4" cm="1">
        <f t="array" ref="AU101">_xlfn.IFS(AZ101="N/P",0,AV101="",0,AZ101&gt;0,AU100+1)</f>
        <v>0</v>
      </c>
      <c r="AV101" t="str">
        <v/>
      </c>
      <c r="AW101" s="4">
        <v>0</v>
      </c>
      <c r="AX101" s="4">
        <v>0</v>
      </c>
      <c r="AY101" s="4">
        <v>0</v>
      </c>
      <c r="AZ101" s="55" t="str">
        <v/>
      </c>
      <c r="BA101" s="50" t="e" cm="1">
        <f t="array" ref="BA101">IFERROR(IF(AZ101="N/P",0,_xlfn.IFS(AU101&gt;8,"0",AU101=1,"9",AU101=2,"7",AU101=3,"6",AU101=4,"5",AU101=5,"4",AU101=6,"3",AU101=7,"2",AU101=8,"1")),"")+0</f>
        <v>#VALUE!</v>
      </c>
      <c r="BC101" s="4">
        <v>6</v>
      </c>
      <c r="BD101" cm="1">
        <f t="array" ref="BD101:BG101">_xlfn.XLOOKUP($BE$93&amp;BC101,$AB$15:$AB$201,$AD$15:$AG$201,"")</f>
        <v>0</v>
      </c>
      <c r="BE101" s="55">
        <v>0</v>
      </c>
      <c r="BF101" s="50">
        <v>0</v>
      </c>
      <c r="BG101" s="55">
        <v>0</v>
      </c>
      <c r="BH101" s="55" t="str">
        <f t="shared" si="67"/>
        <v>:        :</v>
      </c>
      <c r="BI101" s="50" cm="1">
        <f t="array" ref="BI101">IFERROR(IF(BH101="N/P",0,_xlfn.IFS(BC101&gt;8,"0",BC101=1,"9",BC101=2,"7",BC101=3,"6",BC101=4,"5",BC101=5,"4",BC101=6,"3",BC101=7,"2",BC101=8,"1")),"")+0</f>
        <v>3</v>
      </c>
      <c r="BJ101" s="90" t="e">
        <f t="shared" si="41"/>
        <v>#N/A</v>
      </c>
      <c r="BK101" s="4" t="e" cm="1">
        <f t="array" ref="BK101">_xlfn.IFS(BP101="N/P",0,BL101="",0,BP101&gt;0,BK100+1)</f>
        <v>#N/A</v>
      </c>
      <c r="BL101">
        <v>0</v>
      </c>
      <c r="BM101" s="4">
        <v>0</v>
      </c>
      <c r="BN101" s="4">
        <v>0</v>
      </c>
      <c r="BO101" s="4">
        <v>0</v>
      </c>
      <c r="BP101" s="55" t="str">
        <v>:        :</v>
      </c>
      <c r="BQ101" s="50" t="e" cm="1">
        <f t="array" ref="BQ101">IFERROR(IF(BP101="N/P",0,_xlfn.IFS(BK101&gt;8,"0",BK101=1,"9",BK101=2,"7",BK101=3,"6",BK101=4,"5",BK101=5,"4",BK101=6,"3",BK101=7,"2",BK101=8,"1")),"")+0</f>
        <v>#VALUE!</v>
      </c>
    </row>
    <row r="102" spans="1:69" x14ac:dyDescent="0.3">
      <c r="A102" s="3" t="s">
        <v>79</v>
      </c>
      <c r="B102" s="49" t="s">
        <v>7</v>
      </c>
      <c r="C102" s="49" t="s">
        <v>8</v>
      </c>
      <c r="D102" s="49" t="s">
        <v>61</v>
      </c>
      <c r="E102" s="49" t="s">
        <v>10</v>
      </c>
      <c r="F102" s="49" t="s">
        <v>80</v>
      </c>
      <c r="I102" t="str">
        <f>N102&amp;COUNTIF($N$15:N102,N102)</f>
        <v>CAT.8</v>
      </c>
      <c r="J102" s="3" t="s">
        <v>79</v>
      </c>
      <c r="K102" s="50" t="s">
        <v>7</v>
      </c>
      <c r="L102" s="50" t="s">
        <v>8</v>
      </c>
      <c r="M102" s="50" t="s">
        <v>61</v>
      </c>
      <c r="N102" s="50" t="s">
        <v>10</v>
      </c>
      <c r="O102" s="50" t="s">
        <v>80</v>
      </c>
      <c r="P102" s="49" t="s">
        <v>81</v>
      </c>
      <c r="Q102" s="49" t="s">
        <v>82</v>
      </c>
      <c r="R102" s="49" t="s">
        <v>30</v>
      </c>
      <c r="T102" s="3" t="s">
        <v>79</v>
      </c>
      <c r="U102" s="49" t="s">
        <v>7</v>
      </c>
      <c r="V102" s="49" t="s">
        <v>8</v>
      </c>
      <c r="W102" s="49" t="s">
        <v>61</v>
      </c>
      <c r="X102" s="49" t="s">
        <v>10</v>
      </c>
      <c r="Y102" s="49" t="s">
        <v>80</v>
      </c>
      <c r="Z102" s="83"/>
      <c r="AB102" t="str">
        <f>AG102&amp;COUNTIF($AG$15:AG102,AG102)</f>
        <v>CAT.8</v>
      </c>
      <c r="AC102" s="3" t="s">
        <v>79</v>
      </c>
      <c r="AD102" s="50" t="s">
        <v>7</v>
      </c>
      <c r="AE102" s="50" t="s">
        <v>8</v>
      </c>
      <c r="AF102" s="50" t="s">
        <v>61</v>
      </c>
      <c r="AG102" s="50" t="s">
        <v>10</v>
      </c>
      <c r="AH102" s="50" t="s">
        <v>80</v>
      </c>
      <c r="AI102" s="49" t="s">
        <v>81</v>
      </c>
      <c r="AJ102" s="49" t="s">
        <v>82</v>
      </c>
      <c r="AK102" s="49" t="s">
        <v>30</v>
      </c>
      <c r="AM102" s="4">
        <v>7</v>
      </c>
      <c r="AN102" t="str" cm="1">
        <f t="array" ref="AN102">_xlfn.XLOOKUP($AO$93&amp;AM102,$I$15:$I$201,$K$15:$N$201,"")</f>
        <v/>
      </c>
      <c r="AO102" s="55"/>
      <c r="AP102" s="50"/>
      <c r="AQ102" s="55"/>
      <c r="AR102" s="55" t="str">
        <f t="shared" si="66"/>
        <v/>
      </c>
      <c r="AS102" s="50" cm="1">
        <f t="array" ref="AS102">IFERROR(IF(AR102="N/P",0,_xlfn.IFS(AM102&gt;8,"0",AM102=1,"9",AM102=2,"7",AM102=3,"6",AM102=4,"5",AM102=5,"4",AM102=6,"3",AM102=7,"2",AM102=8,"1")),"")+0</f>
        <v>2</v>
      </c>
      <c r="AT102" s="87" t="str">
        <f t="shared" si="40"/>
        <v>00</v>
      </c>
      <c r="AU102" s="4" cm="1">
        <f t="array" ref="AU102">_xlfn.IFS(AZ102="N/P",0,AV102="",0,AZ102&gt;0,AU101+1)</f>
        <v>0</v>
      </c>
      <c r="AV102" t="str">
        <v/>
      </c>
      <c r="AW102" s="4">
        <v>0</v>
      </c>
      <c r="AX102" s="4">
        <v>0</v>
      </c>
      <c r="AY102" s="4">
        <v>0</v>
      </c>
      <c r="AZ102" s="55" t="str">
        <v/>
      </c>
      <c r="BA102" s="50" t="e" cm="1">
        <f t="array" ref="BA102">IFERROR(IF(AZ102="N/P",0,_xlfn.IFS(AU102&gt;8,"0",AU102=1,"9",AU102=2,"7",AU102=3,"6",AU102=4,"5",AU102=5,"4",AU102=6,"3",AU102=7,"2",AU102=8,"1")),"")+0</f>
        <v>#VALUE!</v>
      </c>
      <c r="BC102" s="4">
        <v>7</v>
      </c>
      <c r="BD102" cm="1">
        <f t="array" ref="BD102:BG102">_xlfn.XLOOKUP($BE$93&amp;BC102,$AB$15:$AB$201,$AD$15:$AG$201,"")</f>
        <v>0</v>
      </c>
      <c r="BE102" s="55">
        <v>0</v>
      </c>
      <c r="BF102" s="50">
        <v>0</v>
      </c>
      <c r="BG102" s="55">
        <v>0</v>
      </c>
      <c r="BH102" s="55" t="str">
        <f t="shared" si="67"/>
        <v>:        :</v>
      </c>
      <c r="BI102" s="50" cm="1">
        <f t="array" ref="BI102">IFERROR(IF(BH102="N/P",0,_xlfn.IFS(BC102&gt;8,"0",BC102=1,"9",BC102=2,"7",BC102=3,"6",BC102=4,"5",BC102=5,"4",BC102=6,"3",BC102=7,"2",BC102=8,"1")),"")+0</f>
        <v>2</v>
      </c>
      <c r="BJ102" s="90" t="e">
        <f t="shared" si="41"/>
        <v>#N/A</v>
      </c>
      <c r="BK102" s="4" t="e" cm="1">
        <f t="array" ref="BK102">_xlfn.IFS(BP102="N/P",0,BL102="",0,BP102&gt;0,BK101+1)</f>
        <v>#N/A</v>
      </c>
      <c r="BL102">
        <v>0</v>
      </c>
      <c r="BM102" s="4">
        <v>0</v>
      </c>
      <c r="BN102" s="4">
        <v>0</v>
      </c>
      <c r="BO102" s="4">
        <v>0</v>
      </c>
      <c r="BP102" s="55" t="str">
        <v>:        :</v>
      </c>
      <c r="BQ102" s="50" t="e" cm="1">
        <f t="array" ref="BQ102">IFERROR(IF(BP102="N/P",0,_xlfn.IFS(BK102&gt;8,"0",BK102=1,"9",BK102=2,"7",BK102=3,"6",BK102=4,"5",BK102=5,"4",BK102=6,"3",BK102=7,"2",BK102=8,"1")),"")+0</f>
        <v>#VALUE!</v>
      </c>
    </row>
    <row r="103" spans="1:69" x14ac:dyDescent="0.3">
      <c r="A103">
        <v>8</v>
      </c>
      <c r="C103" s="3">
        <f>_xlfn.XLOOKUP(B103,Tabla1[NOMBRE Y APELLIDO],Tabla1[EQUIPO])</f>
        <v>0</v>
      </c>
      <c r="D103" s="3">
        <f>_xlfn.XLOOKUP(B103,Tabla1[NOMBRE Y APELLIDO],Tabla1[EDAD])</f>
        <v>0</v>
      </c>
      <c r="E103" s="3">
        <f>_xlfn.XLOOKUP(B103,Tabla1[NOMBRE Y APELLIDO],Tabla1[CAT.])</f>
        <v>0</v>
      </c>
      <c r="F103" s="81">
        <f>_xlfn.XLOOKUP(B103,Tabla1[NOMBRE Y APELLIDO],Tabla1[100m LIBRE])</f>
        <v>0</v>
      </c>
      <c r="H103" t="str">
        <f>$J$101&amp;"-"&amp;J103</f>
        <v>SERIE 9-1</v>
      </c>
      <c r="I103" t="str">
        <f>N103&amp;COUNTIF($N$15:N103,N103)</f>
        <v>054</v>
      </c>
      <c r="J103" s="3" cm="1">
        <f t="array" ref="J103:O110">_xlfn._xlws.SORT(A103:F110,1,1,FALSE)</f>
        <v>1</v>
      </c>
      <c r="K103" s="80">
        <v>0</v>
      </c>
      <c r="L103" s="50">
        <v>0</v>
      </c>
      <c r="M103" s="50">
        <v>0</v>
      </c>
      <c r="N103" s="50">
        <v>0</v>
      </c>
      <c r="O103" s="55">
        <v>0</v>
      </c>
      <c r="P103" s="55" t="s">
        <v>89</v>
      </c>
      <c r="Q103" s="50">
        <f t="shared" ref="Q103:Q110" si="68">$L$13</f>
        <v>7</v>
      </c>
      <c r="R103" s="50">
        <v>9</v>
      </c>
      <c r="T103">
        <v>8</v>
      </c>
      <c r="V103" s="3">
        <f>_xlfn.XLOOKUP(U103,Tabla1[NOMBRE Y APELLIDO],Tabla1[EQUIPO])</f>
        <v>0</v>
      </c>
      <c r="W103" s="3">
        <f>_xlfn.XLOOKUP(U103,Tabla1[NOMBRE Y APELLIDO],Tabla1[EDAD])</f>
        <v>0</v>
      </c>
      <c r="X103" s="3">
        <f>_xlfn.XLOOKUP(U103,Tabla1[NOMBRE Y APELLIDO],Tabla1[CAT.])</f>
        <v>0</v>
      </c>
      <c r="Y103" s="81">
        <f>_xlfn.XLOOKUP(U103,Tabla1[NOMBRE Y APELLIDO],Tabla1[100m LIBRE])</f>
        <v>0</v>
      </c>
      <c r="Z103" s="84"/>
      <c r="AA103" t="str">
        <f>$AC$101&amp;"-"&amp;AC103</f>
        <v>SERIE 9-1</v>
      </c>
      <c r="AB103" t="str">
        <f>AG103&amp;COUNTIF($AG$15:AG103,AG103)</f>
        <v>054</v>
      </c>
      <c r="AC103" s="3" cm="1">
        <f t="array" ref="AC103:AH110">_xlfn._xlws.SORT(T103:Y110,1,1,FALSE)</f>
        <v>1</v>
      </c>
      <c r="AD103" s="80">
        <v>0</v>
      </c>
      <c r="AE103" s="50">
        <v>0</v>
      </c>
      <c r="AF103" s="50">
        <v>0</v>
      </c>
      <c r="AG103" s="50">
        <v>0</v>
      </c>
      <c r="AH103" s="55">
        <v>0</v>
      </c>
      <c r="AI103" s="55" t="s">
        <v>89</v>
      </c>
      <c r="AJ103" s="50">
        <f t="shared" ref="AJ103:AJ110" si="69">$AE$13</f>
        <v>8</v>
      </c>
      <c r="AK103" s="50">
        <v>9</v>
      </c>
      <c r="AM103" s="4">
        <v>8</v>
      </c>
      <c r="AN103" cm="1">
        <f t="array" ref="AN103:AQ103">_xlfn.XLOOKUP($AO$93&amp;AM103,$I$15:$I$201,$K$15:$N$201,"")</f>
        <v>0</v>
      </c>
      <c r="AO103" s="55">
        <v>0</v>
      </c>
      <c r="AP103" s="50">
        <v>0</v>
      </c>
      <c r="AQ103" s="55">
        <v>0</v>
      </c>
      <c r="AR103" s="55">
        <f t="shared" si="66"/>
        <v>0</v>
      </c>
      <c r="AS103" s="50" cm="1">
        <f t="array" ref="AS103">IFERROR(IF(AR103="N/P",0,_xlfn.IFS(AM103&gt;8,"0",AM103=1,"9",AM103=2,"7",AM103=3,"6",AM103=4,"5",AM103=5,"4",AM103=6,"3",AM103=7,"2",AM103=8,"1")),"")+0</f>
        <v>1</v>
      </c>
      <c r="AT103" s="87" t="str">
        <f t="shared" si="40"/>
        <v>00</v>
      </c>
      <c r="AU103" s="4" cm="1">
        <f t="array" ref="AU103">_xlfn.IFS(AZ103="N/P",0,AV103="",0,AZ103&gt;0,AU102+1)</f>
        <v>0</v>
      </c>
      <c r="AV103" t="str">
        <v/>
      </c>
      <c r="AW103" s="4">
        <v>0</v>
      </c>
      <c r="AX103" s="4">
        <v>0</v>
      </c>
      <c r="AY103" s="4">
        <v>0</v>
      </c>
      <c r="AZ103" t="str">
        <v/>
      </c>
      <c r="BA103" s="50" t="e" cm="1">
        <f t="array" ref="BA103">IFERROR(IF(AZ103="N/P",0,_xlfn.IFS(AU103&gt;8,"0",AU103=1,"9",AU103=2,"7",AU103=3,"6",AU103=4,"5",AU103=5,"4",AU103=6,"3",AU103=7,"2",AU103=8,"1")),"")+0</f>
        <v>#VALUE!</v>
      </c>
      <c r="BC103" s="4">
        <v>8</v>
      </c>
      <c r="BD103" cm="1">
        <f t="array" ref="BD103:BG103">_xlfn.XLOOKUP($BE$93&amp;BC103,$AB$15:$AB$201,$AD$15:$AG$201,"")</f>
        <v>0</v>
      </c>
      <c r="BE103" s="55">
        <v>0</v>
      </c>
      <c r="BF103" s="50">
        <v>0</v>
      </c>
      <c r="BG103" s="55">
        <v>0</v>
      </c>
      <c r="BH103" s="55" t="str">
        <f t="shared" si="67"/>
        <v>:        :</v>
      </c>
      <c r="BI103" s="50" cm="1">
        <f t="array" ref="BI103">IFERROR(IF(BH103="N/P",0,_xlfn.IFS(BC103&gt;8,"0",BC103=1,"9",BC103=2,"7",BC103=3,"6",BC103=4,"5",BC103=5,"4",BC103=6,"3",BC103=7,"2",BC103=8,"1")),"")+0</f>
        <v>1</v>
      </c>
      <c r="BJ103" s="90" t="e">
        <f t="shared" si="41"/>
        <v>#N/A</v>
      </c>
      <c r="BK103" s="4" t="e" cm="1">
        <f t="array" ref="BK103">_xlfn.IFS(BP103="N/P",0,BL103="",0,BP103&gt;0,BK102+1)</f>
        <v>#N/A</v>
      </c>
      <c r="BL103">
        <v>0</v>
      </c>
      <c r="BM103" s="4">
        <v>0</v>
      </c>
      <c r="BN103" s="4">
        <v>0</v>
      </c>
      <c r="BO103" s="4">
        <v>0</v>
      </c>
      <c r="BP103" s="55" t="str">
        <v>:        :</v>
      </c>
      <c r="BQ103" s="50" t="e" cm="1">
        <f t="array" ref="BQ103">IFERROR(IF(BP103="N/P",0,_xlfn.IFS(BK103&gt;8,"0",BK103=1,"9",BK103=2,"7",BK103=3,"6",BK103=4,"5",BK103=5,"4",BK103=6,"3",BK103=7,"2",BK103=8,"1")),"")+0</f>
        <v>#VALUE!</v>
      </c>
    </row>
    <row r="104" spans="1:69" x14ac:dyDescent="0.3">
      <c r="A104">
        <v>1</v>
      </c>
      <c r="C104" s="3">
        <f>_xlfn.XLOOKUP(B104,Tabla1[NOMBRE Y APELLIDO],Tabla1[EQUIPO])</f>
        <v>0</v>
      </c>
      <c r="D104" s="3">
        <f>_xlfn.XLOOKUP(B104,Tabla1[NOMBRE Y APELLIDO],Tabla1[EDAD])</f>
        <v>0</v>
      </c>
      <c r="E104" s="3">
        <f>_xlfn.XLOOKUP(B104,Tabla1[NOMBRE Y APELLIDO],Tabla1[CAT.])</f>
        <v>0</v>
      </c>
      <c r="F104" s="81">
        <f>_xlfn.XLOOKUP(B104,Tabla1[NOMBRE Y APELLIDO],Tabla1[100m LIBRE])</f>
        <v>0</v>
      </c>
      <c r="H104" t="str">
        <f t="shared" ref="H104:H110" si="70">$J$101&amp;"-"&amp;J104</f>
        <v>SERIE 9-2</v>
      </c>
      <c r="I104" t="str">
        <f>N104&amp;COUNTIF($N$15:N104,N104)</f>
        <v>055</v>
      </c>
      <c r="J104" s="3">
        <v>2</v>
      </c>
      <c r="K104" s="80">
        <v>0</v>
      </c>
      <c r="L104" s="50">
        <v>0</v>
      </c>
      <c r="M104" s="50">
        <v>0</v>
      </c>
      <c r="N104" s="50">
        <v>0</v>
      </c>
      <c r="O104" s="55">
        <v>0</v>
      </c>
      <c r="P104" s="55" t="s">
        <v>89</v>
      </c>
      <c r="Q104" s="50">
        <f t="shared" si="68"/>
        <v>7</v>
      </c>
      <c r="R104" s="50">
        <v>9</v>
      </c>
      <c r="T104">
        <v>1</v>
      </c>
      <c r="V104" s="3">
        <f>_xlfn.XLOOKUP(U104,Tabla1[NOMBRE Y APELLIDO],Tabla1[EQUIPO])</f>
        <v>0</v>
      </c>
      <c r="W104" s="3">
        <f>_xlfn.XLOOKUP(U104,Tabla1[NOMBRE Y APELLIDO],Tabla1[EDAD])</f>
        <v>0</v>
      </c>
      <c r="X104" s="3">
        <f>_xlfn.XLOOKUP(U104,Tabla1[NOMBRE Y APELLIDO],Tabla1[CAT.])</f>
        <v>0</v>
      </c>
      <c r="Y104" s="81">
        <f>_xlfn.XLOOKUP(U104,Tabla1[NOMBRE Y APELLIDO],Tabla1[100m LIBRE])</f>
        <v>0</v>
      </c>
      <c r="Z104" s="84"/>
      <c r="AA104" t="str">
        <f t="shared" ref="AA104:AA110" si="71">$AC$101&amp;"-"&amp;AC104</f>
        <v>SERIE 9-2</v>
      </c>
      <c r="AB104" t="str">
        <f>AG104&amp;COUNTIF($AG$15:AG104,AG104)</f>
        <v>055</v>
      </c>
      <c r="AC104" s="3">
        <v>2</v>
      </c>
      <c r="AD104" s="80">
        <v>0</v>
      </c>
      <c r="AE104" s="50">
        <v>0</v>
      </c>
      <c r="AF104" s="50">
        <v>0</v>
      </c>
      <c r="AG104" s="50">
        <v>0</v>
      </c>
      <c r="AH104" s="55">
        <v>0</v>
      </c>
      <c r="AI104" s="55" t="s">
        <v>89</v>
      </c>
      <c r="AJ104" s="50">
        <f t="shared" si="69"/>
        <v>8</v>
      </c>
      <c r="AK104" s="50">
        <v>9</v>
      </c>
      <c r="AM104" s="4">
        <v>9</v>
      </c>
      <c r="AN104" t="str" cm="1">
        <f t="array" ref="AN104">_xlfn.XLOOKUP($AO$93&amp;AM104,$I$15:$I$201,$K$15:$N$201,"")</f>
        <v/>
      </c>
      <c r="AO104" s="55"/>
      <c r="AP104" s="50"/>
      <c r="AQ104" s="55"/>
      <c r="AR104" s="55" t="str">
        <f t="shared" si="66"/>
        <v/>
      </c>
      <c r="AS104" s="50" cm="1">
        <f t="array" ref="AS104">IFERROR(IF(AR104="N/P",0,_xlfn.IFS(AM104&gt;8,"0",AM104=1,"9",AM104=2,"7",AM104=3,"6",AM104=4,"5",AM104=5,"4",AM104=6,"3",AM104=7,"2",AM104=8,"1")),"")+0</f>
        <v>0</v>
      </c>
      <c r="AT104" s="87" t="str">
        <f t="shared" ref="AT104:AT137" si="72">AY104&amp;AU104</f>
        <v>00</v>
      </c>
      <c r="AU104" s="4" cm="1">
        <f t="array" ref="AU104">_xlfn.IFS(AZ104="N/P",0,AV104="",0,AZ104&gt;0,AU103+1)</f>
        <v>0</v>
      </c>
      <c r="AV104" t="str">
        <v/>
      </c>
      <c r="AW104" s="4">
        <v>0</v>
      </c>
      <c r="AX104" s="4">
        <v>0</v>
      </c>
      <c r="AY104" s="4">
        <v>0</v>
      </c>
      <c r="AZ104" t="str">
        <v/>
      </c>
      <c r="BA104" s="50" t="e" cm="1">
        <f t="array" ref="BA104">IFERROR(IF(AZ104="N/P",0,_xlfn.IFS(AU104&gt;8,"0",AU104=1,"9",AU104=2,"7",AU104=3,"6",AU104=4,"5",AU104=5,"4",AU104=6,"3",AU104=7,"2",AU104=8,"1")),"")+0</f>
        <v>#VALUE!</v>
      </c>
      <c r="BC104" s="4">
        <v>9</v>
      </c>
      <c r="BD104" cm="1">
        <f t="array" ref="BD104:BG104">_xlfn.XLOOKUP($BE$93&amp;BC104,$AB$15:$AB$201,$AD$15:$AG$201,"")</f>
        <v>0</v>
      </c>
      <c r="BE104" s="55">
        <v>0</v>
      </c>
      <c r="BF104" s="50">
        <v>0</v>
      </c>
      <c r="BG104" s="55">
        <v>0</v>
      </c>
      <c r="BH104" s="55" t="str">
        <f t="shared" si="67"/>
        <v>:        :</v>
      </c>
      <c r="BI104" s="50" cm="1">
        <f t="array" ref="BI104">IFERROR(IF(BH104="N/P",0,_xlfn.IFS(BC104&gt;8,"0",BC104=1,"9",BC104=2,"7",BC104=3,"6",BC104=4,"5",BC104=5,"4",BC104=6,"3",BC104=7,"2",BC104=8,"1")),"")+0</f>
        <v>0</v>
      </c>
      <c r="BJ104" s="90" t="e">
        <f t="shared" ref="BJ104:BJ137" si="73">BO104&amp;BK104</f>
        <v>#N/A</v>
      </c>
      <c r="BK104" s="4" t="e" cm="1">
        <f t="array" ref="BK104">_xlfn.IFS(BP104="N/P",0,BL104="",0,BP104&gt;0,BK103+1)</f>
        <v>#N/A</v>
      </c>
      <c r="BL104">
        <v>0</v>
      </c>
      <c r="BM104" s="4">
        <v>0</v>
      </c>
      <c r="BN104" s="4">
        <v>0</v>
      </c>
      <c r="BO104" s="4">
        <v>0</v>
      </c>
      <c r="BP104" s="55" t="str">
        <v>:        :</v>
      </c>
      <c r="BQ104" s="50" t="e" cm="1">
        <f t="array" ref="BQ104">IFERROR(IF(BP104="N/P",0,_xlfn.IFS(BK104&gt;8,"0",BK104=1,"9",BK104=2,"7",BK104=3,"6",BK104=4,"5",BK104=5,"4",BK104=6,"3",BK104=7,"2",BK104=8,"1")),"")+0</f>
        <v>#VALUE!</v>
      </c>
    </row>
    <row r="105" spans="1:69" x14ac:dyDescent="0.3">
      <c r="A105">
        <v>7</v>
      </c>
      <c r="C105" s="3">
        <f>_xlfn.XLOOKUP(B105,Tabla1[NOMBRE Y APELLIDO],Tabla1[EQUIPO])</f>
        <v>0</v>
      </c>
      <c r="D105" s="3">
        <f>_xlfn.XLOOKUP(B105,Tabla1[NOMBRE Y APELLIDO],Tabla1[EDAD])</f>
        <v>0</v>
      </c>
      <c r="E105" s="3">
        <f>_xlfn.XLOOKUP(B105,Tabla1[NOMBRE Y APELLIDO],Tabla1[CAT.])</f>
        <v>0</v>
      </c>
      <c r="F105" s="81">
        <f>_xlfn.XLOOKUP(B105,Tabla1[NOMBRE Y APELLIDO],Tabla1[100m LIBRE])</f>
        <v>0</v>
      </c>
      <c r="H105" t="str">
        <f t="shared" si="70"/>
        <v>SERIE 9-3</v>
      </c>
      <c r="I105" t="str">
        <f>N105&amp;COUNTIF($N$15:N105,N105)</f>
        <v>056</v>
      </c>
      <c r="J105" s="3">
        <v>3</v>
      </c>
      <c r="K105" s="80">
        <v>0</v>
      </c>
      <c r="L105" s="50">
        <v>0</v>
      </c>
      <c r="M105" s="50">
        <v>0</v>
      </c>
      <c r="N105" s="50">
        <v>0</v>
      </c>
      <c r="O105" s="55">
        <v>0</v>
      </c>
      <c r="P105" s="55" t="s">
        <v>89</v>
      </c>
      <c r="Q105" s="50">
        <f t="shared" si="68"/>
        <v>7</v>
      </c>
      <c r="R105" s="50">
        <v>9</v>
      </c>
      <c r="T105">
        <v>7</v>
      </c>
      <c r="V105" s="3">
        <f>_xlfn.XLOOKUP(U105,Tabla1[NOMBRE Y APELLIDO],Tabla1[EQUIPO])</f>
        <v>0</v>
      </c>
      <c r="W105" s="3">
        <f>_xlfn.XLOOKUP(U105,Tabla1[NOMBRE Y APELLIDO],Tabla1[EDAD])</f>
        <v>0</v>
      </c>
      <c r="X105" s="3">
        <f>_xlfn.XLOOKUP(U105,Tabla1[NOMBRE Y APELLIDO],Tabla1[CAT.])</f>
        <v>0</v>
      </c>
      <c r="Y105" s="81">
        <f>_xlfn.XLOOKUP(U105,Tabla1[NOMBRE Y APELLIDO],Tabla1[100m LIBRE])</f>
        <v>0</v>
      </c>
      <c r="Z105" s="84"/>
      <c r="AA105" t="str">
        <f t="shared" si="71"/>
        <v>SERIE 9-3</v>
      </c>
      <c r="AB105" t="str">
        <f>AG105&amp;COUNTIF($AG$15:AG105,AG105)</f>
        <v>056</v>
      </c>
      <c r="AC105" s="3">
        <v>3</v>
      </c>
      <c r="AD105" s="80">
        <v>0</v>
      </c>
      <c r="AE105" s="50">
        <v>0</v>
      </c>
      <c r="AF105" s="50">
        <v>0</v>
      </c>
      <c r="AG105" s="50">
        <v>0</v>
      </c>
      <c r="AH105" s="55">
        <v>0</v>
      </c>
      <c r="AI105" s="55" t="s">
        <v>89</v>
      </c>
      <c r="AJ105" s="50">
        <f t="shared" si="69"/>
        <v>8</v>
      </c>
      <c r="AK105" s="50">
        <v>9</v>
      </c>
      <c r="AM105" s="4">
        <v>10</v>
      </c>
      <c r="AN105" t="str" cm="1">
        <f t="array" ref="AN105">_xlfn.XLOOKUP($AO$93&amp;AM105,$I$15:$I$201,$K$15:$N$201,"")</f>
        <v/>
      </c>
      <c r="AO105" s="55"/>
      <c r="AP105" s="50"/>
      <c r="AQ105" s="55"/>
      <c r="AR105" s="55" t="str">
        <f t="shared" si="66"/>
        <v/>
      </c>
      <c r="AS105" s="50" cm="1">
        <f t="array" ref="AS105">IFERROR(IF(AR105="N/P",0,_xlfn.IFS(AM105&gt;8,"0",AM105=1,"9",AM105=2,"7",AM105=3,"6",AM105=4,"5",AM105=5,"4",AM105=6,"3",AM105=7,"2",AM105=8,"1")),"")+0</f>
        <v>0</v>
      </c>
      <c r="AT105" s="87" t="str">
        <f t="shared" si="72"/>
        <v>00</v>
      </c>
      <c r="AU105" s="4" cm="1">
        <f t="array" ref="AU105">_xlfn.IFS(AZ105="N/P",0,AV105="",0,AZ105&gt;0,AU104+1)</f>
        <v>0</v>
      </c>
      <c r="AV105" t="str">
        <v/>
      </c>
      <c r="AW105" s="4">
        <v>0</v>
      </c>
      <c r="AX105" s="4">
        <v>0</v>
      </c>
      <c r="AY105" s="4">
        <v>0</v>
      </c>
      <c r="AZ105" t="str">
        <v/>
      </c>
      <c r="BA105" s="50" t="e" cm="1">
        <f t="array" ref="BA105">IFERROR(IF(AZ105="N/P",0,_xlfn.IFS(AU105&gt;8,"0",AU105=1,"9",AU105=2,"7",AU105=3,"6",AU105=4,"5",AU105=5,"4",AU105=6,"3",AU105=7,"2",AU105=8,"1")),"")+0</f>
        <v>#VALUE!</v>
      </c>
      <c r="BC105" s="4">
        <v>10</v>
      </c>
      <c r="BD105" cm="1">
        <f t="array" ref="BD105:BG105">_xlfn.XLOOKUP($BE$93&amp;BC105,$AB$15:$AB$201,$AD$15:$AG$201,"")</f>
        <v>0</v>
      </c>
      <c r="BE105" s="55">
        <v>0</v>
      </c>
      <c r="BF105" s="50">
        <v>0</v>
      </c>
      <c r="BG105" s="55">
        <v>0</v>
      </c>
      <c r="BH105" s="55" t="str">
        <f t="shared" si="67"/>
        <v>:        :</v>
      </c>
      <c r="BI105" s="50" cm="1">
        <f t="array" ref="BI105">IFERROR(IF(BH105="N/P",0,_xlfn.IFS(BC105&gt;8,"0",BC105=1,"9",BC105=2,"7",BC105=3,"6",BC105=4,"5",BC105=5,"4",BC105=6,"3",BC105=7,"2",BC105=8,"1")),"")+0</f>
        <v>0</v>
      </c>
      <c r="BJ105" s="90" t="e">
        <f t="shared" si="73"/>
        <v>#N/A</v>
      </c>
      <c r="BK105" s="4" t="e" cm="1">
        <f t="array" ref="BK105">_xlfn.IFS(BP105="N/P",0,BL105="",0,BP105&gt;0,BK104+1)</f>
        <v>#N/A</v>
      </c>
      <c r="BL105">
        <v>0</v>
      </c>
      <c r="BM105" s="4">
        <v>0</v>
      </c>
      <c r="BN105" s="4">
        <v>0</v>
      </c>
      <c r="BO105" s="4">
        <v>0</v>
      </c>
      <c r="BP105" s="55" t="str">
        <v>:        :</v>
      </c>
      <c r="BQ105" s="50" t="e" cm="1">
        <f t="array" ref="BQ105">IFERROR(IF(BP105="N/P",0,_xlfn.IFS(BK105&gt;8,"0",BK105=1,"9",BK105=2,"7",BK105=3,"6",BK105=4,"5",BK105=5,"4",BK105=6,"3",BK105=7,"2",BK105=8,"1")),"")+0</f>
        <v>#VALUE!</v>
      </c>
    </row>
    <row r="106" spans="1:69" x14ac:dyDescent="0.3">
      <c r="A106">
        <v>2</v>
      </c>
      <c r="C106" s="3">
        <f>_xlfn.XLOOKUP(B106,Tabla1[NOMBRE Y APELLIDO],Tabla1[EQUIPO])</f>
        <v>0</v>
      </c>
      <c r="D106" s="3">
        <f>_xlfn.XLOOKUP(B106,Tabla1[NOMBRE Y APELLIDO],Tabla1[EDAD])</f>
        <v>0</v>
      </c>
      <c r="E106" s="3">
        <f>_xlfn.XLOOKUP(B106,Tabla1[NOMBRE Y APELLIDO],Tabla1[CAT.])</f>
        <v>0</v>
      </c>
      <c r="F106" s="81">
        <f>_xlfn.XLOOKUP(B106,Tabla1[NOMBRE Y APELLIDO],Tabla1[100m LIBRE])</f>
        <v>0</v>
      </c>
      <c r="H106" t="str">
        <f t="shared" si="70"/>
        <v>SERIE 9-4</v>
      </c>
      <c r="I106" t="str">
        <f>N106&amp;COUNTIF($N$15:N106,N106)</f>
        <v>057</v>
      </c>
      <c r="J106" s="3">
        <v>4</v>
      </c>
      <c r="K106" s="80">
        <v>0</v>
      </c>
      <c r="L106" s="50">
        <v>0</v>
      </c>
      <c r="M106" s="50">
        <v>0</v>
      </c>
      <c r="N106" s="50">
        <v>0</v>
      </c>
      <c r="O106" s="55">
        <v>0</v>
      </c>
      <c r="P106" s="55" t="s">
        <v>89</v>
      </c>
      <c r="Q106" s="50">
        <f t="shared" si="68"/>
        <v>7</v>
      </c>
      <c r="R106" s="50">
        <v>9</v>
      </c>
      <c r="T106">
        <v>2</v>
      </c>
      <c r="V106" s="3">
        <f>_xlfn.XLOOKUP(U106,Tabla1[NOMBRE Y APELLIDO],Tabla1[EQUIPO])</f>
        <v>0</v>
      </c>
      <c r="W106" s="3">
        <f>_xlfn.XLOOKUP(U106,Tabla1[NOMBRE Y APELLIDO],Tabla1[EDAD])</f>
        <v>0</v>
      </c>
      <c r="X106" s="3">
        <f>_xlfn.XLOOKUP(U106,Tabla1[NOMBRE Y APELLIDO],Tabla1[CAT.])</f>
        <v>0</v>
      </c>
      <c r="Y106" s="81">
        <f>_xlfn.XLOOKUP(U106,Tabla1[NOMBRE Y APELLIDO],Tabla1[100m LIBRE])</f>
        <v>0</v>
      </c>
      <c r="Z106" s="84"/>
      <c r="AA106" t="str">
        <f t="shared" si="71"/>
        <v>SERIE 9-4</v>
      </c>
      <c r="AB106" t="str">
        <f>AG106&amp;COUNTIF($AG$15:AG106,AG106)</f>
        <v>057</v>
      </c>
      <c r="AC106" s="3">
        <v>4</v>
      </c>
      <c r="AD106" s="80">
        <v>0</v>
      </c>
      <c r="AE106" s="50">
        <v>0</v>
      </c>
      <c r="AF106" s="50">
        <v>0</v>
      </c>
      <c r="AG106" s="50">
        <v>0</v>
      </c>
      <c r="AH106" s="55">
        <v>0</v>
      </c>
      <c r="AI106" s="55" t="s">
        <v>89</v>
      </c>
      <c r="AJ106" s="50">
        <f t="shared" si="69"/>
        <v>8</v>
      </c>
      <c r="AK106" s="50">
        <v>9</v>
      </c>
      <c r="AM106" s="4">
        <v>11</v>
      </c>
      <c r="AN106" t="str" cm="1">
        <f t="array" ref="AN106">_xlfn.XLOOKUP($AO$93&amp;AM106,$I$15:$I$201,$K$15:$N$201,"")</f>
        <v/>
      </c>
      <c r="AO106" s="55"/>
      <c r="AP106" s="50"/>
      <c r="AQ106" s="55"/>
      <c r="AR106" s="55" t="str">
        <f t="shared" si="66"/>
        <v/>
      </c>
      <c r="AS106" s="50" cm="1">
        <f t="array" ref="AS106">IFERROR(IF(AR106="N/P",0,_xlfn.IFS(AM106&gt;8,"0",AM106=1,"9",AM106=2,"7",AM106=3,"6",AM106=4,"5",AM106=5,"4",AM106=6,"3",AM106=7,"2",AM106=8,"1")),"")+0</f>
        <v>0</v>
      </c>
      <c r="AT106" s="87" t="str">
        <f t="shared" si="72"/>
        <v>00</v>
      </c>
      <c r="AU106" s="4" cm="1">
        <f t="array" ref="AU106">_xlfn.IFS(AZ106="N/P",0,AV106="",0,AZ106&gt;0,AU105+1)</f>
        <v>0</v>
      </c>
      <c r="AV106" t="str">
        <v/>
      </c>
      <c r="AW106" s="4">
        <v>0</v>
      </c>
      <c r="AX106" s="4">
        <v>0</v>
      </c>
      <c r="AY106" s="4">
        <v>0</v>
      </c>
      <c r="AZ106" t="str">
        <v/>
      </c>
      <c r="BA106" s="50" t="e" cm="1">
        <f t="array" ref="BA106">IFERROR(IF(AZ106="N/P",0,_xlfn.IFS(AU106&gt;8,"0",AU106=1,"9",AU106=2,"7",AU106=3,"6",AU106=4,"5",AU106=5,"4",AU106=6,"3",AU106=7,"2",AU106=8,"1")),"")+0</f>
        <v>#VALUE!</v>
      </c>
      <c r="BC106" s="4">
        <v>11</v>
      </c>
      <c r="BD106" cm="1">
        <f t="array" ref="BD106:BG106">_xlfn.XLOOKUP($BE$93&amp;BC106,$AB$15:$AB$201,$AD$15:$AG$201,"")</f>
        <v>0</v>
      </c>
      <c r="BE106" s="55">
        <v>0</v>
      </c>
      <c r="BF106" s="50">
        <v>0</v>
      </c>
      <c r="BG106" s="55">
        <v>0</v>
      </c>
      <c r="BH106" s="55" t="str">
        <f t="shared" si="67"/>
        <v>:        :</v>
      </c>
      <c r="BI106" s="50" cm="1">
        <f t="array" ref="BI106">IFERROR(IF(BH106="N/P",0,_xlfn.IFS(BC106&gt;8,"0",BC106=1,"9",BC106=2,"7",BC106=3,"6",BC106=4,"5",BC106=5,"4",BC106=6,"3",BC106=7,"2",BC106=8,"1")),"")+0</f>
        <v>0</v>
      </c>
      <c r="BJ106" s="90" t="e">
        <f t="shared" si="73"/>
        <v>#N/A</v>
      </c>
      <c r="BK106" s="4" t="e" cm="1">
        <f t="array" ref="BK106">_xlfn.IFS(BP106="N/P",0,BL106="",0,BP106&gt;0,BK105+1)</f>
        <v>#N/A</v>
      </c>
      <c r="BL106">
        <v>0</v>
      </c>
      <c r="BM106" s="4">
        <v>0</v>
      </c>
      <c r="BN106" s="4">
        <v>0</v>
      </c>
      <c r="BO106" s="4">
        <v>0</v>
      </c>
      <c r="BP106" s="55" t="str">
        <v>:        :</v>
      </c>
      <c r="BQ106" s="50" t="e" cm="1">
        <f t="array" ref="BQ106">IFERROR(IF(BP106="N/P",0,_xlfn.IFS(BK106&gt;8,"0",BK106=1,"9",BK106=2,"7",BK106=3,"6",BK106=4,"5",BK106=5,"4",BK106=6,"3",BK106=7,"2",BK106=8,"1")),"")+0</f>
        <v>#VALUE!</v>
      </c>
    </row>
    <row r="107" spans="1:69" x14ac:dyDescent="0.3">
      <c r="A107">
        <v>6</v>
      </c>
      <c r="C107" s="3">
        <f>_xlfn.XLOOKUP(B107,Tabla1[NOMBRE Y APELLIDO],Tabla1[EQUIPO])</f>
        <v>0</v>
      </c>
      <c r="D107" s="3">
        <f>_xlfn.XLOOKUP(B107,Tabla1[NOMBRE Y APELLIDO],Tabla1[EDAD])</f>
        <v>0</v>
      </c>
      <c r="E107" s="3">
        <f>_xlfn.XLOOKUP(B107,Tabla1[NOMBRE Y APELLIDO],Tabla1[CAT.])</f>
        <v>0</v>
      </c>
      <c r="F107" s="81">
        <f>_xlfn.XLOOKUP(B107,Tabla1[NOMBRE Y APELLIDO],Tabla1[100m LIBRE])</f>
        <v>0</v>
      </c>
      <c r="H107" t="str">
        <f t="shared" si="70"/>
        <v>SERIE 9-5</v>
      </c>
      <c r="I107" t="str">
        <f>N107&amp;COUNTIF($N$15:N107,N107)</f>
        <v>058</v>
      </c>
      <c r="J107" s="3">
        <v>5</v>
      </c>
      <c r="K107" s="80">
        <v>0</v>
      </c>
      <c r="L107" s="50">
        <v>0</v>
      </c>
      <c r="M107" s="50">
        <v>0</v>
      </c>
      <c r="N107" s="50">
        <v>0</v>
      </c>
      <c r="O107" s="55">
        <v>0</v>
      </c>
      <c r="P107" s="55" t="s">
        <v>89</v>
      </c>
      <c r="Q107" s="50">
        <f t="shared" si="68"/>
        <v>7</v>
      </c>
      <c r="R107" s="50">
        <v>9</v>
      </c>
      <c r="T107">
        <v>6</v>
      </c>
      <c r="V107" s="3">
        <f>_xlfn.XLOOKUP(U107,Tabla1[NOMBRE Y APELLIDO],Tabla1[EQUIPO])</f>
        <v>0</v>
      </c>
      <c r="W107" s="3">
        <f>_xlfn.XLOOKUP(U107,Tabla1[NOMBRE Y APELLIDO],Tabla1[EDAD])</f>
        <v>0</v>
      </c>
      <c r="X107" s="3">
        <f>_xlfn.XLOOKUP(U107,Tabla1[NOMBRE Y APELLIDO],Tabla1[CAT.])</f>
        <v>0</v>
      </c>
      <c r="Y107" s="81">
        <f>_xlfn.XLOOKUP(U107,Tabla1[NOMBRE Y APELLIDO],Tabla1[100m LIBRE])</f>
        <v>0</v>
      </c>
      <c r="Z107" s="84"/>
      <c r="AA107" t="str">
        <f t="shared" si="71"/>
        <v>SERIE 9-5</v>
      </c>
      <c r="AB107" t="str">
        <f>AG107&amp;COUNTIF($AG$15:AG107,AG107)</f>
        <v>058</v>
      </c>
      <c r="AC107" s="3">
        <v>5</v>
      </c>
      <c r="AD107" s="80">
        <v>0</v>
      </c>
      <c r="AE107" s="50">
        <v>0</v>
      </c>
      <c r="AF107" s="50">
        <v>0</v>
      </c>
      <c r="AG107" s="50">
        <v>0</v>
      </c>
      <c r="AH107" s="55">
        <v>0</v>
      </c>
      <c r="AI107" s="55" t="s">
        <v>89</v>
      </c>
      <c r="AJ107" s="50">
        <f t="shared" si="69"/>
        <v>8</v>
      </c>
      <c r="AK107" s="50">
        <v>9</v>
      </c>
      <c r="AM107" s="4">
        <v>12</v>
      </c>
      <c r="AN107" t="str" cm="1">
        <f t="array" ref="AN107">_xlfn.XLOOKUP($AO$93&amp;AM107,$I$15:$I$201,$K$15:$N$201,"")</f>
        <v/>
      </c>
      <c r="AO107" s="55"/>
      <c r="AP107" s="50"/>
      <c r="AQ107" s="55"/>
      <c r="AR107" s="55" t="str">
        <f t="shared" si="66"/>
        <v/>
      </c>
      <c r="AS107" s="50" cm="1">
        <f t="array" ref="AS107">IFERROR(IF(AR107="N/P",0,_xlfn.IFS(AM107&gt;8,"0",AM107=1,"9",AM107=2,"7",AM107=3,"6",AM107=4,"5",AM107=5,"4",AM107=6,"3",AM107=7,"2",AM107=8,"1")),"")+0</f>
        <v>0</v>
      </c>
      <c r="AT107" s="87" t="str">
        <f t="shared" si="72"/>
        <v>00</v>
      </c>
      <c r="AU107" s="4" cm="1">
        <f t="array" ref="AU107">_xlfn.IFS(AZ107="N/P",0,AV107="",0,AZ107&gt;0,AU106+1)</f>
        <v>0</v>
      </c>
      <c r="AV107" t="str">
        <v/>
      </c>
      <c r="AW107" s="4">
        <v>0</v>
      </c>
      <c r="AX107" s="4">
        <v>0</v>
      </c>
      <c r="AY107" s="4">
        <v>0</v>
      </c>
      <c r="AZ107" t="str">
        <v/>
      </c>
      <c r="BA107" s="50" t="e" cm="1">
        <f t="array" ref="BA107">IFERROR(IF(AZ107="N/P",0,_xlfn.IFS(AU107&gt;8,"0",AU107=1,"9",AU107=2,"7",AU107=3,"6",AU107=4,"5",AU107=5,"4",AU107=6,"3",AU107=7,"2",AU107=8,"1")),"")+0</f>
        <v>#VALUE!</v>
      </c>
      <c r="BC107" s="4">
        <v>12</v>
      </c>
      <c r="BD107" cm="1">
        <f t="array" ref="BD107:BG107">_xlfn.XLOOKUP($BE$93&amp;BC107,$AB$15:$AB$201,$AD$15:$AG$201,"")</f>
        <v>0</v>
      </c>
      <c r="BE107" s="55">
        <v>0</v>
      </c>
      <c r="BF107" s="50">
        <v>0</v>
      </c>
      <c r="BG107" s="55">
        <v>0</v>
      </c>
      <c r="BH107" s="55" t="str">
        <f t="shared" si="67"/>
        <v>:        :</v>
      </c>
      <c r="BI107" s="50" cm="1">
        <f t="array" ref="BI107">IFERROR(IF(BH107="N/P",0,_xlfn.IFS(BC107&gt;8,"0",BC107=1,"9",BC107=2,"7",BC107=3,"6",BC107=4,"5",BC107=5,"4",BC107=6,"3",BC107=7,"2",BC107=8,"1")),"")+0</f>
        <v>0</v>
      </c>
      <c r="BJ107" s="90" t="e">
        <f t="shared" si="73"/>
        <v>#N/A</v>
      </c>
      <c r="BK107" s="4" t="e" cm="1">
        <f t="array" ref="BK107">_xlfn.IFS(BP107="N/P",0,BL107="",0,BP107&gt;0,BK106+1)</f>
        <v>#N/A</v>
      </c>
      <c r="BL107">
        <v>0</v>
      </c>
      <c r="BM107" s="4">
        <v>0</v>
      </c>
      <c r="BN107" s="4">
        <v>0</v>
      </c>
      <c r="BO107" s="4">
        <v>0</v>
      </c>
      <c r="BP107" s="55" t="str">
        <v>:        :</v>
      </c>
      <c r="BQ107" s="50" t="e" cm="1">
        <f t="array" ref="BQ107">IFERROR(IF(BP107="N/P",0,_xlfn.IFS(BK107&gt;8,"0",BK107=1,"9",BK107=2,"7",BK107=3,"6",BK107=4,"5",BK107=5,"4",BK107=6,"3",BK107=7,"2",BK107=8,"1")),"")+0</f>
        <v>#VALUE!</v>
      </c>
    </row>
    <row r="108" spans="1:69" x14ac:dyDescent="0.3">
      <c r="A108">
        <v>3</v>
      </c>
      <c r="C108" s="3">
        <f>_xlfn.XLOOKUP(B108,Tabla1[NOMBRE Y APELLIDO],Tabla1[EQUIPO])</f>
        <v>0</v>
      </c>
      <c r="D108" s="3">
        <f>_xlfn.XLOOKUP(B108,Tabla1[NOMBRE Y APELLIDO],Tabla1[EDAD])</f>
        <v>0</v>
      </c>
      <c r="E108" s="3">
        <f>_xlfn.XLOOKUP(B108,Tabla1[NOMBRE Y APELLIDO],Tabla1[CAT.])</f>
        <v>0</v>
      </c>
      <c r="F108" s="81">
        <f>_xlfn.XLOOKUP(B108,Tabla1[NOMBRE Y APELLIDO],Tabla1[100m LIBRE])</f>
        <v>0</v>
      </c>
      <c r="H108" t="str">
        <f t="shared" si="70"/>
        <v>SERIE 9-6</v>
      </c>
      <c r="I108" t="str">
        <f>N108&amp;COUNTIF($N$15:N108,N108)</f>
        <v>059</v>
      </c>
      <c r="J108" s="3">
        <v>6</v>
      </c>
      <c r="K108" s="80">
        <v>0</v>
      </c>
      <c r="L108" s="50">
        <v>0</v>
      </c>
      <c r="M108" s="50">
        <v>0</v>
      </c>
      <c r="N108" s="50">
        <v>0</v>
      </c>
      <c r="O108" s="55">
        <v>0</v>
      </c>
      <c r="P108" s="55" t="s">
        <v>89</v>
      </c>
      <c r="Q108" s="50">
        <f t="shared" si="68"/>
        <v>7</v>
      </c>
      <c r="R108" s="50">
        <v>9</v>
      </c>
      <c r="T108">
        <v>3</v>
      </c>
      <c r="V108" s="3">
        <f>_xlfn.XLOOKUP(U108,Tabla1[NOMBRE Y APELLIDO],Tabla1[EQUIPO])</f>
        <v>0</v>
      </c>
      <c r="W108" s="3">
        <f>_xlfn.XLOOKUP(U108,Tabla1[NOMBRE Y APELLIDO],Tabla1[EDAD])</f>
        <v>0</v>
      </c>
      <c r="X108" s="3">
        <f>_xlfn.XLOOKUP(U108,Tabla1[NOMBRE Y APELLIDO],Tabla1[CAT.])</f>
        <v>0</v>
      </c>
      <c r="Y108" s="81">
        <f>_xlfn.XLOOKUP(U108,Tabla1[NOMBRE Y APELLIDO],Tabla1[100m LIBRE])</f>
        <v>0</v>
      </c>
      <c r="Z108" s="84"/>
      <c r="AA108" t="str">
        <f t="shared" si="71"/>
        <v>SERIE 9-6</v>
      </c>
      <c r="AB108" t="str">
        <f>AG108&amp;COUNTIF($AG$15:AG108,AG108)</f>
        <v>059</v>
      </c>
      <c r="AC108" s="3">
        <v>6</v>
      </c>
      <c r="AD108" s="80">
        <v>0</v>
      </c>
      <c r="AE108" s="50">
        <v>0</v>
      </c>
      <c r="AF108" s="50">
        <v>0</v>
      </c>
      <c r="AG108" s="50">
        <v>0</v>
      </c>
      <c r="AH108" s="55">
        <v>0</v>
      </c>
      <c r="AI108" s="55" t="s">
        <v>89</v>
      </c>
      <c r="AJ108" s="50">
        <f t="shared" si="69"/>
        <v>8</v>
      </c>
      <c r="AK108" s="50">
        <v>9</v>
      </c>
      <c r="AN108" s="42" t="str">
        <f>AN93</f>
        <v>FEMENINO</v>
      </c>
      <c r="AO108" s="18"/>
      <c r="AQ108" s="42" t="str">
        <f>AQ93</f>
        <v>100 M</v>
      </c>
      <c r="AR108" s="18" t="str">
        <f>AR93</f>
        <v>LIBRE</v>
      </c>
      <c r="AT108" s="87" t="str">
        <f t="shared" si="72"/>
        <v>100 M</v>
      </c>
      <c r="AU108" s="4"/>
      <c r="AV108" s="48" t="str">
        <f>AN108</f>
        <v>FEMENINO</v>
      </c>
      <c r="AW108" s="17">
        <f>AO108</f>
        <v>0</v>
      </c>
      <c r="AY108" s="48" t="str">
        <f>AQ108</f>
        <v>100 M</v>
      </c>
      <c r="AZ108" s="17" t="str">
        <f>AR108</f>
        <v>LIBRE</v>
      </c>
      <c r="BC108" s="4"/>
      <c r="BD108" s="42" t="str">
        <f>BD93</f>
        <v>MASCULINO</v>
      </c>
      <c r="BE108" s="18">
        <f>AO108</f>
        <v>0</v>
      </c>
      <c r="BG108" s="42" t="str">
        <f>BG93</f>
        <v>100 M</v>
      </c>
      <c r="BH108" s="18" t="str">
        <f>BH93</f>
        <v>LIBRE</v>
      </c>
      <c r="BJ108" s="90" t="str">
        <f t="shared" si="73"/>
        <v>100 M</v>
      </c>
      <c r="BL108" s="48" t="str">
        <f>BD108</f>
        <v>MASCULINO</v>
      </c>
      <c r="BM108" s="17">
        <f>BE108</f>
        <v>0</v>
      </c>
      <c r="BO108" s="48" t="str">
        <f>BG108</f>
        <v>100 M</v>
      </c>
      <c r="BP108" s="17" t="str">
        <f>BH108</f>
        <v>LIBRE</v>
      </c>
    </row>
    <row r="109" spans="1:69" x14ac:dyDescent="0.3">
      <c r="A109">
        <v>5</v>
      </c>
      <c r="C109" s="3">
        <f>_xlfn.XLOOKUP(B109,Tabla1[NOMBRE Y APELLIDO],Tabla1[EQUIPO])</f>
        <v>0</v>
      </c>
      <c r="D109" s="3">
        <f>_xlfn.XLOOKUP(B109,Tabla1[NOMBRE Y APELLIDO],Tabla1[EDAD])</f>
        <v>0</v>
      </c>
      <c r="E109" s="3">
        <f>_xlfn.XLOOKUP(B109,Tabla1[NOMBRE Y APELLIDO],Tabla1[CAT.])</f>
        <v>0</v>
      </c>
      <c r="F109" s="81">
        <f>_xlfn.XLOOKUP(B109,Tabla1[NOMBRE Y APELLIDO],Tabla1[100m LIBRE])</f>
        <v>0</v>
      </c>
      <c r="H109" t="str">
        <f t="shared" si="70"/>
        <v>SERIE 9-7</v>
      </c>
      <c r="I109" t="str">
        <f>N109&amp;COUNTIF($N$15:N109,N109)</f>
        <v>060</v>
      </c>
      <c r="J109" s="3">
        <v>7</v>
      </c>
      <c r="K109" s="80">
        <v>0</v>
      </c>
      <c r="L109" s="50">
        <v>0</v>
      </c>
      <c r="M109" s="50">
        <v>0</v>
      </c>
      <c r="N109" s="50">
        <v>0</v>
      </c>
      <c r="O109" s="55">
        <v>0</v>
      </c>
      <c r="P109" s="55" t="s">
        <v>89</v>
      </c>
      <c r="Q109" s="50">
        <f t="shared" si="68"/>
        <v>7</v>
      </c>
      <c r="R109" s="50">
        <v>9</v>
      </c>
      <c r="T109">
        <v>5</v>
      </c>
      <c r="V109" s="3">
        <f>_xlfn.XLOOKUP(U109,Tabla1[NOMBRE Y APELLIDO],Tabla1[EQUIPO])</f>
        <v>0</v>
      </c>
      <c r="W109" s="3">
        <f>_xlfn.XLOOKUP(U109,Tabla1[NOMBRE Y APELLIDO],Tabla1[EDAD])</f>
        <v>0</v>
      </c>
      <c r="X109" s="3">
        <f>_xlfn.XLOOKUP(U109,Tabla1[NOMBRE Y APELLIDO],Tabla1[CAT.])</f>
        <v>0</v>
      </c>
      <c r="Y109" s="81">
        <f>_xlfn.XLOOKUP(U109,Tabla1[NOMBRE Y APELLIDO],Tabla1[100m LIBRE])</f>
        <v>0</v>
      </c>
      <c r="Z109" s="84"/>
      <c r="AA109" t="str">
        <f t="shared" si="71"/>
        <v>SERIE 9-7</v>
      </c>
      <c r="AB109" t="str">
        <f>AG109&amp;COUNTIF($AG$15:AG109,AG109)</f>
        <v>060</v>
      </c>
      <c r="AC109" s="3">
        <v>7</v>
      </c>
      <c r="AD109" s="80">
        <v>0</v>
      </c>
      <c r="AE109" s="50">
        <v>0</v>
      </c>
      <c r="AF109" s="50">
        <v>0</v>
      </c>
      <c r="AG109" s="50">
        <v>0</v>
      </c>
      <c r="AH109" s="55">
        <v>0</v>
      </c>
      <c r="AI109" s="55" t="s">
        <v>89</v>
      </c>
      <c r="AJ109" s="50">
        <f t="shared" si="69"/>
        <v>8</v>
      </c>
      <c r="AK109" s="50">
        <v>9</v>
      </c>
      <c r="AN109" s="42" t="str">
        <f>AN94</f>
        <v xml:space="preserve">PRUEBA </v>
      </c>
      <c r="AO109" s="18">
        <f>AO94</f>
        <v>7</v>
      </c>
      <c r="AT109" s="87" t="str">
        <f t="shared" si="72"/>
        <v/>
      </c>
      <c r="AU109" s="4"/>
      <c r="AV109" s="48" t="str">
        <f>AN109</f>
        <v xml:space="preserve">PRUEBA </v>
      </c>
      <c r="AW109" s="17">
        <f>AO109</f>
        <v>7</v>
      </c>
      <c r="BC109" s="4"/>
      <c r="BD109" s="42" t="str">
        <f>BD94</f>
        <v xml:space="preserve">PRUEBA </v>
      </c>
      <c r="BE109" s="18">
        <f>BE94</f>
        <v>8</v>
      </c>
      <c r="BJ109" s="90" t="str">
        <f t="shared" si="73"/>
        <v/>
      </c>
      <c r="BL109" s="48" t="str">
        <f>BD109</f>
        <v xml:space="preserve">PRUEBA </v>
      </c>
      <c r="BM109" s="17">
        <f>BE109</f>
        <v>8</v>
      </c>
    </row>
    <row r="110" spans="1:69" x14ac:dyDescent="0.3">
      <c r="A110">
        <v>4</v>
      </c>
      <c r="C110" s="3">
        <f>_xlfn.XLOOKUP(B110,Tabla1[NOMBRE Y APELLIDO],Tabla1[EQUIPO])</f>
        <v>0</v>
      </c>
      <c r="D110" s="3">
        <f>_xlfn.XLOOKUP(B110,Tabla1[NOMBRE Y APELLIDO],Tabla1[EDAD])</f>
        <v>0</v>
      </c>
      <c r="E110" s="3">
        <f>_xlfn.XLOOKUP(B110,Tabla1[NOMBRE Y APELLIDO],Tabla1[CAT.])</f>
        <v>0</v>
      </c>
      <c r="F110" s="81">
        <f>_xlfn.XLOOKUP(B110,Tabla1[NOMBRE Y APELLIDO],Tabla1[100m LIBRE])</f>
        <v>0</v>
      </c>
      <c r="H110" t="str">
        <f t="shared" si="70"/>
        <v>SERIE 9-8</v>
      </c>
      <c r="I110" t="str">
        <f>N110&amp;COUNTIF($N$15:N110,N110)</f>
        <v>061</v>
      </c>
      <c r="J110" s="3">
        <v>8</v>
      </c>
      <c r="K110" s="80">
        <v>0</v>
      </c>
      <c r="L110" s="50">
        <v>0</v>
      </c>
      <c r="M110" s="50">
        <v>0</v>
      </c>
      <c r="N110" s="50">
        <v>0</v>
      </c>
      <c r="O110" s="55">
        <v>0</v>
      </c>
      <c r="P110" s="55" t="s">
        <v>89</v>
      </c>
      <c r="Q110" s="50">
        <f t="shared" si="68"/>
        <v>7</v>
      </c>
      <c r="R110" s="50">
        <v>9</v>
      </c>
      <c r="T110">
        <v>4</v>
      </c>
      <c r="V110" s="3">
        <f>_xlfn.XLOOKUP(U110,Tabla1[NOMBRE Y APELLIDO],Tabla1[EQUIPO])</f>
        <v>0</v>
      </c>
      <c r="W110" s="3">
        <f>_xlfn.XLOOKUP(U110,Tabla1[NOMBRE Y APELLIDO],Tabla1[EDAD])</f>
        <v>0</v>
      </c>
      <c r="X110" s="3">
        <f>_xlfn.XLOOKUP(U110,Tabla1[NOMBRE Y APELLIDO],Tabla1[CAT.])</f>
        <v>0</v>
      </c>
      <c r="Y110" s="81">
        <f>_xlfn.XLOOKUP(U110,Tabla1[NOMBRE Y APELLIDO],Tabla1[100m LIBRE])</f>
        <v>0</v>
      </c>
      <c r="Z110" s="84"/>
      <c r="AA110" t="str">
        <f t="shared" si="71"/>
        <v>SERIE 9-8</v>
      </c>
      <c r="AB110" t="str">
        <f>AG110&amp;COUNTIF($AG$15:AG110,AG110)</f>
        <v>061</v>
      </c>
      <c r="AC110" s="3">
        <v>8</v>
      </c>
      <c r="AD110" s="80">
        <v>0</v>
      </c>
      <c r="AE110" s="50">
        <v>0</v>
      </c>
      <c r="AF110" s="50">
        <v>0</v>
      </c>
      <c r="AG110" s="50">
        <v>0</v>
      </c>
      <c r="AH110" s="55">
        <v>0</v>
      </c>
      <c r="AI110" s="55" t="s">
        <v>89</v>
      </c>
      <c r="AJ110" s="50">
        <f t="shared" si="69"/>
        <v>8</v>
      </c>
      <c r="AK110" s="50">
        <v>9</v>
      </c>
      <c r="AM110" s="49" t="s">
        <v>83</v>
      </c>
      <c r="AN110" s="49" t="s">
        <v>7</v>
      </c>
      <c r="AO110" s="49" t="s">
        <v>8</v>
      </c>
      <c r="AP110" s="49" t="s">
        <v>61</v>
      </c>
      <c r="AQ110" s="49" t="s">
        <v>10</v>
      </c>
      <c r="AR110" s="49" t="s">
        <v>81</v>
      </c>
      <c r="AS110" s="50" t="s">
        <v>15</v>
      </c>
      <c r="AT110" s="87" t="str">
        <f t="shared" si="72"/>
        <v>CAT.Lugar</v>
      </c>
      <c r="AU110" s="49" t="s">
        <v>83</v>
      </c>
      <c r="AV110" s="49" t="s">
        <v>7</v>
      </c>
      <c r="AW110" s="49" t="s">
        <v>8</v>
      </c>
      <c r="AX110" s="49" t="s">
        <v>61</v>
      </c>
      <c r="AY110" s="49" t="s">
        <v>10</v>
      </c>
      <c r="AZ110" s="49" t="s">
        <v>81</v>
      </c>
      <c r="BA110" s="4" t="s">
        <v>15</v>
      </c>
      <c r="BC110" s="49" t="s">
        <v>83</v>
      </c>
      <c r="BD110" s="49" t="s">
        <v>7</v>
      </c>
      <c r="BE110" s="49" t="s">
        <v>8</v>
      </c>
      <c r="BF110" s="49" t="s">
        <v>61</v>
      </c>
      <c r="BG110" s="49" t="s">
        <v>10</v>
      </c>
      <c r="BH110" s="49" t="s">
        <v>81</v>
      </c>
      <c r="BI110" s="50" t="s">
        <v>15</v>
      </c>
      <c r="BJ110" s="90" t="str">
        <f t="shared" si="73"/>
        <v>CAT.Lugar</v>
      </c>
      <c r="BK110" s="4" t="s">
        <v>83</v>
      </c>
      <c r="BL110" s="4" t="s">
        <v>7</v>
      </c>
      <c r="BM110" s="4" t="s">
        <v>8</v>
      </c>
      <c r="BN110" s="4" t="s">
        <v>61</v>
      </c>
      <c r="BO110" s="4" t="s">
        <v>10</v>
      </c>
      <c r="BP110" s="4" t="s">
        <v>81</v>
      </c>
      <c r="BQ110" s="4" t="s">
        <v>15</v>
      </c>
    </row>
    <row r="111" spans="1:69" x14ac:dyDescent="0.3">
      <c r="I111" t="str">
        <f>N111&amp;COUNTIF($N$15:N111,N111)</f>
        <v>61</v>
      </c>
      <c r="AB111" t="str">
        <f>AG111&amp;COUNTIF($AG$15:AG111,AG111)</f>
        <v>61</v>
      </c>
      <c r="AD111" s="77"/>
      <c r="AE111" s="77"/>
      <c r="AF111" s="77"/>
      <c r="AG111" s="77"/>
      <c r="AH111" s="77"/>
      <c r="AM111" s="4">
        <v>1</v>
      </c>
      <c r="AN111" t="str" cm="1">
        <f t="array" ref="AN111">_xlfn.XLOOKUP($AO$108&amp;AM111,$I$15:$I$201,$K$15:$N$201,"")</f>
        <v/>
      </c>
      <c r="AO111" s="55"/>
      <c r="AP111" s="50"/>
      <c r="AQ111" s="55"/>
      <c r="AR111" s="55" t="str">
        <f>_xlfn.XLOOKUP($AO$63&amp;AM111,$I$15:$I$201,$P$15:$P$201,"")</f>
        <v/>
      </c>
      <c r="AS111" s="50" cm="1">
        <f t="array" ref="AS111">IFERROR(IF(AR111="N/P",0,_xlfn.IFS(AM111&gt;8,"0",AM111=1,"9",AM111=2,"7",AM111=3,"6",AM111=4,"5",AM111=5,"4",AM111=6,"3",AM111=7,"2",AM111=8,"1")),"")+0</f>
        <v>9</v>
      </c>
      <c r="AT111" s="87" t="str">
        <f t="shared" si="72"/>
        <v>00</v>
      </c>
      <c r="AU111" s="4" cm="1">
        <f t="array" ref="AU111">_xlfn.IFS(AZ111="N/P",0,AV111="",0,AV111&gt;0,1)</f>
        <v>0</v>
      </c>
      <c r="AV111" t="str" cm="1">
        <f t="array" ref="AV111:AZ122">_xlfn._xlws.SORT(AN111:AR122,5,1,FALSE)</f>
        <v/>
      </c>
      <c r="AW111" s="4">
        <v>0</v>
      </c>
      <c r="AX111" s="4">
        <v>0</v>
      </c>
      <c r="AY111" s="4">
        <v>0</v>
      </c>
      <c r="AZ111" s="55" t="str">
        <v/>
      </c>
      <c r="BA111" s="50" t="e" cm="1">
        <f t="array" ref="BA111">IFERROR(IF(AZ111="N/P",0,_xlfn.IFS(AU111&gt;8,"0",AU111=1,"9",AU111=2,"7",AU111=3,"6",AU111=4,"5",AU111=5,"4",AU111=6,"3",AU111=7,"2",AU111=8,"1")),"")+0</f>
        <v>#VALUE!</v>
      </c>
      <c r="BC111" s="4">
        <v>1</v>
      </c>
      <c r="BD111" cm="1">
        <f t="array" ref="BD111:BG111">_xlfn.XLOOKUP($BE$108&amp;BC111,$AB$15:$AB$201,$AD$15:$AG$201,"")</f>
        <v>0</v>
      </c>
      <c r="BE111" s="55">
        <v>0</v>
      </c>
      <c r="BF111" s="50">
        <v>0</v>
      </c>
      <c r="BG111" s="55">
        <v>0</v>
      </c>
      <c r="BH111" s="55">
        <f t="shared" ref="BH111:BH122" si="74">_xlfn.XLOOKUP($BE$63&amp;BC111,$AB$15:$AB$201,$AI$15:$AI$201,"")</f>
        <v>1.8282407407407407E-3</v>
      </c>
      <c r="BI111" s="50" cm="1">
        <f t="array" ref="BI111">IFERROR(IF(BH111="N/P",0,_xlfn.IFS(BC111&gt;8,"0",BC111=1,"9",BC111=2,"7",BC111=3,"6",BC111=4,"5",BC111=5,"4",BC111=6,"3",BC111=7,"2",BC111=8,"1")),"")+0</f>
        <v>9</v>
      </c>
      <c r="BJ111" s="90" t="e">
        <f t="shared" si="73"/>
        <v>#N/A</v>
      </c>
      <c r="BK111" s="4" t="e" cm="1">
        <f t="array" ref="BK111">_xlfn.IFS(BP111="N/P",0,BL111="",0,BL111&gt;0,1)</f>
        <v>#N/A</v>
      </c>
      <c r="BL111" cm="1">
        <f t="array" ref="BL111:BP122">_xlfn._xlws.SORT(BD111:BH122,5,1,FALSE)</f>
        <v>0</v>
      </c>
      <c r="BM111" s="4">
        <v>0</v>
      </c>
      <c r="BN111" s="4">
        <v>0</v>
      </c>
      <c r="BO111" s="4">
        <v>0</v>
      </c>
      <c r="BP111" s="55">
        <v>1.8282407407407407E-3</v>
      </c>
      <c r="BQ111" s="50" t="e" cm="1">
        <f t="array" ref="BQ111">IFERROR(IF(BP111="N/P",0,_xlfn.IFS(BK111&gt;8,"0",BK111=1,"9",BK111=2,"7",BK111=3,"6",BK111=4,"5",BK111=5,"4",BK111=6,"3",BK111=7,"2",BK111=8,"1")),"")+0</f>
        <v>#VALUE!</v>
      </c>
    </row>
    <row r="112" spans="1:69" x14ac:dyDescent="0.3">
      <c r="A112" s="3" t="s">
        <v>99</v>
      </c>
      <c r="B112" s="42" t="str">
        <f>$B$13</f>
        <v xml:space="preserve">PRUEBA </v>
      </c>
      <c r="C112" s="18">
        <f>$C$13</f>
        <v>7</v>
      </c>
      <c r="D112" s="18"/>
      <c r="E112" s="78" t="str">
        <f>$E$12</f>
        <v>100 M</v>
      </c>
      <c r="F112" s="79" t="str">
        <f>$F$12</f>
        <v>LIBRE</v>
      </c>
      <c r="I112" t="str">
        <f>N112&amp;COUNTIF($N$15:N112,N112)</f>
        <v>61</v>
      </c>
      <c r="J112" s="3" t="s">
        <v>99</v>
      </c>
      <c r="K112" s="42" t="str">
        <f>$B$13</f>
        <v xml:space="preserve">PRUEBA </v>
      </c>
      <c r="L112" s="79">
        <f>$C$13</f>
        <v>7</v>
      </c>
      <c r="M112" s="79"/>
      <c r="N112" s="79"/>
      <c r="O112" s="78" t="str">
        <f>$E$12</f>
        <v>100 M</v>
      </c>
      <c r="P112" s="79" t="str">
        <f>$F$12</f>
        <v>LIBRE</v>
      </c>
      <c r="Q112" s="5"/>
      <c r="R112" s="5"/>
      <c r="T112" s="3" t="s">
        <v>99</v>
      </c>
      <c r="U112" s="42" t="str">
        <f>$B$13</f>
        <v xml:space="preserve">PRUEBA </v>
      </c>
      <c r="V112" s="18">
        <f>$V$13</f>
        <v>8</v>
      </c>
      <c r="W112" s="18"/>
      <c r="X112" s="78" t="str">
        <f>$E$12</f>
        <v>100 M</v>
      </c>
      <c r="Y112" s="79" t="str">
        <f>$F$12</f>
        <v>LIBRE</v>
      </c>
      <c r="Z112" s="85"/>
      <c r="AB112" t="str">
        <f>AG112&amp;COUNTIF($AG$15:AG112,AG112)</f>
        <v>61</v>
      </c>
      <c r="AC112" s="3" t="s">
        <v>99</v>
      </c>
      <c r="AD112" s="42" t="str">
        <f>$B$13</f>
        <v xml:space="preserve">PRUEBA </v>
      </c>
      <c r="AE112" s="18">
        <f>$V$13</f>
        <v>8</v>
      </c>
      <c r="AF112" s="79"/>
      <c r="AG112" s="79"/>
      <c r="AH112" s="78" t="str">
        <f>$E$12</f>
        <v>100 M</v>
      </c>
      <c r="AI112" s="79" t="str">
        <f>$F$12</f>
        <v>LIBRE</v>
      </c>
      <c r="AJ112" s="5"/>
      <c r="AK112" s="5"/>
      <c r="AM112" s="4">
        <v>2</v>
      </c>
      <c r="AN112" t="str" cm="1">
        <f t="array" ref="AN112">_xlfn.XLOOKUP($AO$108&amp;AM112,$I$15:$I$201,$K$15:$N$201,"")</f>
        <v/>
      </c>
      <c r="AO112" s="55"/>
      <c r="AP112" s="50"/>
      <c r="AQ112" s="55"/>
      <c r="AR112" s="55"/>
      <c r="AS112" s="50" cm="1">
        <f t="array" ref="AS112">IFERROR(IF(AR112="N/P",0,_xlfn.IFS(AM112&gt;8,"0",AM112=1,"9",AM112=2,"7",AM112=3,"6",AM112=4,"5",AM112=5,"4",AM112=6,"3",AM112=7,"2",AM112=8,"1")),"")+0</f>
        <v>7</v>
      </c>
      <c r="AT112" s="87" t="str">
        <f t="shared" si="72"/>
        <v>00</v>
      </c>
      <c r="AU112" s="4" cm="1">
        <f t="array" ref="AU112">_xlfn.IFS(AZ112="N/P",0,AV112="",0,AZ112&gt;0,AU111+1)</f>
        <v>0</v>
      </c>
      <c r="AV112" t="str">
        <v/>
      </c>
      <c r="AW112" s="4">
        <v>0</v>
      </c>
      <c r="AX112" s="4">
        <v>0</v>
      </c>
      <c r="AY112" s="4">
        <v>0</v>
      </c>
      <c r="AZ112" s="55" t="str">
        <v/>
      </c>
      <c r="BA112" s="50" t="e" cm="1">
        <f t="array" ref="BA112">IFERROR(IF(AZ112="N/P",0,_xlfn.IFS(AU112&gt;8,"0",AU112=1,"9",AU112=2,"7",AU112=3,"6",AU112=4,"5",AU112=5,"4",AU112=6,"3",AU112=7,"2",AU112=8,"1")),"")+0</f>
        <v>#VALUE!</v>
      </c>
      <c r="BC112" s="4">
        <v>2</v>
      </c>
      <c r="BD112" cm="1">
        <f t="array" ref="BD112:BG112">_xlfn.XLOOKUP($BE$108&amp;BC112,$AB$15:$AB$201,$AD$15:$AG$201,"")</f>
        <v>0</v>
      </c>
      <c r="BE112" s="55">
        <v>0</v>
      </c>
      <c r="BF112" s="50">
        <v>0</v>
      </c>
      <c r="BG112" s="55">
        <v>0</v>
      </c>
      <c r="BH112" s="55" t="str">
        <f t="shared" si="74"/>
        <v/>
      </c>
      <c r="BI112" s="50" cm="1">
        <f t="array" ref="BI112">IFERROR(IF(BH112="N/P",0,_xlfn.IFS(BC112&gt;8,"0",BC112=1,"9",BC112=2,"7",BC112=3,"6",BC112=4,"5",BC112=5,"4",BC112=6,"3",BC112=7,"2",BC112=8,"1")),"")+0</f>
        <v>7</v>
      </c>
      <c r="BJ112" s="90" t="e">
        <f t="shared" si="73"/>
        <v>#N/A</v>
      </c>
      <c r="BK112" s="4" t="e" cm="1">
        <f t="array" ref="BK112">_xlfn.IFS(BP112="N/P",0,BL112="",0,BP112&gt;0,BK111+1)</f>
        <v>#N/A</v>
      </c>
      <c r="BL112">
        <v>0</v>
      </c>
      <c r="BM112" s="4">
        <v>0</v>
      </c>
      <c r="BN112" s="4">
        <v>0</v>
      </c>
      <c r="BO112" s="4">
        <v>0</v>
      </c>
      <c r="BP112" s="55" t="str">
        <v/>
      </c>
      <c r="BQ112" s="50" t="e" cm="1">
        <f t="array" ref="BQ112">IFERROR(IF(BP112="N/P",0,_xlfn.IFS(BK112&gt;8,"0",BK112=1,"9",BK112=2,"7",BK112=3,"6",BK112=4,"5",BK112=5,"4",BK112=6,"3",BK112=7,"2",BK112=8,"1")),"")+0</f>
        <v>#VALUE!</v>
      </c>
    </row>
    <row r="113" spans="1:69" x14ac:dyDescent="0.3">
      <c r="A113" s="3" t="s">
        <v>79</v>
      </c>
      <c r="B113" s="49" t="s">
        <v>7</v>
      </c>
      <c r="C113" s="49" t="s">
        <v>8</v>
      </c>
      <c r="D113" s="49" t="s">
        <v>61</v>
      </c>
      <c r="E113" s="49" t="s">
        <v>10</v>
      </c>
      <c r="F113" s="49" t="s">
        <v>80</v>
      </c>
      <c r="I113" t="str">
        <f>N113&amp;COUNTIF($N$15:N113,N113)</f>
        <v>CAT.9</v>
      </c>
      <c r="J113" s="3" t="s">
        <v>79</v>
      </c>
      <c r="K113" s="50" t="s">
        <v>7</v>
      </c>
      <c r="L113" s="50" t="s">
        <v>8</v>
      </c>
      <c r="M113" s="50" t="s">
        <v>61</v>
      </c>
      <c r="N113" s="50" t="s">
        <v>10</v>
      </c>
      <c r="O113" s="50" t="s">
        <v>80</v>
      </c>
      <c r="P113" s="49" t="s">
        <v>81</v>
      </c>
      <c r="Q113" s="49" t="s">
        <v>82</v>
      </c>
      <c r="R113" s="49" t="s">
        <v>30</v>
      </c>
      <c r="T113" s="3" t="s">
        <v>79</v>
      </c>
      <c r="U113" s="49" t="s">
        <v>7</v>
      </c>
      <c r="V113" s="49" t="s">
        <v>8</v>
      </c>
      <c r="W113" s="49" t="s">
        <v>61</v>
      </c>
      <c r="X113" s="49" t="s">
        <v>10</v>
      </c>
      <c r="Y113" s="49" t="s">
        <v>80</v>
      </c>
      <c r="Z113" s="83"/>
      <c r="AB113" t="str">
        <f>AG113&amp;COUNTIF($AG$15:AG113,AG113)</f>
        <v>CAT.9</v>
      </c>
      <c r="AC113" s="3" t="s">
        <v>79</v>
      </c>
      <c r="AD113" s="50" t="s">
        <v>7</v>
      </c>
      <c r="AE113" s="50" t="s">
        <v>8</v>
      </c>
      <c r="AF113" s="50" t="s">
        <v>61</v>
      </c>
      <c r="AG113" s="50" t="s">
        <v>10</v>
      </c>
      <c r="AH113" s="50" t="s">
        <v>80</v>
      </c>
      <c r="AI113" s="49" t="s">
        <v>81</v>
      </c>
      <c r="AJ113" s="49" t="s">
        <v>82</v>
      </c>
      <c r="AK113" s="49" t="s">
        <v>30</v>
      </c>
      <c r="AM113" s="4">
        <v>3</v>
      </c>
      <c r="AN113" t="str" cm="1">
        <f t="array" ref="AN113">_xlfn.XLOOKUP($AO$108&amp;AM113,$I$15:$I$201,$K$15:$N$201,"")</f>
        <v/>
      </c>
      <c r="AO113" s="55"/>
      <c r="AP113" s="50"/>
      <c r="AQ113" s="55"/>
      <c r="AR113" s="55" t="str">
        <f t="shared" ref="AR113:AR122" si="75">_xlfn.XLOOKUP($AO$63&amp;AM113,$I$15:$I$201,$P$15:$P$201,"")</f>
        <v/>
      </c>
      <c r="AS113" s="50" cm="1">
        <f t="array" ref="AS113">IFERROR(IF(AR113="N/P",0,_xlfn.IFS(AM113&gt;8,"0",AM113=1,"9",AM113=2,"7",AM113=3,"6",AM113=4,"5",AM113=5,"4",AM113=6,"3",AM113=7,"2",AM113=8,"1")),"")+0</f>
        <v>6</v>
      </c>
      <c r="AT113" s="87" t="str">
        <f t="shared" si="72"/>
        <v>01</v>
      </c>
      <c r="AU113" s="4" cm="1">
        <f t="array" ref="AU113">_xlfn.IFS(AZ113="N/P",0,AV113="",0,AZ113&gt;0,AU112+1)</f>
        <v>1</v>
      </c>
      <c r="AV113">
        <v>0</v>
      </c>
      <c r="AW113" s="4">
        <v>0</v>
      </c>
      <c r="AX113" s="4">
        <v>0</v>
      </c>
      <c r="AY113" s="4">
        <v>0</v>
      </c>
      <c r="AZ113" s="55" t="str">
        <v/>
      </c>
      <c r="BA113" s="50" cm="1">
        <f t="array" ref="BA113">IFERROR(IF(AZ113="N/P",0,_xlfn.IFS(AU113&gt;8,"0",AU113=1,"9",AU113=2,"7",AU113=3,"6",AU113=4,"5",AU113=5,"4",AU113=6,"3",AU113=7,"2",AU113=8,"1")),"")+0</f>
        <v>9</v>
      </c>
      <c r="BC113" s="4">
        <v>3</v>
      </c>
      <c r="BD113" cm="1">
        <f t="array" ref="BD113:BG113">_xlfn.XLOOKUP($BE$108&amp;BC113,$AB$15:$AB$201,$AD$15:$AG$201,"")</f>
        <v>0</v>
      </c>
      <c r="BE113" s="55">
        <v>0</v>
      </c>
      <c r="BF113" s="50">
        <v>0</v>
      </c>
      <c r="BG113" s="55">
        <v>0</v>
      </c>
      <c r="BH113" s="55" t="str">
        <f t="shared" si="74"/>
        <v/>
      </c>
      <c r="BI113" s="50" cm="1">
        <f t="array" ref="BI113">IFERROR(IF(BH113="N/P",0,_xlfn.IFS(BC113&gt;8,"0",BC113=1,"9",BC113=2,"7",BC113=3,"6",BC113=4,"5",BC113=5,"4",BC113=6,"3",BC113=7,"2",BC113=8,"1")),"")+0</f>
        <v>6</v>
      </c>
      <c r="BJ113" s="90" t="e">
        <f t="shared" si="73"/>
        <v>#N/A</v>
      </c>
      <c r="BK113" s="4" t="e" cm="1">
        <f t="array" ref="BK113">_xlfn.IFS(BP113="N/P",0,BL113="",0,BP113&gt;0,BK112+1)</f>
        <v>#N/A</v>
      </c>
      <c r="BL113">
        <v>0</v>
      </c>
      <c r="BM113" s="4">
        <v>0</v>
      </c>
      <c r="BN113" s="4">
        <v>0</v>
      </c>
      <c r="BO113" s="4">
        <v>0</v>
      </c>
      <c r="BP113" s="55" t="str">
        <v/>
      </c>
      <c r="BQ113" s="50" t="e" cm="1">
        <f t="array" ref="BQ113">IFERROR(IF(BP113="N/P",0,_xlfn.IFS(BK113&gt;8,"0",BK113=1,"9",BK113=2,"7",BK113=3,"6",BK113=4,"5",BK113=5,"4",BK113=6,"3",BK113=7,"2",BK113=8,"1")),"")+0</f>
        <v>#VALUE!</v>
      </c>
    </row>
    <row r="114" spans="1:69" x14ac:dyDescent="0.3">
      <c r="A114">
        <v>8</v>
      </c>
      <c r="C114" s="3">
        <f>_xlfn.XLOOKUP(B114,Tabla1[NOMBRE Y APELLIDO],Tabla1[EQUIPO])</f>
        <v>0</v>
      </c>
      <c r="D114" s="3">
        <f>_xlfn.XLOOKUP(B114,Tabla1[NOMBRE Y APELLIDO],Tabla1[EDAD])</f>
        <v>0</v>
      </c>
      <c r="E114" s="3">
        <f>_xlfn.XLOOKUP(B114,Tabla1[NOMBRE Y APELLIDO],Tabla1[CAT.])</f>
        <v>0</v>
      </c>
      <c r="F114" s="81">
        <f>_xlfn.XLOOKUP(B114,Tabla1[NOMBRE Y APELLIDO],Tabla1[100m LIBRE])</f>
        <v>0</v>
      </c>
      <c r="H114" t="str">
        <f>$J$112&amp;"-"&amp;J114</f>
        <v>SERIE 10-1</v>
      </c>
      <c r="I114" t="str">
        <f>N114&amp;COUNTIF($N$15:N114,N114)</f>
        <v>062</v>
      </c>
      <c r="J114" s="3" cm="1">
        <f t="array" ref="J114:O121">_xlfn._xlws.SORT(A114:F121,1,1,FALSE)</f>
        <v>1</v>
      </c>
      <c r="K114" s="80">
        <v>0</v>
      </c>
      <c r="L114" s="50">
        <v>0</v>
      </c>
      <c r="M114" s="50">
        <v>0</v>
      </c>
      <c r="N114" s="50">
        <v>0</v>
      </c>
      <c r="O114" s="55">
        <v>0</v>
      </c>
      <c r="P114" s="55" t="s">
        <v>89</v>
      </c>
      <c r="Q114" s="50">
        <f t="shared" ref="Q114:Q121" si="76">$L$13</f>
        <v>7</v>
      </c>
      <c r="R114" s="50">
        <v>10</v>
      </c>
      <c r="T114">
        <v>8</v>
      </c>
      <c r="V114" s="3">
        <f>_xlfn.XLOOKUP(U114,Tabla1[NOMBRE Y APELLIDO],Tabla1[EQUIPO])</f>
        <v>0</v>
      </c>
      <c r="W114" s="3">
        <f>_xlfn.XLOOKUP(U114,Tabla1[NOMBRE Y APELLIDO],Tabla1[EDAD])</f>
        <v>0</v>
      </c>
      <c r="X114" s="3">
        <f>_xlfn.XLOOKUP(U114,Tabla1[NOMBRE Y APELLIDO],Tabla1[CAT.])</f>
        <v>0</v>
      </c>
      <c r="Y114" s="81">
        <f>_xlfn.XLOOKUP(U114,Tabla1[NOMBRE Y APELLIDO],Tabla1[100m LIBRE])</f>
        <v>0</v>
      </c>
      <c r="Z114" s="84"/>
      <c r="AA114" t="str">
        <f>$AC$112&amp;"-"&amp;AC114</f>
        <v>SERIE 10-1</v>
      </c>
      <c r="AB114" t="str">
        <f>AG114&amp;COUNTIF($AG$15:AG114,AG114)</f>
        <v>062</v>
      </c>
      <c r="AC114" s="3" cm="1">
        <f t="array" ref="AC114:AH121">_xlfn._xlws.SORT(T114:Y121,1,1,FALSE)</f>
        <v>1</v>
      </c>
      <c r="AD114" s="80">
        <v>0</v>
      </c>
      <c r="AE114" s="50">
        <v>0</v>
      </c>
      <c r="AF114" s="50">
        <v>0</v>
      </c>
      <c r="AG114" s="50">
        <v>0</v>
      </c>
      <c r="AH114" s="55">
        <v>0</v>
      </c>
      <c r="AI114" s="55" t="s">
        <v>89</v>
      </c>
      <c r="AJ114" s="50">
        <f t="shared" ref="AJ114:AJ121" si="77">$AE$13</f>
        <v>8</v>
      </c>
      <c r="AK114" s="50">
        <v>10</v>
      </c>
      <c r="AM114" s="4">
        <v>4</v>
      </c>
      <c r="AN114" cm="1">
        <f t="array" ref="AN114:AQ114">_xlfn.XLOOKUP($AO$108&amp;AM114,$I$15:$I$201,$K$15:$N$201,"")</f>
        <v>0</v>
      </c>
      <c r="AO114" s="55">
        <v>0</v>
      </c>
      <c r="AP114" s="50">
        <v>0</v>
      </c>
      <c r="AQ114" s="55">
        <v>0</v>
      </c>
      <c r="AR114" s="55" t="str">
        <f t="shared" si="75"/>
        <v/>
      </c>
      <c r="AS114" s="50" cm="1">
        <f t="array" ref="AS114">IFERROR(IF(AR114="N/P",0,_xlfn.IFS(AM114&gt;8,"0",AM114=1,"9",AM114=2,"7",AM114=3,"6",AM114=4,"5",AM114=5,"4",AM114=6,"3",AM114=7,"2",AM114=8,"1")),"")+0</f>
        <v>5</v>
      </c>
      <c r="AT114" s="87" t="str">
        <f t="shared" si="72"/>
        <v>00</v>
      </c>
      <c r="AU114" s="4" cm="1">
        <f t="array" ref="AU114">_xlfn.IFS(AZ114="N/P",0,AV114="",0,AZ114&gt;0,AU113+1)</f>
        <v>0</v>
      </c>
      <c r="AV114" t="str">
        <v/>
      </c>
      <c r="AW114" s="4">
        <v>0</v>
      </c>
      <c r="AX114" s="4">
        <v>0</v>
      </c>
      <c r="AY114" s="4">
        <v>0</v>
      </c>
      <c r="AZ114" s="55" t="str">
        <v/>
      </c>
      <c r="BA114" s="50" t="e" cm="1">
        <f t="array" ref="BA114">IFERROR(IF(AZ114="N/P",0,_xlfn.IFS(AU114&gt;8,"0",AU114=1,"9",AU114=2,"7",AU114=3,"6",AU114=4,"5",AU114=5,"4",AU114=6,"3",AU114=7,"2",AU114=8,"1")),"")+0</f>
        <v>#VALUE!</v>
      </c>
      <c r="BC114" s="4">
        <v>4</v>
      </c>
      <c r="BD114" cm="1">
        <f t="array" ref="BD114:BG114">_xlfn.XLOOKUP($BE$108&amp;BC114,$AB$15:$AB$201,$AD$15:$AG$201,"")</f>
        <v>0</v>
      </c>
      <c r="BE114" s="55">
        <v>0</v>
      </c>
      <c r="BF114" s="50">
        <v>0</v>
      </c>
      <c r="BG114" s="55">
        <v>0</v>
      </c>
      <c r="BH114" s="55" t="str">
        <f t="shared" si="74"/>
        <v/>
      </c>
      <c r="BI114" s="50" cm="1">
        <f t="array" ref="BI114">IFERROR(IF(BH114="N/P",0,_xlfn.IFS(BC114&gt;8,"0",BC114=1,"9",BC114=2,"7",BC114=3,"6",BC114=4,"5",BC114=5,"4",BC114=6,"3",BC114=7,"2",BC114=8,"1")),"")+0</f>
        <v>5</v>
      </c>
      <c r="BJ114" s="90" t="e">
        <f t="shared" si="73"/>
        <v>#N/A</v>
      </c>
      <c r="BK114" s="4" t="e" cm="1">
        <f t="array" ref="BK114">_xlfn.IFS(BP114="N/P",0,BL114="",0,BP114&gt;0,BK113+1)</f>
        <v>#N/A</v>
      </c>
      <c r="BL114">
        <v>0</v>
      </c>
      <c r="BM114" s="4">
        <v>0</v>
      </c>
      <c r="BN114" s="4">
        <v>0</v>
      </c>
      <c r="BO114" s="4">
        <v>0</v>
      </c>
      <c r="BP114" s="55" t="str">
        <v/>
      </c>
      <c r="BQ114" s="50" t="e" cm="1">
        <f t="array" ref="BQ114">IFERROR(IF(BP114="N/P",0,_xlfn.IFS(BK114&gt;8,"0",BK114=1,"9",BK114=2,"7",BK114=3,"6",BK114=4,"5",BK114=5,"4",BK114=6,"3",BK114=7,"2",BK114=8,"1")),"")+0</f>
        <v>#VALUE!</v>
      </c>
    </row>
    <row r="115" spans="1:69" x14ac:dyDescent="0.3">
      <c r="A115">
        <v>1</v>
      </c>
      <c r="C115" s="3">
        <f>_xlfn.XLOOKUP(B115,Tabla1[NOMBRE Y APELLIDO],Tabla1[EQUIPO])</f>
        <v>0</v>
      </c>
      <c r="D115" s="3">
        <f>_xlfn.XLOOKUP(B115,Tabla1[NOMBRE Y APELLIDO],Tabla1[EDAD])</f>
        <v>0</v>
      </c>
      <c r="E115" s="3">
        <f>_xlfn.XLOOKUP(B115,Tabla1[NOMBRE Y APELLIDO],Tabla1[CAT.])</f>
        <v>0</v>
      </c>
      <c r="F115" s="81">
        <f>_xlfn.XLOOKUP(B115,Tabla1[NOMBRE Y APELLIDO],Tabla1[100m LIBRE])</f>
        <v>0</v>
      </c>
      <c r="H115" t="str">
        <f t="shared" ref="H115:H121" si="78">$J$112&amp;"-"&amp;J115</f>
        <v>SERIE 10-2</v>
      </c>
      <c r="I115" t="str">
        <f>N115&amp;COUNTIF($N$15:N115,N115)</f>
        <v>063</v>
      </c>
      <c r="J115" s="3">
        <v>2</v>
      </c>
      <c r="K115" s="80">
        <v>0</v>
      </c>
      <c r="L115" s="50">
        <v>0</v>
      </c>
      <c r="M115" s="50">
        <v>0</v>
      </c>
      <c r="N115" s="50">
        <v>0</v>
      </c>
      <c r="O115" s="55">
        <v>0</v>
      </c>
      <c r="P115" s="55" t="s">
        <v>89</v>
      </c>
      <c r="Q115" s="50">
        <f t="shared" si="76"/>
        <v>7</v>
      </c>
      <c r="R115" s="50">
        <v>10</v>
      </c>
      <c r="T115">
        <v>1</v>
      </c>
      <c r="V115" s="3">
        <f>_xlfn.XLOOKUP(U115,Tabla1[NOMBRE Y APELLIDO],Tabla1[EQUIPO])</f>
        <v>0</v>
      </c>
      <c r="W115" s="3">
        <f>_xlfn.XLOOKUP(U115,Tabla1[NOMBRE Y APELLIDO],Tabla1[EDAD])</f>
        <v>0</v>
      </c>
      <c r="X115" s="3">
        <f>_xlfn.XLOOKUP(U115,Tabla1[NOMBRE Y APELLIDO],Tabla1[CAT.])</f>
        <v>0</v>
      </c>
      <c r="Y115" s="81">
        <f>_xlfn.XLOOKUP(U115,Tabla1[NOMBRE Y APELLIDO],Tabla1[100m LIBRE])</f>
        <v>0</v>
      </c>
      <c r="Z115" s="84"/>
      <c r="AA115" t="str">
        <f t="shared" ref="AA115:AA121" si="79">$AC$112&amp;"-"&amp;AC115</f>
        <v>SERIE 10-2</v>
      </c>
      <c r="AB115" t="str">
        <f>AG115&amp;COUNTIF($AG$15:AG115,AG115)</f>
        <v>063</v>
      </c>
      <c r="AC115" s="3">
        <v>2</v>
      </c>
      <c r="AD115" s="80">
        <v>0</v>
      </c>
      <c r="AE115" s="50">
        <v>0</v>
      </c>
      <c r="AF115" s="50">
        <v>0</v>
      </c>
      <c r="AG115" s="50">
        <v>0</v>
      </c>
      <c r="AH115" s="55">
        <v>0</v>
      </c>
      <c r="AI115" s="55" t="s">
        <v>89</v>
      </c>
      <c r="AJ115" s="50">
        <f t="shared" si="77"/>
        <v>8</v>
      </c>
      <c r="AK115" s="50">
        <v>10</v>
      </c>
      <c r="AM115" s="4">
        <v>5</v>
      </c>
      <c r="AN115" t="str" cm="1">
        <f t="array" ref="AN115">_xlfn.XLOOKUP($AO$108&amp;AM115,$I$15:$I$201,$K$15:$N$201,"")</f>
        <v/>
      </c>
      <c r="AO115" s="55"/>
      <c r="AP115" s="50"/>
      <c r="AQ115" s="55"/>
      <c r="AR115" s="55" t="str">
        <f t="shared" si="75"/>
        <v/>
      </c>
      <c r="AS115" s="50" cm="1">
        <f t="array" ref="AS115">IFERROR(IF(AR115="N/P",0,_xlfn.IFS(AM115&gt;8,"0",AM115=1,"9",AM115=2,"7",AM115=3,"6",AM115=4,"5",AM115=5,"4",AM115=6,"3",AM115=7,"2",AM115=8,"1")),"")+0</f>
        <v>4</v>
      </c>
      <c r="AT115" s="87" t="str">
        <f t="shared" si="72"/>
        <v>00</v>
      </c>
      <c r="AU115" s="4" cm="1">
        <f t="array" ref="AU115">_xlfn.IFS(AZ115="N/P",0,AV115="",0,AZ115&gt;0,AU114+1)</f>
        <v>0</v>
      </c>
      <c r="AV115" t="str">
        <v/>
      </c>
      <c r="AW115" s="4">
        <v>0</v>
      </c>
      <c r="AX115" s="4">
        <v>0</v>
      </c>
      <c r="AY115" s="4">
        <v>0</v>
      </c>
      <c r="AZ115" s="55" t="str">
        <v/>
      </c>
      <c r="BA115" s="50" t="e" cm="1">
        <f t="array" ref="BA115">IFERROR(IF(AZ115="N/P",0,_xlfn.IFS(AU115&gt;8,"0",AU115=1,"9",AU115=2,"7",AU115=3,"6",AU115=4,"5",AU115=5,"4",AU115=6,"3",AU115=7,"2",AU115=8,"1")),"")+0</f>
        <v>#VALUE!</v>
      </c>
      <c r="BC115" s="4">
        <v>5</v>
      </c>
      <c r="BD115" cm="1">
        <f t="array" ref="BD115:BG115">_xlfn.XLOOKUP($BE$108&amp;BC115,$AB$15:$AB$201,$AD$15:$AG$201,"")</f>
        <v>0</v>
      </c>
      <c r="BE115" s="55">
        <v>0</v>
      </c>
      <c r="BF115" s="50">
        <v>0</v>
      </c>
      <c r="BG115" s="55">
        <v>0</v>
      </c>
      <c r="BH115" s="55" t="str">
        <f t="shared" si="74"/>
        <v/>
      </c>
      <c r="BI115" s="50" cm="1">
        <f t="array" ref="BI115">IFERROR(IF(BH115="N/P",0,_xlfn.IFS(BC115&gt;8,"0",BC115=1,"9",BC115=2,"7",BC115=3,"6",BC115=4,"5",BC115=5,"4",BC115=6,"3",BC115=7,"2",BC115=8,"1")),"")+0</f>
        <v>4</v>
      </c>
      <c r="BJ115" s="90" t="e">
        <f t="shared" si="73"/>
        <v>#N/A</v>
      </c>
      <c r="BK115" s="4" t="e" cm="1">
        <f t="array" ref="BK115">_xlfn.IFS(BP115="N/P",0,BL115="",0,BP115&gt;0,BK114+1)</f>
        <v>#N/A</v>
      </c>
      <c r="BL115">
        <v>0</v>
      </c>
      <c r="BM115" s="4">
        <v>0</v>
      </c>
      <c r="BN115" s="4">
        <v>0</v>
      </c>
      <c r="BO115" s="4">
        <v>0</v>
      </c>
      <c r="BP115" s="55" t="str">
        <v/>
      </c>
      <c r="BQ115" s="50" t="e" cm="1">
        <f t="array" ref="BQ115">IFERROR(IF(BP115="N/P",0,_xlfn.IFS(BK115&gt;8,"0",BK115=1,"9",BK115=2,"7",BK115=3,"6",BK115=4,"5",BK115=5,"4",BK115=6,"3",BK115=7,"2",BK115=8,"1")),"")+0</f>
        <v>#VALUE!</v>
      </c>
    </row>
    <row r="116" spans="1:69" x14ac:dyDescent="0.3">
      <c r="A116">
        <v>7</v>
      </c>
      <c r="C116" s="3">
        <f>_xlfn.XLOOKUP(B116,Tabla1[NOMBRE Y APELLIDO],Tabla1[EQUIPO])</f>
        <v>0</v>
      </c>
      <c r="D116" s="3">
        <f>_xlfn.XLOOKUP(B116,Tabla1[NOMBRE Y APELLIDO],Tabla1[EDAD])</f>
        <v>0</v>
      </c>
      <c r="E116" s="3">
        <f>_xlfn.XLOOKUP(B116,Tabla1[NOMBRE Y APELLIDO],Tabla1[CAT.])</f>
        <v>0</v>
      </c>
      <c r="F116" s="81">
        <f>_xlfn.XLOOKUP(B116,Tabla1[NOMBRE Y APELLIDO],Tabla1[100m LIBRE])</f>
        <v>0</v>
      </c>
      <c r="H116" t="str">
        <f t="shared" si="78"/>
        <v>SERIE 10-3</v>
      </c>
      <c r="I116" t="str">
        <f>N116&amp;COUNTIF($N$15:N116,N116)</f>
        <v>064</v>
      </c>
      <c r="J116" s="3">
        <v>3</v>
      </c>
      <c r="K116" s="80">
        <v>0</v>
      </c>
      <c r="L116" s="50">
        <v>0</v>
      </c>
      <c r="M116" s="50">
        <v>0</v>
      </c>
      <c r="N116" s="50">
        <v>0</v>
      </c>
      <c r="O116" s="55">
        <v>0</v>
      </c>
      <c r="P116" s="55" t="s">
        <v>89</v>
      </c>
      <c r="Q116" s="50">
        <f t="shared" si="76"/>
        <v>7</v>
      </c>
      <c r="R116" s="50">
        <v>10</v>
      </c>
      <c r="T116">
        <v>7</v>
      </c>
      <c r="V116" s="3">
        <f>_xlfn.XLOOKUP(U116,Tabla1[NOMBRE Y APELLIDO],Tabla1[EQUIPO])</f>
        <v>0</v>
      </c>
      <c r="W116" s="3">
        <f>_xlfn.XLOOKUP(U116,Tabla1[NOMBRE Y APELLIDO],Tabla1[EDAD])</f>
        <v>0</v>
      </c>
      <c r="X116" s="3">
        <f>_xlfn.XLOOKUP(U116,Tabla1[NOMBRE Y APELLIDO],Tabla1[CAT.])</f>
        <v>0</v>
      </c>
      <c r="Y116" s="81">
        <f>_xlfn.XLOOKUP(U116,Tabla1[NOMBRE Y APELLIDO],Tabla1[100m LIBRE])</f>
        <v>0</v>
      </c>
      <c r="Z116" s="84"/>
      <c r="AA116" t="str">
        <f t="shared" si="79"/>
        <v>SERIE 10-3</v>
      </c>
      <c r="AB116" t="str">
        <f>AG116&amp;COUNTIF($AG$15:AG116,AG116)</f>
        <v>064</v>
      </c>
      <c r="AC116" s="3">
        <v>3</v>
      </c>
      <c r="AD116" s="80">
        <v>0</v>
      </c>
      <c r="AE116" s="50">
        <v>0</v>
      </c>
      <c r="AF116" s="50">
        <v>0</v>
      </c>
      <c r="AG116" s="50">
        <v>0</v>
      </c>
      <c r="AH116" s="55">
        <v>0</v>
      </c>
      <c r="AI116" s="55" t="s">
        <v>89</v>
      </c>
      <c r="AJ116" s="50">
        <f t="shared" si="77"/>
        <v>8</v>
      </c>
      <c r="AK116" s="50">
        <v>10</v>
      </c>
      <c r="AM116" s="4">
        <v>6</v>
      </c>
      <c r="AN116" t="str" cm="1">
        <f t="array" ref="AN116">_xlfn.XLOOKUP($AO$108&amp;AM116,$I$15:$I$201,$K$15:$N$201,"")</f>
        <v/>
      </c>
      <c r="AO116" s="55"/>
      <c r="AP116" s="50"/>
      <c r="AQ116" s="55"/>
      <c r="AR116" s="55" t="str">
        <f t="shared" si="75"/>
        <v/>
      </c>
      <c r="AS116" s="50" cm="1">
        <f t="array" ref="AS116">IFERROR(IF(AR116="N/P",0,_xlfn.IFS(AM116&gt;8,"0",AM116=1,"9",AM116=2,"7",AM116=3,"6",AM116=4,"5",AM116=5,"4",AM116=6,"3",AM116=7,"2",AM116=8,"1")),"")+0</f>
        <v>3</v>
      </c>
      <c r="AT116" s="87" t="str">
        <f t="shared" si="72"/>
        <v>00</v>
      </c>
      <c r="AU116" s="4" cm="1">
        <f t="array" ref="AU116">_xlfn.IFS(AZ116="N/P",0,AV116="",0,AZ116&gt;0,AU115+1)</f>
        <v>0</v>
      </c>
      <c r="AV116" t="str">
        <v/>
      </c>
      <c r="AW116" s="4">
        <v>0</v>
      </c>
      <c r="AX116" s="4">
        <v>0</v>
      </c>
      <c r="AY116" s="4">
        <v>0</v>
      </c>
      <c r="AZ116" s="55" t="str">
        <v/>
      </c>
      <c r="BA116" s="50" t="e" cm="1">
        <f t="array" ref="BA116">IFERROR(IF(AZ116="N/P",0,_xlfn.IFS(AU116&gt;8,"0",AU116=1,"9",AU116=2,"7",AU116=3,"6",AU116=4,"5",AU116=5,"4",AU116=6,"3",AU116=7,"2",AU116=8,"1")),"")+0</f>
        <v>#VALUE!</v>
      </c>
      <c r="BC116" s="4">
        <v>6</v>
      </c>
      <c r="BD116" cm="1">
        <f t="array" ref="BD116:BG116">_xlfn.XLOOKUP($BE$108&amp;BC116,$AB$15:$AB$201,$AD$15:$AG$201,"")</f>
        <v>0</v>
      </c>
      <c r="BE116" s="55">
        <v>0</v>
      </c>
      <c r="BF116" s="50">
        <v>0</v>
      </c>
      <c r="BG116" s="55">
        <v>0</v>
      </c>
      <c r="BH116" s="55" t="str">
        <f t="shared" si="74"/>
        <v/>
      </c>
      <c r="BI116" s="50" cm="1">
        <f t="array" ref="BI116">IFERROR(IF(BH116="N/P",0,_xlfn.IFS(BC116&gt;8,"0",BC116=1,"9",BC116=2,"7",BC116=3,"6",BC116=4,"5",BC116=5,"4",BC116=6,"3",BC116=7,"2",BC116=8,"1")),"")+0</f>
        <v>3</v>
      </c>
      <c r="BJ116" s="90" t="e">
        <f t="shared" si="73"/>
        <v>#N/A</v>
      </c>
      <c r="BK116" s="4" t="e" cm="1">
        <f t="array" ref="BK116">_xlfn.IFS(BP116="N/P",0,BL116="",0,BP116&gt;0,BK115+1)</f>
        <v>#N/A</v>
      </c>
      <c r="BL116">
        <v>0</v>
      </c>
      <c r="BM116" s="4">
        <v>0</v>
      </c>
      <c r="BN116" s="4">
        <v>0</v>
      </c>
      <c r="BO116" s="4">
        <v>0</v>
      </c>
      <c r="BP116" s="55" t="str">
        <v/>
      </c>
      <c r="BQ116" s="50" t="e" cm="1">
        <f t="array" ref="BQ116">IFERROR(IF(BP116="N/P",0,_xlfn.IFS(BK116&gt;8,"0",BK116=1,"9",BK116=2,"7",BK116=3,"6",BK116=4,"5",BK116=5,"4",BK116=6,"3",BK116=7,"2",BK116=8,"1")),"")+0</f>
        <v>#VALUE!</v>
      </c>
    </row>
    <row r="117" spans="1:69" x14ac:dyDescent="0.3">
      <c r="A117">
        <v>2</v>
      </c>
      <c r="C117" s="3">
        <f>_xlfn.XLOOKUP(B117,Tabla1[NOMBRE Y APELLIDO],Tabla1[EQUIPO])</f>
        <v>0</v>
      </c>
      <c r="D117" s="3">
        <f>_xlfn.XLOOKUP(B117,Tabla1[NOMBRE Y APELLIDO],Tabla1[EDAD])</f>
        <v>0</v>
      </c>
      <c r="E117" s="3">
        <f>_xlfn.XLOOKUP(B117,Tabla1[NOMBRE Y APELLIDO],Tabla1[CAT.])</f>
        <v>0</v>
      </c>
      <c r="F117" s="81">
        <f>_xlfn.XLOOKUP(B117,Tabla1[NOMBRE Y APELLIDO],Tabla1[100m LIBRE])</f>
        <v>0</v>
      </c>
      <c r="H117" t="str">
        <f t="shared" si="78"/>
        <v>SERIE 10-4</v>
      </c>
      <c r="I117" t="str">
        <f>N117&amp;COUNTIF($N$15:N117,N117)</f>
        <v>065</v>
      </c>
      <c r="J117" s="3">
        <v>4</v>
      </c>
      <c r="K117" s="80">
        <v>0</v>
      </c>
      <c r="L117" s="50">
        <v>0</v>
      </c>
      <c r="M117" s="50">
        <v>0</v>
      </c>
      <c r="N117" s="50">
        <v>0</v>
      </c>
      <c r="O117" s="55">
        <v>0</v>
      </c>
      <c r="P117" s="55" t="s">
        <v>89</v>
      </c>
      <c r="Q117" s="50">
        <f t="shared" si="76"/>
        <v>7</v>
      </c>
      <c r="R117" s="50">
        <v>10</v>
      </c>
      <c r="T117">
        <v>2</v>
      </c>
      <c r="V117" s="3">
        <f>_xlfn.XLOOKUP(U117,Tabla1[NOMBRE Y APELLIDO],Tabla1[EQUIPO])</f>
        <v>0</v>
      </c>
      <c r="W117" s="3">
        <f>_xlfn.XLOOKUP(U117,Tabla1[NOMBRE Y APELLIDO],Tabla1[EDAD])</f>
        <v>0</v>
      </c>
      <c r="X117" s="3">
        <f>_xlfn.XLOOKUP(U117,Tabla1[NOMBRE Y APELLIDO],Tabla1[CAT.])</f>
        <v>0</v>
      </c>
      <c r="Y117" s="81">
        <f>_xlfn.XLOOKUP(U117,Tabla1[NOMBRE Y APELLIDO],Tabla1[100m LIBRE])</f>
        <v>0</v>
      </c>
      <c r="Z117" s="84"/>
      <c r="AA117" t="str">
        <f t="shared" si="79"/>
        <v>SERIE 10-4</v>
      </c>
      <c r="AB117" t="str">
        <f>AG117&amp;COUNTIF($AG$15:AG117,AG117)</f>
        <v>065</v>
      </c>
      <c r="AC117" s="3">
        <v>4</v>
      </c>
      <c r="AD117" s="80">
        <v>0</v>
      </c>
      <c r="AE117" s="50">
        <v>0</v>
      </c>
      <c r="AF117" s="50">
        <v>0</v>
      </c>
      <c r="AG117" s="50">
        <v>0</v>
      </c>
      <c r="AH117" s="55">
        <v>0</v>
      </c>
      <c r="AI117" s="55" t="s">
        <v>89</v>
      </c>
      <c r="AJ117" s="50">
        <f t="shared" si="77"/>
        <v>8</v>
      </c>
      <c r="AK117" s="50">
        <v>10</v>
      </c>
      <c r="AM117" s="4">
        <v>7</v>
      </c>
      <c r="AN117" t="str" cm="1">
        <f t="array" ref="AN117">_xlfn.XLOOKUP($AO$108&amp;AM117,$I$15:$I$201,$K$15:$N$201,"")</f>
        <v/>
      </c>
      <c r="AO117" s="55"/>
      <c r="AP117" s="50"/>
      <c r="AQ117" s="55"/>
      <c r="AR117" s="55" t="str">
        <f t="shared" si="75"/>
        <v/>
      </c>
      <c r="AS117" s="50" cm="1">
        <f t="array" ref="AS117">IFERROR(IF(AR117="N/P",0,_xlfn.IFS(AM117&gt;8,"0",AM117=1,"9",AM117=2,"7",AM117=3,"6",AM117=4,"5",AM117=5,"4",AM117=6,"3",AM117=7,"2",AM117=8,"1")),"")+0</f>
        <v>2</v>
      </c>
      <c r="AT117" s="87" t="str">
        <f t="shared" si="72"/>
        <v>01</v>
      </c>
      <c r="AU117" s="4" cm="1">
        <f t="array" ref="AU117">_xlfn.IFS(AZ117="N/P",0,AV117="",0,AZ117&gt;0,AU116+1)</f>
        <v>1</v>
      </c>
      <c r="AV117">
        <v>0</v>
      </c>
      <c r="AW117" s="4">
        <v>0</v>
      </c>
      <c r="AX117" s="4">
        <v>0</v>
      </c>
      <c r="AY117" s="4">
        <v>0</v>
      </c>
      <c r="AZ117" s="55" t="str">
        <v/>
      </c>
      <c r="BA117" s="50" cm="1">
        <f t="array" ref="BA117">IFERROR(IF(AZ117="N/P",0,_xlfn.IFS(AU117&gt;8,"0",AU117=1,"9",AU117=2,"7",AU117=3,"6",AU117=4,"5",AU117=5,"4",AU117=6,"3",AU117=7,"2",AU117=8,"1")),"")+0</f>
        <v>9</v>
      </c>
      <c r="BC117" s="4">
        <v>7</v>
      </c>
      <c r="BD117" cm="1">
        <f t="array" ref="BD117:BG117">_xlfn.XLOOKUP($BE$108&amp;BC117,$AB$15:$AB$201,$AD$15:$AG$201,"")</f>
        <v>0</v>
      </c>
      <c r="BE117" s="55">
        <v>0</v>
      </c>
      <c r="BF117" s="50">
        <v>0</v>
      </c>
      <c r="BG117" s="55">
        <v>0</v>
      </c>
      <c r="BH117" s="55" t="str">
        <f t="shared" si="74"/>
        <v/>
      </c>
      <c r="BI117" s="50" cm="1">
        <f t="array" ref="BI117">IFERROR(IF(BH117="N/P",0,_xlfn.IFS(BC117&gt;8,"0",BC117=1,"9",BC117=2,"7",BC117=3,"6",BC117=4,"5",BC117=5,"4",BC117=6,"3",BC117=7,"2",BC117=8,"1")),"")+0</f>
        <v>2</v>
      </c>
      <c r="BJ117" s="90" t="e">
        <f t="shared" si="73"/>
        <v>#N/A</v>
      </c>
      <c r="BK117" s="4" t="e" cm="1">
        <f t="array" ref="BK117">_xlfn.IFS(BP117="N/P",0,BL117="",0,BP117&gt;0,BK116+1)</f>
        <v>#N/A</v>
      </c>
      <c r="BL117">
        <v>0</v>
      </c>
      <c r="BM117" s="4">
        <v>0</v>
      </c>
      <c r="BN117" s="4">
        <v>0</v>
      </c>
      <c r="BO117" s="4">
        <v>0</v>
      </c>
      <c r="BP117" s="55" t="str">
        <v/>
      </c>
      <c r="BQ117" s="50" t="e" cm="1">
        <f t="array" ref="BQ117">IFERROR(IF(BP117="N/P",0,_xlfn.IFS(BK117&gt;8,"0",BK117=1,"9",BK117=2,"7",BK117=3,"6",BK117=4,"5",BK117=5,"4",BK117=6,"3",BK117=7,"2",BK117=8,"1")),"")+0</f>
        <v>#VALUE!</v>
      </c>
    </row>
    <row r="118" spans="1:69" x14ac:dyDescent="0.3">
      <c r="A118">
        <v>6</v>
      </c>
      <c r="C118" s="3">
        <f>_xlfn.XLOOKUP(B118,Tabla1[NOMBRE Y APELLIDO],Tabla1[EQUIPO])</f>
        <v>0</v>
      </c>
      <c r="D118" s="3">
        <f>_xlfn.XLOOKUP(B118,Tabla1[NOMBRE Y APELLIDO],Tabla1[EDAD])</f>
        <v>0</v>
      </c>
      <c r="E118" s="3">
        <f>_xlfn.XLOOKUP(B118,Tabla1[NOMBRE Y APELLIDO],Tabla1[CAT.])</f>
        <v>0</v>
      </c>
      <c r="F118" s="81">
        <f>_xlfn.XLOOKUP(B118,Tabla1[NOMBRE Y APELLIDO],Tabla1[100m LIBRE])</f>
        <v>0</v>
      </c>
      <c r="H118" t="str">
        <f t="shared" si="78"/>
        <v>SERIE 10-5</v>
      </c>
      <c r="I118" t="str">
        <f>N118&amp;COUNTIF($N$15:N118,N118)</f>
        <v>066</v>
      </c>
      <c r="J118" s="3">
        <v>5</v>
      </c>
      <c r="K118" s="80">
        <v>0</v>
      </c>
      <c r="L118" s="50">
        <v>0</v>
      </c>
      <c r="M118" s="50">
        <v>0</v>
      </c>
      <c r="N118" s="50">
        <v>0</v>
      </c>
      <c r="O118" s="55">
        <v>0</v>
      </c>
      <c r="P118" s="55" t="s">
        <v>89</v>
      </c>
      <c r="Q118" s="50">
        <f t="shared" si="76"/>
        <v>7</v>
      </c>
      <c r="R118" s="50">
        <v>10</v>
      </c>
      <c r="T118">
        <v>6</v>
      </c>
      <c r="V118" s="3">
        <f>_xlfn.XLOOKUP(U118,Tabla1[NOMBRE Y APELLIDO],Tabla1[EQUIPO])</f>
        <v>0</v>
      </c>
      <c r="W118" s="3">
        <f>_xlfn.XLOOKUP(U118,Tabla1[NOMBRE Y APELLIDO],Tabla1[EDAD])</f>
        <v>0</v>
      </c>
      <c r="X118" s="3">
        <f>_xlfn.XLOOKUP(U118,Tabla1[NOMBRE Y APELLIDO],Tabla1[CAT.])</f>
        <v>0</v>
      </c>
      <c r="Y118" s="81">
        <f>_xlfn.XLOOKUP(U118,Tabla1[NOMBRE Y APELLIDO],Tabla1[100m LIBRE])</f>
        <v>0</v>
      </c>
      <c r="Z118" s="84"/>
      <c r="AA118" t="str">
        <f t="shared" si="79"/>
        <v>SERIE 10-5</v>
      </c>
      <c r="AB118" t="str">
        <f>AG118&amp;COUNTIF($AG$15:AG118,AG118)</f>
        <v>066</v>
      </c>
      <c r="AC118" s="3">
        <v>5</v>
      </c>
      <c r="AD118" s="80">
        <v>0</v>
      </c>
      <c r="AE118" s="50">
        <v>0</v>
      </c>
      <c r="AF118" s="50">
        <v>0</v>
      </c>
      <c r="AG118" s="50">
        <v>0</v>
      </c>
      <c r="AH118" s="55">
        <v>0</v>
      </c>
      <c r="AI118" s="55" t="s">
        <v>89</v>
      </c>
      <c r="AJ118" s="50">
        <f t="shared" si="77"/>
        <v>8</v>
      </c>
      <c r="AK118" s="50">
        <v>10</v>
      </c>
      <c r="AM118" s="4">
        <v>8</v>
      </c>
      <c r="AN118" cm="1">
        <f t="array" ref="AN118:AQ118">_xlfn.XLOOKUP($AO$108&amp;AM118,$I$15:$I$201,$K$15:$N$201,"")</f>
        <v>0</v>
      </c>
      <c r="AO118" s="55">
        <v>0</v>
      </c>
      <c r="AP118" s="50">
        <v>0</v>
      </c>
      <c r="AQ118" s="55">
        <v>0</v>
      </c>
      <c r="AR118" s="55" t="str">
        <f t="shared" si="75"/>
        <v/>
      </c>
      <c r="AS118" s="50" cm="1">
        <f t="array" ref="AS118">IFERROR(IF(AR118="N/P",0,_xlfn.IFS(AM118&gt;8,"0",AM118=1,"9",AM118=2,"7",AM118=3,"6",AM118=4,"5",AM118=5,"4",AM118=6,"3",AM118=7,"2",AM118=8,"1")),"")+0</f>
        <v>1</v>
      </c>
      <c r="AT118" s="87" t="str">
        <f t="shared" si="72"/>
        <v>00</v>
      </c>
      <c r="AU118" s="4" cm="1">
        <f t="array" ref="AU118">_xlfn.IFS(AZ118="N/P",0,AV118="",0,AZ118&gt;0,AU117+1)</f>
        <v>0</v>
      </c>
      <c r="AV118" t="str">
        <v/>
      </c>
      <c r="AW118" s="4">
        <v>0</v>
      </c>
      <c r="AX118" s="4">
        <v>0</v>
      </c>
      <c r="AY118" s="4">
        <v>0</v>
      </c>
      <c r="AZ118" t="str">
        <v/>
      </c>
      <c r="BA118" s="50" t="e" cm="1">
        <f t="array" ref="BA118">IFERROR(IF(AZ118="N/P",0,_xlfn.IFS(AU118&gt;8,"0",AU118=1,"9",AU118=2,"7",AU118=3,"6",AU118=4,"5",AU118=5,"4",AU118=6,"3",AU118=7,"2",AU118=8,"1")),"")+0</f>
        <v>#VALUE!</v>
      </c>
      <c r="BC118" s="4">
        <v>8</v>
      </c>
      <c r="BD118" cm="1">
        <f t="array" ref="BD118:BG118">_xlfn.XLOOKUP($BE$108&amp;BC118,$AB$15:$AB$201,$AD$15:$AG$201,"")</f>
        <v>0</v>
      </c>
      <c r="BE118" s="55">
        <v>0</v>
      </c>
      <c r="BF118" s="50">
        <v>0</v>
      </c>
      <c r="BG118" s="55">
        <v>0</v>
      </c>
      <c r="BH118" s="55" t="str">
        <f t="shared" si="74"/>
        <v/>
      </c>
      <c r="BI118" s="50" cm="1">
        <f t="array" ref="BI118">IFERROR(IF(BH118="N/P",0,_xlfn.IFS(BC118&gt;8,"0",BC118=1,"9",BC118=2,"7",BC118=3,"6",BC118=4,"5",BC118=5,"4",BC118=6,"3",BC118=7,"2",BC118=8,"1")),"")+0</f>
        <v>1</v>
      </c>
      <c r="BJ118" s="90" t="e">
        <f t="shared" si="73"/>
        <v>#N/A</v>
      </c>
      <c r="BK118" s="4" t="e" cm="1">
        <f t="array" ref="BK118">_xlfn.IFS(BP118="N/P",0,BL118="",0,BP118&gt;0,BK117+1)</f>
        <v>#N/A</v>
      </c>
      <c r="BL118">
        <v>0</v>
      </c>
      <c r="BM118" s="4">
        <v>0</v>
      </c>
      <c r="BN118" s="4">
        <v>0</v>
      </c>
      <c r="BO118" s="4">
        <v>0</v>
      </c>
      <c r="BP118" s="55" t="str">
        <v/>
      </c>
      <c r="BQ118" s="50" t="e" cm="1">
        <f t="array" ref="BQ118">IFERROR(IF(BP118="N/P",0,_xlfn.IFS(BK118&gt;8,"0",BK118=1,"9",BK118=2,"7",BK118=3,"6",BK118=4,"5",BK118=5,"4",BK118=6,"3",BK118=7,"2",BK118=8,"1")),"")+0</f>
        <v>#VALUE!</v>
      </c>
    </row>
    <row r="119" spans="1:69" x14ac:dyDescent="0.3">
      <c r="A119">
        <v>3</v>
      </c>
      <c r="C119" s="3">
        <f>_xlfn.XLOOKUP(B119,Tabla1[NOMBRE Y APELLIDO],Tabla1[EQUIPO])</f>
        <v>0</v>
      </c>
      <c r="D119" s="3">
        <f>_xlfn.XLOOKUP(B119,Tabla1[NOMBRE Y APELLIDO],Tabla1[EDAD])</f>
        <v>0</v>
      </c>
      <c r="E119" s="3">
        <f>_xlfn.XLOOKUP(B119,Tabla1[NOMBRE Y APELLIDO],Tabla1[CAT.])</f>
        <v>0</v>
      </c>
      <c r="F119" s="81">
        <f>_xlfn.XLOOKUP(B119,Tabla1[NOMBRE Y APELLIDO],Tabla1[100m LIBRE])</f>
        <v>0</v>
      </c>
      <c r="H119" t="str">
        <f t="shared" si="78"/>
        <v>SERIE 10-6</v>
      </c>
      <c r="I119" t="str">
        <f>N119&amp;COUNTIF($N$15:N119,N119)</f>
        <v>067</v>
      </c>
      <c r="J119" s="3">
        <v>6</v>
      </c>
      <c r="K119" s="80">
        <v>0</v>
      </c>
      <c r="L119" s="50">
        <v>0</v>
      </c>
      <c r="M119" s="50">
        <v>0</v>
      </c>
      <c r="N119" s="50">
        <v>0</v>
      </c>
      <c r="O119" s="55">
        <v>0</v>
      </c>
      <c r="P119" s="55" t="s">
        <v>89</v>
      </c>
      <c r="Q119" s="50">
        <f t="shared" si="76"/>
        <v>7</v>
      </c>
      <c r="R119" s="50">
        <v>10</v>
      </c>
      <c r="T119">
        <v>3</v>
      </c>
      <c r="V119" s="3">
        <f>_xlfn.XLOOKUP(U119,Tabla1[NOMBRE Y APELLIDO],Tabla1[EQUIPO])</f>
        <v>0</v>
      </c>
      <c r="W119" s="3">
        <f>_xlfn.XLOOKUP(U119,Tabla1[NOMBRE Y APELLIDO],Tabla1[EDAD])</f>
        <v>0</v>
      </c>
      <c r="X119" s="3">
        <f>_xlfn.XLOOKUP(U119,Tabla1[NOMBRE Y APELLIDO],Tabla1[CAT.])</f>
        <v>0</v>
      </c>
      <c r="Y119" s="81">
        <f>_xlfn.XLOOKUP(U119,Tabla1[NOMBRE Y APELLIDO],Tabla1[100m LIBRE])</f>
        <v>0</v>
      </c>
      <c r="Z119" s="84"/>
      <c r="AA119" t="str">
        <f t="shared" si="79"/>
        <v>SERIE 10-6</v>
      </c>
      <c r="AB119" t="str">
        <f>AG119&amp;COUNTIF($AG$15:AG119,AG119)</f>
        <v>067</v>
      </c>
      <c r="AC119" s="3">
        <v>6</v>
      </c>
      <c r="AD119" s="80">
        <v>0</v>
      </c>
      <c r="AE119" s="50">
        <v>0</v>
      </c>
      <c r="AF119" s="50">
        <v>0</v>
      </c>
      <c r="AG119" s="50">
        <v>0</v>
      </c>
      <c r="AH119" s="55">
        <v>0</v>
      </c>
      <c r="AI119" s="55" t="s">
        <v>89</v>
      </c>
      <c r="AJ119" s="50">
        <f t="shared" si="77"/>
        <v>8</v>
      </c>
      <c r="AK119" s="50">
        <v>10</v>
      </c>
      <c r="AM119" s="4">
        <v>9</v>
      </c>
      <c r="AN119" t="str" cm="1">
        <f t="array" ref="AN119">_xlfn.XLOOKUP($AO$108&amp;AM119,$I$15:$I$201,$K$15:$N$201,"")</f>
        <v/>
      </c>
      <c r="AO119" s="55"/>
      <c r="AP119" s="50"/>
      <c r="AQ119" s="55"/>
      <c r="AR119" s="55" t="str">
        <f t="shared" si="75"/>
        <v/>
      </c>
      <c r="AS119" s="50" cm="1">
        <f t="array" ref="AS119">IFERROR(IF(AR119="N/P",0,_xlfn.IFS(AM119&gt;8,"0",AM119=1,"9",AM119=2,"7",AM119=3,"6",AM119=4,"5",AM119=5,"4",AM119=6,"3",AM119=7,"2",AM119=8,"1")),"")+0</f>
        <v>0</v>
      </c>
      <c r="AT119" s="87" t="str">
        <f t="shared" si="72"/>
        <v>00</v>
      </c>
      <c r="AU119" s="4" cm="1">
        <f t="array" ref="AU119">_xlfn.IFS(AZ119="N/P",0,AV119="",0,AZ119&gt;0,AU118+1)</f>
        <v>0</v>
      </c>
      <c r="AV119" t="str">
        <v/>
      </c>
      <c r="AW119" s="4">
        <v>0</v>
      </c>
      <c r="AX119" s="4">
        <v>0</v>
      </c>
      <c r="AY119" s="4">
        <v>0</v>
      </c>
      <c r="AZ119" t="str">
        <v/>
      </c>
      <c r="BA119" s="50" t="e" cm="1">
        <f t="array" ref="BA119">IFERROR(IF(AZ119="N/P",0,_xlfn.IFS(AU119&gt;8,"0",AU119=1,"9",AU119=2,"7",AU119=3,"6",AU119=4,"5",AU119=5,"4",AU119=6,"3",AU119=7,"2",AU119=8,"1")),"")+0</f>
        <v>#VALUE!</v>
      </c>
      <c r="BC119" s="4">
        <v>9</v>
      </c>
      <c r="BD119" cm="1">
        <f t="array" ref="BD119:BG119">_xlfn.XLOOKUP($BE$108&amp;BC119,$AB$15:$AB$201,$AD$15:$AG$201,"")</f>
        <v>0</v>
      </c>
      <c r="BE119" s="55">
        <v>0</v>
      </c>
      <c r="BF119" s="50">
        <v>0</v>
      </c>
      <c r="BG119" s="55">
        <v>0</v>
      </c>
      <c r="BH119" s="55" t="str">
        <f t="shared" si="74"/>
        <v/>
      </c>
      <c r="BI119" s="50" cm="1">
        <f t="array" ref="BI119">IFERROR(IF(BH119="N/P",0,_xlfn.IFS(BC119&gt;8,"0",BC119=1,"9",BC119=2,"7",BC119=3,"6",BC119=4,"5",BC119=5,"4",BC119=6,"3",BC119=7,"2",BC119=8,"1")),"")+0</f>
        <v>0</v>
      </c>
      <c r="BJ119" s="90" t="e">
        <f t="shared" si="73"/>
        <v>#N/A</v>
      </c>
      <c r="BK119" s="4" t="e" cm="1">
        <f t="array" ref="BK119">_xlfn.IFS(BP119="N/P",0,BL119="",0,BP119&gt;0,BK118+1)</f>
        <v>#N/A</v>
      </c>
      <c r="BL119">
        <v>0</v>
      </c>
      <c r="BM119" s="4">
        <v>0</v>
      </c>
      <c r="BN119" s="4">
        <v>0</v>
      </c>
      <c r="BO119" s="4">
        <v>0</v>
      </c>
      <c r="BP119" s="55" t="str">
        <v/>
      </c>
      <c r="BQ119" s="50" t="e" cm="1">
        <f t="array" ref="BQ119">IFERROR(IF(BP119="N/P",0,_xlfn.IFS(BK119&gt;8,"0",BK119=1,"9",BK119=2,"7",BK119=3,"6",BK119=4,"5",BK119=5,"4",BK119=6,"3",BK119=7,"2",BK119=8,"1")),"")+0</f>
        <v>#VALUE!</v>
      </c>
    </row>
    <row r="120" spans="1:69" x14ac:dyDescent="0.3">
      <c r="A120">
        <v>5</v>
      </c>
      <c r="C120" s="3">
        <f>_xlfn.XLOOKUP(B120,Tabla1[NOMBRE Y APELLIDO],Tabla1[EQUIPO])</f>
        <v>0</v>
      </c>
      <c r="D120" s="3">
        <f>_xlfn.XLOOKUP(B120,Tabla1[NOMBRE Y APELLIDO],Tabla1[EDAD])</f>
        <v>0</v>
      </c>
      <c r="E120" s="3">
        <f>_xlfn.XLOOKUP(B120,Tabla1[NOMBRE Y APELLIDO],Tabla1[CAT.])</f>
        <v>0</v>
      </c>
      <c r="F120" s="81">
        <f>_xlfn.XLOOKUP(B120,Tabla1[NOMBRE Y APELLIDO],Tabla1[100m LIBRE])</f>
        <v>0</v>
      </c>
      <c r="H120" t="str">
        <f t="shared" si="78"/>
        <v>SERIE 10-7</v>
      </c>
      <c r="I120" t="str">
        <f>N120&amp;COUNTIF($N$15:N120,N120)</f>
        <v>068</v>
      </c>
      <c r="J120" s="3">
        <v>7</v>
      </c>
      <c r="K120" s="80">
        <v>0</v>
      </c>
      <c r="L120" s="50">
        <v>0</v>
      </c>
      <c r="M120" s="50">
        <v>0</v>
      </c>
      <c r="N120" s="50">
        <v>0</v>
      </c>
      <c r="O120" s="55">
        <v>0</v>
      </c>
      <c r="P120" s="55" t="s">
        <v>89</v>
      </c>
      <c r="Q120" s="50">
        <f t="shared" si="76"/>
        <v>7</v>
      </c>
      <c r="R120" s="50">
        <v>10</v>
      </c>
      <c r="T120">
        <v>5</v>
      </c>
      <c r="V120" s="3">
        <f>_xlfn.XLOOKUP(U120,Tabla1[NOMBRE Y APELLIDO],Tabla1[EQUIPO])</f>
        <v>0</v>
      </c>
      <c r="W120" s="3">
        <f>_xlfn.XLOOKUP(U120,Tabla1[NOMBRE Y APELLIDO],Tabla1[EDAD])</f>
        <v>0</v>
      </c>
      <c r="X120" s="3">
        <f>_xlfn.XLOOKUP(U120,Tabla1[NOMBRE Y APELLIDO],Tabla1[CAT.])</f>
        <v>0</v>
      </c>
      <c r="Y120" s="81">
        <f>_xlfn.XLOOKUP(U120,Tabla1[NOMBRE Y APELLIDO],Tabla1[100m LIBRE])</f>
        <v>0</v>
      </c>
      <c r="Z120" s="84"/>
      <c r="AA120" t="str">
        <f t="shared" si="79"/>
        <v>SERIE 10-7</v>
      </c>
      <c r="AB120" t="str">
        <f>AG120&amp;COUNTIF($AG$15:AG120,AG120)</f>
        <v>068</v>
      </c>
      <c r="AC120" s="3">
        <v>7</v>
      </c>
      <c r="AD120" s="80">
        <v>0</v>
      </c>
      <c r="AE120" s="50">
        <v>0</v>
      </c>
      <c r="AF120" s="50">
        <v>0</v>
      </c>
      <c r="AG120" s="50">
        <v>0</v>
      </c>
      <c r="AH120" s="55">
        <v>0</v>
      </c>
      <c r="AI120" s="55" t="s">
        <v>89</v>
      </c>
      <c r="AJ120" s="50">
        <f t="shared" si="77"/>
        <v>8</v>
      </c>
      <c r="AK120" s="50">
        <v>10</v>
      </c>
      <c r="AM120" s="4">
        <v>10</v>
      </c>
      <c r="AN120" t="str" cm="1">
        <f t="array" ref="AN120">_xlfn.XLOOKUP($AO$108&amp;AM120,$I$15:$I$201,$K$15:$N$201,"")</f>
        <v/>
      </c>
      <c r="AO120" s="55"/>
      <c r="AP120" s="50"/>
      <c r="AQ120" s="55"/>
      <c r="AR120" s="55" t="str">
        <f t="shared" si="75"/>
        <v/>
      </c>
      <c r="AS120" s="50" cm="1">
        <f t="array" ref="AS120">IFERROR(IF(AR120="N/P",0,_xlfn.IFS(AM120&gt;8,"0",AM120=1,"9",AM120=2,"7",AM120=3,"6",AM120=4,"5",AM120=5,"4",AM120=6,"3",AM120=7,"2",AM120=8,"1")),"")+0</f>
        <v>0</v>
      </c>
      <c r="AT120" s="87" t="str">
        <f t="shared" si="72"/>
        <v>00</v>
      </c>
      <c r="AU120" s="4" cm="1">
        <f t="array" ref="AU120">_xlfn.IFS(AZ120="N/P",0,AV120="",0,AZ120&gt;0,AU119+1)</f>
        <v>0</v>
      </c>
      <c r="AV120" t="str">
        <v/>
      </c>
      <c r="AW120" s="4">
        <v>0</v>
      </c>
      <c r="AX120" s="4">
        <v>0</v>
      </c>
      <c r="AY120" s="4">
        <v>0</v>
      </c>
      <c r="AZ120" t="str">
        <v/>
      </c>
      <c r="BA120" s="50" t="e" cm="1">
        <f t="array" ref="BA120">IFERROR(IF(AZ120="N/P",0,_xlfn.IFS(AU120&gt;8,"0",AU120=1,"9",AU120=2,"7",AU120=3,"6",AU120=4,"5",AU120=5,"4",AU120=6,"3",AU120=7,"2",AU120=8,"1")),"")+0</f>
        <v>#VALUE!</v>
      </c>
      <c r="BC120" s="4">
        <v>10</v>
      </c>
      <c r="BD120" cm="1">
        <f t="array" ref="BD120:BG120">_xlfn.XLOOKUP($BE$108&amp;BC120,$AB$15:$AB$201,$AD$15:$AG$201,"")</f>
        <v>0</v>
      </c>
      <c r="BE120" s="55">
        <v>0</v>
      </c>
      <c r="BF120" s="50">
        <v>0</v>
      </c>
      <c r="BG120" s="55">
        <v>0</v>
      </c>
      <c r="BH120" s="55" t="str">
        <f t="shared" si="74"/>
        <v/>
      </c>
      <c r="BI120" s="50" cm="1">
        <f t="array" ref="BI120">IFERROR(IF(BH120="N/P",0,_xlfn.IFS(BC120&gt;8,"0",BC120=1,"9",BC120=2,"7",BC120=3,"6",BC120=4,"5",BC120=5,"4",BC120=6,"3",BC120=7,"2",BC120=8,"1")),"")+0</f>
        <v>0</v>
      </c>
      <c r="BJ120" s="90" t="e">
        <f t="shared" si="73"/>
        <v>#N/A</v>
      </c>
      <c r="BK120" s="4" t="e" cm="1">
        <f t="array" ref="BK120">_xlfn.IFS(BP120="N/P",0,BL120="",0,BP120&gt;0,BK119+1)</f>
        <v>#N/A</v>
      </c>
      <c r="BL120">
        <v>0</v>
      </c>
      <c r="BM120" s="4">
        <v>0</v>
      </c>
      <c r="BN120" s="4">
        <v>0</v>
      </c>
      <c r="BO120" s="4">
        <v>0</v>
      </c>
      <c r="BP120" s="55" t="str">
        <v/>
      </c>
      <c r="BQ120" s="50" t="e" cm="1">
        <f t="array" ref="BQ120">IFERROR(IF(BP120="N/P",0,_xlfn.IFS(BK120&gt;8,"0",BK120=1,"9",BK120=2,"7",BK120=3,"6",BK120=4,"5",BK120=5,"4",BK120=6,"3",BK120=7,"2",BK120=8,"1")),"")+0</f>
        <v>#VALUE!</v>
      </c>
    </row>
    <row r="121" spans="1:69" x14ac:dyDescent="0.3">
      <c r="A121">
        <v>4</v>
      </c>
      <c r="C121" s="3">
        <f>_xlfn.XLOOKUP(B121,Tabla1[NOMBRE Y APELLIDO],Tabla1[EQUIPO])</f>
        <v>0</v>
      </c>
      <c r="D121" s="3">
        <f>_xlfn.XLOOKUP(B121,Tabla1[NOMBRE Y APELLIDO],Tabla1[EDAD])</f>
        <v>0</v>
      </c>
      <c r="E121" s="3">
        <f>_xlfn.XLOOKUP(B121,Tabla1[NOMBRE Y APELLIDO],Tabla1[CAT.])</f>
        <v>0</v>
      </c>
      <c r="F121" s="81">
        <f>_xlfn.XLOOKUP(B121,Tabla1[NOMBRE Y APELLIDO],Tabla1[100m LIBRE])</f>
        <v>0</v>
      </c>
      <c r="H121" t="str">
        <f t="shared" si="78"/>
        <v>SERIE 10-8</v>
      </c>
      <c r="I121" t="str">
        <f>N121&amp;COUNTIF($N$15:N121,N121)</f>
        <v>069</v>
      </c>
      <c r="J121" s="3">
        <v>8</v>
      </c>
      <c r="K121" s="80">
        <v>0</v>
      </c>
      <c r="L121" s="50">
        <v>0</v>
      </c>
      <c r="M121" s="50">
        <v>0</v>
      </c>
      <c r="N121" s="50">
        <v>0</v>
      </c>
      <c r="O121" s="55">
        <v>0</v>
      </c>
      <c r="P121" s="55" t="s">
        <v>89</v>
      </c>
      <c r="Q121" s="50">
        <f t="shared" si="76"/>
        <v>7</v>
      </c>
      <c r="R121" s="50">
        <v>10</v>
      </c>
      <c r="T121">
        <v>4</v>
      </c>
      <c r="V121" s="3">
        <f>_xlfn.XLOOKUP(U121,Tabla1[NOMBRE Y APELLIDO],Tabla1[EQUIPO])</f>
        <v>0</v>
      </c>
      <c r="W121" s="3">
        <f>_xlfn.XLOOKUP(U121,Tabla1[NOMBRE Y APELLIDO],Tabla1[EDAD])</f>
        <v>0</v>
      </c>
      <c r="X121" s="3">
        <f>_xlfn.XLOOKUP(U121,Tabla1[NOMBRE Y APELLIDO],Tabla1[CAT.])</f>
        <v>0</v>
      </c>
      <c r="Y121" s="81">
        <f>_xlfn.XLOOKUP(U121,Tabla1[NOMBRE Y APELLIDO],Tabla1[100m LIBRE])</f>
        <v>0</v>
      </c>
      <c r="Z121" s="84"/>
      <c r="AA121" t="str">
        <f t="shared" si="79"/>
        <v>SERIE 10-8</v>
      </c>
      <c r="AB121" t="str">
        <f>AG121&amp;COUNTIF($AG$15:AG121,AG121)</f>
        <v>069</v>
      </c>
      <c r="AC121" s="3">
        <v>8</v>
      </c>
      <c r="AD121" s="80">
        <v>0</v>
      </c>
      <c r="AE121" s="50">
        <v>0</v>
      </c>
      <c r="AF121" s="50">
        <v>0</v>
      </c>
      <c r="AG121" s="50">
        <v>0</v>
      </c>
      <c r="AH121" s="55">
        <v>0</v>
      </c>
      <c r="AI121" s="55" t="s">
        <v>89</v>
      </c>
      <c r="AJ121" s="50">
        <f t="shared" si="77"/>
        <v>8</v>
      </c>
      <c r="AK121" s="50">
        <v>10</v>
      </c>
      <c r="AM121" s="4">
        <v>11</v>
      </c>
      <c r="AN121" t="str" cm="1">
        <f t="array" ref="AN121">_xlfn.XLOOKUP($AO$108&amp;AM121,$I$15:$I$201,$K$15:$N$201,"")</f>
        <v/>
      </c>
      <c r="AO121" s="55"/>
      <c r="AP121" s="50"/>
      <c r="AQ121" s="55"/>
      <c r="AR121" s="55" t="str">
        <f t="shared" si="75"/>
        <v/>
      </c>
      <c r="AS121" s="50" cm="1">
        <f t="array" ref="AS121">IFERROR(IF(AR121="N/P",0,_xlfn.IFS(AM121&gt;8,"0",AM121=1,"9",AM121=2,"7",AM121=3,"6",AM121=4,"5",AM121=5,"4",AM121=6,"3",AM121=7,"2",AM121=8,"1")),"")+0</f>
        <v>0</v>
      </c>
      <c r="AT121" s="87" t="str">
        <f t="shared" si="72"/>
        <v>00</v>
      </c>
      <c r="AU121" s="4" cm="1">
        <f t="array" ref="AU121">_xlfn.IFS(AZ121="N/P",0,AV121="",0,AZ121&gt;0,AU120+1)</f>
        <v>0</v>
      </c>
      <c r="AV121" t="str">
        <v/>
      </c>
      <c r="AW121" s="4">
        <v>0</v>
      </c>
      <c r="AX121" s="4">
        <v>0</v>
      </c>
      <c r="AY121" s="4">
        <v>0</v>
      </c>
      <c r="AZ121" t="str">
        <v/>
      </c>
      <c r="BA121" s="50" t="e" cm="1">
        <f t="array" ref="BA121">IFERROR(IF(AZ121="N/P",0,_xlfn.IFS(AU121&gt;8,"0",AU121=1,"9",AU121=2,"7",AU121=3,"6",AU121=4,"5",AU121=5,"4",AU121=6,"3",AU121=7,"2",AU121=8,"1")),"")+0</f>
        <v>#VALUE!</v>
      </c>
      <c r="BC121" s="4">
        <v>11</v>
      </c>
      <c r="BD121" cm="1">
        <f t="array" ref="BD121:BG121">_xlfn.XLOOKUP($BE$108&amp;BC121,$AB$15:$AB$201,$AD$15:$AG$201,"")</f>
        <v>0</v>
      </c>
      <c r="BE121" s="55">
        <v>0</v>
      </c>
      <c r="BF121" s="50">
        <v>0</v>
      </c>
      <c r="BG121" s="55">
        <v>0</v>
      </c>
      <c r="BH121" s="55" t="str">
        <f t="shared" si="74"/>
        <v/>
      </c>
      <c r="BI121" s="50" cm="1">
        <f t="array" ref="BI121">IFERROR(IF(BH121="N/P",0,_xlfn.IFS(BC121&gt;8,"0",BC121=1,"9",BC121=2,"7",BC121=3,"6",BC121=4,"5",BC121=5,"4",BC121=6,"3",BC121=7,"2",BC121=8,"1")),"")+0</f>
        <v>0</v>
      </c>
      <c r="BJ121" s="90" t="e">
        <f t="shared" si="73"/>
        <v>#N/A</v>
      </c>
      <c r="BK121" s="4" t="e" cm="1">
        <f t="array" ref="BK121">_xlfn.IFS(BP121="N/P",0,BL121="",0,BP121&gt;0,BK120+1)</f>
        <v>#N/A</v>
      </c>
      <c r="BL121">
        <v>0</v>
      </c>
      <c r="BM121" s="4">
        <v>0</v>
      </c>
      <c r="BN121" s="4">
        <v>0</v>
      </c>
      <c r="BO121" s="4">
        <v>0</v>
      </c>
      <c r="BP121" s="55" t="str">
        <v/>
      </c>
      <c r="BQ121" s="50" t="e" cm="1">
        <f t="array" ref="BQ121">IFERROR(IF(BP121="N/P",0,_xlfn.IFS(BK121&gt;8,"0",BK121=1,"9",BK121=2,"7",BK121=3,"6",BK121=4,"5",BK121=5,"4",BK121=6,"3",BK121=7,"2",BK121=8,"1")),"")+0</f>
        <v>#VALUE!</v>
      </c>
    </row>
    <row r="122" spans="1:69" x14ac:dyDescent="0.3">
      <c r="I122" t="str">
        <f>N122&amp;COUNTIF($N$15:N122,N122)</f>
        <v>69</v>
      </c>
      <c r="AB122" t="str">
        <f>AG122&amp;COUNTIF($AG$15:AG122,AG122)</f>
        <v>69</v>
      </c>
      <c r="AM122" s="4">
        <v>12</v>
      </c>
      <c r="AN122" t="str" cm="1">
        <f t="array" ref="AN122">_xlfn.XLOOKUP($AO$108&amp;AM122,$I$15:$I$201,$K$15:$N$201,"")</f>
        <v/>
      </c>
      <c r="AO122" s="55"/>
      <c r="AP122" s="50"/>
      <c r="AQ122" s="55"/>
      <c r="AR122" s="55" t="str">
        <f t="shared" si="75"/>
        <v/>
      </c>
      <c r="AS122" s="50" cm="1">
        <f t="array" ref="AS122">IFERROR(IF(AR122="N/P",0,_xlfn.IFS(AM122&gt;8,"0",AM122=1,"9",AM122=2,"7",AM122=3,"6",AM122=4,"5",AM122=5,"4",AM122=6,"3",AM122=7,"2",AM122=8,"1")),"")+0</f>
        <v>0</v>
      </c>
      <c r="AT122" s="87" t="str">
        <f t="shared" si="72"/>
        <v>00</v>
      </c>
      <c r="AU122" s="4" cm="1">
        <f t="array" ref="AU122">_xlfn.IFS(AZ122="N/P",0,AV122="",0,AZ122&gt;0,AU121+1)</f>
        <v>0</v>
      </c>
      <c r="AV122" t="str">
        <v/>
      </c>
      <c r="AW122" s="4">
        <v>0</v>
      </c>
      <c r="AX122" s="4">
        <v>0</v>
      </c>
      <c r="AY122" s="4">
        <v>0</v>
      </c>
      <c r="AZ122">
        <v>0</v>
      </c>
      <c r="BA122" s="50" t="e" cm="1">
        <f t="array" ref="BA122">IFERROR(IF(AZ122="N/P",0,_xlfn.IFS(AU122&gt;8,"0",AU122=1,"9",AU122=2,"7",AU122=3,"6",AU122=4,"5",AU122=5,"4",AU122=6,"3",AU122=7,"2",AU122=8,"1")),"")+0</f>
        <v>#VALUE!</v>
      </c>
      <c r="BC122" s="4">
        <v>12</v>
      </c>
      <c r="BD122" cm="1">
        <f t="array" ref="BD122:BG122">_xlfn.XLOOKUP($BE$108&amp;BC122,$AB$15:$AB$201,$AD$15:$AG$201,"")</f>
        <v>0</v>
      </c>
      <c r="BE122" s="55">
        <v>0</v>
      </c>
      <c r="BF122" s="50">
        <v>0</v>
      </c>
      <c r="BG122" s="55">
        <v>0</v>
      </c>
      <c r="BH122" s="55" t="str">
        <f t="shared" si="74"/>
        <v/>
      </c>
      <c r="BI122" s="50" cm="1">
        <f t="array" ref="BI122">IFERROR(IF(BH122="N/P",0,_xlfn.IFS(BC122&gt;8,"0",BC122=1,"9",BC122=2,"7",BC122=3,"6",BC122=4,"5",BC122=5,"4",BC122=6,"3",BC122=7,"2",BC122=8,"1")),"")+0</f>
        <v>0</v>
      </c>
      <c r="BJ122" s="90" t="e">
        <f t="shared" si="73"/>
        <v>#N/A</v>
      </c>
      <c r="BK122" s="4" t="e" cm="1">
        <f t="array" ref="BK122">_xlfn.IFS(BP122="N/P",0,BL122="",0,BP122&gt;0,BK121+1)</f>
        <v>#N/A</v>
      </c>
      <c r="BL122">
        <v>0</v>
      </c>
      <c r="BM122" s="4">
        <v>0</v>
      </c>
      <c r="BN122" s="4">
        <v>0</v>
      </c>
      <c r="BO122" s="4">
        <v>0</v>
      </c>
      <c r="BP122" s="55" t="str">
        <v/>
      </c>
      <c r="BQ122" s="50" t="e" cm="1">
        <f t="array" ref="BQ122">IFERROR(IF(BP122="N/P",0,_xlfn.IFS(BK122&gt;8,"0",BK122=1,"9",BK122=2,"7",BK122=3,"6",BK122=4,"5",BK122=5,"4",BK122=6,"3",BK122=7,"2",BK122=8,"1")),"")+0</f>
        <v>#VALUE!</v>
      </c>
    </row>
    <row r="123" spans="1:69" x14ac:dyDescent="0.3">
      <c r="AN123" s="42" t="str">
        <f>AN108</f>
        <v>FEMENINO</v>
      </c>
      <c r="AO123" s="18"/>
      <c r="AQ123" s="42" t="str">
        <f>AQ108</f>
        <v>100 M</v>
      </c>
      <c r="AR123" s="18" t="str">
        <f>AR108</f>
        <v>LIBRE</v>
      </c>
      <c r="AT123" s="87" t="str">
        <f t="shared" si="72"/>
        <v>100 M</v>
      </c>
      <c r="AU123" s="4"/>
      <c r="AV123" s="48" t="str">
        <f>AN123</f>
        <v>FEMENINO</v>
      </c>
      <c r="AW123" s="17">
        <f>AO123</f>
        <v>0</v>
      </c>
      <c r="AY123" s="48" t="str">
        <f>AQ123</f>
        <v>100 M</v>
      </c>
      <c r="AZ123" s="17" t="str">
        <f>AR123</f>
        <v>LIBRE</v>
      </c>
      <c r="BC123" s="4"/>
      <c r="BD123" s="42" t="str">
        <f>BD108</f>
        <v>MASCULINO</v>
      </c>
      <c r="BE123" s="18">
        <f>AO123</f>
        <v>0</v>
      </c>
      <c r="BG123" s="42" t="str">
        <f>BG108</f>
        <v>100 M</v>
      </c>
      <c r="BH123" s="18" t="str">
        <f>BH108</f>
        <v>LIBRE</v>
      </c>
      <c r="BJ123" s="90" t="str">
        <f t="shared" si="73"/>
        <v>100 M</v>
      </c>
      <c r="BL123" s="48" t="str">
        <f>BD123</f>
        <v>MASCULINO</v>
      </c>
      <c r="BM123" s="17">
        <f>BE123</f>
        <v>0</v>
      </c>
      <c r="BO123" s="48" t="str">
        <f>BG123</f>
        <v>100 M</v>
      </c>
      <c r="BP123" s="17" t="str">
        <f>BH123</f>
        <v>LIBRE</v>
      </c>
    </row>
    <row r="124" spans="1:69" x14ac:dyDescent="0.3">
      <c r="AN124" s="42" t="str">
        <f>AN109</f>
        <v xml:space="preserve">PRUEBA </v>
      </c>
      <c r="AO124" s="18">
        <f>AO109</f>
        <v>7</v>
      </c>
      <c r="AT124" s="87" t="str">
        <f t="shared" si="72"/>
        <v/>
      </c>
      <c r="AU124" s="4"/>
      <c r="AV124" s="48" t="str">
        <f>AN124</f>
        <v xml:space="preserve">PRUEBA </v>
      </c>
      <c r="AW124" s="17">
        <f>AO124</f>
        <v>7</v>
      </c>
      <c r="BC124" s="4"/>
      <c r="BD124" s="42" t="str">
        <f>BD109</f>
        <v xml:space="preserve">PRUEBA </v>
      </c>
      <c r="BE124" s="18">
        <f>BE109</f>
        <v>8</v>
      </c>
      <c r="BJ124" s="90" t="str">
        <f t="shared" si="73"/>
        <v/>
      </c>
      <c r="BL124" s="48" t="str">
        <f>BD124</f>
        <v xml:space="preserve">PRUEBA </v>
      </c>
      <c r="BM124" s="17">
        <f>BE124</f>
        <v>8</v>
      </c>
    </row>
    <row r="125" spans="1:69" x14ac:dyDescent="0.3">
      <c r="AM125" s="49" t="s">
        <v>83</v>
      </c>
      <c r="AN125" s="49" t="s">
        <v>7</v>
      </c>
      <c r="AO125" s="49" t="s">
        <v>8</v>
      </c>
      <c r="AP125" s="49" t="s">
        <v>61</v>
      </c>
      <c r="AQ125" s="49" t="s">
        <v>10</v>
      </c>
      <c r="AR125" s="49" t="s">
        <v>81</v>
      </c>
      <c r="AS125" s="50" t="s">
        <v>15</v>
      </c>
      <c r="AT125" s="87" t="str">
        <f t="shared" si="72"/>
        <v>CAT.Lugar</v>
      </c>
      <c r="AU125" s="49" t="s">
        <v>83</v>
      </c>
      <c r="AV125" s="49" t="s">
        <v>7</v>
      </c>
      <c r="AW125" s="49" t="s">
        <v>8</v>
      </c>
      <c r="AX125" s="49" t="s">
        <v>61</v>
      </c>
      <c r="AY125" s="49" t="s">
        <v>10</v>
      </c>
      <c r="AZ125" s="49" t="s">
        <v>81</v>
      </c>
      <c r="BA125" s="4" t="s">
        <v>15</v>
      </c>
      <c r="BC125" s="49" t="s">
        <v>83</v>
      </c>
      <c r="BD125" s="49" t="s">
        <v>7</v>
      </c>
      <c r="BE125" s="49" t="s">
        <v>8</v>
      </c>
      <c r="BF125" s="49" t="s">
        <v>61</v>
      </c>
      <c r="BG125" s="49" t="s">
        <v>10</v>
      </c>
      <c r="BH125" s="49" t="s">
        <v>81</v>
      </c>
      <c r="BI125" s="50" t="s">
        <v>15</v>
      </c>
      <c r="BJ125" s="90" t="str">
        <f t="shared" si="73"/>
        <v>CAT.Lugar</v>
      </c>
      <c r="BK125" s="4" t="s">
        <v>83</v>
      </c>
      <c r="BL125" s="4" t="s">
        <v>7</v>
      </c>
      <c r="BM125" s="4" t="s">
        <v>8</v>
      </c>
      <c r="BN125" s="4" t="s">
        <v>61</v>
      </c>
      <c r="BO125" s="4" t="s">
        <v>10</v>
      </c>
      <c r="BP125" s="4" t="s">
        <v>81</v>
      </c>
      <c r="BQ125" s="4" t="s">
        <v>15</v>
      </c>
    </row>
    <row r="126" spans="1:69" x14ac:dyDescent="0.3">
      <c r="AM126" s="4">
        <v>1</v>
      </c>
      <c r="AN126" t="str" cm="1">
        <f t="array" ref="AN126">_xlfn.XLOOKUP($AO$123&amp;AM126,$I$15:$I$201,$K$15:$N$201,"")</f>
        <v/>
      </c>
      <c r="AO126" s="55"/>
      <c r="AP126" s="50"/>
      <c r="AQ126" s="55"/>
      <c r="AR126" s="55" t="str">
        <f t="shared" ref="AR126:AR137" si="80">_xlfn.XLOOKUP($AO$63&amp;AM126,$I$15:$I$201,$P$15:$P$201,"")</f>
        <v/>
      </c>
      <c r="AS126" s="50" cm="1">
        <f t="array" ref="AS126">IFERROR(IF(AR126="N/P",0,_xlfn.IFS(AM126&gt;8,"0",AM126=1,"9",AM126=2,"7",AM126=3,"6",AM126=4,"5",AM126=5,"4",AM126=6,"3",AM126=7,"2",AM126=8,"1")),"")+0</f>
        <v>9</v>
      </c>
      <c r="AT126" s="87" t="str">
        <f t="shared" si="72"/>
        <v>00</v>
      </c>
      <c r="AU126" s="4" cm="1">
        <f t="array" ref="AU126">_xlfn.IFS(AZ126="N/P",0,AV126="",0,AV126&gt;0,1)</f>
        <v>0</v>
      </c>
      <c r="AV126" t="str" cm="1">
        <f t="array" ref="AV126:AZ137">_xlfn._xlws.SORT(AN126:AR137,5,1,FALSE)</f>
        <v/>
      </c>
      <c r="AW126" s="4">
        <v>0</v>
      </c>
      <c r="AX126" s="4">
        <v>0</v>
      </c>
      <c r="AY126" s="4">
        <v>0</v>
      </c>
      <c r="AZ126" s="55" t="str">
        <v/>
      </c>
      <c r="BA126" s="50" t="e" cm="1">
        <f t="array" ref="BA126">IFERROR(IF(AZ126="N/P",0,_xlfn.IFS(AU126&gt;8,"0",AU126=1,"9",AU126=2,"7",AU126=3,"6",AU126=4,"5",AU126=5,"4",AU126=6,"3",AU126=7,"2",AU126=8,"1")),"")+0</f>
        <v>#VALUE!</v>
      </c>
      <c r="BC126" s="4">
        <v>1</v>
      </c>
      <c r="BD126" cm="1">
        <f t="array" ref="BD126:BG126">_xlfn.XLOOKUP($BE$123&amp;BC126,$AB$15:$AB$201,$AD$15:$AG$201,"")</f>
        <v>0</v>
      </c>
      <c r="BE126" s="55">
        <v>0</v>
      </c>
      <c r="BF126" s="50">
        <v>0</v>
      </c>
      <c r="BG126" s="55">
        <v>0</v>
      </c>
      <c r="BH126" s="55">
        <f t="shared" ref="BH126:BH137" si="81">_xlfn.XLOOKUP($BE$63&amp;BC126,$AB$15:$AB$201,$AI$15:$AI$201,"")</f>
        <v>1.8282407407407407E-3</v>
      </c>
      <c r="BI126" s="50" cm="1">
        <f t="array" ref="BI126">IFERROR(IF(BH126="N/P",0,_xlfn.IFS(BC126&gt;8,"0",BC126=1,"9",BC126=2,"7",BC126=3,"6",BC126=4,"5",BC126=5,"4",BC126=6,"3",BC126=7,"2",BC126=8,"1")),"")+0</f>
        <v>9</v>
      </c>
      <c r="BJ126" s="90" t="e">
        <f t="shared" si="73"/>
        <v>#N/A</v>
      </c>
      <c r="BK126" s="4" t="e" cm="1">
        <f t="array" ref="BK126">_xlfn.IFS(BP126="N/P",0,BL126="",0,BL126&gt;0,1)</f>
        <v>#N/A</v>
      </c>
      <c r="BL126" cm="1">
        <f t="array" ref="BL126:BP137">_xlfn._xlws.SORT(BD126:BH137,5,1,FALSE)</f>
        <v>0</v>
      </c>
      <c r="BM126" s="4">
        <v>0</v>
      </c>
      <c r="BN126" s="4">
        <v>0</v>
      </c>
      <c r="BO126" s="4">
        <v>0</v>
      </c>
      <c r="BP126" s="55">
        <v>1.8282407407407407E-3</v>
      </c>
      <c r="BQ126" s="50" t="e" cm="1">
        <f t="array" ref="BQ126">IFERROR(IF(BP126="N/P",0,_xlfn.IFS(BK126&gt;8,"0",BK126=1,"9",BK126=2,"7",BK126=3,"6",BK126=4,"5",BK126=5,"4",BK126=6,"3",BK126=7,"2",BK126=8,"1")),"")+0</f>
        <v>#VALUE!</v>
      </c>
    </row>
    <row r="127" spans="1:69" x14ac:dyDescent="0.3">
      <c r="AM127" s="4">
        <v>2</v>
      </c>
      <c r="AN127" t="str" cm="1">
        <f t="array" ref="AN127">_xlfn.XLOOKUP($AO$123&amp;AM127,$I$15:$I$201,$K$15:$N$201,"")</f>
        <v/>
      </c>
      <c r="AO127" s="55"/>
      <c r="AP127" s="50"/>
      <c r="AQ127" s="55"/>
      <c r="AR127" s="55" t="str">
        <f t="shared" si="80"/>
        <v/>
      </c>
      <c r="AS127" s="50" cm="1">
        <f t="array" ref="AS127">IFERROR(IF(AR127="N/P",0,_xlfn.IFS(AM127&gt;8,"0",AM127=1,"9",AM127=2,"7",AM127=3,"6",AM127=4,"5",AM127=5,"4",AM127=6,"3",AM127=7,"2",AM127=8,"1")),"")+0</f>
        <v>7</v>
      </c>
      <c r="AT127" s="87" t="str">
        <f t="shared" si="72"/>
        <v>00</v>
      </c>
      <c r="AU127" s="4" cm="1">
        <f t="array" ref="AU127">_xlfn.IFS(AZ127="N/P",0,AV127="",0,AZ127&gt;0,AU126+1)</f>
        <v>0</v>
      </c>
      <c r="AV127" t="str">
        <v/>
      </c>
      <c r="AW127" s="4">
        <v>0</v>
      </c>
      <c r="AX127" s="4">
        <v>0</v>
      </c>
      <c r="AY127" s="4">
        <v>0</v>
      </c>
      <c r="AZ127" s="55" t="str">
        <v/>
      </c>
      <c r="BA127" s="50" t="e" cm="1">
        <f t="array" ref="BA127">IFERROR(IF(AZ127="N/P",0,_xlfn.IFS(AU127&gt;8,"0",AU127=1,"9",AU127=2,"7",AU127=3,"6",AU127=4,"5",AU127=5,"4",AU127=6,"3",AU127=7,"2",AU127=8,"1")),"")+0</f>
        <v>#VALUE!</v>
      </c>
      <c r="BC127" s="4">
        <v>2</v>
      </c>
      <c r="BD127" cm="1">
        <f t="array" ref="BD127:BG127">_xlfn.XLOOKUP($BE$123&amp;BC127,$AB$15:$AB$201,$AD$15:$AG$201,"")</f>
        <v>0</v>
      </c>
      <c r="BE127" s="55">
        <v>0</v>
      </c>
      <c r="BF127" s="50">
        <v>0</v>
      </c>
      <c r="BG127" s="55">
        <v>0</v>
      </c>
      <c r="BH127" s="55" t="str">
        <f t="shared" si="81"/>
        <v/>
      </c>
      <c r="BI127" s="50" cm="1">
        <f t="array" ref="BI127">IFERROR(IF(BH127="N/P",0,_xlfn.IFS(BC127&gt;8,"0",BC127=1,"9",BC127=2,"7",BC127=3,"6",BC127=4,"5",BC127=5,"4",BC127=6,"3",BC127=7,"2",BC127=8,"1")),"")+0</f>
        <v>7</v>
      </c>
      <c r="BJ127" s="90" t="e">
        <f t="shared" si="73"/>
        <v>#N/A</v>
      </c>
      <c r="BK127" s="4" t="e" cm="1">
        <f t="array" ref="BK127">_xlfn.IFS(BP127="N/P",0,BL127="",0,BP127&gt;0,BK126+1)</f>
        <v>#N/A</v>
      </c>
      <c r="BL127">
        <v>0</v>
      </c>
      <c r="BM127" s="4">
        <v>0</v>
      </c>
      <c r="BN127" s="4">
        <v>0</v>
      </c>
      <c r="BO127" s="4">
        <v>0</v>
      </c>
      <c r="BP127" s="55" t="str">
        <v/>
      </c>
      <c r="BQ127" s="50" t="e" cm="1">
        <f t="array" ref="BQ127">IFERROR(IF(BP127="N/P",0,_xlfn.IFS(BK127&gt;8,"0",BK127=1,"9",BK127=2,"7",BK127=3,"6",BK127=4,"5",BK127=5,"4",BK127=6,"3",BK127=7,"2",BK127=8,"1")),"")+0</f>
        <v>#VALUE!</v>
      </c>
    </row>
    <row r="128" spans="1:69" x14ac:dyDescent="0.3">
      <c r="AM128" s="4">
        <v>3</v>
      </c>
      <c r="AN128" t="str" cm="1">
        <f t="array" ref="AN128">_xlfn.XLOOKUP($AO$123&amp;AM128,$I$15:$I$201,$K$15:$N$201,"")</f>
        <v/>
      </c>
      <c r="AO128" s="55"/>
      <c r="AP128" s="50"/>
      <c r="AQ128" s="55"/>
      <c r="AR128" s="55" t="str">
        <f t="shared" si="80"/>
        <v/>
      </c>
      <c r="AS128" s="50" cm="1">
        <f t="array" ref="AS128">IFERROR(IF(AR128="N/P",0,_xlfn.IFS(AM128&gt;8,"0",AM128=1,"9",AM128=2,"7",AM128=3,"6",AM128=4,"5",AM128=5,"4",AM128=6,"3",AM128=7,"2",AM128=8,"1")),"")+0</f>
        <v>6</v>
      </c>
      <c r="AT128" s="87" t="str">
        <f t="shared" si="72"/>
        <v>00</v>
      </c>
      <c r="AU128" s="4" cm="1">
        <f t="array" ref="AU128">_xlfn.IFS(AZ128="N/P",0,AV128="",0,AZ128&gt;0,AU127+1)</f>
        <v>0</v>
      </c>
      <c r="AV128" t="str">
        <v/>
      </c>
      <c r="AW128" s="4">
        <v>0</v>
      </c>
      <c r="AX128" s="4">
        <v>0</v>
      </c>
      <c r="AY128" s="4">
        <v>0</v>
      </c>
      <c r="AZ128" s="55" t="str">
        <v/>
      </c>
      <c r="BA128" s="50" t="e" cm="1">
        <f t="array" ref="BA128">IFERROR(IF(AZ128="N/P",0,_xlfn.IFS(AU128&gt;8,"0",AU128=1,"9",AU128=2,"7",AU128=3,"6",AU128=4,"5",AU128=5,"4",AU128=6,"3",AU128=7,"2",AU128=8,"1")),"")+0</f>
        <v>#VALUE!</v>
      </c>
      <c r="BC128" s="4">
        <v>3</v>
      </c>
      <c r="BD128" cm="1">
        <f t="array" ref="BD128:BG128">_xlfn.XLOOKUP($BE$123&amp;BC128,$AB$15:$AB$201,$AD$15:$AG$201,"")</f>
        <v>0</v>
      </c>
      <c r="BE128" s="55">
        <v>0</v>
      </c>
      <c r="BF128" s="50">
        <v>0</v>
      </c>
      <c r="BG128" s="55">
        <v>0</v>
      </c>
      <c r="BH128" s="55" t="str">
        <f t="shared" si="81"/>
        <v/>
      </c>
      <c r="BI128" s="50" cm="1">
        <f t="array" ref="BI128">IFERROR(IF(BH128="N/P",0,_xlfn.IFS(BC128&gt;8,"0",BC128=1,"9",BC128=2,"7",BC128=3,"6",BC128=4,"5",BC128=5,"4",BC128=6,"3",BC128=7,"2",BC128=8,"1")),"")+0</f>
        <v>6</v>
      </c>
      <c r="BJ128" s="90" t="e">
        <f t="shared" si="73"/>
        <v>#N/A</v>
      </c>
      <c r="BK128" s="4" t="e" cm="1">
        <f t="array" ref="BK128">_xlfn.IFS(BP128="N/P",0,BL128="",0,BP128&gt;0,BK127+1)</f>
        <v>#N/A</v>
      </c>
      <c r="BL128">
        <v>0</v>
      </c>
      <c r="BM128" s="4">
        <v>0</v>
      </c>
      <c r="BN128" s="4">
        <v>0</v>
      </c>
      <c r="BO128" s="4">
        <v>0</v>
      </c>
      <c r="BP128" s="55" t="str">
        <v/>
      </c>
      <c r="BQ128" s="50" t="e" cm="1">
        <f t="array" ref="BQ128">IFERROR(IF(BP128="N/P",0,_xlfn.IFS(BK128&gt;8,"0",BK128=1,"9",BK128=2,"7",BK128=3,"6",BK128=4,"5",BK128=5,"4",BK128=6,"3",BK128=7,"2",BK128=8,"1")),"")+0</f>
        <v>#VALUE!</v>
      </c>
    </row>
    <row r="129" spans="39:69" x14ac:dyDescent="0.3">
      <c r="AM129" s="4">
        <v>4</v>
      </c>
      <c r="AN129" cm="1">
        <f t="array" ref="AN129:AQ129">_xlfn.XLOOKUP($AO$123&amp;AM129,$I$15:$I$201,$K$15:$N$201,"")</f>
        <v>0</v>
      </c>
      <c r="AO129" s="55">
        <v>0</v>
      </c>
      <c r="AP129" s="50">
        <v>0</v>
      </c>
      <c r="AQ129" s="55">
        <v>0</v>
      </c>
      <c r="AR129" s="55" t="str">
        <f t="shared" si="80"/>
        <v/>
      </c>
      <c r="AS129" s="50" cm="1">
        <f t="array" ref="AS129">IFERROR(IF(AR129="N/P",0,_xlfn.IFS(AM129&gt;8,"0",AM129=1,"9",AM129=2,"7",AM129=3,"6",AM129=4,"5",AM129=5,"4",AM129=6,"3",AM129=7,"2",AM129=8,"1")),"")+0</f>
        <v>5</v>
      </c>
      <c r="AT129" s="87" t="str">
        <f t="shared" si="72"/>
        <v>01</v>
      </c>
      <c r="AU129" s="4" cm="1">
        <f t="array" ref="AU129">_xlfn.IFS(AZ129="N/P",0,AV129="",0,AZ129&gt;0,AU128+1)</f>
        <v>1</v>
      </c>
      <c r="AV129">
        <v>0</v>
      </c>
      <c r="AW129" s="4">
        <v>0</v>
      </c>
      <c r="AX129" s="4">
        <v>0</v>
      </c>
      <c r="AY129" s="4">
        <v>0</v>
      </c>
      <c r="AZ129" s="55" t="str">
        <v/>
      </c>
      <c r="BA129" s="50" cm="1">
        <f t="array" ref="BA129">IFERROR(IF(AZ129="N/P",0,_xlfn.IFS(AU129&gt;8,"0",AU129=1,"9",AU129=2,"7",AU129=3,"6",AU129=4,"5",AU129=5,"4",AU129=6,"3",AU129=7,"2",AU129=8,"1")),"")+0</f>
        <v>9</v>
      </c>
      <c r="BC129" s="4">
        <v>4</v>
      </c>
      <c r="BD129" cm="1">
        <f t="array" ref="BD129:BG129">_xlfn.XLOOKUP($BE$123&amp;BC129,$AB$15:$AB$201,$AD$15:$AG$201,"")</f>
        <v>0</v>
      </c>
      <c r="BE129" s="55">
        <v>0</v>
      </c>
      <c r="BF129" s="50">
        <v>0</v>
      </c>
      <c r="BG129" s="55">
        <v>0</v>
      </c>
      <c r="BH129" s="55" t="str">
        <f t="shared" si="81"/>
        <v/>
      </c>
      <c r="BI129" s="50" cm="1">
        <f t="array" ref="BI129">IFERROR(IF(BH129="N/P",0,_xlfn.IFS(BC129&gt;8,"0",BC129=1,"9",BC129=2,"7",BC129=3,"6",BC129=4,"5",BC129=5,"4",BC129=6,"3",BC129=7,"2",BC129=8,"1")),"")+0</f>
        <v>5</v>
      </c>
      <c r="BJ129" s="90" t="e">
        <f t="shared" si="73"/>
        <v>#N/A</v>
      </c>
      <c r="BK129" s="4" t="e" cm="1">
        <f t="array" ref="BK129">_xlfn.IFS(BP129="N/P",0,BL129="",0,BP129&gt;0,BK128+1)</f>
        <v>#N/A</v>
      </c>
      <c r="BL129">
        <v>0</v>
      </c>
      <c r="BM129" s="4">
        <v>0</v>
      </c>
      <c r="BN129" s="4">
        <v>0</v>
      </c>
      <c r="BO129" s="4">
        <v>0</v>
      </c>
      <c r="BP129" s="55" t="str">
        <v/>
      </c>
      <c r="BQ129" s="50" t="e" cm="1">
        <f t="array" ref="BQ129">IFERROR(IF(BP129="N/P",0,_xlfn.IFS(BK129&gt;8,"0",BK129=1,"9",BK129=2,"7",BK129=3,"6",BK129=4,"5",BK129=5,"4",BK129=6,"3",BK129=7,"2",BK129=8,"1")),"")+0</f>
        <v>#VALUE!</v>
      </c>
    </row>
    <row r="130" spans="39:69" x14ac:dyDescent="0.3">
      <c r="AM130" s="4">
        <v>5</v>
      </c>
      <c r="AN130" t="str" cm="1">
        <f t="array" ref="AN130">_xlfn.XLOOKUP($AO$123&amp;AM130,$I$15:$I$201,$K$15:$N$201,"")</f>
        <v/>
      </c>
      <c r="AO130" s="55"/>
      <c r="AP130" s="50"/>
      <c r="AQ130" s="55"/>
      <c r="AR130" s="55" t="str">
        <f t="shared" si="80"/>
        <v/>
      </c>
      <c r="AS130" s="50" cm="1">
        <f t="array" ref="AS130">IFERROR(IF(AR130="N/P",0,_xlfn.IFS(AM130&gt;8,"0",AM130=1,"9",AM130=2,"7",AM130=3,"6",AM130=4,"5",AM130=5,"4",AM130=6,"3",AM130=7,"2",AM130=8,"1")),"")+0</f>
        <v>4</v>
      </c>
      <c r="AT130" s="87" t="str">
        <f t="shared" si="72"/>
        <v>00</v>
      </c>
      <c r="AU130" s="4" cm="1">
        <f t="array" ref="AU130">_xlfn.IFS(AZ130="N/P",0,AV130="",0,AZ130&gt;0,AU129+1)</f>
        <v>0</v>
      </c>
      <c r="AV130" t="str">
        <v/>
      </c>
      <c r="AW130" s="4">
        <v>0</v>
      </c>
      <c r="AX130" s="4">
        <v>0</v>
      </c>
      <c r="AY130" s="4">
        <v>0</v>
      </c>
      <c r="AZ130" s="55" t="str">
        <v/>
      </c>
      <c r="BA130" s="50" t="e" cm="1">
        <f t="array" ref="BA130">IFERROR(IF(AZ130="N/P",0,_xlfn.IFS(AU130&gt;8,"0",AU130=1,"9",AU130=2,"7",AU130=3,"6",AU130=4,"5",AU130=5,"4",AU130=6,"3",AU130=7,"2",AU130=8,"1")),"")+0</f>
        <v>#VALUE!</v>
      </c>
      <c r="BC130" s="4">
        <v>5</v>
      </c>
      <c r="BD130" cm="1">
        <f t="array" ref="BD130:BG130">_xlfn.XLOOKUP($BE$123&amp;BC130,$AB$15:$AB$201,$AD$15:$AG$201,"")</f>
        <v>0</v>
      </c>
      <c r="BE130" s="55">
        <v>0</v>
      </c>
      <c r="BF130" s="50">
        <v>0</v>
      </c>
      <c r="BG130" s="55">
        <v>0</v>
      </c>
      <c r="BH130" s="55" t="str">
        <f t="shared" si="81"/>
        <v/>
      </c>
      <c r="BI130" s="50" cm="1">
        <f t="array" ref="BI130">IFERROR(IF(BH130="N/P",0,_xlfn.IFS(BC130&gt;8,"0",BC130=1,"9",BC130=2,"7",BC130=3,"6",BC130=4,"5",BC130=5,"4",BC130=6,"3",BC130=7,"2",BC130=8,"1")),"")+0</f>
        <v>4</v>
      </c>
      <c r="BJ130" s="90" t="e">
        <f t="shared" si="73"/>
        <v>#N/A</v>
      </c>
      <c r="BK130" s="4" t="e" cm="1">
        <f t="array" ref="BK130">_xlfn.IFS(BP130="N/P",0,BL130="",0,BP130&gt;0,BK129+1)</f>
        <v>#N/A</v>
      </c>
      <c r="BL130">
        <v>0</v>
      </c>
      <c r="BM130" s="4">
        <v>0</v>
      </c>
      <c r="BN130" s="4">
        <v>0</v>
      </c>
      <c r="BO130" s="4">
        <v>0</v>
      </c>
      <c r="BP130" s="55" t="str">
        <v/>
      </c>
      <c r="BQ130" s="50" t="e" cm="1">
        <f t="array" ref="BQ130">IFERROR(IF(BP130="N/P",0,_xlfn.IFS(BK130&gt;8,"0",BK130=1,"9",BK130=2,"7",BK130=3,"6",BK130=4,"5",BK130=5,"4",BK130=6,"3",BK130=7,"2",BK130=8,"1")),"")+0</f>
        <v>#VALUE!</v>
      </c>
    </row>
    <row r="131" spans="39:69" x14ac:dyDescent="0.3">
      <c r="AM131" s="4">
        <v>6</v>
      </c>
      <c r="AN131" t="str" cm="1">
        <f t="array" ref="AN131">_xlfn.XLOOKUP($AO$123&amp;AM131,$I$15:$I$201,$K$15:$N$201,"")</f>
        <v/>
      </c>
      <c r="AO131" s="55"/>
      <c r="AP131" s="50"/>
      <c r="AQ131" s="55"/>
      <c r="AR131" s="55" t="str">
        <f t="shared" si="80"/>
        <v/>
      </c>
      <c r="AS131" s="50" cm="1">
        <f t="array" ref="AS131">IFERROR(IF(AR131="N/P",0,_xlfn.IFS(AM131&gt;8,"0",AM131=1,"9",AM131=2,"7",AM131=3,"6",AM131=4,"5",AM131=5,"4",AM131=6,"3",AM131=7,"2",AM131=8,"1")),"")+0</f>
        <v>3</v>
      </c>
      <c r="AT131" s="87" t="str">
        <f t="shared" si="72"/>
        <v>00</v>
      </c>
      <c r="AU131" s="4" cm="1">
        <f t="array" ref="AU131">_xlfn.IFS(AZ131="N/P",0,AV131="",0,AZ131&gt;0,AU130+1)</f>
        <v>0</v>
      </c>
      <c r="AV131" t="str">
        <v/>
      </c>
      <c r="AW131" s="4">
        <v>0</v>
      </c>
      <c r="AX131" s="4">
        <v>0</v>
      </c>
      <c r="AY131" s="4">
        <v>0</v>
      </c>
      <c r="AZ131" s="55" t="str">
        <v/>
      </c>
      <c r="BA131" s="50" t="e" cm="1">
        <f t="array" ref="BA131">IFERROR(IF(AZ131="N/P",0,_xlfn.IFS(AU131&gt;8,"0",AU131=1,"9",AU131=2,"7",AU131=3,"6",AU131=4,"5",AU131=5,"4",AU131=6,"3",AU131=7,"2",AU131=8,"1")),"")+0</f>
        <v>#VALUE!</v>
      </c>
      <c r="BC131" s="4">
        <v>6</v>
      </c>
      <c r="BD131" cm="1">
        <f t="array" ref="BD131:BG131">_xlfn.XLOOKUP($BE$123&amp;BC131,$AB$15:$AB$201,$AD$15:$AG$201,"")</f>
        <v>0</v>
      </c>
      <c r="BE131" s="55">
        <v>0</v>
      </c>
      <c r="BF131" s="50">
        <v>0</v>
      </c>
      <c r="BG131" s="55">
        <v>0</v>
      </c>
      <c r="BH131" s="55" t="str">
        <f t="shared" si="81"/>
        <v/>
      </c>
      <c r="BI131" s="50" cm="1">
        <f t="array" ref="BI131">IFERROR(IF(BH131="N/P",0,_xlfn.IFS(BC131&gt;8,"0",BC131=1,"9",BC131=2,"7",BC131=3,"6",BC131=4,"5",BC131=5,"4",BC131=6,"3",BC131=7,"2",BC131=8,"1")),"")+0</f>
        <v>3</v>
      </c>
      <c r="BJ131" s="90" t="e">
        <f t="shared" si="73"/>
        <v>#N/A</v>
      </c>
      <c r="BK131" s="4" t="e" cm="1">
        <f t="array" ref="BK131">_xlfn.IFS(BP131="N/P",0,BL131="",0,BP131&gt;0,BK130+1)</f>
        <v>#N/A</v>
      </c>
      <c r="BL131">
        <v>0</v>
      </c>
      <c r="BM131" s="4">
        <v>0</v>
      </c>
      <c r="BN131" s="4">
        <v>0</v>
      </c>
      <c r="BO131" s="4">
        <v>0</v>
      </c>
      <c r="BP131" s="55" t="str">
        <v/>
      </c>
      <c r="BQ131" s="50" t="e" cm="1">
        <f t="array" ref="BQ131">IFERROR(IF(BP131="N/P",0,_xlfn.IFS(BK131&gt;8,"0",BK131=1,"9",BK131=2,"7",BK131=3,"6",BK131=4,"5",BK131=5,"4",BK131=6,"3",BK131=7,"2",BK131=8,"1")),"")+0</f>
        <v>#VALUE!</v>
      </c>
    </row>
    <row r="132" spans="39:69" x14ac:dyDescent="0.3">
      <c r="AM132" s="4">
        <v>7</v>
      </c>
      <c r="AN132" t="str" cm="1">
        <f t="array" ref="AN132">_xlfn.XLOOKUP($AO$123&amp;AM132,$I$15:$I$201,$K$15:$N$201,"")</f>
        <v/>
      </c>
      <c r="AO132" s="55"/>
      <c r="AP132" s="50"/>
      <c r="AQ132" s="55"/>
      <c r="AR132" s="55" t="str">
        <f t="shared" si="80"/>
        <v/>
      </c>
      <c r="AS132" s="50" cm="1">
        <f t="array" ref="AS132">IFERROR(IF(AR132="N/P",0,_xlfn.IFS(AM132&gt;8,"0",AM132=1,"9",AM132=2,"7",AM132=3,"6",AM132=4,"5",AM132=5,"4",AM132=6,"3",AM132=7,"2",AM132=8,"1")),"")+0</f>
        <v>2</v>
      </c>
      <c r="AT132" s="87" t="str">
        <f t="shared" si="72"/>
        <v>00</v>
      </c>
      <c r="AU132" s="4" cm="1">
        <f t="array" ref="AU132">_xlfn.IFS(AZ132="N/P",0,AV132="",0,AZ132&gt;0,AU131+1)</f>
        <v>0</v>
      </c>
      <c r="AV132" t="str">
        <v/>
      </c>
      <c r="AW132" s="4">
        <v>0</v>
      </c>
      <c r="AX132" s="4">
        <v>0</v>
      </c>
      <c r="AY132" s="4">
        <v>0</v>
      </c>
      <c r="AZ132" s="55" t="str">
        <v/>
      </c>
      <c r="BA132" s="50" t="e" cm="1">
        <f t="array" ref="BA132">IFERROR(IF(AZ132="N/P",0,_xlfn.IFS(AU132&gt;8,"0",AU132=1,"9",AU132=2,"7",AU132=3,"6",AU132=4,"5",AU132=5,"4",AU132=6,"3",AU132=7,"2",AU132=8,"1")),"")+0</f>
        <v>#VALUE!</v>
      </c>
      <c r="BC132" s="4">
        <v>7</v>
      </c>
      <c r="BD132" cm="1">
        <f t="array" ref="BD132:BG132">_xlfn.XLOOKUP($BE$123&amp;BC132,$AB$15:$AB$201,$AD$15:$AG$201,"")</f>
        <v>0</v>
      </c>
      <c r="BE132" s="55">
        <v>0</v>
      </c>
      <c r="BF132" s="50">
        <v>0</v>
      </c>
      <c r="BG132" s="55">
        <v>0</v>
      </c>
      <c r="BH132" s="55" t="str">
        <f t="shared" si="81"/>
        <v/>
      </c>
      <c r="BI132" s="50" cm="1">
        <f t="array" ref="BI132">IFERROR(IF(BH132="N/P",0,_xlfn.IFS(BC132&gt;8,"0",BC132=1,"9",BC132=2,"7",BC132=3,"6",BC132=4,"5",BC132=5,"4",BC132=6,"3",BC132=7,"2",BC132=8,"1")),"")+0</f>
        <v>2</v>
      </c>
      <c r="BJ132" s="90" t="e">
        <f t="shared" si="73"/>
        <v>#N/A</v>
      </c>
      <c r="BK132" s="4" t="e" cm="1">
        <f t="array" ref="BK132">_xlfn.IFS(BP132="N/P",0,BL132="",0,BP132&gt;0,BK131+1)</f>
        <v>#N/A</v>
      </c>
      <c r="BL132">
        <v>0</v>
      </c>
      <c r="BM132" s="4">
        <v>0</v>
      </c>
      <c r="BN132" s="4">
        <v>0</v>
      </c>
      <c r="BO132" s="4">
        <v>0</v>
      </c>
      <c r="BP132" s="55" t="str">
        <v/>
      </c>
      <c r="BQ132" s="50" t="e" cm="1">
        <f t="array" ref="BQ132">IFERROR(IF(BP132="N/P",0,_xlfn.IFS(BK132&gt;8,"0",BK132=1,"9",BK132=2,"7",BK132=3,"6",BK132=4,"5",BK132=5,"4",BK132=6,"3",BK132=7,"2",BK132=8,"1")),"")+0</f>
        <v>#VALUE!</v>
      </c>
    </row>
    <row r="133" spans="39:69" x14ac:dyDescent="0.3">
      <c r="AM133" s="4">
        <v>8</v>
      </c>
      <c r="AN133" cm="1">
        <f t="array" ref="AN133:AQ133">_xlfn.XLOOKUP($AO$123&amp;AM133,$I$15:$I$201,$K$15:$N$201,"")</f>
        <v>0</v>
      </c>
      <c r="AO133" s="55">
        <v>0</v>
      </c>
      <c r="AP133" s="50">
        <v>0</v>
      </c>
      <c r="AQ133" s="55">
        <v>0</v>
      </c>
      <c r="AR133" s="55" t="str">
        <f t="shared" si="80"/>
        <v/>
      </c>
      <c r="AS133" s="50" cm="1">
        <f t="array" ref="AS133">IFERROR(IF(AR133="N/P",0,_xlfn.IFS(AM133&gt;8,"0",AM133=1,"9",AM133=2,"7",AM133=3,"6",AM133=4,"5",AM133=5,"4",AM133=6,"3",AM133=7,"2",AM133=8,"1")),"")+0</f>
        <v>1</v>
      </c>
      <c r="AT133" s="87" t="str">
        <f t="shared" si="72"/>
        <v>01</v>
      </c>
      <c r="AU133" s="4" cm="1">
        <f t="array" ref="AU133">_xlfn.IFS(AZ133="N/P",0,AV133="",0,AZ133&gt;0,AU132+1)</f>
        <v>1</v>
      </c>
      <c r="AV133">
        <v>0</v>
      </c>
      <c r="AW133" s="4">
        <v>0</v>
      </c>
      <c r="AX133" s="4">
        <v>0</v>
      </c>
      <c r="AY133" s="4">
        <v>0</v>
      </c>
      <c r="AZ133" t="str">
        <v/>
      </c>
      <c r="BA133" s="50" cm="1">
        <f t="array" ref="BA133">IFERROR(IF(AZ133="N/P",0,_xlfn.IFS(AU133&gt;8,"0",AU133=1,"9",AU133=2,"7",AU133=3,"6",AU133=4,"5",AU133=5,"4",AU133=6,"3",AU133=7,"2",AU133=8,"1")),"")+0</f>
        <v>9</v>
      </c>
      <c r="BC133" s="4">
        <v>8</v>
      </c>
      <c r="BD133" cm="1">
        <f t="array" ref="BD133:BG133">_xlfn.XLOOKUP($BE$123&amp;BC133,$AB$15:$AB$201,$AD$15:$AG$201,"")</f>
        <v>0</v>
      </c>
      <c r="BE133" s="55">
        <v>0</v>
      </c>
      <c r="BF133" s="50">
        <v>0</v>
      </c>
      <c r="BG133" s="55">
        <v>0</v>
      </c>
      <c r="BH133" s="55" t="str">
        <f t="shared" si="81"/>
        <v/>
      </c>
      <c r="BI133" s="50" cm="1">
        <f t="array" ref="BI133">IFERROR(IF(BH133="N/P",0,_xlfn.IFS(BC133&gt;8,"0",BC133=1,"9",BC133=2,"7",BC133=3,"6",BC133=4,"5",BC133=5,"4",BC133=6,"3",BC133=7,"2",BC133=8,"1")),"")+0</f>
        <v>1</v>
      </c>
      <c r="BJ133" s="90" t="e">
        <f t="shared" si="73"/>
        <v>#N/A</v>
      </c>
      <c r="BK133" s="4" t="e" cm="1">
        <f t="array" ref="BK133">_xlfn.IFS(BP133="N/P",0,BL133="",0,BP133&gt;0,BK132+1)</f>
        <v>#N/A</v>
      </c>
      <c r="BL133">
        <v>0</v>
      </c>
      <c r="BM133" s="4">
        <v>0</v>
      </c>
      <c r="BN133" s="4">
        <v>0</v>
      </c>
      <c r="BO133" s="4">
        <v>0</v>
      </c>
      <c r="BP133" s="55" t="str">
        <v/>
      </c>
      <c r="BQ133" s="50" t="e" cm="1">
        <f t="array" ref="BQ133">IFERROR(IF(BP133="N/P",0,_xlfn.IFS(BK133&gt;8,"0",BK133=1,"9",BK133=2,"7",BK133=3,"6",BK133=4,"5",BK133=5,"4",BK133=6,"3",BK133=7,"2",BK133=8,"1")),"")+0</f>
        <v>#VALUE!</v>
      </c>
    </row>
    <row r="134" spans="39:69" x14ac:dyDescent="0.3">
      <c r="AM134" s="4">
        <v>9</v>
      </c>
      <c r="AN134" t="str" cm="1">
        <f t="array" ref="AN134">_xlfn.XLOOKUP($AO$123&amp;AM134,$I$15:$I$201,$K$15:$N$201,"")</f>
        <v/>
      </c>
      <c r="AO134" s="55"/>
      <c r="AP134" s="50"/>
      <c r="AQ134" s="55"/>
      <c r="AR134" s="55" t="str">
        <f t="shared" si="80"/>
        <v/>
      </c>
      <c r="AS134" s="50" cm="1">
        <f t="array" ref="AS134">IFERROR(IF(AR134="N/P",0,_xlfn.IFS(AM134&gt;8,"0",AM134=1,"9",AM134=2,"7",AM134=3,"6",AM134=4,"5",AM134=5,"4",AM134=6,"3",AM134=7,"2",AM134=8,"1")),"")+0</f>
        <v>0</v>
      </c>
      <c r="AT134" s="87" t="str">
        <f t="shared" si="72"/>
        <v>00</v>
      </c>
      <c r="AU134" s="4" cm="1">
        <f t="array" ref="AU134">_xlfn.IFS(AZ134="N/P",0,AV134="",0,AZ134&gt;0,AU133+1)</f>
        <v>0</v>
      </c>
      <c r="AV134" t="str">
        <v/>
      </c>
      <c r="AW134" s="4">
        <v>0</v>
      </c>
      <c r="AX134" s="4">
        <v>0</v>
      </c>
      <c r="AY134" s="4">
        <v>0</v>
      </c>
      <c r="AZ134" t="str">
        <v/>
      </c>
      <c r="BA134" s="50" t="e" cm="1">
        <f t="array" ref="BA134">IFERROR(IF(AZ134="N/P",0,_xlfn.IFS(AU134&gt;8,"0",AU134=1,"9",AU134=2,"7",AU134=3,"6",AU134=4,"5",AU134=5,"4",AU134=6,"3",AU134=7,"2",AU134=8,"1")),"")+0</f>
        <v>#VALUE!</v>
      </c>
      <c r="BC134" s="4">
        <v>9</v>
      </c>
      <c r="BD134" cm="1">
        <f t="array" ref="BD134:BG134">_xlfn.XLOOKUP($BE$123&amp;BC134,$AB$15:$AB$201,$AD$15:$AG$201,"")</f>
        <v>0</v>
      </c>
      <c r="BE134" s="55">
        <v>0</v>
      </c>
      <c r="BF134" s="50">
        <v>0</v>
      </c>
      <c r="BG134" s="55">
        <v>0</v>
      </c>
      <c r="BH134" s="55" t="str">
        <f t="shared" si="81"/>
        <v/>
      </c>
      <c r="BI134" s="50" cm="1">
        <f t="array" ref="BI134">IFERROR(IF(BH134="N/P",0,_xlfn.IFS(BC134&gt;8,"0",BC134=1,"9",BC134=2,"7",BC134=3,"6",BC134=4,"5",BC134=5,"4",BC134=6,"3",BC134=7,"2",BC134=8,"1")),"")+0</f>
        <v>0</v>
      </c>
      <c r="BJ134" s="90" t="e">
        <f t="shared" si="73"/>
        <v>#N/A</v>
      </c>
      <c r="BK134" s="4" t="e" cm="1">
        <f t="array" ref="BK134">_xlfn.IFS(BP134="N/P",0,BL134="",0,BP134&gt;0,BK133+1)</f>
        <v>#N/A</v>
      </c>
      <c r="BL134">
        <v>0</v>
      </c>
      <c r="BM134" s="4">
        <v>0</v>
      </c>
      <c r="BN134" s="4">
        <v>0</v>
      </c>
      <c r="BO134" s="4">
        <v>0</v>
      </c>
      <c r="BP134" s="55" t="str">
        <v/>
      </c>
      <c r="BQ134" s="50" t="e" cm="1">
        <f t="array" ref="BQ134">IFERROR(IF(BP134="N/P",0,_xlfn.IFS(BK134&gt;8,"0",BK134=1,"9",BK134=2,"7",BK134=3,"6",BK134=4,"5",BK134=5,"4",BK134=6,"3",BK134=7,"2",BK134=8,"1")),"")+0</f>
        <v>#VALUE!</v>
      </c>
    </row>
    <row r="135" spans="39:69" x14ac:dyDescent="0.3">
      <c r="AM135" s="4">
        <v>10</v>
      </c>
      <c r="AN135" t="str" cm="1">
        <f t="array" ref="AN135">_xlfn.XLOOKUP($AO$123&amp;AM135,$I$15:$I$201,$K$15:$N$201,"")</f>
        <v/>
      </c>
      <c r="AO135" s="55"/>
      <c r="AP135" s="50"/>
      <c r="AQ135" s="55"/>
      <c r="AR135" s="55" t="str">
        <f t="shared" si="80"/>
        <v/>
      </c>
      <c r="AS135" s="50" cm="1">
        <f t="array" ref="AS135">IFERROR(IF(AR135="N/P",0,_xlfn.IFS(AM135&gt;8,"0",AM135=1,"9",AM135=2,"7",AM135=3,"6",AM135=4,"5",AM135=5,"4",AM135=6,"3",AM135=7,"2",AM135=8,"1")),"")+0</f>
        <v>0</v>
      </c>
      <c r="AT135" s="87" t="str">
        <f t="shared" si="72"/>
        <v>00</v>
      </c>
      <c r="AU135" s="4" cm="1">
        <f t="array" ref="AU135">_xlfn.IFS(AZ135="N/P",0,AV135="",0,AZ135&gt;0,AU134+1)</f>
        <v>0</v>
      </c>
      <c r="AV135" t="str">
        <v/>
      </c>
      <c r="AW135" s="4">
        <v>0</v>
      </c>
      <c r="AX135" s="4">
        <v>0</v>
      </c>
      <c r="AY135" s="4">
        <v>0</v>
      </c>
      <c r="AZ135" t="str">
        <v/>
      </c>
      <c r="BA135" s="50" t="e" cm="1">
        <f t="array" ref="BA135">IFERROR(IF(AZ135="N/P",0,_xlfn.IFS(AU135&gt;8,"0",AU135=1,"9",AU135=2,"7",AU135=3,"6",AU135=4,"5",AU135=5,"4",AU135=6,"3",AU135=7,"2",AU135=8,"1")),"")+0</f>
        <v>#VALUE!</v>
      </c>
      <c r="BC135" s="4">
        <v>10</v>
      </c>
      <c r="BD135" cm="1">
        <f t="array" ref="BD135:BG135">_xlfn.XLOOKUP($BE$123&amp;BC135,$AB$15:$AB$201,$AD$15:$AG$201,"")</f>
        <v>0</v>
      </c>
      <c r="BE135" s="55">
        <v>0</v>
      </c>
      <c r="BF135" s="50">
        <v>0</v>
      </c>
      <c r="BG135" s="55">
        <v>0</v>
      </c>
      <c r="BH135" s="55" t="str">
        <f t="shared" si="81"/>
        <v/>
      </c>
      <c r="BI135" s="50" cm="1">
        <f t="array" ref="BI135">IFERROR(IF(BH135="N/P",0,_xlfn.IFS(BC135&gt;8,"0",BC135=1,"9",BC135=2,"7",BC135=3,"6",BC135=4,"5",BC135=5,"4",BC135=6,"3",BC135=7,"2",BC135=8,"1")),"")+0</f>
        <v>0</v>
      </c>
      <c r="BJ135" s="90" t="e">
        <f t="shared" si="73"/>
        <v>#N/A</v>
      </c>
      <c r="BK135" s="4" t="e" cm="1">
        <f t="array" ref="BK135">_xlfn.IFS(BP135="N/P",0,BL135="",0,BP135&gt;0,BK134+1)</f>
        <v>#N/A</v>
      </c>
      <c r="BL135">
        <v>0</v>
      </c>
      <c r="BM135" s="4">
        <v>0</v>
      </c>
      <c r="BN135" s="4">
        <v>0</v>
      </c>
      <c r="BO135" s="4">
        <v>0</v>
      </c>
      <c r="BP135" s="55" t="str">
        <v/>
      </c>
      <c r="BQ135" s="50" t="e" cm="1">
        <f t="array" ref="BQ135">IFERROR(IF(BP135="N/P",0,_xlfn.IFS(BK135&gt;8,"0",BK135=1,"9",BK135=2,"7",BK135=3,"6",BK135=4,"5",BK135=5,"4",BK135=6,"3",BK135=7,"2",BK135=8,"1")),"")+0</f>
        <v>#VALUE!</v>
      </c>
    </row>
    <row r="136" spans="39:69" x14ac:dyDescent="0.3">
      <c r="AM136" s="4">
        <v>11</v>
      </c>
      <c r="AN136" t="str" cm="1">
        <f t="array" ref="AN136">_xlfn.XLOOKUP($AO$123&amp;AM136,$I$15:$I$201,$K$15:$N$201,"")</f>
        <v/>
      </c>
      <c r="AO136" s="55"/>
      <c r="AP136" s="50"/>
      <c r="AQ136" s="55"/>
      <c r="AR136" s="55" t="str">
        <f t="shared" si="80"/>
        <v/>
      </c>
      <c r="AS136" s="50" cm="1">
        <f t="array" ref="AS136">IFERROR(IF(AR136="N/P",0,_xlfn.IFS(AM136&gt;8,"0",AM136=1,"9",AM136=2,"7",AM136=3,"6",AM136=4,"5",AM136=5,"4",AM136=6,"3",AM136=7,"2",AM136=8,"1")),"")+0</f>
        <v>0</v>
      </c>
      <c r="AT136" s="87" t="str">
        <f t="shared" si="72"/>
        <v>00</v>
      </c>
      <c r="AU136" s="4" cm="1">
        <f t="array" ref="AU136">_xlfn.IFS(AZ136="N/P",0,AV136="",0,AZ136&gt;0,AU135+1)</f>
        <v>0</v>
      </c>
      <c r="AV136" t="str">
        <v/>
      </c>
      <c r="AW136" s="4">
        <v>0</v>
      </c>
      <c r="AX136" s="4">
        <v>0</v>
      </c>
      <c r="AY136" s="4">
        <v>0</v>
      </c>
      <c r="AZ136" t="str">
        <v/>
      </c>
      <c r="BA136" s="50" t="e" cm="1">
        <f t="array" ref="BA136">IFERROR(IF(AZ136="N/P",0,_xlfn.IFS(AU136&gt;8,"0",AU136=1,"9",AU136=2,"7",AU136=3,"6",AU136=4,"5",AU136=5,"4",AU136=6,"3",AU136=7,"2",AU136=8,"1")),"")+0</f>
        <v>#VALUE!</v>
      </c>
      <c r="BC136" s="4">
        <v>11</v>
      </c>
      <c r="BD136" cm="1">
        <f t="array" ref="BD136:BG136">_xlfn.XLOOKUP($BE$123&amp;BC136,$AB$15:$AB$201,$AD$15:$AG$201,"")</f>
        <v>0</v>
      </c>
      <c r="BE136" s="55">
        <v>0</v>
      </c>
      <c r="BF136" s="50">
        <v>0</v>
      </c>
      <c r="BG136" s="55">
        <v>0</v>
      </c>
      <c r="BH136" s="55" t="str">
        <f t="shared" si="81"/>
        <v/>
      </c>
      <c r="BI136" s="50" cm="1">
        <f t="array" ref="BI136">IFERROR(IF(BH136="N/P",0,_xlfn.IFS(BC136&gt;8,"0",BC136=1,"9",BC136=2,"7",BC136=3,"6",BC136=4,"5",BC136=5,"4",BC136=6,"3",BC136=7,"2",BC136=8,"1")),"")+0</f>
        <v>0</v>
      </c>
      <c r="BJ136" s="90" t="e">
        <f t="shared" si="73"/>
        <v>#N/A</v>
      </c>
      <c r="BK136" s="4" t="e" cm="1">
        <f t="array" ref="BK136">_xlfn.IFS(BP136="N/P",0,BL136="",0,BP136&gt;0,BK135+1)</f>
        <v>#N/A</v>
      </c>
      <c r="BL136">
        <v>0</v>
      </c>
      <c r="BM136" s="4">
        <v>0</v>
      </c>
      <c r="BN136" s="4">
        <v>0</v>
      </c>
      <c r="BO136" s="4">
        <v>0</v>
      </c>
      <c r="BP136" s="55" t="str">
        <v/>
      </c>
      <c r="BQ136" s="50" t="e" cm="1">
        <f t="array" ref="BQ136">IFERROR(IF(BP136="N/P",0,_xlfn.IFS(BK136&gt;8,"0",BK136=1,"9",BK136=2,"7",BK136=3,"6",BK136=4,"5",BK136=5,"4",BK136=6,"3",BK136=7,"2",BK136=8,"1")),"")+0</f>
        <v>#VALUE!</v>
      </c>
    </row>
    <row r="137" spans="39:69" x14ac:dyDescent="0.3">
      <c r="AM137" s="4">
        <v>12</v>
      </c>
      <c r="AN137" t="str" cm="1">
        <f t="array" ref="AN137">_xlfn.XLOOKUP($AO$123&amp;AM137,$I$15:$I$201,$K$15:$N$201,"")</f>
        <v/>
      </c>
      <c r="AO137" s="55"/>
      <c r="AP137" s="50"/>
      <c r="AQ137" s="55"/>
      <c r="AR137" s="55" t="str">
        <f t="shared" si="80"/>
        <v/>
      </c>
      <c r="AS137" s="50" cm="1">
        <f t="array" ref="AS137">IFERROR(IF(AR137="N/P",0,_xlfn.IFS(AM137&gt;8,"0",AM137=1,"9",AM137=2,"7",AM137=3,"6",AM137=4,"5",AM137=5,"4",AM137=6,"3",AM137=7,"2",AM137=8,"1")),"")+0</f>
        <v>0</v>
      </c>
      <c r="AT137" s="87" t="str">
        <f t="shared" si="72"/>
        <v>00</v>
      </c>
      <c r="AU137" s="4" cm="1">
        <f t="array" ref="AU137">_xlfn.IFS(AZ137="N/P",0,AV137="",0,AZ137&gt;0,AU136+1)</f>
        <v>0</v>
      </c>
      <c r="AV137" t="str">
        <v/>
      </c>
      <c r="AW137" s="4">
        <v>0</v>
      </c>
      <c r="AX137" s="4">
        <v>0</v>
      </c>
      <c r="AY137" s="4">
        <v>0</v>
      </c>
      <c r="AZ137" t="str">
        <v/>
      </c>
      <c r="BA137" s="50" t="e" cm="1">
        <f t="array" ref="BA137">IFERROR(IF(AZ137="N/P",0,_xlfn.IFS(AU137&gt;8,"0",AU137=1,"9",AU137=2,"7",AU137=3,"6",AU137=4,"5",AU137=5,"4",AU137=6,"3",AU137=7,"2",AU137=8,"1")),"")+0</f>
        <v>#VALUE!</v>
      </c>
      <c r="BC137" s="4">
        <v>12</v>
      </c>
      <c r="BD137" cm="1">
        <f t="array" ref="BD137:BG137">_xlfn.XLOOKUP($BE$123&amp;BC137,$AB$15:$AB$201,$AD$15:$AG$201,"")</f>
        <v>0</v>
      </c>
      <c r="BE137" s="55">
        <v>0</v>
      </c>
      <c r="BF137" s="50">
        <v>0</v>
      </c>
      <c r="BG137" s="55">
        <v>0</v>
      </c>
      <c r="BH137" s="55" t="str">
        <f t="shared" si="81"/>
        <v/>
      </c>
      <c r="BI137" s="50" cm="1">
        <f t="array" ref="BI137">IFERROR(IF(BH137="N/P",0,_xlfn.IFS(BC137&gt;8,"0",BC137=1,"9",BC137=2,"7",BC137=3,"6",BC137=4,"5",BC137=5,"4",BC137=6,"3",BC137=7,"2",BC137=8,"1")),"")+0</f>
        <v>0</v>
      </c>
      <c r="BJ137" s="90" t="e">
        <f t="shared" si="73"/>
        <v>#N/A</v>
      </c>
      <c r="BK137" s="4" t="e" cm="1">
        <f t="array" ref="BK137">_xlfn.IFS(BP137="N/P",0,BL137="",0,BP137&gt;0,BK136+1)</f>
        <v>#N/A</v>
      </c>
      <c r="BL137">
        <v>0</v>
      </c>
      <c r="BM137" s="4">
        <v>0</v>
      </c>
      <c r="BN137" s="4">
        <v>0</v>
      </c>
      <c r="BO137" s="4">
        <v>0</v>
      </c>
      <c r="BP137" s="55" t="str">
        <v/>
      </c>
      <c r="BQ137" s="50" t="e" cm="1">
        <f t="array" ref="BQ137">IFERROR(IF(BP137="N/P",0,_xlfn.IFS(BK137&gt;8,"0",BK137=1,"9",BK137=2,"7",BK137=3,"6",BK137=4,"5",BK137=5,"4",BK137=6,"3",BK137=7,"2",BK137=8,"1")),"")+0</f>
        <v>#VALUE!</v>
      </c>
    </row>
    <row r="138" spans="39:69" x14ac:dyDescent="0.3">
      <c r="AN138" s="42"/>
      <c r="AO138" s="18"/>
      <c r="AQ138" s="42"/>
      <c r="AR138" s="18"/>
      <c r="AT138" s="87"/>
      <c r="AU138" s="4"/>
      <c r="AV138" s="48"/>
      <c r="AW138" s="17"/>
      <c r="AY138" s="48"/>
      <c r="AZ138" s="17"/>
      <c r="BC138" s="4"/>
      <c r="BD138" s="42"/>
      <c r="BE138" s="18"/>
      <c r="BG138" s="42"/>
      <c r="BH138" s="18"/>
      <c r="BJ138" s="90"/>
      <c r="BL138" s="48"/>
      <c r="BM138" s="17"/>
      <c r="BO138" s="48"/>
      <c r="BP138" s="17"/>
    </row>
    <row r="139" spans="39:69" x14ac:dyDescent="0.3">
      <c r="AN139" s="42"/>
      <c r="AO139" s="18"/>
      <c r="AT139" s="87"/>
      <c r="AU139" s="4"/>
      <c r="AV139" s="48"/>
      <c r="AW139" s="17"/>
      <c r="BC139" s="4"/>
      <c r="BD139" s="42"/>
      <c r="BE139" s="18"/>
      <c r="BJ139" s="90"/>
      <c r="BL139" s="48"/>
      <c r="BM139" s="17"/>
    </row>
    <row r="140" spans="39:69" x14ac:dyDescent="0.3">
      <c r="AM140" s="49"/>
      <c r="AN140" s="49"/>
      <c r="AO140" s="49"/>
      <c r="AP140" s="49"/>
      <c r="AQ140" s="49"/>
      <c r="AR140" s="49"/>
      <c r="AS140" s="50"/>
      <c r="AT140" s="87"/>
      <c r="AU140" s="49"/>
      <c r="AV140" s="49"/>
      <c r="AW140" s="49"/>
      <c r="AX140" s="49"/>
      <c r="AY140" s="49"/>
      <c r="AZ140" s="49"/>
      <c r="BA140" s="4"/>
      <c r="BC140" s="49"/>
      <c r="BD140" s="49"/>
      <c r="BE140" s="49"/>
      <c r="BF140" s="49"/>
      <c r="BG140" s="49"/>
      <c r="BH140" s="49"/>
      <c r="BI140" s="50"/>
      <c r="BJ140" s="90"/>
      <c r="BK140" s="4"/>
      <c r="BL140" s="4"/>
      <c r="BM140" s="4"/>
      <c r="BN140" s="4"/>
      <c r="BO140" s="4"/>
      <c r="BP140" s="4"/>
      <c r="BQ140" s="4"/>
    </row>
    <row r="141" spans="39:69" x14ac:dyDescent="0.3">
      <c r="AO141" s="55"/>
      <c r="AP141" s="50"/>
      <c r="AQ141" s="55"/>
      <c r="AR141" s="55"/>
      <c r="AS141" s="50"/>
      <c r="AT141" s="87"/>
      <c r="AU141" s="4"/>
      <c r="AY141" s="4"/>
      <c r="AZ141" s="55"/>
      <c r="BA141" s="50"/>
      <c r="BC141" s="4"/>
      <c r="BE141" s="55"/>
      <c r="BF141" s="50"/>
      <c r="BG141" s="55"/>
      <c r="BH141" s="55"/>
      <c r="BI141" s="50"/>
      <c r="BJ141" s="90"/>
      <c r="BK141" s="4"/>
      <c r="BM141" s="4"/>
      <c r="BN141" s="4"/>
      <c r="BO141" s="4"/>
      <c r="BP141" s="55"/>
      <c r="BQ141" s="50"/>
    </row>
    <row r="142" spans="39:69" x14ac:dyDescent="0.3">
      <c r="AO142" s="55"/>
      <c r="AP142" s="50"/>
      <c r="AQ142" s="55"/>
      <c r="AR142" s="55"/>
      <c r="AS142" s="50"/>
      <c r="AT142" s="87"/>
      <c r="AU142" s="4"/>
      <c r="AY142" s="4"/>
      <c r="AZ142" s="55"/>
      <c r="BA142" s="50"/>
      <c r="BC142" s="4"/>
      <c r="BE142" s="55"/>
      <c r="BF142" s="50"/>
      <c r="BG142" s="55"/>
      <c r="BH142" s="55"/>
      <c r="BI142" s="50"/>
      <c r="BJ142" s="90"/>
      <c r="BK142" s="4"/>
      <c r="BM142" s="4"/>
      <c r="BN142" s="4"/>
      <c r="BO142" s="4"/>
      <c r="BP142" s="55"/>
      <c r="BQ142" s="50"/>
    </row>
    <row r="143" spans="39:69" x14ac:dyDescent="0.3">
      <c r="AO143" s="55"/>
      <c r="AP143" s="50"/>
      <c r="AQ143" s="55"/>
      <c r="AR143" s="55"/>
      <c r="AS143" s="50"/>
      <c r="AT143" s="87"/>
      <c r="AU143" s="4"/>
      <c r="AY143" s="4"/>
      <c r="AZ143" s="55"/>
      <c r="BA143" s="50"/>
      <c r="BC143" s="4"/>
      <c r="BE143" s="55"/>
      <c r="BF143" s="50"/>
      <c r="BG143" s="55"/>
      <c r="BH143" s="55"/>
      <c r="BI143" s="50"/>
      <c r="BJ143" s="90"/>
      <c r="BK143" s="4"/>
      <c r="BM143" s="4"/>
      <c r="BN143" s="4"/>
      <c r="BO143" s="4"/>
      <c r="BP143" s="55"/>
      <c r="BQ143" s="50"/>
    </row>
    <row r="144" spans="39:69" x14ac:dyDescent="0.3">
      <c r="AO144" s="55"/>
      <c r="AP144" s="50"/>
      <c r="AQ144" s="55"/>
      <c r="AR144" s="55"/>
      <c r="AS144" s="50"/>
      <c r="AT144" s="87"/>
      <c r="AU144" s="4"/>
      <c r="AY144" s="4"/>
      <c r="AZ144" s="55"/>
      <c r="BA144" s="50"/>
      <c r="BC144" s="4"/>
      <c r="BE144" s="55"/>
      <c r="BF144" s="50"/>
      <c r="BG144" s="55"/>
      <c r="BH144" s="55"/>
      <c r="BI144" s="50"/>
      <c r="BJ144" s="90"/>
      <c r="BK144" s="4"/>
      <c r="BM144" s="4"/>
      <c r="BN144" s="4"/>
      <c r="BO144" s="4"/>
      <c r="BP144" s="55"/>
      <c r="BQ144" s="50"/>
    </row>
    <row r="145" spans="41:69" x14ac:dyDescent="0.3">
      <c r="AO145" s="55"/>
      <c r="AP145" s="50"/>
      <c r="AQ145" s="55"/>
      <c r="AR145" s="55"/>
      <c r="AS145" s="50"/>
      <c r="AT145" s="87"/>
      <c r="AU145" s="4"/>
      <c r="AY145" s="4"/>
      <c r="AZ145" s="55"/>
      <c r="BA145" s="50"/>
      <c r="BC145" s="4"/>
      <c r="BE145" s="55"/>
      <c r="BF145" s="50"/>
      <c r="BG145" s="55"/>
      <c r="BH145" s="55"/>
      <c r="BI145" s="50"/>
      <c r="BJ145" s="90"/>
      <c r="BK145" s="4"/>
      <c r="BM145" s="4"/>
      <c r="BN145" s="4"/>
      <c r="BO145" s="4"/>
      <c r="BP145" s="55"/>
      <c r="BQ145" s="50"/>
    </row>
    <row r="146" spans="41:69" x14ac:dyDescent="0.3">
      <c r="AO146" s="55"/>
      <c r="AP146" s="50"/>
      <c r="AQ146" s="55"/>
      <c r="AR146" s="55"/>
      <c r="AS146" s="50"/>
      <c r="AT146" s="87"/>
      <c r="AU146" s="4"/>
      <c r="AY146" s="4"/>
      <c r="AZ146" s="55"/>
      <c r="BA146" s="50"/>
      <c r="BC146" s="4"/>
      <c r="BE146" s="55"/>
      <c r="BF146" s="50"/>
      <c r="BG146" s="55"/>
      <c r="BH146" s="55"/>
      <c r="BI146" s="50"/>
      <c r="BJ146" s="90"/>
      <c r="BK146" s="4"/>
      <c r="BM146" s="4"/>
      <c r="BN146" s="4"/>
      <c r="BO146" s="4"/>
      <c r="BP146" s="55"/>
      <c r="BQ146" s="50"/>
    </row>
    <row r="147" spans="41:69" x14ac:dyDescent="0.3">
      <c r="AO147" s="55"/>
      <c r="AP147" s="50"/>
      <c r="AQ147" s="55"/>
      <c r="AR147" s="55"/>
      <c r="AS147" s="50"/>
      <c r="AT147" s="87"/>
      <c r="AU147" s="4"/>
      <c r="AY147" s="4"/>
      <c r="AZ147" s="55"/>
      <c r="BA147" s="50"/>
      <c r="BC147" s="4"/>
      <c r="BE147" s="55"/>
      <c r="BF147" s="50"/>
      <c r="BG147" s="55"/>
      <c r="BH147" s="55"/>
      <c r="BI147" s="50"/>
      <c r="BJ147" s="90"/>
      <c r="BK147" s="4"/>
      <c r="BM147" s="4"/>
      <c r="BN147" s="4"/>
      <c r="BO147" s="4"/>
      <c r="BP147" s="55"/>
      <c r="BQ147" s="50"/>
    </row>
    <row r="148" spans="41:69" x14ac:dyDescent="0.3">
      <c r="AO148" s="55"/>
      <c r="AP148" s="50"/>
      <c r="AQ148" s="55"/>
      <c r="AR148" s="55"/>
      <c r="AS148" s="50"/>
      <c r="AT148" s="87"/>
      <c r="AU148" s="4"/>
      <c r="AY148" s="4"/>
      <c r="BA148" s="50"/>
      <c r="BC148" s="4"/>
      <c r="BE148" s="55"/>
      <c r="BF148" s="50"/>
      <c r="BG148" s="55"/>
      <c r="BH148" s="55"/>
      <c r="BI148" s="50"/>
      <c r="BJ148" s="90"/>
      <c r="BK148" s="4"/>
      <c r="BM148" s="4"/>
      <c r="BN148" s="4"/>
      <c r="BO148" s="4"/>
      <c r="BP148" s="55"/>
      <c r="BQ148" s="50"/>
    </row>
    <row r="149" spans="41:69" x14ac:dyDescent="0.3">
      <c r="AO149" s="55"/>
      <c r="AP149" s="50"/>
      <c r="AQ149" s="55"/>
      <c r="AR149" s="55"/>
      <c r="AS149" s="50"/>
      <c r="AT149" s="87"/>
      <c r="AU149" s="4"/>
      <c r="AY149" s="4"/>
      <c r="BA149" s="50"/>
      <c r="BC149" s="4"/>
      <c r="BE149" s="55"/>
      <c r="BF149" s="50"/>
      <c r="BG149" s="55"/>
      <c r="BH149" s="55"/>
      <c r="BI149" s="50"/>
      <c r="BJ149" s="90"/>
      <c r="BK149" s="4"/>
      <c r="BM149" s="4"/>
      <c r="BN149" s="4"/>
      <c r="BO149" s="4"/>
      <c r="BP149" s="55"/>
      <c r="BQ149" s="50"/>
    </row>
    <row r="150" spans="41:69" x14ac:dyDescent="0.3">
      <c r="AO150" s="55"/>
      <c r="AP150" s="50"/>
      <c r="AQ150" s="55"/>
      <c r="AR150" s="55"/>
      <c r="AS150" s="50"/>
      <c r="AT150" s="87"/>
      <c r="AU150" s="4"/>
      <c r="AY150" s="4"/>
      <c r="BA150" s="50"/>
      <c r="BC150" s="4"/>
      <c r="BE150" s="55"/>
      <c r="BF150" s="50"/>
      <c r="BG150" s="55"/>
      <c r="BH150" s="55"/>
      <c r="BI150" s="50"/>
      <c r="BJ150" s="90"/>
      <c r="BK150" s="4"/>
      <c r="BM150" s="4"/>
      <c r="BN150" s="4"/>
      <c r="BO150" s="4"/>
      <c r="BP150" s="55"/>
      <c r="BQ150" s="50"/>
    </row>
    <row r="151" spans="41:69" x14ac:dyDescent="0.3">
      <c r="AO151" s="55"/>
      <c r="AP151" s="50"/>
      <c r="AQ151" s="55"/>
      <c r="AR151" s="55"/>
      <c r="AS151" s="50"/>
      <c r="AT151" s="87"/>
      <c r="AU151" s="4"/>
      <c r="AY151" s="4"/>
      <c r="BA151" s="50"/>
      <c r="BC151" s="4"/>
      <c r="BE151" s="55"/>
      <c r="BF151" s="50"/>
      <c r="BG151" s="55"/>
      <c r="BH151" s="55"/>
      <c r="BI151" s="50"/>
      <c r="BJ151" s="90"/>
      <c r="BK151" s="4"/>
      <c r="BM151" s="4"/>
      <c r="BN151" s="4"/>
      <c r="BO151" s="4"/>
      <c r="BP151" s="55"/>
      <c r="BQ151" s="50"/>
    </row>
    <row r="152" spans="41:69" x14ac:dyDescent="0.3">
      <c r="AO152" s="55"/>
      <c r="AP152" s="50"/>
      <c r="AQ152" s="55"/>
      <c r="AR152" s="55"/>
      <c r="AS152" s="50"/>
      <c r="AT152" s="87"/>
      <c r="AU152" s="4"/>
      <c r="AY152" s="4"/>
      <c r="BA152" s="50"/>
      <c r="BC152" s="4"/>
      <c r="BE152" s="55"/>
      <c r="BF152" s="50"/>
      <c r="BG152" s="55"/>
      <c r="BH152" s="55"/>
      <c r="BI152" s="50"/>
      <c r="BJ152" s="90"/>
      <c r="BK152" s="4"/>
      <c r="BM152" s="4"/>
      <c r="BN152" s="4"/>
      <c r="BO152" s="4"/>
      <c r="BP152" s="55"/>
      <c r="BQ152" s="50"/>
    </row>
  </sheetData>
  <sortState xmlns:xlrd2="http://schemas.microsoft.com/office/spreadsheetml/2017/richdata2" ref="B19:F20">
    <sortCondition descending="1" ref="B19:B20"/>
  </sortState>
  <mergeCells count="32">
    <mergeCell ref="CA18:CC18"/>
    <mergeCell ref="CF18:CH18"/>
    <mergeCell ref="CK18:CM18"/>
    <mergeCell ref="CP18:CR18"/>
    <mergeCell ref="CA20:CC20"/>
    <mergeCell ref="CF20:CH20"/>
    <mergeCell ref="CK20:CM20"/>
    <mergeCell ref="CP20:CR20"/>
    <mergeCell ref="CA28:CC28"/>
    <mergeCell ref="CF28:CH28"/>
    <mergeCell ref="CK28:CM28"/>
    <mergeCell ref="CP28:CR28"/>
    <mergeCell ref="CA30:CC30"/>
    <mergeCell ref="CF30:CH30"/>
    <mergeCell ref="CK30:CM30"/>
    <mergeCell ref="CP30:CR30"/>
    <mergeCell ref="CA38:CC38"/>
    <mergeCell ref="CF38:CH38"/>
    <mergeCell ref="CK38:CM38"/>
    <mergeCell ref="CP38:CR38"/>
    <mergeCell ref="CA40:CC40"/>
    <mergeCell ref="CF40:CH40"/>
    <mergeCell ref="CK40:CM40"/>
    <mergeCell ref="CP40:CR40"/>
    <mergeCell ref="CA48:CC48"/>
    <mergeCell ref="CF48:CH48"/>
    <mergeCell ref="CK48:CM48"/>
    <mergeCell ref="CP48:CR48"/>
    <mergeCell ref="CA50:CC50"/>
    <mergeCell ref="CF50:CH50"/>
    <mergeCell ref="CK50:CM50"/>
    <mergeCell ref="CP50:CR50"/>
  </mergeCells>
  <conditionalFormatting sqref="K15:O22">
    <cfRule type="cellIs" dxfId="43" priority="44" operator="equal">
      <formula>0</formula>
    </cfRule>
  </conditionalFormatting>
  <conditionalFormatting sqref="K26:O33">
    <cfRule type="cellIs" dxfId="42" priority="43" operator="equal">
      <formula>0</formula>
    </cfRule>
  </conditionalFormatting>
  <conditionalFormatting sqref="K37:O44">
    <cfRule type="cellIs" dxfId="41" priority="42" operator="equal">
      <formula>0</formula>
    </cfRule>
  </conditionalFormatting>
  <conditionalFormatting sqref="K48:O55">
    <cfRule type="cellIs" dxfId="40" priority="41" operator="equal">
      <formula>0</formula>
    </cfRule>
  </conditionalFormatting>
  <conditionalFormatting sqref="K59:O66">
    <cfRule type="cellIs" dxfId="39" priority="40" operator="equal">
      <formula>0</formula>
    </cfRule>
  </conditionalFormatting>
  <conditionalFormatting sqref="K70:O77">
    <cfRule type="cellIs" dxfId="38" priority="39" operator="equal">
      <formula>0</formula>
    </cfRule>
  </conditionalFormatting>
  <conditionalFormatting sqref="K81:O88">
    <cfRule type="cellIs" dxfId="37" priority="38" operator="equal">
      <formula>0</formula>
    </cfRule>
  </conditionalFormatting>
  <conditionalFormatting sqref="K92:O99">
    <cfRule type="cellIs" dxfId="36" priority="37" operator="equal">
      <formula>0</formula>
    </cfRule>
  </conditionalFormatting>
  <conditionalFormatting sqref="K103:O110">
    <cfRule type="cellIs" dxfId="35" priority="36" operator="equal">
      <formula>0</formula>
    </cfRule>
  </conditionalFormatting>
  <conditionalFormatting sqref="K114:O121">
    <cfRule type="cellIs" dxfId="34" priority="35" operator="equal">
      <formula>0</formula>
    </cfRule>
  </conditionalFormatting>
  <conditionalFormatting sqref="AD15:AH22">
    <cfRule type="cellIs" dxfId="33" priority="34" operator="equal">
      <formula>0</formula>
    </cfRule>
  </conditionalFormatting>
  <conditionalFormatting sqref="AD26:AH33">
    <cfRule type="cellIs" dxfId="32" priority="33" operator="equal">
      <formula>0</formula>
    </cfRule>
  </conditionalFormatting>
  <conditionalFormatting sqref="AD37:AH44">
    <cfRule type="cellIs" dxfId="31" priority="32" operator="equal">
      <formula>0</formula>
    </cfRule>
  </conditionalFormatting>
  <conditionalFormatting sqref="AD48:AH55">
    <cfRule type="cellIs" dxfId="30" priority="31" operator="equal">
      <formula>0</formula>
    </cfRule>
  </conditionalFormatting>
  <conditionalFormatting sqref="AD59:AH66">
    <cfRule type="cellIs" dxfId="29" priority="30" operator="equal">
      <formula>0</formula>
    </cfRule>
  </conditionalFormatting>
  <conditionalFormatting sqref="AD70:AH77">
    <cfRule type="cellIs" dxfId="28" priority="29" operator="equal">
      <formula>0</formula>
    </cfRule>
  </conditionalFormatting>
  <conditionalFormatting sqref="AD81:AH88">
    <cfRule type="cellIs" dxfId="27" priority="28" operator="equal">
      <formula>0</formula>
    </cfRule>
  </conditionalFormatting>
  <conditionalFormatting sqref="AD92:AH99">
    <cfRule type="cellIs" dxfId="26" priority="27" operator="equal">
      <formula>0</formula>
    </cfRule>
  </conditionalFormatting>
  <conditionalFormatting sqref="AD103:AH110">
    <cfRule type="cellIs" dxfId="25" priority="26" operator="equal">
      <formula>0</formula>
    </cfRule>
  </conditionalFormatting>
  <conditionalFormatting sqref="AD114:AH121">
    <cfRule type="cellIs" dxfId="24" priority="25" operator="equal">
      <formula>0</formula>
    </cfRule>
  </conditionalFormatting>
  <conditionalFormatting sqref="BA15:BA16">
    <cfRule type="duplicateValues" dxfId="23" priority="99"/>
  </conditionalFormatting>
  <conditionalFormatting sqref="BA20:BA21">
    <cfRule type="duplicateValues" dxfId="22" priority="101"/>
  </conditionalFormatting>
  <conditionalFormatting sqref="BA25:BA30">
    <cfRule type="duplicateValues" dxfId="21" priority="103"/>
  </conditionalFormatting>
  <conditionalFormatting sqref="BA34:BA37">
    <cfRule type="duplicateValues" dxfId="20" priority="105"/>
  </conditionalFormatting>
  <conditionalFormatting sqref="BA41:BA42">
    <cfRule type="duplicateValues" dxfId="19" priority="107"/>
  </conditionalFormatting>
  <conditionalFormatting sqref="BA46:BA47">
    <cfRule type="duplicateValues" dxfId="18" priority="109"/>
  </conditionalFormatting>
  <conditionalFormatting sqref="BA51:BA62">
    <cfRule type="duplicateValues" dxfId="17" priority="6"/>
  </conditionalFormatting>
  <conditionalFormatting sqref="BA66:BA77">
    <cfRule type="duplicateValues" dxfId="16" priority="5"/>
  </conditionalFormatting>
  <conditionalFormatting sqref="BA81:BA92">
    <cfRule type="duplicateValues" dxfId="15" priority="4"/>
  </conditionalFormatting>
  <conditionalFormatting sqref="BA96:BA107">
    <cfRule type="duplicateValues" dxfId="14" priority="3"/>
  </conditionalFormatting>
  <conditionalFormatting sqref="BA111:BA122">
    <cfRule type="duplicateValues" dxfId="13" priority="2"/>
  </conditionalFormatting>
  <conditionalFormatting sqref="BA126:BA137">
    <cfRule type="duplicateValues" dxfId="12" priority="1"/>
  </conditionalFormatting>
  <conditionalFormatting sqref="BQ15:BQ16">
    <cfRule type="duplicateValues" dxfId="11" priority="100"/>
  </conditionalFormatting>
  <conditionalFormatting sqref="BQ20:BQ21">
    <cfRule type="duplicateValues" dxfId="10" priority="102"/>
  </conditionalFormatting>
  <conditionalFormatting sqref="BQ25:BQ30">
    <cfRule type="duplicateValues" dxfId="9" priority="104"/>
  </conditionalFormatting>
  <conditionalFormatting sqref="BQ34:BQ37">
    <cfRule type="duplicateValues" dxfId="8" priority="106"/>
  </conditionalFormatting>
  <conditionalFormatting sqref="BQ41:BQ42">
    <cfRule type="duplicateValues" dxfId="7" priority="108"/>
  </conditionalFormatting>
  <conditionalFormatting sqref="BQ46:BQ47">
    <cfRule type="duplicateValues" dxfId="6" priority="110"/>
  </conditionalFormatting>
  <conditionalFormatting sqref="BQ51:BQ62">
    <cfRule type="duplicateValues" dxfId="5" priority="18"/>
  </conditionalFormatting>
  <conditionalFormatting sqref="BQ66:BQ77">
    <cfRule type="duplicateValues" dxfId="4" priority="17"/>
  </conditionalFormatting>
  <conditionalFormatting sqref="BQ81:BQ92">
    <cfRule type="duplicateValues" dxfId="3" priority="16"/>
  </conditionalFormatting>
  <conditionalFormatting sqref="BQ96:BQ107">
    <cfRule type="duplicateValues" dxfId="2" priority="15"/>
  </conditionalFormatting>
  <conditionalFormatting sqref="BQ111:BQ122">
    <cfRule type="duplicateValues" dxfId="1" priority="14"/>
  </conditionalFormatting>
  <conditionalFormatting sqref="BQ126:BQ137">
    <cfRule type="duplicateValues" dxfId="0" priority="13"/>
  </conditionalFormatting>
  <dataValidations count="1">
    <dataValidation type="list" allowBlank="1" showInputMessage="1" showErrorMessage="1" sqref="CC3 CM3" xr:uid="{041D79A9-528B-4FA8-8053-CEEA67E97AD7}">
      <formula1>"SERIE 1, SERIE 2, SERIE 3, SERIE 4, SERIE 5, SERIE 6, SERIE 7, SERIE 8, SERIE 9, SERIE 10"</formula1>
    </dataValidation>
  </dataValidations>
  <printOptions horizontalCentered="1"/>
  <pageMargins left="0.23622047244094491" right="0.23622047244094491" top="0.74803149606299213" bottom="1.1417322834645669" header="0.31496062992125984" footer="0.31496062992125984"/>
  <pageSetup scale="74" orientation="portrait" r:id="rId1"/>
  <headerFooter>
    <oddHeader>&amp;L&amp;F&amp;C&amp;A&amp;R&amp;D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FD2257-FFAD-4B26-8018-11AD60D9B2C0}">
          <x14:formula1>
            <xm:f>'NO TOCAR'!$F$2:$F$14</xm:f>
          </x14:formula1>
          <xm:sqref>BE17 BE22 BE31 BE38 BE43 BE12 AO12 AO17 AO22 AO31 AO38 AO43 AO48 AO63 AO78 AO93 AO108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8</vt:i4>
      </vt:variant>
    </vt:vector>
  </HeadingPairs>
  <TitlesOfParts>
    <vt:vector size="19" baseType="lpstr">
      <vt:lpstr>NO TOCAR</vt:lpstr>
      <vt:lpstr>Resultados por Cat. F</vt:lpstr>
      <vt:lpstr>Resultados por Cat. M</vt:lpstr>
      <vt:lpstr>Puntos Generales</vt:lpstr>
      <vt:lpstr>Resultados Generales</vt:lpstr>
      <vt:lpstr>Resultados por Equipos</vt:lpstr>
      <vt:lpstr>Inscritos</vt:lpstr>
      <vt:lpstr>50m PULL</vt:lpstr>
      <vt:lpstr>50m LIBRE</vt:lpstr>
      <vt:lpstr>200m LIBRE</vt:lpstr>
      <vt:lpstr>100m LIBRE</vt:lpstr>
      <vt:lpstr>'100m LIBRE'!Área_de_impresión</vt:lpstr>
      <vt:lpstr>'200m LIBRE'!Área_de_impresión</vt:lpstr>
      <vt:lpstr>'50m LIBRE'!Área_de_impresión</vt:lpstr>
      <vt:lpstr>'50m PULL'!Área_de_impresión</vt:lpstr>
      <vt:lpstr>Inscritos!Área_de_impresión</vt:lpstr>
      <vt:lpstr>'Resultados por Cat. F'!Área_de_impresión</vt:lpstr>
      <vt:lpstr>'Resultados por Cat. M'!Área_de_impresión</vt:lpstr>
      <vt:lpstr>'Resultados por Equipos'!Área_de_impresión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Vicuña</dc:creator>
  <cp:lastModifiedBy>Raul Vicuña</cp:lastModifiedBy>
  <cp:lastPrinted>2024-12-15T01:18:44Z</cp:lastPrinted>
  <dcterms:created xsi:type="dcterms:W3CDTF">2024-10-04T14:56:25Z</dcterms:created>
  <dcterms:modified xsi:type="dcterms:W3CDTF">2025-01-01T21:43:06Z</dcterms:modified>
</cp:coreProperties>
</file>